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3.xml" ContentType="application/vnd.openxmlformats-officedocument.spreadsheetml.pivot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ran\Documents\ArcGIS\Projects\demographic data\"/>
    </mc:Choice>
  </mc:AlternateContent>
  <xr:revisionPtr revIDLastSave="0" documentId="13_ncr:1_{B5E80684-B978-4FFE-934B-66D832EBE5D7}" xr6:coauthVersionLast="47" xr6:coauthVersionMax="47" xr10:uidLastSave="{00000000-0000-0000-0000-000000000000}"/>
  <bookViews>
    <workbookView xWindow="936" yWindow="0" windowWidth="11052" windowHeight="14400" xr2:uid="{00000000-000D-0000-FFFF-FFFF00000000}"/>
  </bookViews>
  <sheets>
    <sheet name="ID" sheetId="6" r:id="rId1"/>
    <sheet name="ADM1" sheetId="2" r:id="rId2"/>
    <sheet name="ADM2" sheetId="3" r:id="rId3"/>
    <sheet name="IQ demo" sheetId="5" r:id="rId4"/>
    <sheet name="IQ demo %" sheetId="7" r:id="rId5"/>
    <sheet name="Cleaned" sheetId="8" r:id="rId6"/>
    <sheet name="gov pop" sheetId="9" r:id="rId7"/>
    <sheet name="IQ hard" sheetId="14" r:id="rId8"/>
    <sheet name="dist est" sheetId="16" r:id="rId9"/>
    <sheet name="sulayman" sheetId="15" r:id="rId10"/>
    <sheet name="anb, erb" sheetId="17" r:id="rId11"/>
    <sheet name="kir, may, dahuk" sheetId="18" r:id="rId12"/>
    <sheet name="IQ all" sheetId="13" r:id="rId13"/>
    <sheet name="IQ data" sheetId="19" r:id="rId14"/>
    <sheet name="IQ data (2)" sheetId="20" r:id="rId15"/>
    <sheet name="iq 3" sheetId="21" r:id="rId16"/>
    <sheet name="IQ FIN" sheetId="22" r:id="rId17"/>
    <sheet name="adj pop" sheetId="23" r:id="rId18"/>
    <sheet name="NEW FIN" sheetId="24" r:id="rId19"/>
  </sheets>
  <calcPr calcId="191029"/>
  <pivotCaches>
    <pivotCache cacheId="4" r:id="rId20"/>
    <pivotCache cacheId="5" r:id="rId21"/>
    <pivotCache cacheId="6" r:id="rId22"/>
    <pivotCache cacheId="39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4" l="1"/>
  <c r="E102" i="24"/>
  <c r="E101" i="24"/>
  <c r="E100" i="24"/>
  <c r="E99" i="24"/>
  <c r="E98" i="24"/>
  <c r="E97" i="24"/>
  <c r="E96" i="24"/>
  <c r="E95" i="24"/>
  <c r="E94" i="24"/>
  <c r="E93" i="24"/>
  <c r="E92" i="24"/>
  <c r="E91" i="24"/>
  <c r="E90" i="24"/>
  <c r="E89" i="24"/>
  <c r="E88" i="24"/>
  <c r="E87" i="24"/>
  <c r="E86" i="24"/>
  <c r="E85" i="24"/>
  <c r="E84" i="24"/>
  <c r="E83" i="24"/>
  <c r="E82" i="24"/>
  <c r="E81" i="24"/>
  <c r="E80" i="24"/>
  <c r="E79" i="24"/>
  <c r="E78" i="24"/>
  <c r="E77" i="24"/>
  <c r="E76" i="24"/>
  <c r="E75" i="24"/>
  <c r="E74" i="24"/>
  <c r="E73" i="24"/>
  <c r="E72" i="24"/>
  <c r="E71" i="24"/>
  <c r="E70" i="24"/>
  <c r="E69" i="24"/>
  <c r="E68" i="24"/>
  <c r="E67" i="24"/>
  <c r="E66" i="24"/>
  <c r="E65" i="24"/>
  <c r="E64" i="24"/>
  <c r="E63" i="24"/>
  <c r="E62" i="24"/>
  <c r="E61" i="24"/>
  <c r="E60" i="24"/>
  <c r="E59" i="24"/>
  <c r="E58" i="24"/>
  <c r="E57" i="24"/>
  <c r="E56" i="24"/>
  <c r="E55" i="24"/>
  <c r="E54" i="24"/>
  <c r="E53" i="24"/>
  <c r="E52" i="24"/>
  <c r="E51" i="24"/>
  <c r="E50" i="24"/>
  <c r="E49" i="24"/>
  <c r="E48" i="24"/>
  <c r="E47" i="24"/>
  <c r="E46" i="24"/>
  <c r="E45" i="24"/>
  <c r="E44" i="24"/>
  <c r="E43" i="24"/>
  <c r="E42" i="24"/>
  <c r="E41" i="24"/>
  <c r="E40" i="24"/>
  <c r="E39" i="24"/>
  <c r="E38" i="24"/>
  <c r="E37" i="24"/>
  <c r="E36" i="24"/>
  <c r="E35" i="24"/>
  <c r="E34" i="24"/>
  <c r="E33" i="24"/>
  <c r="E32" i="24"/>
  <c r="E31" i="24"/>
  <c r="E30" i="24"/>
  <c r="E29" i="24"/>
  <c r="E28" i="24"/>
  <c r="E27" i="24"/>
  <c r="E26" i="24"/>
  <c r="E25" i="24"/>
  <c r="E24" i="24"/>
  <c r="E23" i="24"/>
  <c r="E22" i="24"/>
  <c r="E21" i="24"/>
  <c r="E20" i="24"/>
  <c r="E19" i="24"/>
  <c r="E18" i="24"/>
  <c r="E17" i="24"/>
  <c r="E16" i="24"/>
  <c r="E14" i="24"/>
  <c r="E13" i="24"/>
  <c r="E12" i="24"/>
  <c r="E11" i="24"/>
  <c r="E10" i="24"/>
  <c r="E9" i="24"/>
  <c r="E8" i="24"/>
  <c r="E7" i="24"/>
  <c r="E6" i="24"/>
  <c r="E5" i="24"/>
  <c r="E4" i="24"/>
  <c r="E3" i="24"/>
  <c r="E2" i="24"/>
  <c r="F2" i="24"/>
  <c r="F102" i="24"/>
  <c r="F101" i="24"/>
  <c r="F100" i="24"/>
  <c r="F99" i="24"/>
  <c r="F98" i="24"/>
  <c r="F97" i="24"/>
  <c r="F96" i="24"/>
  <c r="F95" i="24"/>
  <c r="F94" i="24"/>
  <c r="F93" i="24"/>
  <c r="F92" i="24"/>
  <c r="F91" i="24"/>
  <c r="F90" i="24"/>
  <c r="F89" i="24"/>
  <c r="F88" i="24"/>
  <c r="F87" i="24"/>
  <c r="F86" i="24"/>
  <c r="F85" i="24"/>
  <c r="F84" i="24"/>
  <c r="F83" i="24"/>
  <c r="F82" i="24"/>
  <c r="F81" i="24"/>
  <c r="F80" i="24"/>
  <c r="F79" i="24"/>
  <c r="F78" i="24"/>
  <c r="F77" i="24"/>
  <c r="F76" i="24"/>
  <c r="F75" i="24"/>
  <c r="F74" i="24"/>
  <c r="F73" i="24"/>
  <c r="F72" i="24"/>
  <c r="F71" i="24"/>
  <c r="F70" i="24"/>
  <c r="F69" i="24"/>
  <c r="F68" i="24"/>
  <c r="F67" i="24"/>
  <c r="F66" i="24"/>
  <c r="F65" i="24"/>
  <c r="F64" i="24"/>
  <c r="F63" i="24"/>
  <c r="F62" i="24"/>
  <c r="F61" i="24"/>
  <c r="F60" i="24"/>
  <c r="F59" i="24"/>
  <c r="F58" i="24"/>
  <c r="F57" i="24"/>
  <c r="F56" i="24"/>
  <c r="F55" i="24"/>
  <c r="F54" i="24"/>
  <c r="F53" i="24"/>
  <c r="F52" i="24"/>
  <c r="F51" i="24"/>
  <c r="F50" i="24"/>
  <c r="F49" i="24"/>
  <c r="F48" i="24"/>
  <c r="F47" i="24"/>
  <c r="F46" i="24"/>
  <c r="F45" i="24"/>
  <c r="F44" i="24"/>
  <c r="F43" i="24"/>
  <c r="F42" i="24"/>
  <c r="F41" i="24"/>
  <c r="F40" i="24"/>
  <c r="F39" i="24"/>
  <c r="F38" i="24"/>
  <c r="F37" i="24"/>
  <c r="F36" i="24"/>
  <c r="F35" i="24"/>
  <c r="F34" i="24"/>
  <c r="F33" i="24"/>
  <c r="F32" i="24"/>
  <c r="F31" i="24"/>
  <c r="F30" i="24"/>
  <c r="F29" i="24"/>
  <c r="F28" i="24"/>
  <c r="F27" i="24"/>
  <c r="F26" i="24"/>
  <c r="F25" i="24"/>
  <c r="F24" i="24"/>
  <c r="F23" i="24"/>
  <c r="F22" i="24"/>
  <c r="F21" i="24"/>
  <c r="F20" i="24"/>
  <c r="F19" i="24"/>
  <c r="F18" i="24"/>
  <c r="F17" i="24"/>
  <c r="F16" i="24"/>
  <c r="F15" i="24"/>
  <c r="F14" i="24"/>
  <c r="F13" i="24"/>
  <c r="F12" i="24"/>
  <c r="F11" i="24"/>
  <c r="F10" i="24"/>
  <c r="F9" i="24"/>
  <c r="F8" i="24"/>
  <c r="F7" i="24"/>
  <c r="F6" i="24"/>
  <c r="F5" i="24"/>
  <c r="F4" i="24"/>
  <c r="F3" i="24"/>
  <c r="AB3" i="23" a="1"/>
  <c r="AB3" i="23" s="1"/>
  <c r="AB4" i="23" a="1"/>
  <c r="AB4" i="23" s="1"/>
  <c r="AB5" i="23" a="1"/>
  <c r="AB5" i="23" s="1"/>
  <c r="AB6" i="23" a="1"/>
  <c r="AB6" i="23" s="1"/>
  <c r="AB7" i="23" a="1"/>
  <c r="AB7" i="23" s="1"/>
  <c r="AB8" i="23" a="1"/>
  <c r="AB8" i="23" s="1"/>
  <c r="AB9" i="23" a="1"/>
  <c r="AB9" i="23" s="1"/>
  <c r="AB10" i="23" a="1"/>
  <c r="AB10" i="23" s="1"/>
  <c r="AB11" i="23" a="1"/>
  <c r="AB11" i="23" s="1"/>
  <c r="AB12" i="23" a="1"/>
  <c r="AB12" i="23" s="1"/>
  <c r="AB13" i="23" a="1"/>
  <c r="AB13" i="23" s="1"/>
  <c r="AB14" i="23" a="1"/>
  <c r="AB14" i="23" s="1"/>
  <c r="AB15" i="23" a="1"/>
  <c r="AB15" i="23" s="1"/>
  <c r="AB16" i="23" a="1"/>
  <c r="AB16" i="23" s="1"/>
  <c r="AB17" i="23" a="1"/>
  <c r="AB17" i="23" s="1"/>
  <c r="AB18" i="23" a="1"/>
  <c r="AB18" i="23" s="1"/>
  <c r="AB19" i="23" a="1"/>
  <c r="AB19" i="23" s="1"/>
  <c r="AB20" i="23" a="1"/>
  <c r="AB20" i="23" s="1"/>
  <c r="AB21" i="23" a="1"/>
  <c r="AB21" i="23" s="1"/>
  <c r="AB22" i="23" a="1"/>
  <c r="AB22" i="23" s="1"/>
  <c r="AB23" i="23" a="1"/>
  <c r="AB23" i="23" s="1"/>
  <c r="AB24" i="23" a="1"/>
  <c r="AB24" i="23" s="1"/>
  <c r="AB25" i="23" a="1"/>
  <c r="AB25" i="23" s="1"/>
  <c r="AB26" i="23" a="1"/>
  <c r="AB26" i="23" s="1"/>
  <c r="AB27" i="23" a="1"/>
  <c r="AB27" i="23" s="1"/>
  <c r="AB28" i="23" a="1"/>
  <c r="AB28" i="23" s="1"/>
  <c r="AB29" i="23" a="1"/>
  <c r="AB29" i="23" s="1"/>
  <c r="AB30" i="23" a="1"/>
  <c r="AB30" i="23" s="1"/>
  <c r="AB31" i="23" a="1"/>
  <c r="AB31" i="23" s="1"/>
  <c r="AB32" i="23" a="1"/>
  <c r="AB32" i="23" s="1"/>
  <c r="AB33" i="23" a="1"/>
  <c r="AB33" i="23" s="1"/>
  <c r="AB34" i="23" a="1"/>
  <c r="AB34" i="23" s="1"/>
  <c r="AB35" i="23" a="1"/>
  <c r="AB35" i="23" s="1"/>
  <c r="AB36" i="23" a="1"/>
  <c r="AB36" i="23" s="1"/>
  <c r="AB37" i="23" a="1"/>
  <c r="AB37" i="23" s="1"/>
  <c r="AB38" i="23" a="1"/>
  <c r="AB38" i="23" s="1"/>
  <c r="AB39" i="23" a="1"/>
  <c r="AB39" i="23" s="1"/>
  <c r="AB40" i="23" a="1"/>
  <c r="AB40" i="23" s="1"/>
  <c r="AB41" i="23" a="1"/>
  <c r="AB41" i="23" s="1"/>
  <c r="AB42" i="23" a="1"/>
  <c r="AB42" i="23" s="1"/>
  <c r="AB43" i="23" a="1"/>
  <c r="AB43" i="23" s="1"/>
  <c r="AB44" i="23" a="1"/>
  <c r="AB44" i="23" s="1"/>
  <c r="AB45" i="23" a="1"/>
  <c r="AB45" i="23" s="1"/>
  <c r="AB46" i="23" a="1"/>
  <c r="AB46" i="23" s="1"/>
  <c r="AB47" i="23" a="1"/>
  <c r="AB47" i="23" s="1"/>
  <c r="AB48" i="23" a="1"/>
  <c r="AB48" i="23" s="1"/>
  <c r="AB49" i="23" a="1"/>
  <c r="AB49" i="23" s="1"/>
  <c r="AB50" i="23" a="1"/>
  <c r="AB50" i="23" s="1"/>
  <c r="AB51" i="23" a="1"/>
  <c r="AB51" i="23" s="1"/>
  <c r="AB52" i="23" a="1"/>
  <c r="AB52" i="23" s="1"/>
  <c r="AB53" i="23" a="1"/>
  <c r="AB53" i="23" s="1"/>
  <c r="AB54" i="23" a="1"/>
  <c r="AB54" i="23" s="1"/>
  <c r="AB55" i="23" a="1"/>
  <c r="AB55" i="23" s="1"/>
  <c r="AB56" i="23" a="1"/>
  <c r="AB56" i="23" s="1"/>
  <c r="AB57" i="23" a="1"/>
  <c r="AB57" i="23" s="1"/>
  <c r="AB58" i="23" a="1"/>
  <c r="AB58" i="23" s="1"/>
  <c r="AB59" i="23" a="1"/>
  <c r="AB59" i="23" s="1"/>
  <c r="AB60" i="23" a="1"/>
  <c r="AB60" i="23" s="1"/>
  <c r="AB61" i="23" a="1"/>
  <c r="AB61" i="23" s="1"/>
  <c r="AB62" i="23" a="1"/>
  <c r="AB62" i="23" s="1"/>
  <c r="AB63" i="23" a="1"/>
  <c r="AB63" i="23" s="1"/>
  <c r="AB64" i="23" a="1"/>
  <c r="AB64" i="23" s="1"/>
  <c r="AB65" i="23" a="1"/>
  <c r="AB65" i="23" s="1"/>
  <c r="AB66" i="23" a="1"/>
  <c r="AB66" i="23" s="1"/>
  <c r="AB67" i="23" a="1"/>
  <c r="AB67" i="23" s="1"/>
  <c r="AB68" i="23" a="1"/>
  <c r="AB68" i="23" s="1"/>
  <c r="AB69" i="23" a="1"/>
  <c r="AB69" i="23" s="1"/>
  <c r="AB70" i="23" a="1"/>
  <c r="AB70" i="23" s="1"/>
  <c r="AB71" i="23" a="1"/>
  <c r="AB71" i="23" s="1"/>
  <c r="AB72" i="23" a="1"/>
  <c r="AB72" i="23" s="1"/>
  <c r="AB73" i="23" a="1"/>
  <c r="AB73" i="23" s="1"/>
  <c r="AB74" i="23" a="1"/>
  <c r="AB74" i="23" s="1"/>
  <c r="AB75" i="23" a="1"/>
  <c r="AB75" i="23" s="1"/>
  <c r="AB76" i="23" a="1"/>
  <c r="AB76" i="23" s="1"/>
  <c r="AB77" i="23" a="1"/>
  <c r="AB77" i="23" s="1"/>
  <c r="AB78" i="23" a="1"/>
  <c r="AB78" i="23" s="1"/>
  <c r="AB79" i="23" a="1"/>
  <c r="AB79" i="23" s="1"/>
  <c r="AB80" i="23" a="1"/>
  <c r="AB80" i="23" s="1"/>
  <c r="AB81" i="23" a="1"/>
  <c r="AB81" i="23" s="1"/>
  <c r="AB82" i="23" a="1"/>
  <c r="AB82" i="23" s="1"/>
  <c r="AB83" i="23" a="1"/>
  <c r="AB83" i="23" s="1"/>
  <c r="AB84" i="23" a="1"/>
  <c r="AB84" i="23" s="1"/>
  <c r="AB85" i="23" a="1"/>
  <c r="AB85" i="23" s="1"/>
  <c r="AB86" i="23" a="1"/>
  <c r="AB86" i="23" s="1"/>
  <c r="AB87" i="23" a="1"/>
  <c r="AB87" i="23" s="1"/>
  <c r="AB88" i="23" a="1"/>
  <c r="AB88" i="23" s="1"/>
  <c r="AB89" i="23" a="1"/>
  <c r="AB89" i="23" s="1"/>
  <c r="AB90" i="23" a="1"/>
  <c r="AB90" i="23" s="1"/>
  <c r="AB91" i="23" a="1"/>
  <c r="AB91" i="23" s="1"/>
  <c r="AB92" i="23" a="1"/>
  <c r="AB92" i="23" s="1"/>
  <c r="AB93" i="23" a="1"/>
  <c r="AB93" i="23" s="1"/>
  <c r="AB94" i="23" a="1"/>
  <c r="AB94" i="23" s="1"/>
  <c r="AB95" i="23" a="1"/>
  <c r="AB95" i="23" s="1"/>
  <c r="AB96" i="23" a="1"/>
  <c r="AB96" i="23" s="1"/>
  <c r="AB97" i="23" a="1"/>
  <c r="AB97" i="23" s="1"/>
  <c r="AB98" i="23" a="1"/>
  <c r="AB98" i="23" s="1"/>
  <c r="AB99" i="23" a="1"/>
  <c r="AB99" i="23" s="1"/>
  <c r="AB100" i="23" a="1"/>
  <c r="AB100" i="23" s="1"/>
  <c r="AB101" i="23" a="1"/>
  <c r="AB101" i="23" s="1"/>
  <c r="AB102" i="23" a="1"/>
  <c r="AB102" i="23" s="1"/>
  <c r="AB2" i="23" a="1"/>
  <c r="AB2" i="23" s="1"/>
  <c r="C21" i="23"/>
  <c r="D22" i="23"/>
  <c r="D21" i="23"/>
  <c r="C22" i="23"/>
  <c r="E3" i="23"/>
  <c r="E4" i="23"/>
  <c r="E5" i="23"/>
  <c r="E6" i="23"/>
  <c r="E7" i="23"/>
  <c r="E10" i="23"/>
  <c r="E11" i="23"/>
  <c r="E12" i="23"/>
  <c r="E13" i="23"/>
  <c r="E14" i="23"/>
  <c r="E18" i="23"/>
  <c r="E19" i="23"/>
  <c r="E20" i="23"/>
  <c r="E2" i="23"/>
  <c r="Z50" i="20"/>
  <c r="Z51" i="20"/>
  <c r="Z52" i="20"/>
  <c r="Z53" i="20"/>
  <c r="Z54" i="20"/>
  <c r="Z55" i="20"/>
  <c r="Z56" i="20"/>
  <c r="Z57" i="20"/>
  <c r="Z58" i="20"/>
  <c r="Z59" i="20"/>
  <c r="Z60" i="20"/>
  <c r="Z61" i="20"/>
  <c r="Z62" i="20"/>
  <c r="Z63" i="20"/>
  <c r="Z64" i="20"/>
  <c r="Z65" i="20"/>
  <c r="Z66" i="20"/>
  <c r="Z67" i="20"/>
  <c r="Z68" i="20"/>
  <c r="Z69" i="20"/>
  <c r="Z70" i="20"/>
  <c r="Z71" i="20"/>
  <c r="Z72" i="20"/>
  <c r="Z73" i="20"/>
  <c r="Z74" i="20"/>
  <c r="Z75" i="20"/>
  <c r="Z76" i="20"/>
  <c r="Z77" i="20"/>
  <c r="Z78" i="20"/>
  <c r="Z79" i="20"/>
  <c r="Z80" i="20"/>
  <c r="Z81" i="20"/>
  <c r="Z82" i="20"/>
  <c r="Z83" i="20"/>
  <c r="Z84" i="20"/>
  <c r="Z85" i="20"/>
  <c r="Z86" i="20"/>
  <c r="Z87" i="20"/>
  <c r="Z88" i="20"/>
  <c r="Z89" i="20"/>
  <c r="Z90" i="20"/>
  <c r="Z91" i="20"/>
  <c r="Z92" i="20"/>
  <c r="Z93" i="20"/>
  <c r="Z94" i="20"/>
  <c r="Z95" i="20"/>
  <c r="Z96" i="20"/>
  <c r="Z97" i="20"/>
  <c r="Z98" i="20"/>
  <c r="Z99" i="20"/>
  <c r="Z100" i="20"/>
  <c r="Z101" i="20"/>
  <c r="Z102" i="20"/>
  <c r="Z3" i="20"/>
  <c r="Z4" i="20"/>
  <c r="Z5" i="20"/>
  <c r="Z6" i="20"/>
  <c r="Z7" i="20"/>
  <c r="Z8" i="20"/>
  <c r="Z9" i="20"/>
  <c r="Z10" i="20"/>
  <c r="Z11" i="20"/>
  <c r="Z12" i="20"/>
  <c r="Z13" i="20"/>
  <c r="Z14" i="20"/>
  <c r="Z15" i="20"/>
  <c r="Z16" i="20"/>
  <c r="Z17" i="20"/>
  <c r="Z18" i="20"/>
  <c r="Z19" i="20"/>
  <c r="Z20" i="20"/>
  <c r="Z21" i="20"/>
  <c r="Z22" i="20"/>
  <c r="Z23" i="20"/>
  <c r="Z24" i="20"/>
  <c r="Z25" i="20"/>
  <c r="Z26" i="20"/>
  <c r="Z27" i="20"/>
  <c r="Z28" i="20"/>
  <c r="Z29" i="20"/>
  <c r="Z30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3" i="20"/>
  <c r="Z44" i="20"/>
  <c r="Z45" i="20"/>
  <c r="Z46" i="20"/>
  <c r="Z47" i="20"/>
  <c r="Z48" i="20"/>
  <c r="Z49" i="20"/>
  <c r="J3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Y18" i="21" s="1"/>
  <c r="J19" i="21"/>
  <c r="J20" i="21"/>
  <c r="J21" i="21"/>
  <c r="J22" i="21"/>
  <c r="J23" i="21"/>
  <c r="J24" i="21"/>
  <c r="J25" i="21"/>
  <c r="J26" i="21"/>
  <c r="Y26" i="21" s="1"/>
  <c r="J27" i="21"/>
  <c r="J28" i="21"/>
  <c r="J29" i="21"/>
  <c r="J30" i="21"/>
  <c r="J31" i="21"/>
  <c r="J32" i="21"/>
  <c r="J33" i="21"/>
  <c r="J34" i="21"/>
  <c r="Y34" i="21" s="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Y50" i="21" s="1"/>
  <c r="J51" i="21"/>
  <c r="J52" i="21"/>
  <c r="J53" i="21"/>
  <c r="J54" i="21"/>
  <c r="J55" i="21"/>
  <c r="J56" i="21"/>
  <c r="J57" i="21"/>
  <c r="J58" i="21"/>
  <c r="Y58" i="21" s="1"/>
  <c r="J59" i="21"/>
  <c r="J60" i="21"/>
  <c r="J61" i="21"/>
  <c r="J62" i="21"/>
  <c r="J63" i="21"/>
  <c r="J64" i="21"/>
  <c r="J65" i="21"/>
  <c r="J66" i="21"/>
  <c r="Y66" i="21" s="1"/>
  <c r="J67" i="21"/>
  <c r="J68" i="21"/>
  <c r="Y68" i="21" s="1"/>
  <c r="J69" i="21"/>
  <c r="J70" i="21"/>
  <c r="J71" i="21"/>
  <c r="J72" i="21"/>
  <c r="J73" i="21"/>
  <c r="J74" i="21"/>
  <c r="Y74" i="21" s="1"/>
  <c r="J75" i="21"/>
  <c r="J76" i="21"/>
  <c r="Y76" i="21" s="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Y90" i="21" s="1"/>
  <c r="J91" i="21"/>
  <c r="J92" i="21"/>
  <c r="J93" i="21"/>
  <c r="J94" i="21"/>
  <c r="J95" i="21"/>
  <c r="J96" i="21"/>
  <c r="J97" i="21"/>
  <c r="J98" i="21"/>
  <c r="Y98" i="21" s="1"/>
  <c r="J99" i="21"/>
  <c r="J100" i="21"/>
  <c r="J101" i="21"/>
  <c r="Y101" i="21" s="1"/>
  <c r="J102" i="21"/>
  <c r="J2" i="21"/>
  <c r="Y42" i="21"/>
  <c r="Y60" i="21"/>
  <c r="Y82" i="21"/>
  <c r="Y7" i="21"/>
  <c r="Y8" i="21"/>
  <c r="Y16" i="21"/>
  <c r="Y24" i="21"/>
  <c r="Y31" i="21"/>
  <c r="Y39" i="21"/>
  <c r="Y40" i="21"/>
  <c r="Y48" i="21"/>
  <c r="Y49" i="21"/>
  <c r="Y54" i="21"/>
  <c r="Y62" i="21"/>
  <c r="Y63" i="21"/>
  <c r="Y64" i="21"/>
  <c r="Y67" i="21"/>
  <c r="Y72" i="21"/>
  <c r="Y78" i="21"/>
  <c r="Y79" i="21"/>
  <c r="Y85" i="21"/>
  <c r="Y86" i="21"/>
  <c r="Y88" i="21"/>
  <c r="Y89" i="21"/>
  <c r="Y93" i="21"/>
  <c r="Y97" i="21"/>
  <c r="Y100" i="21"/>
  <c r="Y102" i="21"/>
  <c r="U3" i="21"/>
  <c r="V3" i="21"/>
  <c r="W3" i="21"/>
  <c r="X3" i="21"/>
  <c r="Y3" i="21"/>
  <c r="Z3" i="21"/>
  <c r="AA3" i="21"/>
  <c r="AB3" i="21"/>
  <c r="AC3" i="21"/>
  <c r="AD3" i="21"/>
  <c r="AE3" i="21"/>
  <c r="U4" i="21"/>
  <c r="V4" i="21"/>
  <c r="W4" i="21"/>
  <c r="X4" i="21"/>
  <c r="Y4" i="21"/>
  <c r="Z4" i="21"/>
  <c r="AA4" i="21"/>
  <c r="AB4" i="21"/>
  <c r="AC4" i="21"/>
  <c r="AD4" i="21"/>
  <c r="AE4" i="21"/>
  <c r="U5" i="21"/>
  <c r="V5" i="21"/>
  <c r="W5" i="21"/>
  <c r="X5" i="21"/>
  <c r="Y5" i="21"/>
  <c r="Z5" i="21"/>
  <c r="AA5" i="21"/>
  <c r="AB5" i="21"/>
  <c r="AC5" i="21"/>
  <c r="AD5" i="21"/>
  <c r="AE5" i="21"/>
  <c r="U6" i="21"/>
  <c r="V6" i="21"/>
  <c r="W6" i="21"/>
  <c r="X6" i="21"/>
  <c r="Y6" i="21"/>
  <c r="Z6" i="21"/>
  <c r="AA6" i="21"/>
  <c r="AB6" i="21"/>
  <c r="AC6" i="21"/>
  <c r="AD6" i="21"/>
  <c r="AE6" i="21"/>
  <c r="U7" i="21"/>
  <c r="V7" i="21"/>
  <c r="W7" i="21"/>
  <c r="X7" i="21"/>
  <c r="Z7" i="21"/>
  <c r="AA7" i="21"/>
  <c r="AB7" i="21"/>
  <c r="AC7" i="21"/>
  <c r="AD7" i="21"/>
  <c r="AE7" i="21"/>
  <c r="U8" i="21"/>
  <c r="V8" i="21"/>
  <c r="W8" i="21"/>
  <c r="X8" i="21"/>
  <c r="Z8" i="21"/>
  <c r="AA8" i="21"/>
  <c r="AB8" i="21"/>
  <c r="AC8" i="21"/>
  <c r="AD8" i="21"/>
  <c r="AE8" i="21"/>
  <c r="U9" i="21"/>
  <c r="V9" i="21"/>
  <c r="W9" i="21"/>
  <c r="X9" i="21"/>
  <c r="Y9" i="21"/>
  <c r="Z9" i="21"/>
  <c r="AA9" i="21"/>
  <c r="AB9" i="21"/>
  <c r="AC9" i="21"/>
  <c r="AD9" i="21"/>
  <c r="AE9" i="21"/>
  <c r="U10" i="21"/>
  <c r="V10" i="21"/>
  <c r="W10" i="21"/>
  <c r="X10" i="21"/>
  <c r="AA10" i="21"/>
  <c r="AB10" i="21"/>
  <c r="AC10" i="21"/>
  <c r="AD10" i="21"/>
  <c r="AE10" i="21"/>
  <c r="U11" i="21"/>
  <c r="V11" i="21"/>
  <c r="W11" i="21"/>
  <c r="X11" i="21"/>
  <c r="Y11" i="21"/>
  <c r="Z11" i="21"/>
  <c r="AA11" i="21"/>
  <c r="AB11" i="21"/>
  <c r="AC11" i="21"/>
  <c r="AD11" i="21"/>
  <c r="AE11" i="21"/>
  <c r="U12" i="21"/>
  <c r="V12" i="21"/>
  <c r="W12" i="21"/>
  <c r="X12" i="21"/>
  <c r="Y12" i="21"/>
  <c r="Z12" i="21"/>
  <c r="AA12" i="21"/>
  <c r="AB12" i="21"/>
  <c r="AC12" i="21"/>
  <c r="AD12" i="21"/>
  <c r="AE12" i="21"/>
  <c r="U13" i="21"/>
  <c r="V13" i="21"/>
  <c r="W13" i="21"/>
  <c r="X13" i="21"/>
  <c r="Y13" i="21"/>
  <c r="Z13" i="21"/>
  <c r="AA13" i="21"/>
  <c r="AB13" i="21"/>
  <c r="AC13" i="21"/>
  <c r="AD13" i="21"/>
  <c r="AE13" i="21"/>
  <c r="U14" i="21"/>
  <c r="V14" i="21"/>
  <c r="W14" i="21"/>
  <c r="X14" i="21"/>
  <c r="Y14" i="21"/>
  <c r="Z14" i="21"/>
  <c r="AA14" i="21"/>
  <c r="AB14" i="21"/>
  <c r="AC14" i="21"/>
  <c r="AD14" i="21"/>
  <c r="AE14" i="21"/>
  <c r="U15" i="21"/>
  <c r="V15" i="21"/>
  <c r="W15" i="21"/>
  <c r="X15" i="21"/>
  <c r="Y15" i="21"/>
  <c r="Z15" i="21"/>
  <c r="AA15" i="21"/>
  <c r="AB15" i="21"/>
  <c r="AC15" i="21"/>
  <c r="AD15" i="21"/>
  <c r="AE15" i="21"/>
  <c r="U16" i="21"/>
  <c r="V16" i="21"/>
  <c r="W16" i="21"/>
  <c r="X16" i="21"/>
  <c r="Z16" i="21"/>
  <c r="AA16" i="21"/>
  <c r="AB16" i="21"/>
  <c r="AC16" i="21"/>
  <c r="AD16" i="21"/>
  <c r="AE16" i="21"/>
  <c r="U17" i="21"/>
  <c r="V17" i="21"/>
  <c r="W17" i="21"/>
  <c r="X17" i="21"/>
  <c r="Y17" i="21"/>
  <c r="Z17" i="21"/>
  <c r="AA17" i="21"/>
  <c r="AB17" i="21"/>
  <c r="AC17" i="21"/>
  <c r="AD17" i="21"/>
  <c r="AE17" i="21"/>
  <c r="U18" i="21"/>
  <c r="V18" i="21"/>
  <c r="W18" i="21"/>
  <c r="X18" i="21"/>
  <c r="Z18" i="21"/>
  <c r="AA18" i="21"/>
  <c r="AB18" i="21"/>
  <c r="AC18" i="21"/>
  <c r="AD18" i="21"/>
  <c r="AE18" i="21"/>
  <c r="U19" i="21"/>
  <c r="V19" i="21"/>
  <c r="W19" i="21"/>
  <c r="X19" i="21"/>
  <c r="Y19" i="21"/>
  <c r="Z19" i="21"/>
  <c r="AA19" i="21"/>
  <c r="AB19" i="21"/>
  <c r="AC19" i="21"/>
  <c r="AD19" i="21"/>
  <c r="AE19" i="21"/>
  <c r="U20" i="21"/>
  <c r="V20" i="21"/>
  <c r="W20" i="21"/>
  <c r="X20" i="21"/>
  <c r="Y20" i="21"/>
  <c r="Z20" i="21"/>
  <c r="AA20" i="21"/>
  <c r="AB20" i="21"/>
  <c r="AC20" i="21"/>
  <c r="AD20" i="21"/>
  <c r="AE20" i="21"/>
  <c r="U21" i="21"/>
  <c r="V21" i="21"/>
  <c r="W21" i="21"/>
  <c r="X21" i="21"/>
  <c r="Y21" i="21"/>
  <c r="Z21" i="21"/>
  <c r="AA21" i="21"/>
  <c r="AB21" i="21"/>
  <c r="AC21" i="21"/>
  <c r="AD21" i="21"/>
  <c r="AE21" i="21"/>
  <c r="U22" i="21"/>
  <c r="V22" i="21"/>
  <c r="W22" i="21"/>
  <c r="X22" i="21"/>
  <c r="Y22" i="21"/>
  <c r="Z22" i="21"/>
  <c r="AA22" i="21"/>
  <c r="AB22" i="21"/>
  <c r="AC22" i="21"/>
  <c r="AD22" i="21"/>
  <c r="AE22" i="21"/>
  <c r="U23" i="21"/>
  <c r="V23" i="21"/>
  <c r="W23" i="21"/>
  <c r="X23" i="21"/>
  <c r="Y23" i="21"/>
  <c r="Z23" i="21"/>
  <c r="AA23" i="21"/>
  <c r="AB23" i="21"/>
  <c r="AC23" i="21"/>
  <c r="AD23" i="21"/>
  <c r="AE23" i="21"/>
  <c r="U24" i="21"/>
  <c r="V24" i="21"/>
  <c r="W24" i="21"/>
  <c r="X24" i="21"/>
  <c r="Z24" i="21"/>
  <c r="AA24" i="21"/>
  <c r="AB24" i="21"/>
  <c r="AC24" i="21"/>
  <c r="AD24" i="21"/>
  <c r="AE24" i="21"/>
  <c r="U25" i="21"/>
  <c r="V25" i="21"/>
  <c r="W25" i="21"/>
  <c r="X25" i="21"/>
  <c r="Y25" i="21"/>
  <c r="Z25" i="21"/>
  <c r="AA25" i="21"/>
  <c r="AB25" i="21"/>
  <c r="AC25" i="21"/>
  <c r="AD25" i="21"/>
  <c r="AE25" i="21"/>
  <c r="U26" i="21"/>
  <c r="V26" i="21"/>
  <c r="W26" i="21"/>
  <c r="X26" i="21"/>
  <c r="Z26" i="21"/>
  <c r="AA26" i="21"/>
  <c r="AB26" i="21"/>
  <c r="AC26" i="21"/>
  <c r="AD26" i="21"/>
  <c r="AE26" i="21"/>
  <c r="U27" i="21"/>
  <c r="V27" i="21"/>
  <c r="W27" i="21"/>
  <c r="X27" i="21"/>
  <c r="Y27" i="21"/>
  <c r="Z27" i="21"/>
  <c r="AA27" i="21"/>
  <c r="AB27" i="21"/>
  <c r="AC27" i="21"/>
  <c r="AD27" i="21"/>
  <c r="AE27" i="21"/>
  <c r="U28" i="21"/>
  <c r="V28" i="21"/>
  <c r="W28" i="21"/>
  <c r="X28" i="21"/>
  <c r="Y28" i="21"/>
  <c r="Z28" i="21"/>
  <c r="AA28" i="21"/>
  <c r="AB28" i="21"/>
  <c r="AC28" i="21"/>
  <c r="AD28" i="21"/>
  <c r="AE28" i="21"/>
  <c r="U29" i="21"/>
  <c r="V29" i="21"/>
  <c r="W29" i="21"/>
  <c r="X29" i="21"/>
  <c r="Y29" i="21"/>
  <c r="Z29" i="21"/>
  <c r="AA29" i="21"/>
  <c r="AB29" i="21"/>
  <c r="AC29" i="21"/>
  <c r="AD29" i="21"/>
  <c r="AE29" i="21"/>
  <c r="U30" i="21"/>
  <c r="V30" i="21"/>
  <c r="W30" i="21"/>
  <c r="X30" i="21"/>
  <c r="Y30" i="21"/>
  <c r="Z30" i="21"/>
  <c r="AA30" i="21"/>
  <c r="AB30" i="21"/>
  <c r="AC30" i="21"/>
  <c r="AD30" i="21"/>
  <c r="AE30" i="21"/>
  <c r="U31" i="21"/>
  <c r="V31" i="21"/>
  <c r="W31" i="21"/>
  <c r="X31" i="21"/>
  <c r="Z31" i="21"/>
  <c r="AA31" i="21"/>
  <c r="AB31" i="21"/>
  <c r="AC31" i="21"/>
  <c r="AD31" i="21"/>
  <c r="AE31" i="21"/>
  <c r="U32" i="21"/>
  <c r="V32" i="21"/>
  <c r="W32" i="21"/>
  <c r="X32" i="21"/>
  <c r="Y32" i="21"/>
  <c r="Z32" i="21"/>
  <c r="AA32" i="21"/>
  <c r="AB32" i="21"/>
  <c r="AC32" i="21"/>
  <c r="AD32" i="21"/>
  <c r="AE32" i="21"/>
  <c r="U33" i="21"/>
  <c r="V33" i="21"/>
  <c r="W33" i="21"/>
  <c r="X33" i="21"/>
  <c r="Y33" i="21"/>
  <c r="Z33" i="21"/>
  <c r="AA33" i="21"/>
  <c r="AB33" i="21"/>
  <c r="AC33" i="21"/>
  <c r="AD33" i="21"/>
  <c r="AE33" i="21"/>
  <c r="U34" i="21"/>
  <c r="V34" i="21"/>
  <c r="W34" i="21"/>
  <c r="X34" i="21"/>
  <c r="Z34" i="21"/>
  <c r="AA34" i="21"/>
  <c r="AB34" i="21"/>
  <c r="AC34" i="21"/>
  <c r="AD34" i="21"/>
  <c r="AE34" i="21"/>
  <c r="U35" i="21"/>
  <c r="V35" i="21"/>
  <c r="W35" i="21"/>
  <c r="X35" i="21"/>
  <c r="Y35" i="21"/>
  <c r="Z35" i="21"/>
  <c r="AA35" i="21"/>
  <c r="AB35" i="21"/>
  <c r="AC35" i="21"/>
  <c r="AD35" i="21"/>
  <c r="AE35" i="21"/>
  <c r="U36" i="21"/>
  <c r="V36" i="21"/>
  <c r="W36" i="21"/>
  <c r="X36" i="21"/>
  <c r="Y36" i="21"/>
  <c r="Z36" i="21"/>
  <c r="AA36" i="21"/>
  <c r="AB36" i="21"/>
  <c r="AC36" i="21"/>
  <c r="AD36" i="21"/>
  <c r="AE36" i="21"/>
  <c r="U37" i="21"/>
  <c r="V37" i="21"/>
  <c r="W37" i="21"/>
  <c r="X37" i="21"/>
  <c r="Y37" i="21"/>
  <c r="Z37" i="21"/>
  <c r="AA37" i="21"/>
  <c r="AB37" i="21"/>
  <c r="AC37" i="21"/>
  <c r="AD37" i="21"/>
  <c r="AE37" i="21"/>
  <c r="U38" i="21"/>
  <c r="V38" i="21"/>
  <c r="W38" i="21"/>
  <c r="X38" i="21"/>
  <c r="Y38" i="21"/>
  <c r="Z38" i="21"/>
  <c r="AA38" i="21"/>
  <c r="AB38" i="21"/>
  <c r="AC38" i="21"/>
  <c r="AD38" i="21"/>
  <c r="AE38" i="21"/>
  <c r="U39" i="21"/>
  <c r="V39" i="21"/>
  <c r="W39" i="21"/>
  <c r="X39" i="21"/>
  <c r="Z39" i="21"/>
  <c r="AA39" i="21"/>
  <c r="AB39" i="21"/>
  <c r="AC39" i="21"/>
  <c r="AD39" i="21"/>
  <c r="AE39" i="21"/>
  <c r="U40" i="21"/>
  <c r="V40" i="21"/>
  <c r="W40" i="21"/>
  <c r="X40" i="21"/>
  <c r="Z40" i="21"/>
  <c r="AA40" i="21"/>
  <c r="AB40" i="21"/>
  <c r="AC40" i="21"/>
  <c r="AD40" i="21"/>
  <c r="AE40" i="21"/>
  <c r="U41" i="21"/>
  <c r="V41" i="21"/>
  <c r="W41" i="21"/>
  <c r="X41" i="21"/>
  <c r="Y41" i="21"/>
  <c r="Z41" i="21"/>
  <c r="AA41" i="21"/>
  <c r="AB41" i="21"/>
  <c r="AC41" i="21"/>
  <c r="AD41" i="21"/>
  <c r="AE41" i="21"/>
  <c r="U42" i="21"/>
  <c r="V42" i="21"/>
  <c r="W42" i="21"/>
  <c r="X42" i="21"/>
  <c r="Z42" i="21"/>
  <c r="AA42" i="21"/>
  <c r="AB42" i="21"/>
  <c r="AC42" i="21"/>
  <c r="AD42" i="21"/>
  <c r="AE42" i="21"/>
  <c r="U43" i="21"/>
  <c r="V43" i="21"/>
  <c r="W43" i="21"/>
  <c r="X43" i="21"/>
  <c r="Y43" i="21"/>
  <c r="Z43" i="21"/>
  <c r="AA43" i="21"/>
  <c r="AB43" i="21"/>
  <c r="AC43" i="21"/>
  <c r="AD43" i="21"/>
  <c r="AE43" i="21"/>
  <c r="U44" i="21"/>
  <c r="V44" i="21"/>
  <c r="W44" i="21"/>
  <c r="X44" i="21"/>
  <c r="Y44" i="21"/>
  <c r="Z44" i="21"/>
  <c r="AA44" i="21"/>
  <c r="AB44" i="21"/>
  <c r="AC44" i="21"/>
  <c r="AD44" i="21"/>
  <c r="AE44" i="21"/>
  <c r="U45" i="21"/>
  <c r="V45" i="21"/>
  <c r="W45" i="21"/>
  <c r="X45" i="21"/>
  <c r="Y45" i="21"/>
  <c r="Z45" i="21"/>
  <c r="AA45" i="21"/>
  <c r="AB45" i="21"/>
  <c r="AC45" i="21"/>
  <c r="AD45" i="21"/>
  <c r="AE45" i="21"/>
  <c r="U46" i="21"/>
  <c r="V46" i="21"/>
  <c r="W46" i="21"/>
  <c r="X46" i="21"/>
  <c r="AC46" i="21"/>
  <c r="AD46" i="21"/>
  <c r="AE46" i="21"/>
  <c r="U47" i="21"/>
  <c r="V47" i="21"/>
  <c r="W47" i="21"/>
  <c r="X47" i="21"/>
  <c r="Y47" i="21"/>
  <c r="Z47" i="21"/>
  <c r="AA47" i="21"/>
  <c r="AB47" i="21"/>
  <c r="AC47" i="21"/>
  <c r="AD47" i="21"/>
  <c r="AE47" i="21"/>
  <c r="U48" i="21"/>
  <c r="V48" i="21"/>
  <c r="W48" i="21"/>
  <c r="X48" i="21"/>
  <c r="Z48" i="21"/>
  <c r="AA48" i="21"/>
  <c r="AB48" i="21"/>
  <c r="AC48" i="21"/>
  <c r="AD48" i="21"/>
  <c r="AE48" i="21"/>
  <c r="U49" i="21"/>
  <c r="V49" i="21"/>
  <c r="W49" i="21"/>
  <c r="X49" i="21"/>
  <c r="Z49" i="21"/>
  <c r="AA49" i="21"/>
  <c r="AB49" i="21"/>
  <c r="AC49" i="21"/>
  <c r="AD49" i="21"/>
  <c r="AE49" i="21"/>
  <c r="U50" i="21"/>
  <c r="V50" i="21"/>
  <c r="W50" i="21"/>
  <c r="X50" i="21"/>
  <c r="Z50" i="21"/>
  <c r="AA50" i="21"/>
  <c r="AB50" i="21"/>
  <c r="AC50" i="21"/>
  <c r="AD50" i="21"/>
  <c r="AE50" i="21"/>
  <c r="U51" i="21"/>
  <c r="V51" i="21"/>
  <c r="W51" i="21"/>
  <c r="X51" i="21"/>
  <c r="AA51" i="21"/>
  <c r="AB51" i="21"/>
  <c r="AC51" i="21"/>
  <c r="AD51" i="21"/>
  <c r="AE51" i="21"/>
  <c r="U52" i="21"/>
  <c r="V52" i="21"/>
  <c r="W52" i="21"/>
  <c r="X52" i="21"/>
  <c r="Y52" i="21"/>
  <c r="Z52" i="21"/>
  <c r="AA52" i="21"/>
  <c r="AB52" i="21"/>
  <c r="AC52" i="21"/>
  <c r="AD52" i="21"/>
  <c r="AE52" i="21"/>
  <c r="U53" i="21"/>
  <c r="V53" i="21"/>
  <c r="W53" i="21"/>
  <c r="X53" i="21"/>
  <c r="Y53" i="21"/>
  <c r="Z53" i="21"/>
  <c r="AA53" i="21"/>
  <c r="AB53" i="21"/>
  <c r="AC53" i="21"/>
  <c r="AD53" i="21"/>
  <c r="AE53" i="21"/>
  <c r="U54" i="21"/>
  <c r="V54" i="21"/>
  <c r="W54" i="21"/>
  <c r="X54" i="21"/>
  <c r="Z54" i="21"/>
  <c r="AA54" i="21"/>
  <c r="AB54" i="21"/>
  <c r="AC54" i="21"/>
  <c r="AD54" i="21"/>
  <c r="AE54" i="21"/>
  <c r="U55" i="21"/>
  <c r="V55" i="21"/>
  <c r="W55" i="21"/>
  <c r="X55" i="21"/>
  <c r="AA55" i="21"/>
  <c r="AB55" i="21"/>
  <c r="AC55" i="21"/>
  <c r="AD55" i="21"/>
  <c r="AE55" i="21"/>
  <c r="U56" i="21"/>
  <c r="V56" i="21"/>
  <c r="W56" i="21"/>
  <c r="X56" i="21"/>
  <c r="AA56" i="21"/>
  <c r="AB56" i="21"/>
  <c r="AC56" i="21"/>
  <c r="AD56" i="21"/>
  <c r="AE56" i="21"/>
  <c r="U57" i="21"/>
  <c r="V57" i="21"/>
  <c r="W57" i="21"/>
  <c r="X57" i="21"/>
  <c r="AA57" i="21"/>
  <c r="AB57" i="21"/>
  <c r="AC57" i="21"/>
  <c r="AD57" i="21"/>
  <c r="AE57" i="21"/>
  <c r="U58" i="21"/>
  <c r="V58" i="21"/>
  <c r="W58" i="21"/>
  <c r="X58" i="21"/>
  <c r="Z58" i="21"/>
  <c r="AA58" i="21"/>
  <c r="AB58" i="21"/>
  <c r="AC58" i="21"/>
  <c r="AD58" i="21"/>
  <c r="AE58" i="21"/>
  <c r="U59" i="21"/>
  <c r="V59" i="21"/>
  <c r="W59" i="21"/>
  <c r="X59" i="21"/>
  <c r="Y59" i="21"/>
  <c r="Z59" i="21"/>
  <c r="AA59" i="21"/>
  <c r="AB59" i="21"/>
  <c r="AC59" i="21"/>
  <c r="AD59" i="21"/>
  <c r="AE59" i="21"/>
  <c r="U60" i="21"/>
  <c r="V60" i="21"/>
  <c r="W60" i="21"/>
  <c r="X60" i="21"/>
  <c r="Z60" i="21"/>
  <c r="AA60" i="21"/>
  <c r="AB60" i="21"/>
  <c r="AC60" i="21"/>
  <c r="AD60" i="21"/>
  <c r="AE60" i="21"/>
  <c r="U61" i="21"/>
  <c r="V61" i="21"/>
  <c r="W61" i="21"/>
  <c r="X61" i="21"/>
  <c r="Y61" i="21"/>
  <c r="Z61" i="21"/>
  <c r="AA61" i="21"/>
  <c r="AB61" i="21"/>
  <c r="AC61" i="21"/>
  <c r="AD61" i="21"/>
  <c r="AE61" i="21"/>
  <c r="U62" i="21"/>
  <c r="V62" i="21"/>
  <c r="W62" i="21"/>
  <c r="X62" i="21"/>
  <c r="Z62" i="21"/>
  <c r="AA62" i="21"/>
  <c r="AB62" i="21"/>
  <c r="AC62" i="21"/>
  <c r="AD62" i="21"/>
  <c r="AE62" i="21"/>
  <c r="U63" i="21"/>
  <c r="V63" i="21"/>
  <c r="W63" i="21"/>
  <c r="X63" i="21"/>
  <c r="Z63" i="21"/>
  <c r="AA63" i="21"/>
  <c r="AB63" i="21"/>
  <c r="AC63" i="21"/>
  <c r="AD63" i="21"/>
  <c r="AE63" i="21"/>
  <c r="U64" i="21"/>
  <c r="V64" i="21"/>
  <c r="W64" i="21"/>
  <c r="X64" i="21"/>
  <c r="Z64" i="21"/>
  <c r="AA64" i="21"/>
  <c r="AB64" i="21"/>
  <c r="AC64" i="21"/>
  <c r="AD64" i="21"/>
  <c r="AE64" i="21"/>
  <c r="U65" i="21"/>
  <c r="V65" i="21"/>
  <c r="W65" i="21"/>
  <c r="X65" i="21"/>
  <c r="Y65" i="21"/>
  <c r="Z65" i="21"/>
  <c r="AA65" i="21"/>
  <c r="AB65" i="21"/>
  <c r="AC65" i="21"/>
  <c r="AD65" i="21"/>
  <c r="AE65" i="21"/>
  <c r="U66" i="21"/>
  <c r="V66" i="21"/>
  <c r="W66" i="21"/>
  <c r="X66" i="21"/>
  <c r="Z66" i="21"/>
  <c r="AA66" i="21"/>
  <c r="AB66" i="21"/>
  <c r="AC66" i="21"/>
  <c r="AD66" i="21"/>
  <c r="AE66" i="21"/>
  <c r="U67" i="21"/>
  <c r="V67" i="21"/>
  <c r="W67" i="21"/>
  <c r="X67" i="21"/>
  <c r="Z67" i="21"/>
  <c r="AA67" i="21"/>
  <c r="AB67" i="21"/>
  <c r="AC67" i="21"/>
  <c r="AD67" i="21"/>
  <c r="AE67" i="21"/>
  <c r="U68" i="21"/>
  <c r="V68" i="21"/>
  <c r="W68" i="21"/>
  <c r="X68" i="21"/>
  <c r="Z68" i="21"/>
  <c r="AA68" i="21"/>
  <c r="AB68" i="21"/>
  <c r="AC68" i="21"/>
  <c r="AD68" i="21"/>
  <c r="AE68" i="21"/>
  <c r="U69" i="21"/>
  <c r="V69" i="21"/>
  <c r="W69" i="21"/>
  <c r="X69" i="21"/>
  <c r="Y69" i="21"/>
  <c r="Z69" i="21"/>
  <c r="AA69" i="21"/>
  <c r="AB69" i="21"/>
  <c r="AC69" i="21"/>
  <c r="AD69" i="21"/>
  <c r="AE69" i="21"/>
  <c r="U70" i="21"/>
  <c r="V70" i="21"/>
  <c r="W70" i="21"/>
  <c r="X70" i="21"/>
  <c r="AA70" i="21"/>
  <c r="AB70" i="21"/>
  <c r="AC70" i="21"/>
  <c r="AD70" i="21"/>
  <c r="AE70" i="21"/>
  <c r="U71" i="21"/>
  <c r="V71" i="21"/>
  <c r="W71" i="21"/>
  <c r="X71" i="21"/>
  <c r="Y71" i="21"/>
  <c r="Z71" i="21"/>
  <c r="AA71" i="21"/>
  <c r="AB71" i="21"/>
  <c r="AC71" i="21"/>
  <c r="AD71" i="21"/>
  <c r="AE71" i="21"/>
  <c r="U72" i="21"/>
  <c r="V72" i="21"/>
  <c r="W72" i="21"/>
  <c r="X72" i="21"/>
  <c r="Z72" i="21"/>
  <c r="AA72" i="21"/>
  <c r="AB72" i="21"/>
  <c r="AC72" i="21"/>
  <c r="AD72" i="21"/>
  <c r="AE72" i="21"/>
  <c r="U73" i="21"/>
  <c r="V73" i="21"/>
  <c r="W73" i="21"/>
  <c r="X73" i="21"/>
  <c r="Y73" i="21"/>
  <c r="Z73" i="21"/>
  <c r="AA73" i="21"/>
  <c r="AB73" i="21"/>
  <c r="AC73" i="21"/>
  <c r="AD73" i="21"/>
  <c r="AE73" i="21"/>
  <c r="U74" i="21"/>
  <c r="V74" i="21"/>
  <c r="W74" i="21"/>
  <c r="X74" i="21"/>
  <c r="Z74" i="21"/>
  <c r="AA74" i="21"/>
  <c r="AB74" i="21"/>
  <c r="AC74" i="21"/>
  <c r="AD74" i="21"/>
  <c r="AE74" i="21"/>
  <c r="U75" i="21"/>
  <c r="V75" i="21"/>
  <c r="W75" i="21"/>
  <c r="X75" i="21"/>
  <c r="Y75" i="21"/>
  <c r="Z75" i="21"/>
  <c r="AA75" i="21"/>
  <c r="AB75" i="21"/>
  <c r="AC75" i="21"/>
  <c r="AD75" i="21"/>
  <c r="AE75" i="21"/>
  <c r="U76" i="21"/>
  <c r="V76" i="21"/>
  <c r="W76" i="21"/>
  <c r="X76" i="21"/>
  <c r="Z76" i="21"/>
  <c r="AA76" i="21"/>
  <c r="AB76" i="21"/>
  <c r="AC76" i="21"/>
  <c r="AD76" i="21"/>
  <c r="AE76" i="21"/>
  <c r="U77" i="21"/>
  <c r="V77" i="21"/>
  <c r="W77" i="21"/>
  <c r="X77" i="21"/>
  <c r="Y77" i="21"/>
  <c r="Z77" i="21"/>
  <c r="AA77" i="21"/>
  <c r="AB77" i="21"/>
  <c r="AC77" i="21"/>
  <c r="AD77" i="21"/>
  <c r="AE77" i="21"/>
  <c r="U78" i="21"/>
  <c r="V78" i="21"/>
  <c r="W78" i="21"/>
  <c r="X78" i="21"/>
  <c r="Z78" i="21"/>
  <c r="AA78" i="21"/>
  <c r="AB78" i="21"/>
  <c r="AC78" i="21"/>
  <c r="AD78" i="21"/>
  <c r="AE78" i="21"/>
  <c r="U79" i="21"/>
  <c r="V79" i="21"/>
  <c r="W79" i="21"/>
  <c r="X79" i="21"/>
  <c r="Z79" i="21"/>
  <c r="AA79" i="21"/>
  <c r="AB79" i="21"/>
  <c r="AC79" i="21"/>
  <c r="AD79" i="21"/>
  <c r="AE79" i="21"/>
  <c r="U80" i="21"/>
  <c r="V80" i="21"/>
  <c r="W80" i="21"/>
  <c r="X80" i="21"/>
  <c r="AA80" i="21"/>
  <c r="AB80" i="21"/>
  <c r="AC80" i="21"/>
  <c r="AD80" i="21"/>
  <c r="AE80" i="21"/>
  <c r="U81" i="21"/>
  <c r="V81" i="21"/>
  <c r="W81" i="21"/>
  <c r="X81" i="21"/>
  <c r="Y81" i="21"/>
  <c r="Z81" i="21"/>
  <c r="AA81" i="21"/>
  <c r="AB81" i="21"/>
  <c r="AC81" i="21"/>
  <c r="AD81" i="21"/>
  <c r="AE81" i="21"/>
  <c r="U82" i="21"/>
  <c r="V82" i="21"/>
  <c r="W82" i="21"/>
  <c r="X82" i="21"/>
  <c r="Z82" i="21"/>
  <c r="AA82" i="21"/>
  <c r="AB82" i="21"/>
  <c r="AC82" i="21"/>
  <c r="AD82" i="21"/>
  <c r="AE82" i="21"/>
  <c r="U83" i="21"/>
  <c r="V83" i="21"/>
  <c r="W83" i="21"/>
  <c r="X83" i="21"/>
  <c r="Y83" i="21"/>
  <c r="Z83" i="21"/>
  <c r="AA83" i="21"/>
  <c r="AB83" i="21"/>
  <c r="AC83" i="21"/>
  <c r="AD83" i="21"/>
  <c r="AE83" i="21"/>
  <c r="U84" i="21"/>
  <c r="V84" i="21"/>
  <c r="W84" i="21"/>
  <c r="X84" i="21"/>
  <c r="Y84" i="21"/>
  <c r="Z84" i="21"/>
  <c r="AA84" i="21"/>
  <c r="AB84" i="21"/>
  <c r="AC84" i="21"/>
  <c r="AD84" i="21"/>
  <c r="AE84" i="21"/>
  <c r="U85" i="21"/>
  <c r="V85" i="21"/>
  <c r="W85" i="21"/>
  <c r="X85" i="21"/>
  <c r="Z85" i="21"/>
  <c r="AA85" i="21"/>
  <c r="AB85" i="21"/>
  <c r="AC85" i="21"/>
  <c r="AD85" i="21"/>
  <c r="AE85" i="21"/>
  <c r="U86" i="21"/>
  <c r="V86" i="21"/>
  <c r="W86" i="21"/>
  <c r="X86" i="21"/>
  <c r="Z86" i="21"/>
  <c r="AA86" i="21"/>
  <c r="AB86" i="21"/>
  <c r="AC86" i="21"/>
  <c r="AD86" i="21"/>
  <c r="AE86" i="21"/>
  <c r="U87" i="21"/>
  <c r="V87" i="21"/>
  <c r="W87" i="21"/>
  <c r="X87" i="21"/>
  <c r="Y87" i="21"/>
  <c r="Z87" i="21"/>
  <c r="AA87" i="21"/>
  <c r="AB87" i="21"/>
  <c r="AC87" i="21"/>
  <c r="AD87" i="21"/>
  <c r="AE87" i="21"/>
  <c r="U88" i="21"/>
  <c r="V88" i="21"/>
  <c r="W88" i="21"/>
  <c r="X88" i="21"/>
  <c r="Z88" i="21"/>
  <c r="AA88" i="21"/>
  <c r="AB88" i="21"/>
  <c r="AC88" i="21"/>
  <c r="AD88" i="21"/>
  <c r="AE88" i="21"/>
  <c r="U89" i="21"/>
  <c r="V89" i="21"/>
  <c r="W89" i="21"/>
  <c r="X89" i="21"/>
  <c r="Z89" i="21"/>
  <c r="AA89" i="21"/>
  <c r="AB89" i="21"/>
  <c r="AC89" i="21"/>
  <c r="AD89" i="21"/>
  <c r="AE89" i="21"/>
  <c r="U90" i="21"/>
  <c r="V90" i="21"/>
  <c r="W90" i="21"/>
  <c r="X90" i="21"/>
  <c r="Z90" i="21"/>
  <c r="AA90" i="21"/>
  <c r="AB90" i="21"/>
  <c r="AC90" i="21"/>
  <c r="AD90" i="21"/>
  <c r="AE90" i="21"/>
  <c r="U91" i="21"/>
  <c r="V91" i="21"/>
  <c r="W91" i="21"/>
  <c r="X91" i="21"/>
  <c r="Y91" i="21"/>
  <c r="Z91" i="21"/>
  <c r="AA91" i="21"/>
  <c r="AB91" i="21"/>
  <c r="AC91" i="21"/>
  <c r="AD91" i="21"/>
  <c r="AE91" i="21"/>
  <c r="U92" i="21"/>
  <c r="V92" i="21"/>
  <c r="W92" i="21"/>
  <c r="X92" i="21"/>
  <c r="Y92" i="21"/>
  <c r="Z92" i="21"/>
  <c r="AA92" i="21"/>
  <c r="AB92" i="21"/>
  <c r="AC92" i="21"/>
  <c r="AD92" i="21"/>
  <c r="AE92" i="21"/>
  <c r="U93" i="21"/>
  <c r="V93" i="21"/>
  <c r="W93" i="21"/>
  <c r="X93" i="21"/>
  <c r="Z93" i="21"/>
  <c r="AA93" i="21"/>
  <c r="AB93" i="21"/>
  <c r="AC93" i="21"/>
  <c r="AD93" i="21"/>
  <c r="AE93" i="21"/>
  <c r="U94" i="21"/>
  <c r="V94" i="21"/>
  <c r="W94" i="21"/>
  <c r="X94" i="21"/>
  <c r="Y94" i="21"/>
  <c r="Z94" i="21"/>
  <c r="AA94" i="21"/>
  <c r="AB94" i="21"/>
  <c r="AC94" i="21"/>
  <c r="AD94" i="21"/>
  <c r="AE94" i="21"/>
  <c r="U95" i="21"/>
  <c r="V95" i="21"/>
  <c r="W95" i="21"/>
  <c r="X95" i="21"/>
  <c r="Y95" i="21"/>
  <c r="Z95" i="21"/>
  <c r="AA95" i="21"/>
  <c r="AB95" i="21"/>
  <c r="AC95" i="21"/>
  <c r="AD95" i="21"/>
  <c r="AE95" i="21"/>
  <c r="U96" i="21"/>
  <c r="V96" i="21"/>
  <c r="W96" i="21"/>
  <c r="X96" i="21"/>
  <c r="Y96" i="21"/>
  <c r="Z96" i="21"/>
  <c r="AA96" i="21"/>
  <c r="AB96" i="21"/>
  <c r="AC96" i="21"/>
  <c r="AD96" i="21"/>
  <c r="AE96" i="21"/>
  <c r="U97" i="21"/>
  <c r="V97" i="21"/>
  <c r="W97" i="21"/>
  <c r="X97" i="21"/>
  <c r="Z97" i="21"/>
  <c r="AA97" i="21"/>
  <c r="AB97" i="21"/>
  <c r="AC97" i="21"/>
  <c r="AD97" i="21"/>
  <c r="AE97" i="21"/>
  <c r="U98" i="21"/>
  <c r="V98" i="21"/>
  <c r="W98" i="21"/>
  <c r="X98" i="21"/>
  <c r="Z98" i="21"/>
  <c r="AA98" i="21"/>
  <c r="AB98" i="21"/>
  <c r="AC98" i="21"/>
  <c r="AD98" i="21"/>
  <c r="AE98" i="21"/>
  <c r="U99" i="21"/>
  <c r="V99" i="21"/>
  <c r="W99" i="21"/>
  <c r="X99" i="21"/>
  <c r="Y99" i="21"/>
  <c r="Z99" i="21"/>
  <c r="AA99" i="21"/>
  <c r="AB99" i="21"/>
  <c r="AC99" i="21"/>
  <c r="AD99" i="21"/>
  <c r="AE99" i="21"/>
  <c r="U100" i="21"/>
  <c r="V100" i="21"/>
  <c r="W100" i="21"/>
  <c r="X100" i="21"/>
  <c r="Z100" i="21"/>
  <c r="AA100" i="21"/>
  <c r="AB100" i="21"/>
  <c r="AC100" i="21"/>
  <c r="AD100" i="21"/>
  <c r="AE100" i="21"/>
  <c r="U101" i="21"/>
  <c r="V101" i="21"/>
  <c r="W101" i="21"/>
  <c r="X101" i="21"/>
  <c r="Z101" i="21"/>
  <c r="AA101" i="21"/>
  <c r="AB101" i="21"/>
  <c r="AC101" i="21"/>
  <c r="AD101" i="21"/>
  <c r="AE101" i="21"/>
  <c r="U102" i="21"/>
  <c r="V102" i="21"/>
  <c r="W102" i="21"/>
  <c r="X102" i="21"/>
  <c r="Z102" i="21"/>
  <c r="AA102" i="21"/>
  <c r="AB102" i="21"/>
  <c r="AC102" i="21"/>
  <c r="AD102" i="21"/>
  <c r="AE102" i="21"/>
  <c r="V2" i="21"/>
  <c r="W2" i="21"/>
  <c r="X2" i="21"/>
  <c r="Z2" i="21"/>
  <c r="AA2" i="21"/>
  <c r="AB2" i="21"/>
  <c r="AC2" i="21"/>
  <c r="AD2" i="21"/>
  <c r="AE2" i="21"/>
  <c r="U2" i="21"/>
  <c r="K80" i="21"/>
  <c r="Z80" i="21" s="1"/>
  <c r="M46" i="21"/>
  <c r="AB46" i="21" s="1"/>
  <c r="L46" i="21"/>
  <c r="AA46" i="21" s="1"/>
  <c r="K51" i="21"/>
  <c r="Y51" i="21" s="1"/>
  <c r="K56" i="21"/>
  <c r="Z56" i="21" s="1"/>
  <c r="K57" i="21"/>
  <c r="Y57" i="21" s="1"/>
  <c r="K55" i="21"/>
  <c r="Z55" i="21" s="1"/>
  <c r="K70" i="21"/>
  <c r="Y70" i="21" s="1"/>
  <c r="Y2" i="21"/>
  <c r="K10" i="21"/>
  <c r="Z10" i="21" s="1"/>
  <c r="K46" i="21"/>
  <c r="Z2" i="20"/>
  <c r="P2" i="20"/>
  <c r="P3" i="20"/>
  <c r="P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O2" i="20"/>
  <c r="O3" i="20"/>
  <c r="O4" i="20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N2" i="20"/>
  <c r="N3" i="20"/>
  <c r="N4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M2" i="20"/>
  <c r="I57" i="20"/>
  <c r="M102" i="20"/>
  <c r="L102" i="20"/>
  <c r="K102" i="20"/>
  <c r="J102" i="20"/>
  <c r="I102" i="20"/>
  <c r="M101" i="20"/>
  <c r="L101" i="20"/>
  <c r="K101" i="20"/>
  <c r="J101" i="20"/>
  <c r="I101" i="20"/>
  <c r="M100" i="20"/>
  <c r="L100" i="20"/>
  <c r="K100" i="20"/>
  <c r="J100" i="20"/>
  <c r="I100" i="20"/>
  <c r="M99" i="20"/>
  <c r="L99" i="20"/>
  <c r="K99" i="20"/>
  <c r="J99" i="20"/>
  <c r="I99" i="20"/>
  <c r="M98" i="20"/>
  <c r="L98" i="20"/>
  <c r="K98" i="20"/>
  <c r="J98" i="20"/>
  <c r="I98" i="20"/>
  <c r="M97" i="20"/>
  <c r="L97" i="20"/>
  <c r="K97" i="20"/>
  <c r="J97" i="20"/>
  <c r="I97" i="20"/>
  <c r="M96" i="20"/>
  <c r="L96" i="20"/>
  <c r="K96" i="20"/>
  <c r="J96" i="20"/>
  <c r="I96" i="20"/>
  <c r="M95" i="20"/>
  <c r="L95" i="20"/>
  <c r="K95" i="20"/>
  <c r="J95" i="20"/>
  <c r="I95" i="20"/>
  <c r="M93" i="20"/>
  <c r="L93" i="20"/>
  <c r="K93" i="20"/>
  <c r="J93" i="20"/>
  <c r="I93" i="20"/>
  <c r="M91" i="20"/>
  <c r="L91" i="20"/>
  <c r="K91" i="20"/>
  <c r="J91" i="20"/>
  <c r="I91" i="20"/>
  <c r="M89" i="20"/>
  <c r="L89" i="20"/>
  <c r="K89" i="20"/>
  <c r="J89" i="20"/>
  <c r="I89" i="20"/>
  <c r="M88" i="20"/>
  <c r="L88" i="20"/>
  <c r="K88" i="20"/>
  <c r="J88" i="20"/>
  <c r="I88" i="20"/>
  <c r="M87" i="20"/>
  <c r="L87" i="20"/>
  <c r="K87" i="20"/>
  <c r="J87" i="20"/>
  <c r="I87" i="20"/>
  <c r="M86" i="20"/>
  <c r="L86" i="20"/>
  <c r="K86" i="20"/>
  <c r="J86" i="20"/>
  <c r="I86" i="20"/>
  <c r="M83" i="20"/>
  <c r="L83" i="20"/>
  <c r="K83" i="20"/>
  <c r="J83" i="20"/>
  <c r="I83" i="20"/>
  <c r="M81" i="20"/>
  <c r="L81" i="20"/>
  <c r="K81" i="20"/>
  <c r="J81" i="20"/>
  <c r="I81" i="20"/>
  <c r="M79" i="20"/>
  <c r="L79" i="20"/>
  <c r="K79" i="20"/>
  <c r="J79" i="20"/>
  <c r="I79" i="20"/>
  <c r="M77" i="20"/>
  <c r="L77" i="20"/>
  <c r="K77" i="20"/>
  <c r="J77" i="20"/>
  <c r="I77" i="20"/>
  <c r="M76" i="20"/>
  <c r="L76" i="20"/>
  <c r="K76" i="20"/>
  <c r="J76" i="20"/>
  <c r="I76" i="20"/>
  <c r="M75" i="20"/>
  <c r="L75" i="20"/>
  <c r="K75" i="20"/>
  <c r="J75" i="20"/>
  <c r="I75" i="20"/>
  <c r="M74" i="20"/>
  <c r="L74" i="20"/>
  <c r="K74" i="20"/>
  <c r="J74" i="20"/>
  <c r="I74" i="20"/>
  <c r="M73" i="20"/>
  <c r="L73" i="20"/>
  <c r="K73" i="20"/>
  <c r="J73" i="20"/>
  <c r="I73" i="20"/>
  <c r="M72" i="20"/>
  <c r="L72" i="20"/>
  <c r="K72" i="20"/>
  <c r="J72" i="20"/>
  <c r="I72" i="20"/>
  <c r="M71" i="20"/>
  <c r="L71" i="20"/>
  <c r="K71" i="20"/>
  <c r="J71" i="20"/>
  <c r="I71" i="20"/>
  <c r="M67" i="20"/>
  <c r="L67" i="20"/>
  <c r="K67" i="20"/>
  <c r="J67" i="20"/>
  <c r="I67" i="20"/>
  <c r="M66" i="20"/>
  <c r="L66" i="20"/>
  <c r="K66" i="20"/>
  <c r="J66" i="20"/>
  <c r="I66" i="20"/>
  <c r="M65" i="20"/>
  <c r="L65" i="20"/>
  <c r="K65" i="20"/>
  <c r="J65" i="20"/>
  <c r="I65" i="20"/>
  <c r="M64" i="20"/>
  <c r="L64" i="20"/>
  <c r="K64" i="20"/>
  <c r="J64" i="20"/>
  <c r="I64" i="20"/>
  <c r="M63" i="20"/>
  <c r="L63" i="20"/>
  <c r="K63" i="20"/>
  <c r="J63" i="20"/>
  <c r="I63" i="20"/>
  <c r="M62" i="20"/>
  <c r="L62" i="20"/>
  <c r="K62" i="20"/>
  <c r="J62" i="20"/>
  <c r="I62" i="20"/>
  <c r="M61" i="20"/>
  <c r="L61" i="20"/>
  <c r="K61" i="20"/>
  <c r="J61" i="20"/>
  <c r="I61" i="20"/>
  <c r="M60" i="20"/>
  <c r="L60" i="20"/>
  <c r="K60" i="20"/>
  <c r="J60" i="20"/>
  <c r="I60" i="20"/>
  <c r="M59" i="20"/>
  <c r="L59" i="20"/>
  <c r="K59" i="20"/>
  <c r="J59" i="20"/>
  <c r="I59" i="20"/>
  <c r="M58" i="20"/>
  <c r="L58" i="20"/>
  <c r="K58" i="20"/>
  <c r="J58" i="20"/>
  <c r="I58" i="20"/>
  <c r="M57" i="20"/>
  <c r="L57" i="20"/>
  <c r="K57" i="20"/>
  <c r="J57" i="20"/>
  <c r="M55" i="20"/>
  <c r="L55" i="20"/>
  <c r="K55" i="20"/>
  <c r="J55" i="20"/>
  <c r="I55" i="20"/>
  <c r="M54" i="20"/>
  <c r="L54" i="20"/>
  <c r="K54" i="20"/>
  <c r="J54" i="20"/>
  <c r="I54" i="20"/>
  <c r="M47" i="20"/>
  <c r="L47" i="20"/>
  <c r="K47" i="20"/>
  <c r="J47" i="20"/>
  <c r="I47" i="20"/>
  <c r="M45" i="20"/>
  <c r="L45" i="20"/>
  <c r="K45" i="20"/>
  <c r="J45" i="20"/>
  <c r="I45" i="20"/>
  <c r="M44" i="20"/>
  <c r="L44" i="20"/>
  <c r="K44" i="20"/>
  <c r="J44" i="20"/>
  <c r="I44" i="20"/>
  <c r="M43" i="20"/>
  <c r="L43" i="20"/>
  <c r="K43" i="20"/>
  <c r="J43" i="20"/>
  <c r="I43" i="20"/>
  <c r="M42" i="20"/>
  <c r="L42" i="20"/>
  <c r="K42" i="20"/>
  <c r="J42" i="20"/>
  <c r="I42" i="20"/>
  <c r="M39" i="20"/>
  <c r="L39" i="20"/>
  <c r="K39" i="20"/>
  <c r="J39" i="20"/>
  <c r="I39" i="20"/>
  <c r="M38" i="20"/>
  <c r="L38" i="20"/>
  <c r="K38" i="20"/>
  <c r="J38" i="20"/>
  <c r="I38" i="20"/>
  <c r="M37" i="20"/>
  <c r="L37" i="20"/>
  <c r="K37" i="20"/>
  <c r="J37" i="20"/>
  <c r="I37" i="20"/>
  <c r="M36" i="20"/>
  <c r="L36" i="20"/>
  <c r="K36" i="20"/>
  <c r="J36" i="20"/>
  <c r="I36" i="20"/>
  <c r="M35" i="20"/>
  <c r="L35" i="20"/>
  <c r="K35" i="20"/>
  <c r="J35" i="20"/>
  <c r="I35" i="20"/>
  <c r="M34" i="20"/>
  <c r="L34" i="20"/>
  <c r="K34" i="20"/>
  <c r="J34" i="20"/>
  <c r="I34" i="20"/>
  <c r="M33" i="20"/>
  <c r="L33" i="20"/>
  <c r="K33" i="20"/>
  <c r="J33" i="20"/>
  <c r="I33" i="20"/>
  <c r="M31" i="20"/>
  <c r="L31" i="20"/>
  <c r="K31" i="20"/>
  <c r="J31" i="20"/>
  <c r="I31" i="20"/>
  <c r="M30" i="20"/>
  <c r="L30" i="20"/>
  <c r="K30" i="20"/>
  <c r="J30" i="20"/>
  <c r="I30" i="20"/>
  <c r="M29" i="20"/>
  <c r="L29" i="20"/>
  <c r="K29" i="20"/>
  <c r="J29" i="20"/>
  <c r="I29" i="20"/>
  <c r="M27" i="20"/>
  <c r="L27" i="20"/>
  <c r="K27" i="20"/>
  <c r="J27" i="20"/>
  <c r="I27" i="20"/>
  <c r="M26" i="20"/>
  <c r="L26" i="20"/>
  <c r="K26" i="20"/>
  <c r="J26" i="20"/>
  <c r="I26" i="20"/>
  <c r="M25" i="20"/>
  <c r="L25" i="20"/>
  <c r="K25" i="20"/>
  <c r="J25" i="20"/>
  <c r="I25" i="20"/>
  <c r="M24" i="20"/>
  <c r="L24" i="20"/>
  <c r="K24" i="20"/>
  <c r="J24" i="20"/>
  <c r="I24" i="20"/>
  <c r="M23" i="20"/>
  <c r="L23" i="20"/>
  <c r="K23" i="20"/>
  <c r="J23" i="20"/>
  <c r="I23" i="20"/>
  <c r="M22" i="20"/>
  <c r="L22" i="20"/>
  <c r="K22" i="20"/>
  <c r="J22" i="20"/>
  <c r="I22" i="20"/>
  <c r="M21" i="20"/>
  <c r="L21" i="20"/>
  <c r="K21" i="20"/>
  <c r="J21" i="20"/>
  <c r="I21" i="20"/>
  <c r="M20" i="20"/>
  <c r="L20" i="20"/>
  <c r="K20" i="20"/>
  <c r="J20" i="20"/>
  <c r="I20" i="20"/>
  <c r="M19" i="20"/>
  <c r="L19" i="20"/>
  <c r="K19" i="20"/>
  <c r="J19" i="20"/>
  <c r="I19" i="20"/>
  <c r="M18" i="20"/>
  <c r="L18" i="20"/>
  <c r="K18" i="20"/>
  <c r="J18" i="20"/>
  <c r="I18" i="20"/>
  <c r="M17" i="20"/>
  <c r="L17" i="20"/>
  <c r="K17" i="20"/>
  <c r="J17" i="20"/>
  <c r="I17" i="20"/>
  <c r="M16" i="20"/>
  <c r="L16" i="20"/>
  <c r="K16" i="20"/>
  <c r="J16" i="20"/>
  <c r="I16" i="20"/>
  <c r="M15" i="20"/>
  <c r="L15" i="20"/>
  <c r="K15" i="20"/>
  <c r="J15" i="20"/>
  <c r="I15" i="20"/>
  <c r="M13" i="20"/>
  <c r="L13" i="20"/>
  <c r="K13" i="20"/>
  <c r="J13" i="20"/>
  <c r="I13" i="20"/>
  <c r="M12" i="20"/>
  <c r="L12" i="20"/>
  <c r="K12" i="20"/>
  <c r="J12" i="20"/>
  <c r="I12" i="20"/>
  <c r="M11" i="20"/>
  <c r="L11" i="20"/>
  <c r="K11" i="20"/>
  <c r="J11" i="20"/>
  <c r="I11" i="20"/>
  <c r="M10" i="20"/>
  <c r="L10" i="20"/>
  <c r="K10" i="20"/>
  <c r="J10" i="20"/>
  <c r="I10" i="20"/>
  <c r="M9" i="20"/>
  <c r="L9" i="20"/>
  <c r="K9" i="20"/>
  <c r="J9" i="20"/>
  <c r="I9" i="20"/>
  <c r="M8" i="20"/>
  <c r="L8" i="20"/>
  <c r="K8" i="20"/>
  <c r="J8" i="20"/>
  <c r="I8" i="20"/>
  <c r="M7" i="20"/>
  <c r="L7" i="20"/>
  <c r="K7" i="20"/>
  <c r="J7" i="20"/>
  <c r="I7" i="20"/>
  <c r="M6" i="20"/>
  <c r="L6" i="20"/>
  <c r="K6" i="20"/>
  <c r="J6" i="20"/>
  <c r="I6" i="20"/>
  <c r="M5" i="20"/>
  <c r="L5" i="20"/>
  <c r="K5" i="20"/>
  <c r="J5" i="20"/>
  <c r="I5" i="20"/>
  <c r="M4" i="20"/>
  <c r="L4" i="20"/>
  <c r="K4" i="20"/>
  <c r="J4" i="20"/>
  <c r="I4" i="20"/>
  <c r="M3" i="20"/>
  <c r="L3" i="20"/>
  <c r="K3" i="20"/>
  <c r="J3" i="20"/>
  <c r="I3" i="20"/>
  <c r="L2" i="20"/>
  <c r="K2" i="20"/>
  <c r="J2" i="20"/>
  <c r="I2" i="20"/>
  <c r="M92" i="20"/>
  <c r="L92" i="20"/>
  <c r="K92" i="20"/>
  <c r="J92" i="20"/>
  <c r="I92" i="20"/>
  <c r="M52" i="20"/>
  <c r="L52" i="20"/>
  <c r="K52" i="20"/>
  <c r="J52" i="20"/>
  <c r="I52" i="20"/>
  <c r="M32" i="20"/>
  <c r="L32" i="20"/>
  <c r="K32" i="20"/>
  <c r="J32" i="20"/>
  <c r="I32" i="20"/>
  <c r="M28" i="20"/>
  <c r="L28" i="20"/>
  <c r="K28" i="20"/>
  <c r="J28" i="20"/>
  <c r="I28" i="20"/>
  <c r="M94" i="20"/>
  <c r="L94" i="20"/>
  <c r="K94" i="20"/>
  <c r="J94" i="20"/>
  <c r="I94" i="20"/>
  <c r="M90" i="20"/>
  <c r="L90" i="20"/>
  <c r="K90" i="20"/>
  <c r="J90" i="20"/>
  <c r="I90" i="20"/>
  <c r="M84" i="20"/>
  <c r="L84" i="20"/>
  <c r="K84" i="20"/>
  <c r="J84" i="20"/>
  <c r="I84" i="20"/>
  <c r="M50" i="20"/>
  <c r="L50" i="20"/>
  <c r="K50" i="20"/>
  <c r="J50" i="20"/>
  <c r="I50" i="20"/>
  <c r="M49" i="20"/>
  <c r="L49" i="20"/>
  <c r="K49" i="20"/>
  <c r="J49" i="20"/>
  <c r="I49" i="20"/>
  <c r="M41" i="20"/>
  <c r="L41" i="20"/>
  <c r="K41" i="20"/>
  <c r="J41" i="20"/>
  <c r="I41" i="20"/>
  <c r="M40" i="20"/>
  <c r="L40" i="20"/>
  <c r="K40" i="20"/>
  <c r="J40" i="20"/>
  <c r="I40" i="20"/>
  <c r="M14" i="20"/>
  <c r="L14" i="20"/>
  <c r="K14" i="20"/>
  <c r="J14" i="20"/>
  <c r="I14" i="20"/>
  <c r="M53" i="20"/>
  <c r="L53" i="20"/>
  <c r="K53" i="20"/>
  <c r="J53" i="20"/>
  <c r="I53" i="20"/>
  <c r="M48" i="20"/>
  <c r="L48" i="20"/>
  <c r="K48" i="20"/>
  <c r="J48" i="20"/>
  <c r="I48" i="20"/>
  <c r="M51" i="20"/>
  <c r="L51" i="20"/>
  <c r="K51" i="20"/>
  <c r="J51" i="20"/>
  <c r="I51" i="20"/>
  <c r="M70" i="20"/>
  <c r="L70" i="20"/>
  <c r="K70" i="20"/>
  <c r="J70" i="20"/>
  <c r="I70" i="20"/>
  <c r="M68" i="20"/>
  <c r="L68" i="20"/>
  <c r="K68" i="20"/>
  <c r="J68" i="20"/>
  <c r="I68" i="20"/>
  <c r="M69" i="20"/>
  <c r="L69" i="20"/>
  <c r="K69" i="20"/>
  <c r="J69" i="20"/>
  <c r="I69" i="20"/>
  <c r="M46" i="20"/>
  <c r="L46" i="20"/>
  <c r="K46" i="20"/>
  <c r="J46" i="20"/>
  <c r="I46" i="20"/>
  <c r="M80" i="20"/>
  <c r="L80" i="20"/>
  <c r="K80" i="20"/>
  <c r="J80" i="20"/>
  <c r="I80" i="20"/>
  <c r="M56" i="20"/>
  <c r="L56" i="20"/>
  <c r="K56" i="20"/>
  <c r="J56" i="20"/>
  <c r="I56" i="20"/>
  <c r="M82" i="20"/>
  <c r="L82" i="20"/>
  <c r="K82" i="20"/>
  <c r="J82" i="20"/>
  <c r="I82" i="20"/>
  <c r="M78" i="20"/>
  <c r="L78" i="20"/>
  <c r="K78" i="20"/>
  <c r="J78" i="20"/>
  <c r="I78" i="20"/>
  <c r="M85" i="20"/>
  <c r="L85" i="20"/>
  <c r="K85" i="20"/>
  <c r="J85" i="20"/>
  <c r="I85" i="20"/>
  <c r="J25" i="19"/>
  <c r="N9" i="19"/>
  <c r="N3" i="19"/>
  <c r="N6" i="19"/>
  <c r="N8" i="19"/>
  <c r="N10" i="19"/>
  <c r="N11" i="19"/>
  <c r="N12" i="19"/>
  <c r="N13" i="19"/>
  <c r="N14" i="19"/>
  <c r="N15" i="19"/>
  <c r="N16" i="19"/>
  <c r="N7" i="19"/>
  <c r="N17" i="19"/>
  <c r="N18" i="19"/>
  <c r="N5" i="19"/>
  <c r="N4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67" i="19"/>
  <c r="N68" i="19"/>
  <c r="N69" i="19"/>
  <c r="N70" i="19"/>
  <c r="N71" i="19"/>
  <c r="N72" i="19"/>
  <c r="N73" i="19"/>
  <c r="N74" i="19"/>
  <c r="N75" i="19"/>
  <c r="N76" i="19"/>
  <c r="N77" i="19"/>
  <c r="N78" i="19"/>
  <c r="N79" i="19"/>
  <c r="N80" i="19"/>
  <c r="N81" i="19"/>
  <c r="N82" i="19"/>
  <c r="N83" i="19"/>
  <c r="N84" i="19"/>
  <c r="N85" i="19"/>
  <c r="N86" i="19"/>
  <c r="N87" i="19"/>
  <c r="N88" i="19"/>
  <c r="N2" i="19"/>
  <c r="N89" i="19"/>
  <c r="N90" i="19"/>
  <c r="N91" i="19"/>
  <c r="N92" i="19"/>
  <c r="N93" i="19"/>
  <c r="N94" i="19"/>
  <c r="N95" i="19"/>
  <c r="N96" i="19"/>
  <c r="N97" i="19"/>
  <c r="N98" i="19"/>
  <c r="N99" i="19"/>
  <c r="N100" i="19"/>
  <c r="N101" i="19"/>
  <c r="N102" i="19"/>
  <c r="M9" i="19"/>
  <c r="M3" i="19"/>
  <c r="M6" i="19"/>
  <c r="M8" i="19"/>
  <c r="M10" i="19"/>
  <c r="M11" i="19"/>
  <c r="M12" i="19"/>
  <c r="M13" i="19"/>
  <c r="M14" i="19"/>
  <c r="M15" i="19"/>
  <c r="M16" i="19"/>
  <c r="M7" i="19"/>
  <c r="M17" i="19"/>
  <c r="M18" i="19"/>
  <c r="M5" i="19"/>
  <c r="M4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50" i="19"/>
  <c r="M51" i="19"/>
  <c r="M52" i="19"/>
  <c r="M53" i="19"/>
  <c r="M54" i="19"/>
  <c r="M55" i="19"/>
  <c r="M56" i="19"/>
  <c r="M57" i="19"/>
  <c r="M58" i="19"/>
  <c r="M59" i="19"/>
  <c r="M60" i="19"/>
  <c r="M61" i="19"/>
  <c r="M62" i="19"/>
  <c r="M63" i="19"/>
  <c r="M64" i="19"/>
  <c r="M65" i="19"/>
  <c r="M66" i="19"/>
  <c r="M67" i="19"/>
  <c r="M68" i="19"/>
  <c r="M69" i="19"/>
  <c r="M70" i="19"/>
  <c r="M71" i="19"/>
  <c r="M72" i="19"/>
  <c r="M73" i="19"/>
  <c r="M74" i="19"/>
  <c r="M75" i="19"/>
  <c r="M76" i="19"/>
  <c r="M77" i="19"/>
  <c r="M78" i="19"/>
  <c r="M79" i="19"/>
  <c r="M80" i="19"/>
  <c r="M81" i="19"/>
  <c r="M82" i="19"/>
  <c r="M83" i="19"/>
  <c r="M84" i="19"/>
  <c r="M85" i="19"/>
  <c r="M86" i="19"/>
  <c r="M87" i="19"/>
  <c r="M88" i="19"/>
  <c r="M2" i="19"/>
  <c r="M89" i="19"/>
  <c r="M90" i="19"/>
  <c r="M91" i="19"/>
  <c r="M92" i="19"/>
  <c r="M93" i="19"/>
  <c r="M94" i="19"/>
  <c r="M95" i="19"/>
  <c r="M96" i="19"/>
  <c r="M97" i="19"/>
  <c r="M98" i="19"/>
  <c r="M99" i="19"/>
  <c r="M100" i="19"/>
  <c r="M101" i="19"/>
  <c r="M102" i="19"/>
  <c r="L9" i="19"/>
  <c r="L3" i="19"/>
  <c r="L6" i="19"/>
  <c r="L8" i="19"/>
  <c r="L10" i="19"/>
  <c r="L11" i="19"/>
  <c r="L12" i="19"/>
  <c r="L13" i="19"/>
  <c r="L14" i="19"/>
  <c r="L15" i="19"/>
  <c r="L16" i="19"/>
  <c r="L7" i="19"/>
  <c r="L17" i="19"/>
  <c r="L18" i="19"/>
  <c r="L5" i="19"/>
  <c r="L4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L73" i="19"/>
  <c r="L74" i="19"/>
  <c r="L75" i="19"/>
  <c r="L76" i="19"/>
  <c r="L77" i="19"/>
  <c r="L78" i="19"/>
  <c r="L79" i="19"/>
  <c r="L80" i="19"/>
  <c r="L81" i="19"/>
  <c r="L82" i="19"/>
  <c r="L83" i="19"/>
  <c r="L84" i="19"/>
  <c r="L85" i="19"/>
  <c r="L86" i="19"/>
  <c r="L87" i="19"/>
  <c r="L88" i="19"/>
  <c r="L2" i="19"/>
  <c r="L89" i="19"/>
  <c r="L90" i="19"/>
  <c r="L91" i="19"/>
  <c r="L92" i="19"/>
  <c r="L93" i="19"/>
  <c r="L94" i="19"/>
  <c r="L95" i="19"/>
  <c r="L96" i="19"/>
  <c r="L97" i="19"/>
  <c r="L98" i="19"/>
  <c r="L99" i="19"/>
  <c r="L100" i="19"/>
  <c r="L101" i="19"/>
  <c r="L102" i="19"/>
  <c r="K9" i="19"/>
  <c r="K3" i="19"/>
  <c r="K6" i="19"/>
  <c r="K8" i="19"/>
  <c r="K10" i="19"/>
  <c r="K11" i="19"/>
  <c r="K12" i="19"/>
  <c r="K13" i="19"/>
  <c r="K14" i="19"/>
  <c r="K15" i="19"/>
  <c r="K16" i="19"/>
  <c r="K7" i="19"/>
  <c r="K17" i="19"/>
  <c r="K18" i="19"/>
  <c r="K5" i="19"/>
  <c r="K4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9" i="19"/>
  <c r="K40" i="19"/>
  <c r="K41" i="19"/>
  <c r="K42" i="19"/>
  <c r="K43" i="19"/>
  <c r="K44" i="19"/>
  <c r="K45" i="19"/>
  <c r="K46" i="19"/>
  <c r="K47" i="19"/>
  <c r="K48" i="19"/>
  <c r="K49" i="19"/>
  <c r="K50" i="19"/>
  <c r="K51" i="19"/>
  <c r="K52" i="19"/>
  <c r="K53" i="19"/>
  <c r="K54" i="19"/>
  <c r="K55" i="19"/>
  <c r="K56" i="19"/>
  <c r="K57" i="19"/>
  <c r="K58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K75" i="19"/>
  <c r="K76" i="19"/>
  <c r="K77" i="19"/>
  <c r="K78" i="19"/>
  <c r="K79" i="19"/>
  <c r="K80" i="19"/>
  <c r="K81" i="19"/>
  <c r="K82" i="19"/>
  <c r="K83" i="19"/>
  <c r="K84" i="19"/>
  <c r="K85" i="19"/>
  <c r="K86" i="19"/>
  <c r="K87" i="19"/>
  <c r="K88" i="19"/>
  <c r="K2" i="19"/>
  <c r="K89" i="19"/>
  <c r="K90" i="19"/>
  <c r="K91" i="19"/>
  <c r="K92" i="19"/>
  <c r="K93" i="19"/>
  <c r="K94" i="19"/>
  <c r="K95" i="19"/>
  <c r="K96" i="19"/>
  <c r="K97" i="19"/>
  <c r="K98" i="19"/>
  <c r="K99" i="19"/>
  <c r="K100" i="19"/>
  <c r="K101" i="19"/>
  <c r="K102" i="19"/>
  <c r="J9" i="19"/>
  <c r="J3" i="19"/>
  <c r="J6" i="19"/>
  <c r="J8" i="19"/>
  <c r="J10" i="19"/>
  <c r="J11" i="19"/>
  <c r="J12" i="19"/>
  <c r="J13" i="19"/>
  <c r="J14" i="19"/>
  <c r="J15" i="19"/>
  <c r="J16" i="19"/>
  <c r="J7" i="19"/>
  <c r="J17" i="19"/>
  <c r="J18" i="19"/>
  <c r="J5" i="19"/>
  <c r="J4" i="19"/>
  <c r="J19" i="19"/>
  <c r="J20" i="19"/>
  <c r="J21" i="19"/>
  <c r="J22" i="19"/>
  <c r="J23" i="19"/>
  <c r="J24" i="19"/>
  <c r="J26" i="19"/>
  <c r="J27" i="19"/>
  <c r="J28" i="19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48" i="19"/>
  <c r="J49" i="19"/>
  <c r="J50" i="19"/>
  <c r="J51" i="19"/>
  <c r="J52" i="19"/>
  <c r="J53" i="19"/>
  <c r="J54" i="19"/>
  <c r="J55" i="19"/>
  <c r="J56" i="19"/>
  <c r="J57" i="19"/>
  <c r="J58" i="19"/>
  <c r="J59" i="19"/>
  <c r="J60" i="19"/>
  <c r="J61" i="19"/>
  <c r="J62" i="19"/>
  <c r="J63" i="19"/>
  <c r="J64" i="19"/>
  <c r="J65" i="19"/>
  <c r="J66" i="19"/>
  <c r="J67" i="19"/>
  <c r="J68" i="19"/>
  <c r="J69" i="19"/>
  <c r="J70" i="19"/>
  <c r="J71" i="19"/>
  <c r="J72" i="19"/>
  <c r="J73" i="19"/>
  <c r="J74" i="19"/>
  <c r="J75" i="19"/>
  <c r="J76" i="19"/>
  <c r="J77" i="19"/>
  <c r="J78" i="19"/>
  <c r="J79" i="19"/>
  <c r="J80" i="19"/>
  <c r="J81" i="19"/>
  <c r="J82" i="19"/>
  <c r="J83" i="19"/>
  <c r="J84" i="19"/>
  <c r="J85" i="19"/>
  <c r="J86" i="19"/>
  <c r="J87" i="19"/>
  <c r="J88" i="19"/>
  <c r="J2" i="19"/>
  <c r="J89" i="19"/>
  <c r="J90" i="19"/>
  <c r="J91" i="19"/>
  <c r="J92" i="19"/>
  <c r="J93" i="19"/>
  <c r="J94" i="19"/>
  <c r="J95" i="19"/>
  <c r="J96" i="19"/>
  <c r="J97" i="19"/>
  <c r="J98" i="19"/>
  <c r="J99" i="19"/>
  <c r="J100" i="19"/>
  <c r="J101" i="19"/>
  <c r="J102" i="19"/>
  <c r="K15" i="16"/>
  <c r="K16" i="16"/>
  <c r="N98" i="23" l="1"/>
  <c r="O98" i="23"/>
  <c r="N90" i="23"/>
  <c r="O90" i="23"/>
  <c r="N82" i="23"/>
  <c r="O82" i="23"/>
  <c r="N74" i="23"/>
  <c r="O74" i="23"/>
  <c r="N66" i="23"/>
  <c r="O66" i="23"/>
  <c r="N58" i="23"/>
  <c r="O58" i="23"/>
  <c r="N50" i="23"/>
  <c r="O50" i="23"/>
  <c r="N42" i="23"/>
  <c r="O42" i="23"/>
  <c r="N10" i="23"/>
  <c r="O10" i="23"/>
  <c r="O97" i="23"/>
  <c r="N97" i="23"/>
  <c r="O89" i="23"/>
  <c r="N89" i="23"/>
  <c r="O81" i="23"/>
  <c r="N81" i="23"/>
  <c r="O73" i="23"/>
  <c r="N73" i="23"/>
  <c r="O65" i="23"/>
  <c r="N65" i="23"/>
  <c r="O57" i="23"/>
  <c r="N57" i="23"/>
  <c r="O49" i="23"/>
  <c r="N49" i="23"/>
  <c r="O41" i="23"/>
  <c r="N41" i="23"/>
  <c r="O33" i="23"/>
  <c r="N33" i="23"/>
  <c r="O25" i="23"/>
  <c r="N25" i="23"/>
  <c r="O17" i="23"/>
  <c r="N17" i="23"/>
  <c r="O9" i="23"/>
  <c r="N9" i="23"/>
  <c r="N18" i="23"/>
  <c r="O18" i="23"/>
  <c r="O96" i="23"/>
  <c r="N96" i="23"/>
  <c r="N88" i="23"/>
  <c r="O88" i="23"/>
  <c r="N80" i="23"/>
  <c r="O80" i="23"/>
  <c r="N72" i="23"/>
  <c r="O72" i="23"/>
  <c r="N64" i="23"/>
  <c r="O64" i="23"/>
  <c r="N56" i="23"/>
  <c r="O56" i="23"/>
  <c r="N48" i="23"/>
  <c r="O48" i="23"/>
  <c r="N40" i="23"/>
  <c r="O40" i="23"/>
  <c r="N32" i="23"/>
  <c r="O32" i="23"/>
  <c r="N24" i="23"/>
  <c r="O24" i="23"/>
  <c r="N16" i="23"/>
  <c r="O16" i="23"/>
  <c r="N8" i="23"/>
  <c r="O8" i="23"/>
  <c r="N34" i="23"/>
  <c r="O34" i="23"/>
  <c r="O95" i="23"/>
  <c r="N95" i="23"/>
  <c r="O87" i="23"/>
  <c r="N87" i="23"/>
  <c r="N79" i="23"/>
  <c r="O79" i="23"/>
  <c r="N71" i="23"/>
  <c r="O71" i="23"/>
  <c r="N63" i="23"/>
  <c r="O63" i="23"/>
  <c r="N55" i="23"/>
  <c r="O55" i="23"/>
  <c r="N47" i="23"/>
  <c r="O47" i="23"/>
  <c r="N39" i="23"/>
  <c r="O39" i="23"/>
  <c r="N31" i="23"/>
  <c r="O31" i="23"/>
  <c r="N23" i="23"/>
  <c r="O23" i="23"/>
  <c r="N15" i="23"/>
  <c r="O15" i="23"/>
  <c r="O7" i="23"/>
  <c r="N7" i="23"/>
  <c r="N26" i="23"/>
  <c r="O26" i="23"/>
  <c r="N102" i="23"/>
  <c r="O102" i="23"/>
  <c r="N94" i="23"/>
  <c r="O94" i="23"/>
  <c r="N86" i="23"/>
  <c r="O86" i="23"/>
  <c r="O78" i="23"/>
  <c r="N78" i="23"/>
  <c r="O70" i="23"/>
  <c r="N70" i="23"/>
  <c r="O62" i="23"/>
  <c r="N62" i="23"/>
  <c r="O54" i="23"/>
  <c r="N54" i="23"/>
  <c r="O46" i="23"/>
  <c r="N46" i="23"/>
  <c r="O38" i="23"/>
  <c r="N38" i="23"/>
  <c r="O30" i="23"/>
  <c r="N30" i="23"/>
  <c r="O22" i="23"/>
  <c r="N22" i="23"/>
  <c r="O14" i="23"/>
  <c r="N14" i="23"/>
  <c r="N6" i="23"/>
  <c r="O6" i="23"/>
  <c r="O101" i="23"/>
  <c r="N101" i="23"/>
  <c r="O93" i="23"/>
  <c r="N93" i="23"/>
  <c r="O85" i="23"/>
  <c r="N85" i="23"/>
  <c r="O77" i="23"/>
  <c r="N77" i="23"/>
  <c r="O69" i="23"/>
  <c r="N69" i="23"/>
  <c r="O61" i="23"/>
  <c r="N61" i="23"/>
  <c r="O53" i="23"/>
  <c r="N53" i="23"/>
  <c r="O45" i="23"/>
  <c r="N45" i="23"/>
  <c r="O37" i="23"/>
  <c r="N37" i="23"/>
  <c r="O29" i="23"/>
  <c r="N29" i="23"/>
  <c r="O21" i="23"/>
  <c r="N21" i="23"/>
  <c r="O13" i="23"/>
  <c r="N13" i="23"/>
  <c r="O5" i="23"/>
  <c r="N5" i="23"/>
  <c r="N100" i="23"/>
  <c r="O100" i="23"/>
  <c r="O92" i="23"/>
  <c r="N92" i="23"/>
  <c r="N84" i="23"/>
  <c r="O84" i="23"/>
  <c r="N76" i="23"/>
  <c r="O76" i="23"/>
  <c r="N68" i="23"/>
  <c r="O68" i="23"/>
  <c r="N60" i="23"/>
  <c r="O60" i="23"/>
  <c r="N52" i="23"/>
  <c r="O52" i="23"/>
  <c r="N44" i="23"/>
  <c r="O44" i="23"/>
  <c r="N36" i="23"/>
  <c r="O36" i="23"/>
  <c r="N28" i="23"/>
  <c r="O28" i="23"/>
  <c r="N20" i="23"/>
  <c r="O20" i="23"/>
  <c r="N12" i="23"/>
  <c r="O12" i="23"/>
  <c r="O4" i="23"/>
  <c r="N4" i="23"/>
  <c r="O99" i="23"/>
  <c r="N99" i="23"/>
  <c r="N91" i="23"/>
  <c r="O91" i="23"/>
  <c r="N83" i="23"/>
  <c r="O83" i="23"/>
  <c r="N75" i="23"/>
  <c r="O75" i="23"/>
  <c r="N67" i="23"/>
  <c r="O67" i="23"/>
  <c r="N59" i="23"/>
  <c r="O59" i="23"/>
  <c r="N51" i="23"/>
  <c r="O51" i="23"/>
  <c r="N43" i="23"/>
  <c r="O43" i="23"/>
  <c r="N35" i="23"/>
  <c r="O35" i="23"/>
  <c r="N27" i="23"/>
  <c r="O27" i="23"/>
  <c r="N19" i="23"/>
  <c r="O19" i="23"/>
  <c r="N11" i="23"/>
  <c r="O11" i="23"/>
  <c r="N3" i="23"/>
  <c r="O3" i="23"/>
  <c r="O2" i="23"/>
  <c r="N2" i="23"/>
  <c r="E21" i="23"/>
  <c r="E22" i="23"/>
  <c r="Y10" i="21"/>
  <c r="Y46" i="21"/>
  <c r="Y56" i="21"/>
  <c r="Y80" i="21"/>
  <c r="Z57" i="21"/>
  <c r="Z46" i="21"/>
  <c r="Z51" i="21"/>
  <c r="Y55" i="21"/>
  <c r="Z70" i="21"/>
  <c r="O105" i="20"/>
  <c r="O107" i="20" s="1"/>
  <c r="P105" i="20"/>
  <c r="P107" i="20" s="1"/>
  <c r="N105" i="20"/>
  <c r="N107" i="20" s="1"/>
  <c r="L105" i="20"/>
  <c r="L107" i="20" s="1"/>
  <c r="M105" i="20"/>
  <c r="M107" i="20" s="1"/>
  <c r="I105" i="20"/>
  <c r="I107" i="20" s="1"/>
  <c r="J105" i="20"/>
  <c r="J107" i="20" s="1"/>
  <c r="K105" i="20"/>
  <c r="K107" i="20" s="1"/>
  <c r="K105" i="19"/>
  <c r="K107" i="19" s="1"/>
  <c r="M105" i="19"/>
  <c r="M107" i="19" s="1"/>
  <c r="J105" i="19"/>
  <c r="J107" i="19" s="1"/>
  <c r="L105" i="19"/>
  <c r="L107" i="19" s="1"/>
  <c r="N105" i="19"/>
  <c r="N107" i="19" s="1"/>
  <c r="AG16" i="13"/>
  <c r="AG17" i="13"/>
  <c r="AG18" i="13"/>
  <c r="AG19" i="13"/>
  <c r="AG20" i="13"/>
  <c r="AG21" i="13"/>
  <c r="AG22" i="13"/>
  <c r="AG23" i="13"/>
  <c r="AG24" i="13"/>
  <c r="AG25" i="13"/>
  <c r="AG26" i="13"/>
  <c r="AG27" i="13"/>
  <c r="AG28" i="13"/>
  <c r="AG29" i="13"/>
  <c r="AG30" i="13"/>
  <c r="AG31" i="13"/>
  <c r="AG32" i="13"/>
  <c r="AG33" i="13"/>
  <c r="AG34" i="13"/>
  <c r="AI36" i="13"/>
  <c r="AF36" i="13"/>
  <c r="AJ33" i="13"/>
  <c r="AJ16" i="13"/>
  <c r="AI14" i="13"/>
  <c r="G2" i="14"/>
  <c r="G4" i="14"/>
  <c r="G5" i="14"/>
  <c r="G6" i="14"/>
  <c r="G7" i="14"/>
  <c r="H7" i="14"/>
  <c r="I7" i="14"/>
  <c r="G8" i="14"/>
  <c r="G9" i="14"/>
  <c r="G10" i="14"/>
  <c r="G11" i="14"/>
  <c r="W21" i="7"/>
  <c r="X21" i="7"/>
  <c r="Y21" i="7"/>
  <c r="Z21" i="7"/>
  <c r="W22" i="7"/>
  <c r="X22" i="7"/>
  <c r="Y22" i="7"/>
  <c r="Z22" i="7"/>
  <c r="W23" i="7"/>
  <c r="X23" i="7"/>
  <c r="Y23" i="7"/>
  <c r="Z23" i="7"/>
  <c r="W24" i="7"/>
  <c r="X24" i="7"/>
  <c r="Y24" i="7"/>
  <c r="Z24" i="7"/>
  <c r="W25" i="7"/>
  <c r="X25" i="7"/>
  <c r="Y25" i="7"/>
  <c r="Z25" i="7"/>
  <c r="W26" i="7"/>
  <c r="X26" i="7"/>
  <c r="Y26" i="7"/>
  <c r="Z26" i="7"/>
  <c r="W27" i="7"/>
  <c r="X27" i="7"/>
  <c r="Y27" i="7"/>
  <c r="Z27" i="7"/>
  <c r="W28" i="7"/>
  <c r="X28" i="7"/>
  <c r="Y28" i="7"/>
  <c r="Z28" i="7"/>
  <c r="W29" i="7"/>
  <c r="X29" i="7"/>
  <c r="Y29" i="7"/>
  <c r="Z29" i="7"/>
  <c r="W30" i="7"/>
  <c r="X30" i="7"/>
  <c r="Y30" i="7"/>
  <c r="Z30" i="7"/>
  <c r="W31" i="7"/>
  <c r="X31" i="7"/>
  <c r="Y31" i="7"/>
  <c r="Z31" i="7"/>
  <c r="W32" i="7"/>
  <c r="X32" i="7"/>
  <c r="Y32" i="7"/>
  <c r="Z32" i="7"/>
  <c r="W33" i="7"/>
  <c r="X33" i="7"/>
  <c r="Y33" i="7"/>
  <c r="Z33" i="7"/>
  <c r="W34" i="7"/>
  <c r="X34" i="7"/>
  <c r="Y34" i="7"/>
  <c r="Z34" i="7"/>
  <c r="W35" i="7"/>
  <c r="X35" i="7"/>
  <c r="Y35" i="7"/>
  <c r="Z35" i="7"/>
  <c r="W36" i="7"/>
  <c r="X36" i="7"/>
  <c r="Y36" i="7"/>
  <c r="Z36" i="7"/>
  <c r="W37" i="7"/>
  <c r="X37" i="7"/>
  <c r="Y37" i="7"/>
  <c r="Z37" i="7"/>
  <c r="W38" i="7"/>
  <c r="X38" i="7"/>
  <c r="Y38" i="7"/>
  <c r="Z38" i="7"/>
  <c r="V38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22" i="7"/>
  <c r="V23" i="7"/>
  <c r="V21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" i="7"/>
  <c r="AG36" i="13" l="1"/>
  <c r="N105" i="1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<sst xmlns="http://schemas.openxmlformats.org/spreadsheetml/2006/main" count="6590" uniqueCount="1071">
  <si>
    <t>ADM0_EN</t>
  </si>
  <si>
    <t>ADM0_AR</t>
  </si>
  <si>
    <t>ADM0_PCODE</t>
  </si>
  <si>
    <t>DATE</t>
  </si>
  <si>
    <t>VALIDON</t>
  </si>
  <si>
    <t>VALIDTO</t>
  </si>
  <si>
    <t>AREA_SQKM</t>
  </si>
  <si>
    <t>Iraq</t>
  </si>
  <si>
    <t>العراق</t>
  </si>
  <si>
    <t>IQ</t>
  </si>
  <si>
    <t>ADM1_EN</t>
  </si>
  <si>
    <t>ADM1_AR</t>
  </si>
  <si>
    <t>ADM1_PCODE</t>
  </si>
  <si>
    <t>ADM1_REF</t>
  </si>
  <si>
    <t>ADM1ALT1_EN</t>
  </si>
  <si>
    <t>ADM1ALT2_EN</t>
  </si>
  <si>
    <t>ADM1ALT1_AR</t>
  </si>
  <si>
    <t>ADM1ALT2_AR</t>
  </si>
  <si>
    <t>Al-Anbar</t>
  </si>
  <si>
    <t>Al-Basrah</t>
  </si>
  <si>
    <t>Al-Muthanna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</si>
  <si>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</si>
  <si>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</si>
  <si>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</si>
  <si>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</si>
  <si>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</si>
  <si>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</si>
  <si>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</si>
  <si>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</si>
  <si>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</si>
  <si>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</si>
  <si>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Maysan</t>
  </si>
  <si>
    <t>Ninewa</t>
  </si>
  <si>
    <t>Salah Al-Din</t>
  </si>
  <si>
    <t>Thi Qar</t>
  </si>
  <si>
    <t>Wassit</t>
  </si>
  <si>
    <t>الانبار</t>
  </si>
  <si>
    <t>البصرة</t>
  </si>
  <si>
    <t>المثنى</t>
  </si>
  <si>
    <t>النجف</t>
  </si>
  <si>
    <t>القادسية</t>
  </si>
  <si>
    <t>السليمانية</t>
  </si>
  <si>
    <t>بابل</t>
  </si>
  <si>
    <t>بغداد</t>
  </si>
  <si>
    <t>ديالى</t>
  </si>
  <si>
    <t>دهوك</t>
  </si>
  <si>
    <t>اربيل</t>
  </si>
  <si>
    <t>كربلاء</t>
  </si>
  <si>
    <t>كركوك</t>
  </si>
  <si>
    <t>ميسان</t>
  </si>
  <si>
    <t>نينوى</t>
  </si>
  <si>
    <t>صلاح الدين</t>
  </si>
  <si>
    <t>ذي قار</t>
  </si>
  <si>
    <t>واسط</t>
  </si>
  <si>
    <t>IQG01</t>
  </si>
  <si>
    <t>IQG02</t>
  </si>
  <si>
    <t>IQG03</t>
  </si>
  <si>
    <t>IQG04</t>
  </si>
  <si>
    <t>IQG05</t>
  </si>
  <si>
    <t>IQG06</t>
  </si>
  <si>
    <t>IQG07</t>
  </si>
  <si>
    <t>IQG08</t>
  </si>
  <si>
    <t>IQG10</t>
  </si>
  <si>
    <t>IQG09</t>
  </si>
  <si>
    <t>IQG11</t>
  </si>
  <si>
    <t>IQG12</t>
  </si>
  <si>
    <t>IQG13</t>
  </si>
  <si>
    <t>IQG14</t>
  </si>
  <si>
    <t>IQG15</t>
  </si>
  <si>
    <t>IQG16</t>
  </si>
  <si>
    <t>IQG17</t>
  </si>
  <si>
    <t>IQG18</t>
  </si>
  <si>
    <t>ADM2_EN</t>
  </si>
  <si>
    <t>ADM2_AR</t>
  </si>
  <si>
    <t>ADM2_PCODE</t>
  </si>
  <si>
    <t>ADM2_REF</t>
  </si>
  <si>
    <t>ADM2ALT1_EN</t>
  </si>
  <si>
    <t>ADM2ALT2_EN</t>
  </si>
  <si>
    <t>ADM2ALT1_AR</t>
  </si>
  <si>
    <t>ADM2ALT2_AR</t>
  </si>
  <si>
    <t>Abu Al-Khaseeb</t>
  </si>
  <si>
    <t>Afaq</t>
  </si>
  <si>
    <t>Ain Al-Tamur</t>
  </si>
  <si>
    <t>Al-Adhamiya</t>
  </si>
  <si>
    <t>Al-Amadiya</t>
  </si>
  <si>
    <t>Al-Amara</t>
  </si>
  <si>
    <t>Al-Baaj</t>
  </si>
  <si>
    <t>Al-Chibayish</t>
  </si>
  <si>
    <t>Al-Daur</t>
  </si>
  <si>
    <t>Al-Diwaniya</t>
  </si>
  <si>
    <t>Al-Falluja</t>
  </si>
  <si>
    <t>Al-Faw</t>
  </si>
  <si>
    <t>Al-Hai</t>
  </si>
  <si>
    <t>Al-Hamdaniya</t>
  </si>
  <si>
    <t>Al-Hamza</t>
  </si>
  <si>
    <t>Al-Hashimiya</t>
  </si>
  <si>
    <t>Al-Hatra</t>
  </si>
  <si>
    <t>Al-Hawiga</t>
  </si>
  <si>
    <t>Al-Hilla</t>
  </si>
  <si>
    <t>Al-Hindiya</t>
  </si>
  <si>
    <t>Al-Kadhmiyah</t>
  </si>
  <si>
    <t>Al-Kahla</t>
  </si>
  <si>
    <t>Al-Kaim</t>
  </si>
  <si>
    <t>Al-Karkh</t>
  </si>
  <si>
    <t>Al-Khalis</t>
  </si>
  <si>
    <t>Al-Khidhir</t>
  </si>
  <si>
    <t>Al-Kufa</t>
  </si>
  <si>
    <t>Al-Kut</t>
  </si>
  <si>
    <t>Al-Mada'in</t>
  </si>
  <si>
    <t>Al-Mahaweel</t>
  </si>
  <si>
    <t>Al-Mahmoudiya</t>
  </si>
  <si>
    <t>Al-Maimouna</t>
  </si>
  <si>
    <t>Al-Manathera</t>
  </si>
  <si>
    <t>Al-Mejar Al-Kabir</t>
  </si>
  <si>
    <t>Al-Midaina</t>
  </si>
  <si>
    <t>Al-Mosul</t>
  </si>
  <si>
    <t>Al-Muqdadiya</t>
  </si>
  <si>
    <t>Al-Mussyab</t>
  </si>
  <si>
    <t>Al-Namaniya</t>
  </si>
  <si>
    <t>Al-Nasiriya</t>
  </si>
  <si>
    <t>Al-Qurna</t>
  </si>
  <si>
    <t>Al-Ramadi</t>
  </si>
  <si>
    <t>Al-Rifai</t>
  </si>
  <si>
    <t>Al-Risafa</t>
  </si>
  <si>
    <t>Al-Rumaitha</t>
  </si>
  <si>
    <t>Al-Rutba</t>
  </si>
  <si>
    <t>Al-Salman</t>
  </si>
  <si>
    <t>Al-Samawa</t>
  </si>
  <si>
    <t>Al-Shamiya</t>
  </si>
  <si>
    <t>Al-Shatra</t>
  </si>
  <si>
    <t>Al-Shikhan</t>
  </si>
  <si>
    <t>Al-Shirqat</t>
  </si>
  <si>
    <t>Al-Suwaira</t>
  </si>
  <si>
    <t>Al-Thawra</t>
  </si>
  <si>
    <t>Al-Zibar</t>
  </si>
  <si>
    <t>Al-Zubair</t>
  </si>
  <si>
    <t>Ali Al-Gharbi</t>
  </si>
  <si>
    <t>Ana</t>
  </si>
  <si>
    <t>Aqra</t>
  </si>
  <si>
    <t>Badra</t>
  </si>
  <si>
    <t>Balad</t>
  </si>
  <si>
    <t>Baladruz</t>
  </si>
  <si>
    <t>Baquba</t>
  </si>
  <si>
    <t>Beygee</t>
  </si>
  <si>
    <t>Chamchamal</t>
  </si>
  <si>
    <t>Daquq</t>
  </si>
  <si>
    <t>Derbendikhan</t>
  </si>
  <si>
    <t>Dibis</t>
  </si>
  <si>
    <t>Dokan</t>
  </si>
  <si>
    <t>Haditha</t>
  </si>
  <si>
    <t>Halabcha</t>
  </si>
  <si>
    <t>Heet</t>
  </si>
  <si>
    <t>Kalar</t>
  </si>
  <si>
    <t>Kerbela</t>
  </si>
  <si>
    <t>Khanaqin</t>
  </si>
  <si>
    <t>Kifri</t>
  </si>
  <si>
    <t>Koysinjaq</t>
  </si>
  <si>
    <t>Makhmour</t>
  </si>
  <si>
    <t>Panjwin</t>
  </si>
  <si>
    <t>Pshdar</t>
  </si>
  <si>
    <t>Qalat Saleh</t>
  </si>
  <si>
    <t>Rania</t>
  </si>
  <si>
    <t>Rawanduz</t>
  </si>
  <si>
    <t>Samarra</t>
  </si>
  <si>
    <t>Shaqlawa</t>
  </si>
  <si>
    <t>Sharbazher</t>
  </si>
  <si>
    <t>Shat Al-Arab</t>
  </si>
  <si>
    <t>Sinjar</t>
  </si>
  <si>
    <t>Sumail</t>
  </si>
  <si>
    <t>Suq Al-Shoyokh</t>
  </si>
  <si>
    <t>Telafar</t>
  </si>
  <si>
    <t>Tikrit</t>
  </si>
  <si>
    <t>Tilkaef</t>
  </si>
  <si>
    <t>Tooz Khurmato</t>
  </si>
  <si>
    <t>Zakho</t>
  </si>
  <si>
    <t>ابي الخصيب</t>
  </si>
  <si>
    <t>عفك</t>
  </si>
  <si>
    <t>عين التمر</t>
  </si>
  <si>
    <t>الاعظمية</t>
  </si>
  <si>
    <t>العمادية</t>
  </si>
  <si>
    <t>العمارة</t>
  </si>
  <si>
    <t>البعاج</t>
  </si>
  <si>
    <t>الجبايش</t>
  </si>
  <si>
    <t>الدور</t>
  </si>
  <si>
    <t>الديوانية</t>
  </si>
  <si>
    <t>الفلوجة</t>
  </si>
  <si>
    <t>الفاو</t>
  </si>
  <si>
    <t>الحي</t>
  </si>
  <si>
    <t>الحمدانية</t>
  </si>
  <si>
    <t>الحمزة</t>
  </si>
  <si>
    <t>الهاشمية</t>
  </si>
  <si>
    <t>الحضر</t>
  </si>
  <si>
    <t>الحويجة</t>
  </si>
  <si>
    <t>الحلة</t>
  </si>
  <si>
    <t>الهندية</t>
  </si>
  <si>
    <t>الكاظمية</t>
  </si>
  <si>
    <t>الكحلاء</t>
  </si>
  <si>
    <t>القائم</t>
  </si>
  <si>
    <t>الكرخ</t>
  </si>
  <si>
    <t>الخالص</t>
  </si>
  <si>
    <t>الخضر</t>
  </si>
  <si>
    <t>الكوفة</t>
  </si>
  <si>
    <t>الكوت</t>
  </si>
  <si>
    <t>المدائن</t>
  </si>
  <si>
    <t>المحاويل</t>
  </si>
  <si>
    <t>المحمودية</t>
  </si>
  <si>
    <t>الميمونة</t>
  </si>
  <si>
    <t> المناذرة</t>
  </si>
  <si>
    <t>المجر الكبير</t>
  </si>
  <si>
    <t>المدينة</t>
  </si>
  <si>
    <t>الموصل</t>
  </si>
  <si>
    <t>المقدادية</t>
  </si>
  <si>
    <t>المسيب</t>
  </si>
  <si>
    <t>النعمانية</t>
  </si>
  <si>
    <t>الناصرية</t>
  </si>
  <si>
    <t>القرنة</t>
  </si>
  <si>
    <t>الرمادي</t>
  </si>
  <si>
    <t>الرفاعي</t>
  </si>
  <si>
    <t>الرصافة</t>
  </si>
  <si>
    <t>الرميثة</t>
  </si>
  <si>
    <t>الرطبة</t>
  </si>
  <si>
    <t>السلمان</t>
  </si>
  <si>
    <t>السماوة</t>
  </si>
  <si>
    <t>الشامية</t>
  </si>
  <si>
    <t>الشطرة</t>
  </si>
  <si>
    <t>الشيخان</t>
  </si>
  <si>
    <t>الشرقاط</t>
  </si>
  <si>
    <t>الصويرة</t>
  </si>
  <si>
    <t>الثورة</t>
  </si>
  <si>
    <t>الزيبار</t>
  </si>
  <si>
    <t>الزبير</t>
  </si>
  <si>
    <t>علي الغربي</t>
  </si>
  <si>
    <t>عنه</t>
  </si>
  <si>
    <t>عقرة</t>
  </si>
  <si>
    <t>بدرة</t>
  </si>
  <si>
    <t>بلد</t>
  </si>
  <si>
    <t>مندلي</t>
  </si>
  <si>
    <t>بعقوبة</t>
  </si>
  <si>
    <t>بيجي</t>
  </si>
  <si>
    <t>جمجمال</t>
  </si>
  <si>
    <t>داقوق</t>
  </si>
  <si>
    <t>دربندخان</t>
  </si>
  <si>
    <t>دبس</t>
  </si>
  <si>
    <t>دوكان</t>
  </si>
  <si>
    <t>حديثة</t>
  </si>
  <si>
    <t>حلبجة</t>
  </si>
  <si>
    <t>هيت</t>
  </si>
  <si>
    <t>كلار</t>
  </si>
  <si>
    <t>خانقين</t>
  </si>
  <si>
    <t>كفري</t>
  </si>
  <si>
    <t>كويسنجق</t>
  </si>
  <si>
    <t>مخمور</t>
  </si>
  <si>
    <t>بنجوين</t>
  </si>
  <si>
    <t>بشدر</t>
  </si>
  <si>
    <t>قلعة صالح</t>
  </si>
  <si>
    <t>رانية</t>
  </si>
  <si>
    <t>راوندوز</t>
  </si>
  <si>
    <t>سامراء</t>
  </si>
  <si>
    <t>شقلاوة</t>
  </si>
  <si>
    <t>شهربازار</t>
  </si>
  <si>
    <t>شط العرب</t>
  </si>
  <si>
    <t>سنجار</t>
  </si>
  <si>
    <t>سميل</t>
  </si>
  <si>
    <t>سوق الشيوخ</t>
  </si>
  <si>
    <t>تلعفر</t>
  </si>
  <si>
    <t>تكريت</t>
  </si>
  <si>
    <t>تلكيف</t>
  </si>
  <si>
    <t>طوز خورماتو</t>
  </si>
  <si>
    <t>زاخو</t>
  </si>
  <si>
    <t>IQG02Q01</t>
  </si>
  <si>
    <t>IQG05Q01</t>
  </si>
  <si>
    <t>IQG12Q01</t>
  </si>
  <si>
    <t>IQG08Q01</t>
  </si>
  <si>
    <t>IQG09Q01</t>
  </si>
  <si>
    <t>IQG14Q01</t>
  </si>
  <si>
    <t>IQG15Q02</t>
  </si>
  <si>
    <t>IQG02Q02</t>
  </si>
  <si>
    <t>IQG17Q01</t>
  </si>
  <si>
    <t>IQG16Q01</t>
  </si>
  <si>
    <t>IQG05Q02</t>
  </si>
  <si>
    <t>IQG01Q01</t>
  </si>
  <si>
    <t>IQG02Q03</t>
  </si>
  <si>
    <t>IQG18Q01</t>
  </si>
  <si>
    <t>IQG15Q03</t>
  </si>
  <si>
    <t>IQG05Q03</t>
  </si>
  <si>
    <t>IQG07Q01</t>
  </si>
  <si>
    <t>IQG15Q04</t>
  </si>
  <si>
    <t>IQG13Q01</t>
  </si>
  <si>
    <t>IQG07Q02</t>
  </si>
  <si>
    <t>IQG12Q02</t>
  </si>
  <si>
    <t>IQG08Q02</t>
  </si>
  <si>
    <t>IQG14Q03</t>
  </si>
  <si>
    <t>IQG01Q02</t>
  </si>
  <si>
    <t>IQG08Q03</t>
  </si>
  <si>
    <t>IQG10Q01</t>
  </si>
  <si>
    <t>IQG03Q01</t>
  </si>
  <si>
    <t>IQG04Q01</t>
  </si>
  <si>
    <t>IQG18Q02</t>
  </si>
  <si>
    <t>IQG08Q04</t>
  </si>
  <si>
    <t>IQG07Q03</t>
  </si>
  <si>
    <t>IQG08Q05</t>
  </si>
  <si>
    <t>IQG14Q04</t>
  </si>
  <si>
    <t>IQG04Q02</t>
  </si>
  <si>
    <t>IQG14Q05</t>
  </si>
  <si>
    <t>IQG02Q04</t>
  </si>
  <si>
    <t>IQG15Q05</t>
  </si>
  <si>
    <t>IQG10Q02</t>
  </si>
  <si>
    <t>IQG07Q04</t>
  </si>
  <si>
    <t>IQG04Q03</t>
  </si>
  <si>
    <t>IQG18Q03</t>
  </si>
  <si>
    <t>IQG17Q04</t>
  </si>
  <si>
    <t>IQG02Q05</t>
  </si>
  <si>
    <t>IQG01Q03</t>
  </si>
  <si>
    <t>IQG17Q02</t>
  </si>
  <si>
    <t>IQG08Q06</t>
  </si>
  <si>
    <t>IQG03Q02</t>
  </si>
  <si>
    <t>IQG01Q04</t>
  </si>
  <si>
    <t>IQG03Q03</t>
  </si>
  <si>
    <t>IQG03Q04</t>
  </si>
  <si>
    <t>IQG05Q04</t>
  </si>
  <si>
    <t>IQG17Q03</t>
  </si>
  <si>
    <t>IQG15Q06</t>
  </si>
  <si>
    <t>IQG16Q02</t>
  </si>
  <si>
    <t>IQG06Q01</t>
  </si>
  <si>
    <t>IQG18Q04</t>
  </si>
  <si>
    <t>IQG08Q07</t>
  </si>
  <si>
    <t>IQG11Q01</t>
  </si>
  <si>
    <t>IQG02Q06</t>
  </si>
  <si>
    <t>IQG14Q02</t>
  </si>
  <si>
    <t>IQG01Q05</t>
  </si>
  <si>
    <t>IQG15Q01</t>
  </si>
  <si>
    <t>IQG18Q05</t>
  </si>
  <si>
    <t>IQG16Q04</t>
  </si>
  <si>
    <t>IQG10Q03</t>
  </si>
  <si>
    <t>IQG10Q04</t>
  </si>
  <si>
    <t>IQG16Q03</t>
  </si>
  <si>
    <t>IQG06Q02</t>
  </si>
  <si>
    <t>IQG13Q02</t>
  </si>
  <si>
    <t>IQG06Q03</t>
  </si>
  <si>
    <t>IQG13Q03</t>
  </si>
  <si>
    <t>IQG06Q04</t>
  </si>
  <si>
    <t>IQG09Q02</t>
  </si>
  <si>
    <t>IQG11Q02</t>
  </si>
  <si>
    <t>IQG01Q06</t>
  </si>
  <si>
    <t>IQG06Q05</t>
  </si>
  <si>
    <t>IQG01Q07</t>
  </si>
  <si>
    <t>IQG06Q06</t>
  </si>
  <si>
    <t>IQG12Q03</t>
  </si>
  <si>
    <t>IQG10Q05</t>
  </si>
  <si>
    <t>IQG10Q06</t>
  </si>
  <si>
    <t>IQG13Q04</t>
  </si>
  <si>
    <t>IQG11Q03</t>
  </si>
  <si>
    <t>IQG11Q04</t>
  </si>
  <si>
    <t>IQG06Q07</t>
  </si>
  <si>
    <t>IQG06Q08</t>
  </si>
  <si>
    <t>IQG14Q06</t>
  </si>
  <si>
    <t>IQG06Q09</t>
  </si>
  <si>
    <t>IQG11Q05</t>
  </si>
  <si>
    <t>IQG16Q05</t>
  </si>
  <si>
    <t>IQG11Q06</t>
  </si>
  <si>
    <t>IQG06Q10</t>
  </si>
  <si>
    <t>IQG02Q07</t>
  </si>
  <si>
    <t>IQG15Q07</t>
  </si>
  <si>
    <t>IQG09Q03</t>
  </si>
  <si>
    <t>IQG17Q05</t>
  </si>
  <si>
    <t>IQG15Q08</t>
  </si>
  <si>
    <t>IQG16Q06</t>
  </si>
  <si>
    <t>IQG15Q09</t>
  </si>
  <si>
    <t>IQG16Q07</t>
  </si>
  <si>
    <t>IQG09Q04</t>
  </si>
  <si>
    <t>Al-Madain</t>
  </si>
  <si>
    <t>Column2</t>
  </si>
  <si>
    <t>Provinces</t>
  </si>
  <si>
    <t>Districts</t>
  </si>
  <si>
    <t>Shia</t>
  </si>
  <si>
    <t>Sunni Arab</t>
  </si>
  <si>
    <t>Kurds</t>
  </si>
  <si>
    <t>Turkoman</t>
  </si>
  <si>
    <t>Christians</t>
  </si>
  <si>
    <t>others</t>
  </si>
  <si>
    <t>https://gulf2000.columbia.edu/images/maps/Iraq_Ethnic_Shift_1947-2017_lg.png</t>
  </si>
  <si>
    <t>Demographic data:</t>
  </si>
  <si>
    <t>https://data.humdata.org/dataset/cod-ab-irq?</t>
  </si>
  <si>
    <t>Names:</t>
  </si>
  <si>
    <t>IRAQ</t>
  </si>
  <si>
    <t>Column3</t>
  </si>
  <si>
    <t>Column4</t>
  </si>
  <si>
    <t>Sunni</t>
  </si>
  <si>
    <t>main group</t>
  </si>
  <si>
    <t>percent</t>
  </si>
  <si>
    <t>Column1</t>
  </si>
  <si>
    <t>a</t>
  </si>
  <si>
    <t>b</t>
  </si>
  <si>
    <t>aa</t>
  </si>
  <si>
    <t>Estimates of the population of Iraq by governorate, environment and gender for the year 2021</t>
  </si>
  <si>
    <t>Governorate </t>
  </si>
  <si>
    <t>Urban</t>
  </si>
  <si>
    <t>Rural</t>
  </si>
  <si>
    <t>Total</t>
  </si>
  <si>
    <t>Dohuk</t>
  </si>
  <si>
    <t>    1,034,115</t>
  </si>
  <si>
    <t>       362,365</t>
  </si>
  <si>
    <t>    1,396,480</t>
  </si>
  <si>
    <t>Nineveh</t>
  </si>
  <si>
    <t>    2,443,861</t>
  </si>
  <si>
    <t>    1,586,145</t>
  </si>
  <si>
    <t>    4,030,006</t>
  </si>
  <si>
    <t>Sulaymaniyah</t>
  </si>
  <si>
    <t>    1,979,476</t>
  </si>
  <si>
    <t>       356,715</t>
  </si>
  <si>
    <t>    2,336,191</t>
  </si>
  <si>
    <t>    1,276,114</t>
  </si>
  <si>
    <t>       450,295</t>
  </si>
  <si>
    <t>    1,726,409</t>
  </si>
  <si>
    <t> Erbil</t>
  </si>
  <si>
    <t>    1,668,281</t>
  </si>
  <si>
    <t>       335,682</t>
  </si>
  <si>
    <t>    2,003,963</t>
  </si>
  <si>
    <t>       870,326</t>
  </si>
  <si>
    <t>       898,594</t>
  </si>
  <si>
    <t>    1,768,920</t>
  </si>
  <si>
    <t>Anbar</t>
  </si>
  <si>
    <t>       957,393</t>
  </si>
  <si>
    <t>       956,772</t>
  </si>
  <si>
    <t>    1,914,165</t>
  </si>
  <si>
    <t>    7,682,136</t>
  </si>
  <si>
    <t>    1,098,286</t>
  </si>
  <si>
    <t>    8,780,422</t>
  </si>
  <si>
    <t>Babylon</t>
  </si>
  <si>
    <t>    1,077,064</t>
  </si>
  <si>
    <t>    1,154,072</t>
  </si>
  <si>
    <t>    2,231,136</t>
  </si>
  <si>
    <t>Karbala</t>
  </si>
  <si>
    <t>       880,405</t>
  </si>
  <si>
    <t>       436,345</t>
  </si>
  <si>
    <t>    1,316,750</t>
  </si>
  <si>
    <t>Wasit</t>
  </si>
  <si>
    <t>       896,536</t>
  </si>
  <si>
    <t>       593,095</t>
  </si>
  <si>
    <t>    1,489,631</t>
  </si>
  <si>
    <t>Salahaddin</t>
  </si>
  <si>
    <t>       777,200</t>
  </si>
  <si>
    <t>       946,346</t>
  </si>
  <si>
    <t>    1,723,546</t>
  </si>
  <si>
    <t>Najaf</t>
  </si>
  <si>
    <t>    1,135,501</t>
  </si>
  <si>
    <t>       454,460</t>
  </si>
  <si>
    <t>    1,589,961</t>
  </si>
  <si>
    <t>Al-Qadisiyah</t>
  </si>
  <si>
    <t>       799,081</t>
  </si>
  <si>
    <t>       595,804</t>
  </si>
  <si>
    <t>    1,394,885</t>
  </si>
  <si>
    <t>Double</t>
  </si>
  <si>
    <t>       408,653</t>
  </si>
  <si>
    <t>       471,221</t>
  </si>
  <si>
    <t>       879,874</t>
  </si>
  <si>
    <t>Dhi Qar</t>
  </si>
  <si>
    <t>    1,452,974</t>
  </si>
  <si>
    <t>       810,721</t>
  </si>
  <si>
    <t>    2,263,695</t>
  </si>
  <si>
    <t>       887,960</t>
  </si>
  <si>
    <t>       314,215</t>
  </si>
  <si>
    <t>    1,202,175</t>
  </si>
  <si>
    <t>Basra</t>
  </si>
  <si>
    <t>    2,552,125</t>
  </si>
  <si>
    <t>       590,324</t>
  </si>
  <si>
    <t>    3,142,449</t>
  </si>
  <si>
    <t>The grand total of Iraq</t>
  </si>
  <si>
    <t>  28,779,201</t>
  </si>
  <si>
    <t>  12,411,457</t>
  </si>
  <si>
    <t>  41,190,658</t>
  </si>
  <si>
    <t>  </t>
  </si>
  <si>
    <t>https://cosit.gov.iq/ar/2013-01-31-08-43-38</t>
  </si>
  <si>
    <t>Name</t>
  </si>
  <si>
    <t>Status</t>
  </si>
  <si>
    <t>Native</t>
  </si>
  <si>
    <t>Al-Anbār</t>
  </si>
  <si>
    <t>Governorate</t>
  </si>
  <si>
    <t>Al-'Āmiriyah</t>
  </si>
  <si>
    <t>District</t>
  </si>
  <si>
    <t>العامریة</t>
  </si>
  <si>
    <t>Al-Fallūjah [Fallujah]</t>
  </si>
  <si>
    <t>Al-Ḥabbāniyah</t>
  </si>
  <si>
    <t>الحبانیة</t>
  </si>
  <si>
    <t>Al-Qā'im</t>
  </si>
  <si>
    <t>'Anah</t>
  </si>
  <si>
    <t>عنھ</t>
  </si>
  <si>
    <t>Ar-Ramādī [Ramadi]</t>
  </si>
  <si>
    <t>Ar-Ruṭbah</t>
  </si>
  <si>
    <t>Ḥadīṭha [Haditha]</t>
  </si>
  <si>
    <t>حدیثة</t>
  </si>
  <si>
    <t>Hīt</t>
  </si>
  <si>
    <t>ھیت</t>
  </si>
  <si>
    <t>Rāwah</t>
  </si>
  <si>
    <t>راوة</t>
  </si>
  <si>
    <t>Al-Baṣrah [Basra]</t>
  </si>
  <si>
    <t>Abū al-Kahṣīb</t>
  </si>
  <si>
    <t>أبو الخصيب</t>
  </si>
  <si>
    <t>Al-Fāw</t>
  </si>
  <si>
    <t>Al-Midaīnah</t>
  </si>
  <si>
    <t>المدینة</t>
  </si>
  <si>
    <t>Al-Qurnah</t>
  </si>
  <si>
    <t>Az-Zubayr</t>
  </si>
  <si>
    <t>الزبیر</t>
  </si>
  <si>
    <t>Shaṭṭ al-'Arab</t>
  </si>
  <si>
    <t>Al-Muthannā</t>
  </si>
  <si>
    <t>Al-Khiḍir</t>
  </si>
  <si>
    <t>Al-Warkā'</t>
  </si>
  <si>
    <t>الوركاء</t>
  </si>
  <si>
    <t>Ar-Rumaītah</t>
  </si>
  <si>
    <t>الرمیتة</t>
  </si>
  <si>
    <t>As-Salmān</t>
  </si>
  <si>
    <t>As-Samāwah</t>
  </si>
  <si>
    <t>Al-Qādisiyah</t>
  </si>
  <si>
    <t>Ad-Dīwāniyah [Diwaniya]</t>
  </si>
  <si>
    <t>'Afak</t>
  </si>
  <si>
    <t>Al-Ḥamzah</t>
  </si>
  <si>
    <t>Ash-Shāmiyah</t>
  </si>
  <si>
    <t>الشامیة</t>
  </si>
  <si>
    <t>An-Najaf</t>
  </si>
  <si>
    <t>Al-Kūfah</t>
  </si>
  <si>
    <t>Al-Manādhirah [Al-Manathera]</t>
  </si>
  <si>
    <t>المناذرة</t>
  </si>
  <si>
    <t>Al-Mishkhāb [Al-Meshkhab]</t>
  </si>
  <si>
    <t>المشخاب</t>
  </si>
  <si>
    <t>An-Najaf [Najaf]</t>
  </si>
  <si>
    <t>Arbīl [Erbil]</t>
  </si>
  <si>
    <t>أربيل</t>
  </si>
  <si>
    <t>Arbīl [Hewlêr, Erbil]</t>
  </si>
  <si>
    <t>Dhashtā Hawlī'r [Deşta Hewlêrê]</t>
  </si>
  <si>
    <t>دةشتى ھةولیَر</t>
  </si>
  <si>
    <t>Jūmān [Çoman]</t>
  </si>
  <si>
    <t>جومان</t>
  </si>
  <si>
    <t>Khabāt [Xebat]</t>
  </si>
  <si>
    <t>خبات</t>
  </si>
  <si>
    <t>Kuysanjaq [Koye]</t>
  </si>
  <si>
    <t>كؤیسنجق</t>
  </si>
  <si>
    <t>Maīrkahsūr [Mêrgesor‎]</t>
  </si>
  <si>
    <t>مَیركةسور</t>
  </si>
  <si>
    <t>Rawāndūz [Rewandiz]</t>
  </si>
  <si>
    <t>رِواندوز</t>
  </si>
  <si>
    <t>Shaqlāwah [Şeqlawe]</t>
  </si>
  <si>
    <t>Sūrān [Soran‎]</t>
  </si>
  <si>
    <t>سؤران</t>
  </si>
  <si>
    <t>As-Sulaymāniyah</t>
  </si>
  <si>
    <t>As-Sulaymāniyah [Silêmanî, Sulaymaniyah]</t>
  </si>
  <si>
    <t>Banjwīn [Pêncwîn]</t>
  </si>
  <si>
    <t>بنجوین</t>
  </si>
  <si>
    <t>Bashdar [Pişder]</t>
  </si>
  <si>
    <t>Darbandikhān [Derbendîxan]</t>
  </si>
  <si>
    <t>Dūkān [Dûkan]</t>
  </si>
  <si>
    <t>Jamjamāl [Çemçemal]</t>
  </si>
  <si>
    <t>Kalār [Kelar]</t>
  </si>
  <si>
    <t>Khānaqīn [Xaneqîn]</t>
  </si>
  <si>
    <t>خانقین</t>
  </si>
  <si>
    <t>Kifrī [Kifrî]</t>
  </si>
  <si>
    <t>Māwat [Mawet]</t>
  </si>
  <si>
    <t>ماوت</t>
  </si>
  <si>
    <t>Qara Dāgh [Qeredax]</t>
  </si>
  <si>
    <t>قرة داغ</t>
  </si>
  <si>
    <t>Rānyah [Raniye]</t>
  </si>
  <si>
    <t>رانیة</t>
  </si>
  <si>
    <t>Saīd Ṣādiq [Seyd Sadiq]</t>
  </si>
  <si>
    <t>سید صادق</t>
  </si>
  <si>
    <t>Shārah Zūr [Şarezûr]</t>
  </si>
  <si>
    <t>شارة زوور</t>
  </si>
  <si>
    <t>Shārbāzīr [Şarbajêr]</t>
  </si>
  <si>
    <t>شاربازیر</t>
  </si>
  <si>
    <t>Bābil [Babylon]</t>
  </si>
  <si>
    <t>Al-Hāshmiyah</t>
  </si>
  <si>
    <t>الھاشمیة</t>
  </si>
  <si>
    <t>Al-Ḥillah [Hillah]</t>
  </si>
  <si>
    <t>Al-Maḥāwīl</t>
  </si>
  <si>
    <t>المحاویل</t>
  </si>
  <si>
    <t>Al-Musayab</t>
  </si>
  <si>
    <t>المسیب</t>
  </si>
  <si>
    <t>Baghdād</t>
  </si>
  <si>
    <t>Abū Ghraīb</t>
  </si>
  <si>
    <t>أبو غريب</t>
  </si>
  <si>
    <t>Al-Ā'ẓamiyah [Adhamiyah]</t>
  </si>
  <si>
    <t>الاعظمیة</t>
  </si>
  <si>
    <t>Al-Kāẓimiyyah [Kadhimiya]</t>
  </si>
  <si>
    <t>الكاظمیة</t>
  </si>
  <si>
    <t>Al-Madā'in</t>
  </si>
  <si>
    <t>Al-Maḥmūdiyah [Mahmoudiyah]</t>
  </si>
  <si>
    <t>المحمودیة</t>
  </si>
  <si>
    <t>Ar-Ruṣāfah</t>
  </si>
  <si>
    <t>Aṣ-Ṣadr al-Āwlā [Sadr City 1]</t>
  </si>
  <si>
    <t>الصدر الاولى</t>
  </si>
  <si>
    <t>Aṣ-Ṣadr ath-Thāniyah [Sadr City 2]</t>
  </si>
  <si>
    <t>الصدر الثانیة</t>
  </si>
  <si>
    <t>Aṭ-Ṭārmiyah</t>
  </si>
  <si>
    <t>الطارمية</t>
  </si>
  <si>
    <t>Dahūk [Dohuk]</t>
  </si>
  <si>
    <t>'Ākra [Akrê]</t>
  </si>
  <si>
    <t>ئاكرى</t>
  </si>
  <si>
    <t>Al-'Amādiyah [Amêdî]</t>
  </si>
  <si>
    <t>Ash-Shaīkhān [Shekhan]</t>
  </si>
  <si>
    <t>الشیخان</t>
  </si>
  <si>
    <t>Bardarash [Berdereş]</t>
  </si>
  <si>
    <t>بردرش</t>
  </si>
  <si>
    <t>Dahūk [Dihok, Dohuk]</t>
  </si>
  <si>
    <t>Sumaīl [Sêmêl, Simele]</t>
  </si>
  <si>
    <t>سمیل</t>
  </si>
  <si>
    <t>Zākhū [Zaxo]</t>
  </si>
  <si>
    <t>Dhī Qār [Theqar]</t>
  </si>
  <si>
    <t>Ad-Dawāyah</t>
  </si>
  <si>
    <t>الدوایة</t>
  </si>
  <si>
    <t>Al-Fuhūd</t>
  </si>
  <si>
    <t>الفھود</t>
  </si>
  <si>
    <t>Al-Iṣlāḥ</t>
  </si>
  <si>
    <t>الاصلاح</t>
  </si>
  <si>
    <t>Al-Jibāyish [Al-Chibayish]</t>
  </si>
  <si>
    <t>الجبایش</t>
  </si>
  <si>
    <t>An-Nāṣiriyah [Nasiriyah]</t>
  </si>
  <si>
    <t>Ar-Rifā'ī</t>
  </si>
  <si>
    <t>Ash-Shaṭrah</t>
  </si>
  <si>
    <t>Qal'at Sikar</t>
  </si>
  <si>
    <t>قلعة سكر</t>
  </si>
  <si>
    <t>Saīd Dakhīl</t>
  </si>
  <si>
    <t>سید دخیل</t>
  </si>
  <si>
    <t>Sūq ash-Shuyūkh</t>
  </si>
  <si>
    <t>سوق الشیوخ</t>
  </si>
  <si>
    <t>Diyālā</t>
  </si>
  <si>
    <t>Al-Khāliṣ</t>
  </si>
  <si>
    <t>Al-Muqdādiyah</t>
  </si>
  <si>
    <t>المقدادیة</t>
  </si>
  <si>
    <t>Baladrūz</t>
  </si>
  <si>
    <t>بلدروز</t>
  </si>
  <si>
    <t>Ba'qūbah [Baquba]</t>
  </si>
  <si>
    <t>Khānaqīn</t>
  </si>
  <si>
    <t>Kifrī</t>
  </si>
  <si>
    <t>Ḥalabjah [Halabja]</t>
  </si>
  <si>
    <t>Ḥalabjah [Helebce]</t>
  </si>
  <si>
    <t>Karbalā' [Kerbala]</t>
  </si>
  <si>
    <t>Al-Hindiyah</t>
  </si>
  <si>
    <t>الھندیة</t>
  </si>
  <si>
    <t>At-Tamur</t>
  </si>
  <si>
    <t>التمر</t>
  </si>
  <si>
    <t>Kirkūk</t>
  </si>
  <si>
    <t>Ad-Dibs [Dibis]</t>
  </si>
  <si>
    <t>الدبس</t>
  </si>
  <si>
    <t>Al-Ḥawījah [Hawija]</t>
  </si>
  <si>
    <t>الحویجة</t>
  </si>
  <si>
    <t>Dāqūq</t>
  </si>
  <si>
    <t>Maysān</t>
  </si>
  <si>
    <t>Al-'Amārah [Amara]</t>
  </si>
  <si>
    <t>'Alī al-Gharbī</t>
  </si>
  <si>
    <t>Al-Kaḥlā'</t>
  </si>
  <si>
    <t>Al-Maīmūnah</t>
  </si>
  <si>
    <t>المیمونة</t>
  </si>
  <si>
    <t>Al-Majar al-Kabīr</t>
  </si>
  <si>
    <t>Qal'at Ṣāliḥ</t>
  </si>
  <si>
    <t>Nīnawā [Nineveh]</t>
  </si>
  <si>
    <t>Al-Ba'āj</t>
  </si>
  <si>
    <t>Al-Ḥaḍra [Hatra]</t>
  </si>
  <si>
    <t>Al-Ḥamdāniyah</t>
  </si>
  <si>
    <t>Al-Mawṣil [Mosul]</t>
  </si>
  <si>
    <t>Ash-Shīkhān [Shekhan]</t>
  </si>
  <si>
    <t>Makhmūr</t>
  </si>
  <si>
    <t>Sinjār</t>
  </si>
  <si>
    <t>Sumaīl</t>
  </si>
  <si>
    <t>Tal'afar [Tel Afar]</t>
  </si>
  <si>
    <t>Talkayf [Tel Keppe, Tel Kaif]</t>
  </si>
  <si>
    <t>تلكیف</t>
  </si>
  <si>
    <t>Ṣalāḥ ad-Dīn [Saladin]</t>
  </si>
  <si>
    <t>Ad-Dawr</t>
  </si>
  <si>
    <t>Ad-Dujaīl</t>
  </si>
  <si>
    <t>الدجیل</t>
  </si>
  <si>
    <t>Al-'Alam</t>
  </si>
  <si>
    <t>العلم</t>
  </si>
  <si>
    <t>Āmirlī</t>
  </si>
  <si>
    <t>آمرلي</t>
  </si>
  <si>
    <t>Ash-Shirqāṭ</t>
  </si>
  <si>
    <t>Baījī</t>
  </si>
  <si>
    <t>بیجي</t>
  </si>
  <si>
    <t>Sāmarrā'</t>
  </si>
  <si>
    <t>Tikrīt</t>
  </si>
  <si>
    <t>Ṭūz Khūrmātū</t>
  </si>
  <si>
    <t>Wasiṭ</t>
  </si>
  <si>
    <t>Al-'Azīziyah</t>
  </si>
  <si>
    <t>العزیزیة</t>
  </si>
  <si>
    <t>Al-Ḥay</t>
  </si>
  <si>
    <t>Al-Kūt [Kut]</t>
  </si>
  <si>
    <t>An-Nu'māniyah</t>
  </si>
  <si>
    <t>النعمانیة</t>
  </si>
  <si>
    <t>Aṣ-Ṣuwaīrah</t>
  </si>
  <si>
    <t>الصویرة</t>
  </si>
  <si>
    <t>Badrah</t>
  </si>
  <si>
    <t>Al-'Irāq [Iraq]</t>
  </si>
  <si>
    <t>Republic</t>
  </si>
  <si>
    <t>Population Estimate</t>
  </si>
  <si>
    <t>7/1/2018</t>
  </si>
  <si>
    <t>Row Labels</t>
  </si>
  <si>
    <t>Grand Total</t>
  </si>
  <si>
    <t>Count of Provinces</t>
  </si>
  <si>
    <t>Column5</t>
  </si>
  <si>
    <t>Column6</t>
  </si>
  <si>
    <t>Column7</t>
  </si>
  <si>
    <t>Column8</t>
  </si>
  <si>
    <t>D1</t>
  </si>
  <si>
    <t>D2</t>
  </si>
  <si>
    <t>D3</t>
  </si>
  <si>
    <t>D4</t>
  </si>
  <si>
    <t>5, 41</t>
  </si>
  <si>
    <t>26, 27, 14, 11, 51</t>
  </si>
  <si>
    <t>8, 4</t>
  </si>
  <si>
    <t>28, 29, 47 (from sulayman)</t>
  </si>
  <si>
    <t>80, 52</t>
  </si>
  <si>
    <t>54, 70, 64</t>
  </si>
  <si>
    <t>15, 13, 11, 17, 12, 16, 5 (all of Kirkuk except 6)</t>
  </si>
  <si>
    <t>most of 20</t>
  </si>
  <si>
    <t>32, part of 20</t>
  </si>
  <si>
    <t>45, 40</t>
  </si>
  <si>
    <t>Column9</t>
  </si>
  <si>
    <t>Column72</t>
  </si>
  <si>
    <t>D5</t>
  </si>
  <si>
    <t>Aṣ-Ṣaqlāwiyah</t>
  </si>
  <si>
    <t>Kūrkūsak [Kewergosk]</t>
  </si>
  <si>
    <t>Dārshakrān [Dareşekiran]</t>
  </si>
  <si>
    <t>Bāw Khūshīn [Bawexoşîn]</t>
  </si>
  <si>
    <t>Āwah Siby [Awespî]</t>
  </si>
  <si>
    <t>Binkird [Bingird]</t>
  </si>
  <si>
    <t>Altūn Kūbrī</t>
  </si>
  <si>
    <t>Al-'Uzaīr</t>
  </si>
  <si>
    <t>Qal'at Ṣāliḥ / Madhar</t>
  </si>
  <si>
    <t>Kalak [Kelek]</t>
  </si>
  <si>
    <t>Column10</t>
  </si>
  <si>
    <t>Column11</t>
  </si>
  <si>
    <t>Column12</t>
  </si>
  <si>
    <t>Column13</t>
  </si>
  <si>
    <t>Al-Karmah</t>
  </si>
  <si>
    <t>Bamū [Bemo]</t>
  </si>
  <si>
    <t>SUM</t>
  </si>
  <si>
    <t>Sum of SUM</t>
  </si>
  <si>
    <t>Web</t>
  </si>
  <si>
    <t>Excel</t>
  </si>
  <si>
    <t>قزانیة</t>
  </si>
  <si>
    <t>Subdistrict</t>
  </si>
  <si>
    <t>Qazāniyah</t>
  </si>
  <si>
    <t>قرة تبة</t>
  </si>
  <si>
    <t>Qarah Tabah</t>
  </si>
  <si>
    <t>Mandalī</t>
  </si>
  <si>
    <t>Central Subdistrict</t>
  </si>
  <si>
    <t>كنعان</t>
  </si>
  <si>
    <t>Kan'ān</t>
  </si>
  <si>
    <t>جلولاء</t>
  </si>
  <si>
    <t>Jalawlā'</t>
  </si>
  <si>
    <t>جبارة</t>
  </si>
  <si>
    <t>Jabārah</t>
  </si>
  <si>
    <t>ھبھب</t>
  </si>
  <si>
    <t>Hibhib</t>
  </si>
  <si>
    <t>بھرز</t>
  </si>
  <si>
    <t>Buhruz / Ashnūnā</t>
  </si>
  <si>
    <t>Ba'qūbah [Baqubah]</t>
  </si>
  <si>
    <t>بني سعد</t>
  </si>
  <si>
    <t>Banī Sa'd</t>
  </si>
  <si>
    <t>السلام</t>
  </si>
  <si>
    <t>As-Salām</t>
  </si>
  <si>
    <t>السعدیة</t>
  </si>
  <si>
    <t>As-S'adiyah</t>
  </si>
  <si>
    <t>السد العظیم</t>
  </si>
  <si>
    <t>As-Sad al-'Aẓīm</t>
  </si>
  <si>
    <t>الوجیھیة</t>
  </si>
  <si>
    <t>Al-Wajīhiyah</t>
  </si>
  <si>
    <t>المنصوریة</t>
  </si>
  <si>
    <t>Al-Manṣūriyah</t>
  </si>
  <si>
    <t>العبارة</t>
  </si>
  <si>
    <t>Al-'Abārah</t>
  </si>
  <si>
    <t>أبي صیدا</t>
  </si>
  <si>
    <t>'Ābī Ṣaydā</t>
  </si>
  <si>
    <t>زاراوة</t>
  </si>
  <si>
    <t>Zārāūh [Jarawe]</t>
  </si>
  <si>
    <t>زة لان</t>
  </si>
  <si>
    <t>Zah Lān [Zelan]</t>
  </si>
  <si>
    <t>وارماوا</t>
  </si>
  <si>
    <t>Wārmāwā [Warmawe]</t>
  </si>
  <si>
    <t>تانجرو</t>
  </si>
  <si>
    <t>Tānjarū [Tancero]</t>
  </si>
  <si>
    <t>تكیة جبارى</t>
  </si>
  <si>
    <t>Takiyah Jabārā [Tekiyey Cebarî]</t>
  </si>
  <si>
    <t>تة كیة</t>
  </si>
  <si>
    <t>Ṭakiyah [Tekiye]</t>
  </si>
  <si>
    <t>سورداش</t>
  </si>
  <si>
    <t>Sūrdāsh [Surdaş]</t>
  </si>
  <si>
    <t>سيويل</t>
  </si>
  <si>
    <t>Sīwayl [Siweyl]</t>
  </si>
  <si>
    <t>سیتك</t>
  </si>
  <si>
    <t>Sītak [Sîtek]</t>
  </si>
  <si>
    <t>سروجک</t>
  </si>
  <si>
    <t>Sirūjik [Siruçik]</t>
  </si>
  <si>
    <t>سر قلعة</t>
  </si>
  <si>
    <t>Sir Qal'at [Serqela]</t>
  </si>
  <si>
    <t>سيه سيتان</t>
  </si>
  <si>
    <t>Sīah Sītān [Sîwsînan]</t>
  </si>
  <si>
    <t>شورش</t>
  </si>
  <si>
    <t>Shūrash [Şoriş]</t>
  </si>
  <si>
    <t>شيخ طويل</t>
  </si>
  <si>
    <t>Shaīkh Ṭawīl [Şêx Tewîl]</t>
  </si>
  <si>
    <t>سرکبکان</t>
  </si>
  <si>
    <t>Sarkabkān [Serkepikan]</t>
  </si>
  <si>
    <t>سنكاو</t>
  </si>
  <si>
    <t>Sankāw [Sengaw]</t>
  </si>
  <si>
    <t>رزكاري</t>
  </si>
  <si>
    <t>Rizkārī [Rizgarî]</t>
  </si>
  <si>
    <t>قورة تو</t>
  </si>
  <si>
    <t>Qūrah Tū [Qoretû]</t>
  </si>
  <si>
    <t>قلدز</t>
  </si>
  <si>
    <t>Qaladiza [Qeladizê]</t>
  </si>
  <si>
    <t>قادر كرم</t>
  </si>
  <si>
    <t>Qādir Karam [Qadir Kerem]</t>
  </si>
  <si>
    <t>نوجول</t>
  </si>
  <si>
    <t>Nawjūl [Newcol]</t>
  </si>
  <si>
    <t>ناودشت</t>
  </si>
  <si>
    <t>Nāwdasht [Nawdeşt]</t>
  </si>
  <si>
    <t>نلباريز</t>
  </si>
  <si>
    <t>Nalbārīz [Nalbarêz]</t>
  </si>
  <si>
    <t>میدان</t>
  </si>
  <si>
    <t>Maydān [Meydan]</t>
  </si>
  <si>
    <t>كوكس</t>
  </si>
  <si>
    <t>Kūkas [Kokis]</t>
  </si>
  <si>
    <t>خدران</t>
  </si>
  <si>
    <t>Khidrān [Xidiran]</t>
  </si>
  <si>
    <t>خلکان</t>
  </si>
  <si>
    <t>Khalakān [Xelekan]</t>
  </si>
  <si>
    <t>كرمك</t>
  </si>
  <si>
    <t>Karmak [Germik]</t>
  </si>
  <si>
    <t>كابیلون</t>
  </si>
  <si>
    <t>Kābīlūn [Gayîlon]</t>
  </si>
  <si>
    <t>جوار قورنة</t>
  </si>
  <si>
    <t>Jwār Qūrnah [Çiwarqurne]</t>
  </si>
  <si>
    <t>جوارتة</t>
  </si>
  <si>
    <t>Juwārtah [Çwarte]</t>
  </si>
  <si>
    <t>ھیرو</t>
  </si>
  <si>
    <t>Hīrū [Hêro]</t>
  </si>
  <si>
    <t>ھلشو</t>
  </si>
  <si>
    <t>Halashū [Helşû]</t>
  </si>
  <si>
    <t>حلبجة تازة</t>
  </si>
  <si>
    <t>Ḥalabjah Tāzah [New Halabja, Helebcey Taze]</t>
  </si>
  <si>
    <t>حاجي ئاوا</t>
  </si>
  <si>
    <t>Ḥājī 'Āwā [Hacîawe]</t>
  </si>
  <si>
    <t>عيسوي</t>
  </si>
  <si>
    <t>'Eīsiway [Îsîwî]</t>
  </si>
  <si>
    <t>بیتواتة</t>
  </si>
  <si>
    <t>Bītwātah [Bêtiwate]</t>
  </si>
  <si>
    <t>بیرة مكرون</t>
  </si>
  <si>
    <t>Bīrah Makrūn [Pîremegirûn]</t>
  </si>
  <si>
    <t>بنكرد</t>
  </si>
  <si>
    <t>بیباز</t>
  </si>
  <si>
    <t>Bībāz [Pêbaz]</t>
  </si>
  <si>
    <t>بازیان</t>
  </si>
  <si>
    <t>Bāzyān [Bazyan]</t>
  </si>
  <si>
    <t>باو خوشین</t>
  </si>
  <si>
    <t>بمو</t>
  </si>
  <si>
    <t>بكرة جو</t>
  </si>
  <si>
    <t>Bakrah Jū [Bekreco]</t>
  </si>
  <si>
    <t>آوة سبي</t>
  </si>
  <si>
    <t>As-Sulaymāniyah [Sulaymaniyah, Silêmanî]</t>
  </si>
  <si>
    <t>أغجلر</t>
  </si>
  <si>
    <t>'Āghjalar [Axceler]</t>
  </si>
  <si>
    <t>2,053,305</t>
  </si>
  <si>
    <t>1,694,895</t>
  </si>
  <si>
    <t>cut off from suleyman by kurds not iq gov</t>
  </si>
  <si>
    <t>Count of Name</t>
  </si>
  <si>
    <t>ورتي</t>
  </si>
  <si>
    <t>Warty [Wertê]</t>
  </si>
  <si>
    <t>تةق تةق</t>
  </si>
  <si>
    <t>Ṭaq Ṭaq [Teqteq]</t>
  </si>
  <si>
    <t>سكتان</t>
  </si>
  <si>
    <t>Siktān [Sikitan]</t>
  </si>
  <si>
    <t>سيكردكان</t>
  </si>
  <si>
    <t>Sīkirdkān [Sêgirdikan]</t>
  </si>
  <si>
    <t>سيدكان</t>
  </si>
  <si>
    <t>Sīdakān [Sîdekan]</t>
  </si>
  <si>
    <t>ناحية</t>
  </si>
  <si>
    <t>شيروان مزن</t>
  </si>
  <si>
    <t>Shīrwān Mazin [Şêrwan Mezin]</t>
  </si>
  <si>
    <t>شمامك</t>
  </si>
  <si>
    <t>Shamāmak [Şemamik]</t>
  </si>
  <si>
    <t>سميلان</t>
  </si>
  <si>
    <t>Samīlān [Simîlan]</t>
  </si>
  <si>
    <t>صلاح الدین</t>
  </si>
  <si>
    <t>Ṣalāḥ ad-Dīn [Selahedîn]</t>
  </si>
  <si>
    <t>رِزكارى</t>
  </si>
  <si>
    <t>Rizkāry [Rizgarî]</t>
  </si>
  <si>
    <t>قوشتبة</t>
  </si>
  <si>
    <t>Qūshtabah [Quştepe]</t>
  </si>
  <si>
    <t>قسري</t>
  </si>
  <si>
    <t>Qasry [Qesrê]</t>
  </si>
  <si>
    <t>مزني</t>
  </si>
  <si>
    <t>Maznī [Meznê]</t>
  </si>
  <si>
    <t>كوركوسك</t>
  </si>
  <si>
    <t>كةسنةزان</t>
  </si>
  <si>
    <t>Khasnahzān [Kesnezan]</t>
  </si>
  <si>
    <t>خلیفان</t>
  </si>
  <si>
    <t>Khalīfān [Xelîfan]</t>
  </si>
  <si>
    <t>كورتو</t>
  </si>
  <si>
    <t>Kawratū [Goretû]</t>
  </si>
  <si>
    <t>كلالة</t>
  </si>
  <si>
    <t>Kalālah [Gelale]</t>
  </si>
  <si>
    <t>ھیران</t>
  </si>
  <si>
    <t>Hīrān [Hîran]</t>
  </si>
  <si>
    <t>ھریر</t>
  </si>
  <si>
    <t>Harīr [Harîr]</t>
  </si>
  <si>
    <t>حاج عمران</t>
  </si>
  <si>
    <t>Ḥāji 'Umrān [Hacî Omeran]</t>
  </si>
  <si>
    <t>دیانا</t>
  </si>
  <si>
    <t>Diyānā [Diyana]</t>
  </si>
  <si>
    <t>Dhashtā Hawlī'r [Benṣalāwah, Deşta Hewlêrê]</t>
  </si>
  <si>
    <t>دارشكران</t>
  </si>
  <si>
    <t>دارةتوو</t>
  </si>
  <si>
    <t>Dārhtūū [Daretû]</t>
  </si>
  <si>
    <t>بیران</t>
  </si>
  <si>
    <t>Bīrān [Pîran]</t>
  </si>
  <si>
    <t>باسرمة</t>
  </si>
  <si>
    <t>Bāsarmah [Basirme]</t>
  </si>
  <si>
    <t>بارزان</t>
  </si>
  <si>
    <t>Bārzān [Barzan]</t>
  </si>
  <si>
    <t>بالیسان</t>
  </si>
  <si>
    <t>Bālīsān [Balîsan]</t>
  </si>
  <si>
    <t>بحركة</t>
  </si>
  <si>
    <t>Baḥarkah [Behirke]</t>
  </si>
  <si>
    <t>آشتي</t>
  </si>
  <si>
    <t>Āshtī [Aştî]</t>
  </si>
  <si>
    <t>Arbīl [Erbil, Hewlêr]</t>
  </si>
  <si>
    <t>عنكاوة</t>
  </si>
  <si>
    <t>Ainkāwah [Enkawa]</t>
  </si>
  <si>
    <t>كبیسة</t>
  </si>
  <si>
    <t>Kubaīsah</t>
  </si>
  <si>
    <t>Ḥadīṭha</t>
  </si>
  <si>
    <t>بروانة</t>
  </si>
  <si>
    <t>Barwānah</t>
  </si>
  <si>
    <t>الصقلاویة</t>
  </si>
  <si>
    <t>النخیب</t>
  </si>
  <si>
    <t>An-Nukhayb</t>
  </si>
  <si>
    <t>الولید</t>
  </si>
  <si>
    <t>Al-Walīd</t>
  </si>
  <si>
    <t>الوفاء</t>
  </si>
  <si>
    <t>Al-Wafā'</t>
  </si>
  <si>
    <t>العبور / الرمانة</t>
  </si>
  <si>
    <t>Al-'Ubūr / Ar-Rumānah</t>
  </si>
  <si>
    <t>العبیدي</t>
  </si>
  <si>
    <t>Al-'Ubaydī</t>
  </si>
  <si>
    <t>الكرمة</t>
  </si>
  <si>
    <t>الحقلانیة</t>
  </si>
  <si>
    <t>Al-Ḥaqlāniyah</t>
  </si>
  <si>
    <t>الفرات</t>
  </si>
  <si>
    <t>Al-Furāt</t>
  </si>
  <si>
    <t>البغدادي</t>
  </si>
  <si>
    <t>Al-Baghdādī</t>
  </si>
  <si>
    <t>1,771,656</t>
  </si>
  <si>
    <t>1,483,359</t>
  </si>
  <si>
    <t>1</t>
  </si>
  <si>
    <t>زاویتة</t>
  </si>
  <si>
    <t>Zāwītah [Zawîte]</t>
  </si>
  <si>
    <t>Sumaīl [Sêmêl]</t>
  </si>
  <si>
    <t>سرسنك</t>
  </si>
  <si>
    <t>Sarsink [Sersing]</t>
  </si>
  <si>
    <t>روفیا</t>
  </si>
  <si>
    <t>Rūfīā [Rufiya]</t>
  </si>
  <si>
    <t>قسروك</t>
  </si>
  <si>
    <t>Qasrūk [Qesrok]</t>
  </si>
  <si>
    <t>مانكیشك</t>
  </si>
  <si>
    <t>Mānkīshki [Mangêş]</t>
  </si>
  <si>
    <t>كردسین</t>
  </si>
  <si>
    <t>Kirdasīn [Girdesîn]</t>
  </si>
  <si>
    <t>كاني ماسي</t>
  </si>
  <si>
    <t>Kānī Māsī [Kanî Masî]</t>
  </si>
  <si>
    <t>كلك</t>
  </si>
  <si>
    <t>جامانكي</t>
  </si>
  <si>
    <t>Jamānkī [Çemankê]</t>
  </si>
  <si>
    <t>دیَرةلوك</t>
  </si>
  <si>
    <t>Dīrahlūk [Dêreluk]</t>
  </si>
  <si>
    <t>دينارتي</t>
  </si>
  <si>
    <t>Dīnārtī [Dînarte]</t>
  </si>
  <si>
    <t>دركار</t>
  </si>
  <si>
    <t>Darkār [Drkar]</t>
  </si>
  <si>
    <t>دارتو</t>
  </si>
  <si>
    <t>Dāratū [Daretû]</t>
  </si>
  <si>
    <t>Dahūk [Dohuk, Dihok]</t>
  </si>
  <si>
    <t>بجیل</t>
  </si>
  <si>
    <t>Bjīl [Bicîl]</t>
  </si>
  <si>
    <t>باتيل</t>
  </si>
  <si>
    <t>Bātīl [Batêl]</t>
  </si>
  <si>
    <t>باتیفا</t>
  </si>
  <si>
    <t>Bātīfā [Batîfa]</t>
  </si>
  <si>
    <t>بامرني</t>
  </si>
  <si>
    <t>Bāmarnī [Bamernê]</t>
  </si>
  <si>
    <t>باعدري</t>
  </si>
  <si>
    <t>Bā'adrī [Baedrê]</t>
  </si>
  <si>
    <t>أتروش</t>
  </si>
  <si>
    <t>'Ātrūsh [Etrîş]</t>
  </si>
  <si>
    <t>كمیت</t>
  </si>
  <si>
    <t>Kumayt</t>
  </si>
  <si>
    <t>بني ھاشم</t>
  </si>
  <si>
    <t>Banī Hāshim</t>
  </si>
  <si>
    <t>السید أحمد الرفاعي</t>
  </si>
  <si>
    <t>As-Saīd 'Āḥmad ar-Rifā'aī</t>
  </si>
  <si>
    <t>العزیر</t>
  </si>
  <si>
    <t>المشرح</t>
  </si>
  <si>
    <t>Al-Musharaḥ</t>
  </si>
  <si>
    <t>الخیر</t>
  </si>
  <si>
    <t>Al-Khayr</t>
  </si>
  <si>
    <t>علي الشرقي</t>
  </si>
  <si>
    <t>'Alī ash-Sharqī</t>
  </si>
  <si>
    <t>f</t>
  </si>
  <si>
    <t>العدل</t>
  </si>
  <si>
    <t>Al-'Adil</t>
  </si>
  <si>
    <t>یایجي</t>
  </si>
  <si>
    <t>Yāyjī</t>
  </si>
  <si>
    <t>تازة خورماتو</t>
  </si>
  <si>
    <t>Tāzah Khūrmātū</t>
  </si>
  <si>
    <t>شوان</t>
  </si>
  <si>
    <t>Shwān</t>
  </si>
  <si>
    <t>سركران</t>
  </si>
  <si>
    <t>Sarkarān</t>
  </si>
  <si>
    <t>قرة ھنجیر</t>
  </si>
  <si>
    <t>Qarah Hanjīr / Ar-Rabī'</t>
  </si>
  <si>
    <t>لیلان</t>
  </si>
  <si>
    <t>Laylān</t>
  </si>
  <si>
    <t>Kirkūk [Kirkuk]</t>
  </si>
  <si>
    <t>الزاب</t>
  </si>
  <si>
    <t>Az-Zāb</t>
  </si>
  <si>
    <t>الریاض</t>
  </si>
  <si>
    <t>Ar-Riyāḍ</t>
  </si>
  <si>
    <t>الرشاد</t>
  </si>
  <si>
    <t>Ar-Rashād</t>
  </si>
  <si>
    <t>التون كوبري</t>
  </si>
  <si>
    <t>الملتقى</t>
  </si>
  <si>
    <t>Al-Multaqā</t>
  </si>
  <si>
    <t>Al-Ḥawījah</t>
  </si>
  <si>
    <t>العباسي</t>
  </si>
  <si>
    <t>Al-'Abāsī</t>
  </si>
  <si>
    <t>Ad-Dibs</t>
  </si>
  <si>
    <t>1,597,876</t>
  </si>
  <si>
    <t>1,325,853</t>
  </si>
  <si>
    <t>Populations</t>
  </si>
  <si>
    <t>Largest Group</t>
  </si>
  <si>
    <t>Sus</t>
  </si>
  <si>
    <t>Largest %</t>
  </si>
  <si>
    <t>Shia %</t>
  </si>
  <si>
    <t>Sunni Arab %</t>
  </si>
  <si>
    <t>Kurds %</t>
  </si>
  <si>
    <t>Turkoman %</t>
  </si>
  <si>
    <t>Christians %</t>
  </si>
  <si>
    <t>Population of governorates:</t>
  </si>
  <si>
    <t>https://www.citypopulation.de/en/iraq/admin/</t>
  </si>
  <si>
    <t>Population of districts and subdistricts:</t>
  </si>
  <si>
    <t>https://www.citypopulation.de/en/iraq/mun/admin/</t>
  </si>
  <si>
    <t>Circassians</t>
  </si>
  <si>
    <t>Yazidis</t>
  </si>
  <si>
    <t>unsure of the Christian population, 30% in gulf but appears to be less</t>
  </si>
  <si>
    <t>not sure, gulf says its majority christian, doesn’t appear that way</t>
  </si>
  <si>
    <t>wiki says turkmen 300k but that feels too high</t>
  </si>
  <si>
    <t>not sure about the number of shias</t>
  </si>
  <si>
    <t>not sure about the num of sunnis and shias</t>
  </si>
  <si>
    <t>editted the og</t>
  </si>
  <si>
    <t>Mandaeans</t>
  </si>
  <si>
    <t>Circassians %</t>
  </si>
  <si>
    <t>Yazidis %</t>
  </si>
  <si>
    <t>Mandaeans %</t>
  </si>
  <si>
    <t>Assyrians</t>
  </si>
  <si>
    <t>Orthodox Arabs</t>
  </si>
  <si>
    <t>Armenians</t>
  </si>
  <si>
    <t>Catholic Arabs</t>
  </si>
  <si>
    <t>ID</t>
  </si>
  <si>
    <t>Shia Arabs</t>
  </si>
  <si>
    <t>Sunni Arabs</t>
  </si>
  <si>
    <t>Sum of Populations</t>
  </si>
  <si>
    <t>Karbalā' [Karbala]</t>
  </si>
  <si>
    <t>Adjusted pop to 2021 pop (from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</si>
</sst>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yyyy\-mm\-dd\ hh:mm:ss"/>
    <numFmt numFmtId="165" formatCode="0.000"/>
    <numFmt numFmtId="166" formatCode="_(* #,##0_);_(* \(#,##0\);_(* &quot;-&quot;??_);_(@_)"/>
    <numFmt numFmtId="167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C66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7" borderId="0" applyNumberFormat="0" applyBorder="0" applyAlignment="0" applyProtection="0"/>
    <xf numFmtId="0" fontId="5" fillId="8" borderId="0" applyNumberFormat="0" applyBorder="0" applyAlignment="0" applyProtection="0"/>
    <xf numFmtId="0" fontId="2" fillId="9" borderId="0" applyNumberFormat="0" applyBorder="0" applyAlignment="0" applyProtection="0"/>
    <xf numFmtId="9" fontId="2" fillId="0" borderId="0" applyFont="0" applyFill="0" applyBorder="0" applyAlignment="0" applyProtection="0"/>
  </cellStyleXfs>
  <cellXfs count="6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 vertical="top"/>
    </xf>
    <xf numFmtId="0" fontId="0" fillId="3" borderId="2" xfId="0" applyFill="1" applyBorder="1"/>
    <xf numFmtId="0" fontId="0" fillId="6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2" borderId="2" xfId="0" applyFill="1" applyBorder="1"/>
    <xf numFmtId="165" fontId="0" fillId="0" borderId="0" xfId="0" applyNumberFormat="1"/>
    <xf numFmtId="9" fontId="0" fillId="0" borderId="0" xfId="1" applyFont="1"/>
    <xf numFmtId="9" fontId="0" fillId="0" borderId="0" xfId="1" applyFont="1" applyFill="1"/>
    <xf numFmtId="3" fontId="0" fillId="0" borderId="0" xfId="0" applyNumberFormat="1"/>
    <xf numFmtId="14" fontId="4" fillId="11" borderId="3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12" borderId="0" xfId="0" applyFill="1"/>
    <xf numFmtId="0" fontId="1" fillId="0" borderId="0" xfId="0" applyFont="1"/>
    <xf numFmtId="0" fontId="0" fillId="13" borderId="0" xfId="0" applyFill="1"/>
    <xf numFmtId="9" fontId="0" fillId="0" borderId="0" xfId="6" applyFont="1"/>
    <xf numFmtId="9" fontId="0" fillId="0" borderId="0" xfId="6" applyFont="1" applyFill="1"/>
    <xf numFmtId="3" fontId="0" fillId="13" borderId="0" xfId="0" applyNumberFormat="1" applyFill="1"/>
    <xf numFmtId="0" fontId="1" fillId="14" borderId="1" xfId="0" applyFont="1" applyFill="1" applyBorder="1" applyAlignment="1">
      <alignment horizontal="center" vertical="top"/>
    </xf>
    <xf numFmtId="3" fontId="0" fillId="14" borderId="0" xfId="0" applyNumberFormat="1" applyFill="1"/>
    <xf numFmtId="0" fontId="0" fillId="14" borderId="0" xfId="0" applyFill="1"/>
    <xf numFmtId="166" fontId="0" fillId="0" borderId="0" xfId="2" applyNumberFormat="1" applyFont="1"/>
    <xf numFmtId="0" fontId="0" fillId="0" borderId="6" xfId="0" applyBorder="1"/>
    <xf numFmtId="166" fontId="2" fillId="0" borderId="0" xfId="2" applyNumberFormat="1" applyFont="1"/>
    <xf numFmtId="166" fontId="0" fillId="0" borderId="7" xfId="2" applyNumberFormat="1" applyFont="1" applyBorder="1"/>
    <xf numFmtId="166" fontId="0" fillId="0" borderId="0" xfId="0" applyNumberFormat="1"/>
    <xf numFmtId="3" fontId="0" fillId="0" borderId="3" xfId="0" applyNumberFormat="1" applyBorder="1"/>
    <xf numFmtId="3" fontId="6" fillId="0" borderId="0" xfId="0" applyNumberFormat="1" applyFont="1"/>
    <xf numFmtId="3" fontId="0" fillId="12" borderId="0" xfId="0" applyNumberFormat="1" applyFill="1"/>
    <xf numFmtId="166" fontId="0" fillId="0" borderId="0" xfId="2" applyNumberFormat="1" applyFont="1" applyBorder="1"/>
    <xf numFmtId="3" fontId="0" fillId="0" borderId="5" xfId="0" applyNumberFormat="1" applyBorder="1"/>
    <xf numFmtId="0" fontId="0" fillId="0" borderId="4" xfId="0" applyBorder="1"/>
    <xf numFmtId="0" fontId="1" fillId="0" borderId="0" xfId="0" applyFont="1" applyAlignment="1">
      <alignment horizontal="left"/>
    </xf>
    <xf numFmtId="3" fontId="1" fillId="12" borderId="0" xfId="0" applyNumberFormat="1" applyFont="1" applyFill="1"/>
    <xf numFmtId="167" fontId="0" fillId="0" borderId="0" xfId="1" applyNumberFormat="1" applyFont="1"/>
    <xf numFmtId="9" fontId="1" fillId="0" borderId="0" xfId="1" applyFont="1" applyAlignment="1">
      <alignment horizontal="center" vertical="top"/>
    </xf>
    <xf numFmtId="0" fontId="0" fillId="0" borderId="0" xfId="1" applyNumberFormat="1" applyFont="1" applyFill="1"/>
    <xf numFmtId="0" fontId="0" fillId="0" borderId="0" xfId="1" applyNumberFormat="1" applyFont="1"/>
    <xf numFmtId="166" fontId="0" fillId="0" borderId="0" xfId="1" applyNumberFormat="1" applyFont="1"/>
    <xf numFmtId="0" fontId="4" fillId="10" borderId="2" xfId="1" applyNumberFormat="1" applyFont="1" applyFill="1" applyBorder="1"/>
    <xf numFmtId="9" fontId="2" fillId="9" borderId="0" xfId="5" applyNumberFormat="1"/>
    <xf numFmtId="166" fontId="2" fillId="7" borderId="0" xfId="3" applyNumberFormat="1"/>
    <xf numFmtId="0" fontId="5" fillId="0" borderId="1" xfId="4" applyFill="1" applyBorder="1" applyAlignment="1">
      <alignment horizontal="center" vertical="top"/>
    </xf>
    <xf numFmtId="167" fontId="0" fillId="0" borderId="0" xfId="1" applyNumberFormat="1" applyFont="1" applyFill="1"/>
    <xf numFmtId="167" fontId="2" fillId="9" borderId="0" xfId="5" applyNumberFormat="1"/>
    <xf numFmtId="167" fontId="4" fillId="10" borderId="2" xfId="1" applyNumberFormat="1" applyFont="1" applyFill="1" applyBorder="1"/>
    <xf numFmtId="0" fontId="0" fillId="0" borderId="1" xfId="0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3" fontId="1" fillId="0" borderId="0" xfId="0" applyNumberFormat="1" applyFont="1"/>
    <xf numFmtId="0" fontId="0" fillId="0" borderId="0" xfId="0" applyFont="1"/>
  </cellXfs>
  <cellStyles count="7">
    <cellStyle name="20% - Accent1" xfId="3" builtinId="30"/>
    <cellStyle name="20% - Accent6" xfId="5" builtinId="50"/>
    <cellStyle name="Accent4" xfId="4" builtinId="41"/>
    <cellStyle name="Comma" xfId="2" builtinId="3"/>
    <cellStyle name="Normal" xfId="0" builtinId="0"/>
    <cellStyle name="Percent" xfId="1" builtinId="5"/>
    <cellStyle name="Percent 2" xfId="6" xr:uid="{388A9D4D-29D3-4F26-B893-33582835BA7E}"/>
  </cellStyles>
  <dxfs count="82">
    <dxf>
      <numFmt numFmtId="167" formatCode="0.0%"/>
    </dxf>
    <dxf>
      <numFmt numFmtId="167" formatCode="0.0%"/>
    </dxf>
    <dxf>
      <numFmt numFmtId="167" formatCode="0.0%"/>
    </dxf>
    <dxf>
      <numFmt numFmtId="167" formatCode="0.0%"/>
    </dxf>
    <dxf>
      <numFmt numFmtId="167" formatCode="0.0%"/>
    </dxf>
    <dxf>
      <numFmt numFmtId="167" formatCode="0.0%"/>
    </dxf>
    <dxf>
      <numFmt numFmtId="13" formatCode="0%"/>
    </dxf>
    <dxf>
      <numFmt numFmtId="13" formatCode="0%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3" formatCode="0%"/>
    </dxf>
    <dxf>
      <font>
        <b val="0"/>
      </font>
    </dxf>
    <dxf>
      <numFmt numFmtId="3" formatCode="#,##0"/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3" formatCode="0%"/>
    </dxf>
    <dxf>
      <numFmt numFmtId="3" formatCode="#,##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numFmt numFmtId="13" formatCode="0%"/>
      <fill>
        <patternFill patternType="none">
          <fgColor indexed="64"/>
          <bgColor auto="1"/>
        </patternFill>
      </fill>
    </dxf>
    <dxf>
      <numFmt numFmtId="13" formatCode="0%"/>
      <fill>
        <patternFill patternType="none">
          <fgColor indexed="64"/>
          <bgColor auto="1"/>
        </patternFill>
      </fill>
    </dxf>
    <dxf>
      <numFmt numFmtId="13" formatCode="0%"/>
      <fill>
        <patternFill patternType="none">
          <fgColor indexed="64"/>
          <bgColor auto="1"/>
        </patternFill>
      </fill>
    </dxf>
    <dxf>
      <numFmt numFmtId="13" formatCode="0%"/>
      <fill>
        <patternFill patternType="none">
          <fgColor indexed="64"/>
          <bgColor auto="1"/>
        </patternFill>
      </fill>
    </dxf>
    <dxf>
      <numFmt numFmtId="13" formatCode="0%"/>
      <fill>
        <patternFill patternType="none">
          <fgColor indexed="64"/>
          <bgColor auto="1"/>
        </patternFill>
      </fill>
    </dxf>
    <dxf>
      <numFmt numFmtId="3" formatCode="#,##0"/>
      <fill>
        <patternFill>
          <fgColor indexed="64"/>
          <bgColor theme="6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E6B8B7"/>
          <bgColor rgb="FF00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fgColor rgb="FFF8CBAD"/>
          <bgColor rgb="FF000000"/>
        </patternFill>
      </fill>
    </dxf>
    <dxf>
      <numFmt numFmtId="13" formatCode="0%"/>
    </dxf>
    <dxf>
      <numFmt numFmtId="13" formatCode="0%"/>
      <fill>
        <patternFill patternType="none">
          <fgColor indexed="64"/>
          <bgColor auto="1"/>
        </patternFill>
      </fill>
    </dxf>
    <dxf>
      <numFmt numFmtId="13" formatCode="0%"/>
      <fill>
        <patternFill patternType="none">
          <fgColor indexed="64"/>
          <bgColor auto="1"/>
        </patternFill>
      </fill>
    </dxf>
    <dxf>
      <numFmt numFmtId="13" formatCode="0%"/>
      <fill>
        <patternFill patternType="none">
          <fgColor indexed="64"/>
          <bgColor auto="1"/>
        </patternFill>
      </fill>
    </dxf>
    <dxf>
      <numFmt numFmtId="13" formatCode="0%"/>
      <fill>
        <patternFill patternType="none">
          <fgColor indexed="64"/>
          <bgColor auto="1"/>
        </patternFill>
      </fill>
    </dxf>
    <dxf>
      <numFmt numFmtId="13" formatCode="0%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  <fill>
        <patternFill patternType="none">
          <fgColor indexed="64"/>
          <bgColor auto="1"/>
        </patternFill>
      </fill>
    </dxf>
    <dxf>
      <numFmt numFmtId="13" formatCode="0%"/>
      <fill>
        <patternFill patternType="none">
          <fgColor indexed="64"/>
          <bgColor auto="1"/>
        </patternFill>
      </fill>
    </dxf>
    <dxf>
      <numFmt numFmtId="13" formatCode="0%"/>
      <fill>
        <patternFill patternType="none">
          <fgColor indexed="64"/>
          <bgColor auto="1"/>
        </patternFill>
      </fill>
    </dxf>
    <dxf>
      <numFmt numFmtId="13" formatCode="0%"/>
      <fill>
        <patternFill patternType="none">
          <fgColor indexed="64"/>
          <bgColor auto="1"/>
        </patternFill>
      </fill>
    </dxf>
    <dxf>
      <numFmt numFmtId="13" formatCode="0%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CC6600"/>
        </patternFill>
      </fill>
    </dxf>
    <dxf>
      <fill>
        <patternFill patternType="solid">
          <fgColor indexed="64"/>
          <bgColor rgb="FFFF99FF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6" tint="0.39997558519241921"/>
        </patternFill>
      </fill>
    </dxf>
  </dxfs>
  <tableStyles count="0" defaultTableStyle="TableStyleMedium9" defaultPivotStyle="PivotStyleLight16"/>
  <colors>
    <mruColors>
      <color rgb="FFCC66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4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2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ran" refreshedDate="45274.692474074072" createdVersion="8" refreshedVersion="8" minRefreshableVersion="3" recordCount="101" xr:uid="{9832A6C6-E582-48F0-B6F2-B60FBC022FDB}">
  <cacheSource type="worksheet">
    <worksheetSource name="Table13"/>
  </cacheSource>
  <cacheFields count="13">
    <cacheField name="ADM2_PCODE" numFmtId="0">
      <sharedItems/>
    </cacheField>
    <cacheField name="Provinces" numFmtId="0">
      <sharedItems count="18">
        <s v="Kirkuk"/>
        <s v="Ninewa"/>
        <s v="Diyala"/>
        <s v="Al-Anbar"/>
        <s v="Al-Basrah"/>
        <s v="Al-Muthanna"/>
        <s v="Al-Najaf"/>
        <s v="Al-Qadissiya"/>
        <s v="Al-Sulaymaniyah"/>
        <s v="Babil"/>
        <s v="Baghdad"/>
        <s v="Duhok"/>
        <s v="Erbil"/>
        <s v="Kerbala"/>
        <s v="Maysan"/>
        <s v="Salah Al-Din"/>
        <s v="Thi Qar"/>
        <s v="Wassit"/>
      </sharedItems>
    </cacheField>
    <cacheField name="Districts" numFmtId="0">
      <sharedItems/>
    </cacheField>
    <cacheField name="Column1" numFmtId="0">
      <sharedItems containsBlank="1"/>
    </cacheField>
    <cacheField name="Column2" numFmtId="0">
      <sharedItems containsString="0" containsBlank="1" containsNumber="1" containsInteger="1" minValue="1" maxValue="1"/>
    </cacheField>
    <cacheField name="Column3" numFmtId="0">
      <sharedItems/>
    </cacheField>
    <cacheField name="Column4" numFmtId="0">
      <sharedItems containsSemiMixedTypes="0" containsString="0" containsNumber="1" minValue="0.51" maxValue="1"/>
    </cacheField>
    <cacheField name="Shia" numFmtId="9">
      <sharedItems containsString="0" containsBlank="1" containsNumber="1" minValue="0.11799999999999999" maxValue="1"/>
    </cacheField>
    <cacheField name="Sunni Arab" numFmtId="9">
      <sharedItems containsString="0" containsBlank="1" containsNumber="1" minValue="0.10299999999999999" maxValue="1"/>
    </cacheField>
    <cacheField name="Kurds" numFmtId="9">
      <sharedItems containsString="0" containsBlank="1" containsNumber="1" minValue="0.14099999999999999" maxValue="1"/>
    </cacheField>
    <cacheField name="Turkoman" numFmtId="9">
      <sharedItems containsString="0" containsBlank="1" containsNumber="1" minValue="7.3999999999999996E-2" maxValue="1"/>
    </cacheField>
    <cacheField name="Christians" numFmtId="9">
      <sharedItems containsString="0" containsBlank="1" containsNumber="1" minValue="0.05" maxValue="1"/>
    </cacheField>
    <cacheField name="others" numFmtId="9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ran" refreshedDate="45274.692864930556" createdVersion="8" refreshedVersion="8" minRefreshableVersion="3" recordCount="150" xr:uid="{48F767D0-5BCF-43D9-8836-A94A96AA5186}">
  <cacheSource type="worksheet">
    <worksheetSource name="Table3" r:id="rId2"/>
  </cacheSource>
  <cacheFields count="6">
    <cacheField name="Column1" numFmtId="0">
      <sharedItems containsSemiMixedTypes="0" containsString="0" containsNumber="1" containsInteger="1" minValue="1" maxValue="150"/>
    </cacheField>
    <cacheField name="Name" numFmtId="0">
      <sharedItems count="147">
        <s v="Al-'Āmiriyah"/>
        <s v="Al-Fallūjah [Fallujah]"/>
        <s v="Al-Ḥabbāniyah"/>
        <s v="Al-Qā'im"/>
        <s v="'Anah"/>
        <s v="Ar-Ramādī [Ramadi]"/>
        <s v="Ar-Ruṭbah"/>
        <s v="Ḥadīṭha [Haditha]"/>
        <s v="Hīt"/>
        <s v="Rāwah"/>
        <s v="Abū al-Kahṣīb"/>
        <s v="Al-Baṣrah [Basra]"/>
        <s v="Al-Fāw"/>
        <s v="Al-Midaīnah"/>
        <s v="Al-Qurnah"/>
        <s v="Az-Zubayr"/>
        <s v="Shaṭṭ al-'Arab"/>
        <s v="Al-Khiḍir"/>
        <s v="Al-Warkā'"/>
        <s v="Ar-Rumaītah"/>
        <s v="As-Salmān"/>
        <s v="As-Samāwah"/>
        <s v="Ad-Dīwāniyah [Diwaniya]"/>
        <s v="'Afak"/>
        <s v="Al-Ḥamzah"/>
        <s v="Ash-Shāmiyah"/>
        <s v="Al-Kūfah"/>
        <s v="Al-Manādhirah [Al-Manathera]"/>
        <s v="Al-Mishkhāb [Al-Meshkhab]"/>
        <s v="An-Najaf [Najaf]"/>
        <s v="Arbīl [Hewlêr, Erbil]"/>
        <s v="Dhashtā Hawlī'r [Deşta Hewlêrê]"/>
        <s v="Jūmān [Çoman]"/>
        <s v="Khabāt [Xebat]"/>
        <s v="Kuysanjaq [Koye]"/>
        <s v="Maīrkahsūr [Mêrgesor‎]"/>
        <s v="Rawāndūz [Rewandiz]"/>
        <s v="Shaqlāwah [Şeqlawe]"/>
        <s v="Sūrān [Soran‎]"/>
        <s v="As-Sulaymāniyah [Silêmanî, Sulaymaniyah]"/>
        <s v="Banjwīn [Pêncwîn]"/>
        <s v="Bashdar [Pişder]"/>
        <s v="Darbandikhān [Derbendîxan]"/>
        <s v="Dūkān [Dûkan]"/>
        <s v="Jamjamāl [Çemçemal]"/>
        <s v="Kalār [Kelar]"/>
        <s v="Khānaqīn [Xaneqîn]"/>
        <s v="Kifrī [Kifrî]"/>
        <s v="Māwat [Mawet]"/>
        <s v="Qara Dāgh [Qeredax]"/>
        <s v="Rānyah [Raniye]"/>
        <s v="Saīd Ṣādiq [Seyd Sadiq]"/>
        <s v="Shārah Zūr [Şarezûr]"/>
        <s v="Shārbāzīr [Şarbajêr]"/>
        <s v="Al-Hāshmiyah"/>
        <s v="Al-Ḥillah [Hillah]"/>
        <s v="Al-Maḥāwīl"/>
        <s v="Al-Musayab"/>
        <s v="Abū Ghraīb"/>
        <s v="Al-Ā'ẓamiyah [Adhamiyah]"/>
        <s v="Al-Karkh"/>
        <s v="Al-Kāẓimiyyah [Kadhimiya]"/>
        <s v="Al-Madā'in"/>
        <s v="Al-Maḥmūdiyah [Mahmoudiyah]"/>
        <s v="Ar-Ruṣāfah"/>
        <s v="Aṣ-Ṣadr al-Āwlā [Sadr City 1]"/>
        <s v="Aṣ-Ṣadr ath-Thāniyah [Sadr City 2]"/>
        <s v="Aṭ-Ṭārmiyah"/>
        <s v="'Ākra [Akrê]"/>
        <s v="Al-'Amādiyah [Amêdî]"/>
        <s v="Ash-Shaīkhān [Shekhan]"/>
        <s v="Bardarash [Berdereş]"/>
        <s v="Dahūk [Dihok, Dohuk]"/>
        <s v="Sumaīl [Sêmêl, Simele]"/>
        <s v="Zākhū [Zaxo]"/>
        <s v="Ad-Dawāyah"/>
        <s v="Al-Fuhūd"/>
        <s v="Al-Iṣlāḥ"/>
        <s v="Al-Jibāyish [Al-Chibayish]"/>
        <s v="An-Nāṣiriyah [Nasiriyah]"/>
        <s v="Ar-Rifā'ī"/>
        <s v="Ash-Shaṭrah"/>
        <s v="Qal'at Sikar"/>
        <s v="Saīd Dakhīl"/>
        <s v="Sūq ash-Shuyūkh"/>
        <s v="Al-Khāliṣ"/>
        <s v="Al-Muqdādiyah"/>
        <s v="Baladrūz"/>
        <s v="Ba'qūbah [Baquba]"/>
        <s v="Khānaqīn"/>
        <s v="Kifrī"/>
        <s v="Ḥalabjah [Helebce]"/>
        <s v="Al-Hindiyah"/>
        <s v="At-Tamur"/>
        <s v="Karbalā' [Kerbala]"/>
        <s v="Ad-Dibs [Dibis]"/>
        <s v="Al-Ḥawījah [Hawija]"/>
        <s v="Dāqūq"/>
        <s v="Kirkūk"/>
        <s v="Al-'Amārah [Amara]"/>
        <s v="'Alī al-Gharbī"/>
        <s v="Al-Kaḥlā'"/>
        <s v="Al-Maīmūnah"/>
        <s v="Al-Majar al-Kabīr"/>
        <s v="Qal'at Ṣāliḥ"/>
        <s v="Al-Ba'āj"/>
        <s v="Al-Ḥaḍra [Hatra]"/>
        <s v="Al-Ḥamdāniyah"/>
        <s v="Al-Mawṣil [Mosul]"/>
        <s v="Ash-Shīkhān [Shekhan]"/>
        <s v="Makhmūr"/>
        <s v="Sinjār"/>
        <s v="Sumaīl"/>
        <s v="Tal'afar [Tel Afar]"/>
        <s v="Talkayf [Tel Keppe, Tel Kaif]"/>
        <s v="Ad-Dawr"/>
        <s v="Ad-Dujaīl"/>
        <s v="Al-'Alam"/>
        <s v="Āmirlī"/>
        <s v="Ash-Shirqāṭ"/>
        <s v="Baījī"/>
        <s v="Balad"/>
        <s v="Sāmarrā'"/>
        <s v="Tikrīt"/>
        <s v="Ṭūz Khūrmātū"/>
        <s v="Al-'Azīziyah"/>
        <s v="Al-Ḥay"/>
        <s v="Al-Kūt [Kut]"/>
        <s v="An-Nu'māniyah"/>
        <s v="Aṣ-Ṣuwaīrah"/>
        <s v="Badrah"/>
        <s v="Al-Anbār"/>
        <s v="Al-Muthannā"/>
        <s v="Al-Qādisiyah"/>
        <s v="An-Najaf"/>
        <s v="Arbīl [Erbil]"/>
        <s v="As-Sulaymāniyah"/>
        <s v="Bābil [Babylon]"/>
        <s v="Baghdād"/>
        <s v="Dahūk [Dohuk]"/>
        <s v="Dhī Qār [Theqar]"/>
        <s v="Diyālā"/>
        <s v="Ḥalabjah [Halabja]"/>
        <s v="Maysān"/>
        <s v="Nīnawā [Nineveh]"/>
        <s v="Ṣalāḥ ad-Dīn [Saladin]"/>
        <s v="Wasiṭ"/>
      </sharedItems>
    </cacheField>
    <cacheField name="Column2" numFmtId="0">
      <sharedItems count="19">
        <s v="Al-Anbār"/>
        <s v="Al-Baṣrah [Basra]"/>
        <s v="Al-Muthannā"/>
        <s v="Al-Qādisiyah"/>
        <s v="An-Najaf"/>
        <s v="Arbīl [Erbil]"/>
        <s v="As-Sulaymāniyah"/>
        <s v="Bābil [Babylon]"/>
        <s v="Baghdād"/>
        <s v="Dahūk [Dohuk]"/>
        <s v="Dhī Qār [Theqar]"/>
        <s v="Diyālā"/>
        <s v="Ḥalabjah [Halabja]"/>
        <s v="Karbalā' [Kerbala]"/>
        <s v="Kirkūk"/>
        <s v="Maysān"/>
        <s v="Nīnawā [Nineveh]"/>
        <s v="Ṣalāḥ ad-Dīn [Saladin]"/>
        <s v="Wasiṭ"/>
      </sharedItems>
    </cacheField>
    <cacheField name="Status" numFmtId="0">
      <sharedItems/>
    </cacheField>
    <cacheField name="Native" numFmtId="0">
      <sharedItems/>
    </cacheField>
    <cacheField name="Population Estimate" numFmtId="3">
      <sharedItems containsSemiMixedTypes="0" containsString="0" containsNumber="1" containsInteger="1" minValue="9524" maxValue="81267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ran" refreshedDate="45276.640660300924" createdVersion="8" refreshedVersion="8" minRefreshableVersion="3" recordCount="101" xr:uid="{D870FC24-8AA4-4071-AFBF-28552CA2D150}">
  <cacheSource type="worksheet">
    <worksheetSource name="Table13567"/>
  </cacheSource>
  <cacheFields count="25">
    <cacheField name="Column8" numFmtId="0">
      <sharedItems containsSemiMixedTypes="0" containsString="0" containsNumber="1" containsInteger="1" minValue="1" maxValue="101"/>
    </cacheField>
    <cacheField name="ADM2_PCODE" numFmtId="0">
      <sharedItems/>
    </cacheField>
    <cacheField name="Column9" numFmtId="0">
      <sharedItems containsString="0" containsBlank="1" containsNumber="1" containsInteger="1" minValue="1" maxValue="1"/>
    </cacheField>
    <cacheField name="D1" numFmtId="0">
      <sharedItems containsString="0" containsBlank="1" containsNumber="1" containsInteger="1" minValue="2" maxValue="150"/>
    </cacheField>
    <cacheField name="D2" numFmtId="0">
      <sharedItems containsString="0" containsBlank="1" containsNumber="1" containsInteger="1" minValue="4" maxValue="145"/>
    </cacheField>
    <cacheField name="D3" numFmtId="0">
      <sharedItems containsString="0" containsBlank="1" containsNumber="1" containsInteger="1" minValue="40" maxValue="95"/>
    </cacheField>
    <cacheField name="D4" numFmtId="0">
      <sharedItems containsBlank="1" containsMixedTypes="1" containsNumber="1" containsInteger="1" minValue="3" maxValue="68"/>
    </cacheField>
    <cacheField name="D5" numFmtId="0">
      <sharedItems containsNonDate="0" containsString="0" containsBlank="1"/>
    </cacheField>
    <cacheField name="Column5" numFmtId="0">
      <sharedItems containsString="0" containsBlank="1" containsNumber="1" containsInteger="1" minValue="11070" maxValue="1905174"/>
    </cacheField>
    <cacheField name="Column6" numFmtId="0">
      <sharedItems containsString="0" containsBlank="1" containsNumber="1" containsInteger="1" minValue="9524" maxValue="503461"/>
    </cacheField>
    <cacheField name="Column7" numFmtId="0">
      <sharedItems containsString="0" containsBlank="1" containsNumber="1" containsInteger="1" minValue="60612" maxValue="188012"/>
    </cacheField>
    <cacheField name="Column10" numFmtId="0">
      <sharedItems containsString="0" containsBlank="1" containsNumber="1" containsInteger="1" minValue="1186" maxValue="1096516"/>
    </cacheField>
    <cacheField name="SUM" numFmtId="3">
      <sharedItems containsSemiMixedTypes="0" containsString="0" containsNumber="1" containsInteger="1" minValue="11070" maxValue="1905174"/>
    </cacheField>
    <cacheField name="Districts" numFmtId="0">
      <sharedItems/>
    </cacheField>
    <cacheField name="Provinces" numFmtId="0">
      <sharedItems count="18">
        <s v="Al-Sulaymaniyah"/>
        <s v="Diyala"/>
        <s v="Salah Al-Din"/>
        <s v="Al-Anbar"/>
        <s v="Al-Basrah"/>
        <s v="Al-Muthanna"/>
        <s v="Al-Najaf"/>
        <s v="Al-Qadissiya"/>
        <s v="Babil"/>
        <s v="Baghdad"/>
        <s v="Duhok"/>
        <s v="Erbil"/>
        <s v="Kerbala"/>
        <s v="Kirkuk"/>
        <s v="Maysan"/>
        <s v="Ninewa"/>
        <s v="Thi Qar"/>
        <s v="Wassit"/>
      </sharedItems>
    </cacheField>
    <cacheField name="Column1" numFmtId="0">
      <sharedItems containsBlank="1"/>
    </cacheField>
    <cacheField name="Column2" numFmtId="0">
      <sharedItems containsString="0" containsBlank="1" containsNumber="1" containsInteger="1" minValue="1" maxValue="1"/>
    </cacheField>
    <cacheField name="Column3" numFmtId="0">
      <sharedItems/>
    </cacheField>
    <cacheField name="Column4" numFmtId="0">
      <sharedItems containsSemiMixedTypes="0" containsString="0" containsNumber="1" minValue="0.51" maxValue="1"/>
    </cacheField>
    <cacheField name="Shia" numFmtId="9">
      <sharedItems containsString="0" containsBlank="1" containsNumber="1" minValue="0.11799999999999999" maxValue="1"/>
    </cacheField>
    <cacheField name="Sunni Arab" numFmtId="9">
      <sharedItems containsString="0" containsBlank="1" containsNumber="1" minValue="0.10299999999999999" maxValue="1"/>
    </cacheField>
    <cacheField name="Kurds" numFmtId="9">
      <sharedItems containsString="0" containsBlank="1" containsNumber="1" minValue="0.14099999999999999" maxValue="1"/>
    </cacheField>
    <cacheField name="Turkoman" numFmtId="9">
      <sharedItems containsString="0" containsBlank="1" containsNumber="1" minValue="7.3999999999999996E-2" maxValue="1"/>
    </cacheField>
    <cacheField name="Christians" numFmtId="9">
      <sharedItems containsString="0" containsBlank="1" containsNumber="1" minValue="0.05" maxValue="1"/>
    </cacheField>
    <cacheField name="others" numFmtId="9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ran" refreshedDate="45383.061575925924" createdVersion="8" refreshedVersion="8" minRefreshableVersion="3" recordCount="101" xr:uid="{4F3E9058-5CB9-441C-8EEC-49AC5BCED08C}">
  <cacheSource type="worksheet">
    <worksheetSource ref="J1:Z102" sheet="adj pop"/>
  </cacheSource>
  <cacheFields count="18">
    <cacheField name="ID" numFmtId="0">
      <sharedItems/>
    </cacheField>
    <cacheField name="Provinces" numFmtId="0">
      <sharedItems count="18">
        <s v="Al-Anbar"/>
        <s v="Al-Basrah"/>
        <s v="Al-Muthanna"/>
        <s v="Al-Najaf"/>
        <s v="Al-Qadissiya"/>
        <s v="Al-Sulaymaniyah"/>
        <s v="Babil"/>
        <s v="Baghdad"/>
        <s v="Diyala"/>
        <s v="Duhok"/>
        <s v="Erbil"/>
        <s v="Kerbala"/>
        <s v="Kirkuk"/>
        <s v="Maysan"/>
        <s v="Ninewa"/>
        <s v="Salah Al-Din"/>
        <s v="Thi Qar"/>
        <s v="Wassit"/>
      </sharedItems>
    </cacheField>
    <cacheField name="Districts" numFmtId="0">
      <sharedItems/>
    </cacheField>
    <cacheField name="." numFmtId="0">
      <sharedItems containsSemiMixedTypes="0" containsString="0" containsNumber="1" minValue="11960.402789392059" maxValue="2058406.0024515395"/>
    </cacheField>
    <cacheField name="Populations" numFmtId="0">
      <sharedItems containsSemiMixedTypes="0" containsString="0" containsNumber="1" containsInteger="1" minValue="11960" maxValue="2058406"/>
    </cacheField>
    <cacheField name="Largest Group" numFmtId="0">
      <sharedItems/>
    </cacheField>
    <cacheField name="Largest %" numFmtId="2">
      <sharedItems containsSemiMixedTypes="0" containsString="0" containsNumber="1" minValue="0.37021803075864218" maxValue="0.92558528428093645"/>
    </cacheField>
    <cacheField name="Shia Arabs" numFmtId="0">
      <sharedItems containsSemiMixedTypes="0" containsString="0" containsNumber="1" containsInteger="1" minValue="0" maxValue="1429071"/>
    </cacheField>
    <cacheField name="Sunni Arabs" numFmtId="0">
      <sharedItems containsSemiMixedTypes="0" containsString="0" containsNumber="1" containsInteger="1" minValue="0" maxValue="1238363"/>
    </cacheField>
    <cacheField name="Orthodox Arabs" numFmtId="0">
      <sharedItems containsSemiMixedTypes="0" containsString="0" containsNumber="1" containsInteger="1" minValue="0" maxValue="3528"/>
    </cacheField>
    <cacheField name="Catholic Arabs" numFmtId="0">
      <sharedItems containsSemiMixedTypes="0" containsString="0" containsNumber="1" containsInteger="1" minValue="0" maxValue="400"/>
    </cacheField>
    <cacheField name="Kurds" numFmtId="0">
      <sharedItems containsSemiMixedTypes="0" containsString="0" containsNumber="1" containsInteger="1" minValue="0" maxValue="922026"/>
    </cacheField>
    <cacheField name="Yazidis" numFmtId="0">
      <sharedItems containsSemiMixedTypes="0" containsString="0" containsNumber="1" containsInteger="1" minValue="0" maxValue="296493"/>
    </cacheField>
    <cacheField name="Turkoman" numFmtId="0">
      <sharedItems containsSemiMixedTypes="0" containsString="0" containsNumber="1" containsInteger="1" minValue="0" maxValue="256118"/>
    </cacheField>
    <cacheField name="Circassians" numFmtId="0">
      <sharedItems containsSemiMixedTypes="0" containsString="0" containsNumber="1" containsInteger="1" minValue="0" maxValue="11296"/>
    </cacheField>
    <cacheField name="Assyrians" numFmtId="0">
      <sharedItems containsSemiMixedTypes="0" containsString="0" containsNumber="1" containsInteger="1" minValue="0" maxValue="130695"/>
    </cacheField>
    <cacheField name="Armenians" numFmtId="0">
      <sharedItems containsSemiMixedTypes="0" containsString="0" containsNumber="1" containsInteger="1" minValue="0" maxValue="9409"/>
    </cacheField>
    <cacheField name="Mandaeans" numFmtId="0">
      <sharedItems containsSemiMixedTypes="0" containsString="0" containsNumber="1" containsInteger="1" minValue="0" maxValue="205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s v="IQG13Q02"/>
    <x v="0"/>
    <s v="Daquq"/>
    <s v="a"/>
    <n v="1"/>
    <s v="Turkoman"/>
    <n v="0.55300000000000005"/>
    <m/>
    <m/>
    <n v="0.44700000000000001"/>
    <n v="0.55300000000000005"/>
    <m/>
    <m/>
  </r>
  <r>
    <s v="IQG13Q03"/>
    <x v="0"/>
    <s v="Dibis"/>
    <s v="a"/>
    <m/>
    <s v="Kurds"/>
    <n v="1"/>
    <m/>
    <n v="0.15"/>
    <n v="0.3"/>
    <n v="0.5"/>
    <n v="0.05"/>
    <m/>
  </r>
  <r>
    <s v="IQG13Q04"/>
    <x v="0"/>
    <s v="Kirkuk"/>
    <s v="aa"/>
    <n v="1"/>
    <s v="Kurds"/>
    <n v="0.64300000000000002"/>
    <n v="0.11799999999999999"/>
    <n v="0.10299999999999999"/>
    <n v="0.64300000000000002"/>
    <n v="0.13600000000000001"/>
    <m/>
    <m/>
  </r>
  <r>
    <s v="IQG15Q03"/>
    <x v="1"/>
    <s v="Al-Hamdaniya"/>
    <s v="a"/>
    <n v="1"/>
    <s v="Christians"/>
    <n v="0.51200000000000001"/>
    <m/>
    <m/>
    <n v="0.48799999999999999"/>
    <m/>
    <n v="0.51200000000000001"/>
    <m/>
  </r>
  <r>
    <s v="IQG15Q05"/>
    <x v="1"/>
    <s v="Al-Mosul"/>
    <s v="a"/>
    <n v="1"/>
    <s v="Sunni"/>
    <n v="0.621"/>
    <m/>
    <n v="0.621"/>
    <n v="0.14099999999999999"/>
    <n v="7.3999999999999996E-2"/>
    <n v="0.16400000000000001"/>
    <m/>
  </r>
  <r>
    <s v="IQG10Q01"/>
    <x v="2"/>
    <s v="Al-Khalis"/>
    <s v="b"/>
    <m/>
    <s v="Shia"/>
    <n v="1"/>
    <n v="1"/>
    <m/>
    <m/>
    <m/>
    <m/>
    <m/>
  </r>
  <r>
    <s v="IQG10Q04"/>
    <x v="2"/>
    <s v="Baquba"/>
    <s v="b"/>
    <n v="1"/>
    <s v="Sunni"/>
    <n v="0.68600000000000005"/>
    <n v="0.314"/>
    <n v="0.68600000000000005"/>
    <m/>
    <m/>
    <m/>
    <m/>
  </r>
  <r>
    <s v="IQG01Q01"/>
    <x v="3"/>
    <s v="Al-Falluja"/>
    <m/>
    <m/>
    <s v="Sunni"/>
    <n v="1"/>
    <m/>
    <n v="1"/>
    <m/>
    <m/>
    <m/>
    <m/>
  </r>
  <r>
    <s v="IQG01Q02"/>
    <x v="3"/>
    <s v="Al-Kaim"/>
    <m/>
    <m/>
    <s v="Sunni"/>
    <n v="1"/>
    <m/>
    <n v="1"/>
    <m/>
    <m/>
    <m/>
    <m/>
  </r>
  <r>
    <s v="IQG01Q03"/>
    <x v="3"/>
    <s v="Al-Ramadi"/>
    <m/>
    <m/>
    <s v="Sunni"/>
    <n v="1"/>
    <m/>
    <n v="1"/>
    <m/>
    <m/>
    <m/>
    <m/>
  </r>
  <r>
    <s v="IQG01Q04"/>
    <x v="3"/>
    <s v="Al-Rutba"/>
    <m/>
    <m/>
    <s v="Sunni"/>
    <n v="1"/>
    <m/>
    <n v="1"/>
    <m/>
    <m/>
    <m/>
    <m/>
  </r>
  <r>
    <s v="IQG01Q05"/>
    <x v="3"/>
    <s v="Ana"/>
    <m/>
    <m/>
    <s v="Sunni"/>
    <n v="1"/>
    <m/>
    <n v="1"/>
    <m/>
    <m/>
    <m/>
    <m/>
  </r>
  <r>
    <s v="IQG01Q06"/>
    <x v="3"/>
    <s v="Haditha"/>
    <m/>
    <m/>
    <s v="Sunni"/>
    <n v="1"/>
    <m/>
    <n v="1"/>
    <m/>
    <m/>
    <m/>
    <m/>
  </r>
  <r>
    <s v="IQG01Q07"/>
    <x v="3"/>
    <s v="Heet"/>
    <m/>
    <m/>
    <s v="Sunni"/>
    <n v="1"/>
    <m/>
    <n v="1"/>
    <m/>
    <m/>
    <m/>
    <m/>
  </r>
  <r>
    <s v="IQG02Q01"/>
    <x v="4"/>
    <s v="Abu Al-Khaseeb"/>
    <m/>
    <m/>
    <s v="Shia"/>
    <n v="1"/>
    <n v="1"/>
    <m/>
    <m/>
    <m/>
    <m/>
    <m/>
  </r>
  <r>
    <s v="IQG02Q02"/>
    <x v="4"/>
    <s v="Al-Basrah"/>
    <m/>
    <m/>
    <s v="Shia"/>
    <n v="1"/>
    <n v="1"/>
    <m/>
    <m/>
    <m/>
    <m/>
    <m/>
  </r>
  <r>
    <s v="IQG02Q03"/>
    <x v="4"/>
    <s v="Al-Faw"/>
    <m/>
    <m/>
    <s v="Shia"/>
    <n v="1"/>
    <n v="1"/>
    <m/>
    <m/>
    <m/>
    <m/>
    <m/>
  </r>
  <r>
    <s v="IQG02Q04"/>
    <x v="4"/>
    <s v="Al-Midaina"/>
    <m/>
    <m/>
    <s v="Shia"/>
    <n v="1"/>
    <n v="1"/>
    <m/>
    <m/>
    <m/>
    <m/>
    <m/>
  </r>
  <r>
    <s v="IQG02Q05"/>
    <x v="4"/>
    <s v="Al-Qurna"/>
    <m/>
    <m/>
    <s v="Shia"/>
    <n v="1"/>
    <n v="1"/>
    <m/>
    <m/>
    <m/>
    <m/>
    <m/>
  </r>
  <r>
    <s v="IQG02Q06"/>
    <x v="4"/>
    <s v="Al-Zubair"/>
    <m/>
    <n v="1"/>
    <s v="Shia"/>
    <n v="0.51"/>
    <n v="0.51"/>
    <n v="0.49"/>
    <m/>
    <m/>
    <m/>
    <m/>
  </r>
  <r>
    <s v="IQG02Q07"/>
    <x v="4"/>
    <s v="Shat Al-Arab"/>
    <m/>
    <m/>
    <s v="Shia"/>
    <n v="1"/>
    <n v="1"/>
    <m/>
    <m/>
    <m/>
    <m/>
    <m/>
  </r>
  <r>
    <s v="IQG03Q01"/>
    <x v="5"/>
    <s v="Al-Khidhir"/>
    <m/>
    <m/>
    <s v="Shia"/>
    <n v="1"/>
    <n v="1"/>
    <m/>
    <m/>
    <m/>
    <m/>
    <m/>
  </r>
  <r>
    <s v="IQG03Q02"/>
    <x v="5"/>
    <s v="Al-Rumaitha"/>
    <m/>
    <m/>
    <s v="Shia"/>
    <n v="1"/>
    <n v="1"/>
    <m/>
    <m/>
    <m/>
    <m/>
    <m/>
  </r>
  <r>
    <s v="IQG03Q03"/>
    <x v="5"/>
    <s v="Al-Salman"/>
    <m/>
    <m/>
    <s v="Shia"/>
    <n v="1"/>
    <n v="1"/>
    <m/>
    <m/>
    <m/>
    <m/>
    <m/>
  </r>
  <r>
    <s v="IQG03Q04"/>
    <x v="5"/>
    <s v="Al-Samawa"/>
    <m/>
    <m/>
    <s v="Shia"/>
    <n v="1"/>
    <n v="1"/>
    <m/>
    <m/>
    <m/>
    <m/>
    <m/>
  </r>
  <r>
    <s v="IQG04Q01"/>
    <x v="6"/>
    <s v="Al-Kufa"/>
    <m/>
    <m/>
    <s v="Shia"/>
    <n v="1"/>
    <n v="1"/>
    <m/>
    <m/>
    <m/>
    <m/>
    <m/>
  </r>
  <r>
    <s v="IQG04Q02"/>
    <x v="6"/>
    <s v="Al-Manathera"/>
    <m/>
    <m/>
    <s v="Shia"/>
    <n v="1"/>
    <n v="1"/>
    <m/>
    <m/>
    <m/>
    <m/>
    <m/>
  </r>
  <r>
    <s v="IQG04Q03"/>
    <x v="6"/>
    <s v="Al-Najaf"/>
    <m/>
    <m/>
    <s v="Shia"/>
    <n v="1"/>
    <n v="1"/>
    <m/>
    <m/>
    <m/>
    <m/>
    <m/>
  </r>
  <r>
    <s v="IQG05Q01"/>
    <x v="7"/>
    <s v="Afaq"/>
    <m/>
    <m/>
    <s v="Shia"/>
    <n v="1"/>
    <n v="1"/>
    <m/>
    <m/>
    <m/>
    <m/>
    <m/>
  </r>
  <r>
    <s v="IQG05Q02"/>
    <x v="7"/>
    <s v="Al-Diwaniya"/>
    <m/>
    <m/>
    <s v="Shia"/>
    <n v="1"/>
    <n v="1"/>
    <m/>
    <m/>
    <m/>
    <m/>
    <m/>
  </r>
  <r>
    <s v="IQG05Q03"/>
    <x v="7"/>
    <s v="Al-Hamza"/>
    <m/>
    <m/>
    <s v="Shia"/>
    <n v="1"/>
    <n v="1"/>
    <m/>
    <m/>
    <m/>
    <m/>
    <m/>
  </r>
  <r>
    <s v="IQG05Q04"/>
    <x v="7"/>
    <s v="Al-Shamiya"/>
    <m/>
    <m/>
    <s v="Shia"/>
    <n v="1"/>
    <n v="1"/>
    <m/>
    <m/>
    <m/>
    <m/>
    <m/>
  </r>
  <r>
    <s v="IQG06Q01"/>
    <x v="8"/>
    <s v="Al-Sulaymaniyah"/>
    <m/>
    <m/>
    <s v="Kurds"/>
    <n v="1"/>
    <m/>
    <m/>
    <n v="1"/>
    <m/>
    <m/>
    <m/>
  </r>
  <r>
    <s v="IQG06Q02"/>
    <x v="8"/>
    <s v="Chamchamal"/>
    <m/>
    <m/>
    <s v="Kurds"/>
    <n v="1"/>
    <m/>
    <m/>
    <n v="1"/>
    <m/>
    <m/>
    <m/>
  </r>
  <r>
    <s v="IQG06Q03"/>
    <x v="8"/>
    <s v="Derbendikhan"/>
    <m/>
    <m/>
    <s v="Kurds"/>
    <n v="1"/>
    <m/>
    <m/>
    <n v="1"/>
    <m/>
    <m/>
    <m/>
  </r>
  <r>
    <s v="IQG06Q04"/>
    <x v="8"/>
    <s v="Dokan"/>
    <m/>
    <m/>
    <s v="Kurds"/>
    <n v="1"/>
    <m/>
    <m/>
    <n v="1"/>
    <m/>
    <m/>
    <m/>
  </r>
  <r>
    <s v="IQG06Q05"/>
    <x v="8"/>
    <s v="Halabcha"/>
    <m/>
    <m/>
    <s v="Kurds"/>
    <n v="1"/>
    <m/>
    <m/>
    <n v="1"/>
    <m/>
    <m/>
    <m/>
  </r>
  <r>
    <s v="IQG06Q06"/>
    <x v="8"/>
    <s v="Kalar"/>
    <m/>
    <m/>
    <s v="Kurds"/>
    <n v="1"/>
    <m/>
    <m/>
    <n v="1"/>
    <m/>
    <m/>
    <m/>
  </r>
  <r>
    <s v="IQG06Q07"/>
    <x v="8"/>
    <s v="Panjwin"/>
    <m/>
    <m/>
    <s v="Kurds"/>
    <n v="1"/>
    <m/>
    <m/>
    <n v="1"/>
    <m/>
    <m/>
    <m/>
  </r>
  <r>
    <s v="IQG06Q08"/>
    <x v="8"/>
    <s v="Pshdar"/>
    <m/>
    <m/>
    <s v="Kurds"/>
    <n v="1"/>
    <m/>
    <m/>
    <n v="1"/>
    <m/>
    <m/>
    <m/>
  </r>
  <r>
    <s v="IQG06Q09"/>
    <x v="8"/>
    <s v="Rania"/>
    <m/>
    <m/>
    <s v="Kurds"/>
    <n v="1"/>
    <m/>
    <m/>
    <n v="1"/>
    <m/>
    <m/>
    <m/>
  </r>
  <r>
    <s v="IQG06Q10"/>
    <x v="8"/>
    <s v="Sharbazher"/>
    <m/>
    <m/>
    <s v="Kurds"/>
    <n v="1"/>
    <m/>
    <m/>
    <n v="1"/>
    <m/>
    <m/>
    <m/>
  </r>
  <r>
    <s v="IQG07Q01"/>
    <x v="9"/>
    <s v="Al-Hashimiya"/>
    <m/>
    <m/>
    <s v="Shia"/>
    <n v="1"/>
    <n v="1"/>
    <m/>
    <m/>
    <m/>
    <m/>
    <m/>
  </r>
  <r>
    <s v="IQG07Q02"/>
    <x v="9"/>
    <s v="Al-Hilla"/>
    <m/>
    <m/>
    <s v="Shia"/>
    <n v="1"/>
    <n v="1"/>
    <m/>
    <m/>
    <m/>
    <m/>
    <m/>
  </r>
  <r>
    <s v="IQG07Q03"/>
    <x v="9"/>
    <s v="Al-Mahaweel"/>
    <m/>
    <m/>
    <s v="Shia"/>
    <n v="1"/>
    <n v="1"/>
    <m/>
    <m/>
    <m/>
    <m/>
    <m/>
  </r>
  <r>
    <s v="IQG07Q04"/>
    <x v="9"/>
    <s v="Al-Mussyab"/>
    <m/>
    <n v="1"/>
    <s v="Shia"/>
    <n v="0.52400000000000002"/>
    <n v="0.52400000000000002"/>
    <n v="0.47599999999999998"/>
    <m/>
    <m/>
    <m/>
    <m/>
  </r>
  <r>
    <s v="IQG08Q01"/>
    <x v="10"/>
    <s v="Al-Adhamiya"/>
    <m/>
    <n v="1"/>
    <s v="Shia"/>
    <n v="0.83899999999999997"/>
    <n v="0.83899999999999997"/>
    <n v="0.161"/>
    <m/>
    <m/>
    <m/>
    <m/>
  </r>
  <r>
    <s v="IQG08Q02"/>
    <x v="10"/>
    <s v="Al-Kadhmiyah"/>
    <m/>
    <m/>
    <s v="Shia"/>
    <n v="1"/>
    <n v="1"/>
    <m/>
    <m/>
    <m/>
    <m/>
    <m/>
  </r>
  <r>
    <s v="IQG08Q03"/>
    <x v="10"/>
    <s v="Al-Karkh"/>
    <m/>
    <m/>
    <s v="Sunni"/>
    <n v="1"/>
    <m/>
    <n v="1"/>
    <m/>
    <m/>
    <m/>
    <m/>
  </r>
  <r>
    <s v="IQG08Q04"/>
    <x v="10"/>
    <s v="Al-Mada'in"/>
    <m/>
    <m/>
    <s v="Shia"/>
    <n v="1"/>
    <n v="1"/>
    <m/>
    <m/>
    <m/>
    <m/>
    <m/>
  </r>
  <r>
    <s v="IQG08Q05"/>
    <x v="10"/>
    <s v="Al-Mahmoudiya"/>
    <m/>
    <m/>
    <s v="Shia"/>
    <n v="1"/>
    <n v="1"/>
    <m/>
    <m/>
    <m/>
    <m/>
    <m/>
  </r>
  <r>
    <s v="IQG08Q06"/>
    <x v="10"/>
    <s v="Al-Risafa"/>
    <m/>
    <n v="1"/>
    <s v="Shia"/>
    <n v="0.70099999999999996"/>
    <n v="0.70099999999999996"/>
    <n v="0.221"/>
    <m/>
    <m/>
    <n v="7.8E-2"/>
    <m/>
  </r>
  <r>
    <s v="IQG08Q07"/>
    <x v="10"/>
    <s v="Al-Thawra"/>
    <m/>
    <m/>
    <s v="Shia"/>
    <n v="1"/>
    <n v="1"/>
    <m/>
    <m/>
    <m/>
    <m/>
    <m/>
  </r>
  <r>
    <s v="IQG09Q01"/>
    <x v="11"/>
    <s v="Al-Amadiya"/>
    <m/>
    <m/>
    <s v="Kurds"/>
    <n v="1"/>
    <m/>
    <m/>
    <n v="1"/>
    <m/>
    <m/>
    <m/>
  </r>
  <r>
    <s v="IQG09Q02"/>
    <x v="11"/>
    <s v="Duhok"/>
    <m/>
    <m/>
    <s v="Kurds"/>
    <n v="1"/>
    <m/>
    <m/>
    <n v="1"/>
    <m/>
    <m/>
    <m/>
  </r>
  <r>
    <s v="IQG09Q03"/>
    <x v="11"/>
    <s v="Sumail"/>
    <m/>
    <n v="1"/>
    <s v="Kurds"/>
    <n v="0.69799999999999995"/>
    <m/>
    <m/>
    <n v="0.69799999999999995"/>
    <m/>
    <n v="0.30199999999999999"/>
    <m/>
  </r>
  <r>
    <s v="IQG09Q04"/>
    <x v="11"/>
    <s v="Zakho"/>
    <m/>
    <m/>
    <s v="Kurds"/>
    <n v="1"/>
    <m/>
    <m/>
    <n v="1"/>
    <m/>
    <m/>
    <m/>
  </r>
  <r>
    <s v="IQG10Q02"/>
    <x v="2"/>
    <s v="Al-Muqdadiya"/>
    <m/>
    <n v="1"/>
    <s v="Sunni"/>
    <n v="0.51700000000000002"/>
    <n v="0.48299999999999998"/>
    <n v="0.51700000000000002"/>
    <m/>
    <m/>
    <m/>
    <m/>
  </r>
  <r>
    <s v="IQG10Q03"/>
    <x v="2"/>
    <s v="Baladruz"/>
    <m/>
    <n v="1"/>
    <s v="Shia"/>
    <n v="0.63"/>
    <n v="0.63"/>
    <m/>
    <n v="0.37"/>
    <m/>
    <m/>
    <m/>
  </r>
  <r>
    <s v="IQG10Q05"/>
    <x v="2"/>
    <s v="Khanaqin"/>
    <m/>
    <m/>
    <s v="Kurds"/>
    <n v="1"/>
    <m/>
    <m/>
    <n v="1"/>
    <m/>
    <m/>
    <m/>
  </r>
  <r>
    <s v="IQG10Q06"/>
    <x v="2"/>
    <s v="Kifri"/>
    <m/>
    <n v="1"/>
    <s v="Turkoman"/>
    <n v="0.622"/>
    <m/>
    <m/>
    <n v="0.378"/>
    <n v="0.622"/>
    <m/>
    <m/>
  </r>
  <r>
    <s v="IQG11Q01"/>
    <x v="12"/>
    <s v="Al-Zibar"/>
    <m/>
    <m/>
    <s v="Kurds"/>
    <n v="1"/>
    <m/>
    <m/>
    <n v="1"/>
    <m/>
    <m/>
    <m/>
  </r>
  <r>
    <s v="IQG11Q02"/>
    <x v="12"/>
    <s v="Erbil"/>
    <m/>
    <m/>
    <s v="Kurds"/>
    <n v="1"/>
    <m/>
    <m/>
    <n v="1"/>
    <m/>
    <m/>
    <m/>
  </r>
  <r>
    <s v="IQG11Q03"/>
    <x v="12"/>
    <s v="Koysinjaq"/>
    <m/>
    <m/>
    <s v="Kurds"/>
    <n v="1"/>
    <m/>
    <m/>
    <n v="1"/>
    <m/>
    <m/>
    <m/>
  </r>
  <r>
    <s v="IQG11Q04"/>
    <x v="12"/>
    <s v="Makhmour"/>
    <m/>
    <m/>
    <s v="Kurds"/>
    <n v="1"/>
    <m/>
    <m/>
    <n v="1"/>
    <m/>
    <m/>
    <m/>
  </r>
  <r>
    <s v="IQG11Q05"/>
    <x v="12"/>
    <s v="Rawanduz"/>
    <m/>
    <m/>
    <s v="Kurds"/>
    <n v="1"/>
    <m/>
    <m/>
    <n v="1"/>
    <m/>
    <m/>
    <m/>
  </r>
  <r>
    <s v="IQG11Q06"/>
    <x v="12"/>
    <s v="Shaqlawa"/>
    <m/>
    <m/>
    <s v="Kurds"/>
    <n v="1"/>
    <m/>
    <m/>
    <n v="1"/>
    <m/>
    <m/>
    <m/>
  </r>
  <r>
    <s v="IQG12Q01"/>
    <x v="13"/>
    <s v="Ain Al-Tamur"/>
    <m/>
    <m/>
    <s v="Shia"/>
    <n v="1"/>
    <n v="1"/>
    <m/>
    <m/>
    <m/>
    <m/>
    <m/>
  </r>
  <r>
    <s v="IQG12Q02"/>
    <x v="13"/>
    <s v="Al-Hindiya"/>
    <m/>
    <m/>
    <s v="Shia"/>
    <n v="1"/>
    <n v="1"/>
    <m/>
    <m/>
    <m/>
    <m/>
    <m/>
  </r>
  <r>
    <s v="IQG12Q03"/>
    <x v="13"/>
    <s v="Kerbela"/>
    <m/>
    <m/>
    <s v="Shia"/>
    <n v="1"/>
    <n v="1"/>
    <m/>
    <m/>
    <m/>
    <m/>
    <m/>
  </r>
  <r>
    <s v="IQG13Q01"/>
    <x v="0"/>
    <s v="Al-Hawiga"/>
    <m/>
    <m/>
    <s v="Sunni"/>
    <n v="1"/>
    <m/>
    <n v="1"/>
    <m/>
    <m/>
    <m/>
    <m/>
  </r>
  <r>
    <s v="IQG14Q01"/>
    <x v="14"/>
    <s v="Al-Amara"/>
    <m/>
    <m/>
    <s v="Shia"/>
    <n v="1"/>
    <n v="1"/>
    <m/>
    <m/>
    <m/>
    <m/>
    <m/>
  </r>
  <r>
    <s v="IQG14Q02"/>
    <x v="14"/>
    <s v="Ali Al-Gharbi"/>
    <m/>
    <m/>
    <s v="Shia"/>
    <n v="1"/>
    <n v="1"/>
    <m/>
    <m/>
    <m/>
    <m/>
    <m/>
  </r>
  <r>
    <s v="IQG14Q03"/>
    <x v="14"/>
    <s v="Al-Kahla"/>
    <m/>
    <m/>
    <s v="Shia"/>
    <n v="1"/>
    <n v="1"/>
    <m/>
    <m/>
    <m/>
    <m/>
    <m/>
  </r>
  <r>
    <s v="IQG14Q04"/>
    <x v="14"/>
    <s v="Al-Maimouna"/>
    <m/>
    <m/>
    <s v="Shia"/>
    <n v="1"/>
    <n v="1"/>
    <m/>
    <m/>
    <m/>
    <m/>
    <m/>
  </r>
  <r>
    <s v="IQG14Q05"/>
    <x v="14"/>
    <s v="Al-Mejar Al-Kabir"/>
    <m/>
    <m/>
    <s v="Shia"/>
    <n v="1"/>
    <n v="1"/>
    <m/>
    <m/>
    <m/>
    <m/>
    <m/>
  </r>
  <r>
    <s v="IQG14Q06"/>
    <x v="14"/>
    <s v="Qalat Saleh"/>
    <m/>
    <m/>
    <s v="Shia"/>
    <n v="1"/>
    <n v="1"/>
    <m/>
    <m/>
    <m/>
    <m/>
    <m/>
  </r>
  <r>
    <s v="IQG15Q01"/>
    <x v="1"/>
    <s v="Aqra"/>
    <m/>
    <n v="1"/>
    <s v="Kurds"/>
    <n v="0.628"/>
    <m/>
    <m/>
    <n v="0.628"/>
    <m/>
    <n v="0.372"/>
    <m/>
  </r>
  <r>
    <s v="IQG15Q02"/>
    <x v="1"/>
    <s v="Al-Baaj"/>
    <m/>
    <m/>
    <s v="Sunni"/>
    <n v="1"/>
    <m/>
    <n v="1"/>
    <m/>
    <m/>
    <m/>
    <m/>
  </r>
  <r>
    <s v="IQG15Q04"/>
    <x v="1"/>
    <s v="Al-Hatra"/>
    <m/>
    <m/>
    <s v="Sunni"/>
    <n v="1"/>
    <m/>
    <n v="1"/>
    <m/>
    <m/>
    <m/>
    <m/>
  </r>
  <r>
    <s v="IQG15Q06"/>
    <x v="1"/>
    <s v="Al-Shikhan"/>
    <m/>
    <m/>
    <s v="Kurds"/>
    <n v="1"/>
    <m/>
    <m/>
    <n v="1"/>
    <m/>
    <m/>
    <m/>
  </r>
  <r>
    <s v="IQG15Q07"/>
    <x v="1"/>
    <s v="Sinjar"/>
    <m/>
    <m/>
    <s v="Kurds"/>
    <n v="1"/>
    <m/>
    <m/>
    <n v="1"/>
    <m/>
    <m/>
    <m/>
  </r>
  <r>
    <s v="IQG15Q08"/>
    <x v="1"/>
    <s v="Telafar"/>
    <m/>
    <n v="1"/>
    <s v="Turkoman"/>
    <n v="0.74"/>
    <m/>
    <m/>
    <n v="0.26"/>
    <n v="0.74"/>
    <m/>
    <m/>
  </r>
  <r>
    <s v="IQG15Q09"/>
    <x v="1"/>
    <s v="Tilkaef"/>
    <m/>
    <m/>
    <s v="Christians"/>
    <n v="1"/>
    <m/>
    <m/>
    <m/>
    <m/>
    <n v="1"/>
    <m/>
  </r>
  <r>
    <s v="IQG16Q01"/>
    <x v="15"/>
    <s v="Al-Daur"/>
    <m/>
    <m/>
    <s v="Sunni"/>
    <n v="1"/>
    <m/>
    <n v="1"/>
    <m/>
    <m/>
    <m/>
    <m/>
  </r>
  <r>
    <s v="IQG16Q02"/>
    <x v="15"/>
    <s v="Al-Shirqat"/>
    <m/>
    <m/>
    <s v="Sunni"/>
    <n v="1"/>
    <m/>
    <n v="1"/>
    <m/>
    <m/>
    <m/>
    <m/>
  </r>
  <r>
    <s v="IQG16Q03"/>
    <x v="15"/>
    <s v="Beygee"/>
    <m/>
    <m/>
    <s v="Sunni"/>
    <n v="1"/>
    <m/>
    <n v="1"/>
    <m/>
    <m/>
    <m/>
    <m/>
  </r>
  <r>
    <s v="IQG16Q04"/>
    <x v="15"/>
    <s v="Balad"/>
    <m/>
    <m/>
    <s v="Shia"/>
    <n v="1"/>
    <n v="1"/>
    <m/>
    <m/>
    <m/>
    <m/>
    <m/>
  </r>
  <r>
    <s v="IQG16Q05"/>
    <x v="15"/>
    <s v="Samarra"/>
    <m/>
    <n v="1"/>
    <s v="Shia"/>
    <n v="0.53800000000000003"/>
    <n v="0.53800000000000003"/>
    <n v="0.46200000000000002"/>
    <m/>
    <m/>
    <m/>
    <m/>
  </r>
  <r>
    <s v="IQG16Q06"/>
    <x v="15"/>
    <s v="Tikrit"/>
    <m/>
    <m/>
    <s v="Sunni"/>
    <n v="1"/>
    <m/>
    <n v="1"/>
    <m/>
    <m/>
    <m/>
    <m/>
  </r>
  <r>
    <s v="IQG16Q07"/>
    <x v="15"/>
    <s v="Tooz Khurmato"/>
    <m/>
    <m/>
    <s v="Turkoman"/>
    <n v="1"/>
    <m/>
    <m/>
    <m/>
    <n v="1"/>
    <m/>
    <m/>
  </r>
  <r>
    <s v="IQG17Q01"/>
    <x v="16"/>
    <s v="Al-Chibayish"/>
    <m/>
    <m/>
    <s v="Shia"/>
    <n v="1"/>
    <n v="1"/>
    <m/>
    <m/>
    <m/>
    <m/>
    <m/>
  </r>
  <r>
    <s v="IQG17Q02"/>
    <x v="16"/>
    <s v="Al-Rifai"/>
    <m/>
    <m/>
    <s v="Shia"/>
    <n v="1"/>
    <n v="1"/>
    <m/>
    <m/>
    <m/>
    <m/>
    <m/>
  </r>
  <r>
    <s v="IQG17Q03"/>
    <x v="16"/>
    <s v="Al-Shatra"/>
    <m/>
    <m/>
    <s v="Shia"/>
    <n v="1"/>
    <n v="1"/>
    <m/>
    <m/>
    <m/>
    <m/>
    <m/>
  </r>
  <r>
    <s v="IQG17Q04"/>
    <x v="16"/>
    <s v="Al-Nasiriya"/>
    <m/>
    <n v="1"/>
    <s v="Shia"/>
    <n v="0.83"/>
    <n v="0.83"/>
    <n v="0.17"/>
    <m/>
    <m/>
    <m/>
    <m/>
  </r>
  <r>
    <s v="IQG17Q05"/>
    <x v="16"/>
    <s v="Suq Al-Shoyokh"/>
    <m/>
    <m/>
    <s v="Shia"/>
    <n v="1"/>
    <n v="1"/>
    <m/>
    <m/>
    <m/>
    <m/>
    <m/>
  </r>
  <r>
    <s v="IQG18Q01"/>
    <x v="17"/>
    <s v="Al-Hai"/>
    <m/>
    <m/>
    <s v="Shia"/>
    <n v="1"/>
    <n v="1"/>
    <m/>
    <m/>
    <m/>
    <m/>
    <m/>
  </r>
  <r>
    <s v="IQG18Q02"/>
    <x v="17"/>
    <s v="Al-Kut"/>
    <m/>
    <m/>
    <s v="Shia"/>
    <n v="1"/>
    <n v="1"/>
    <m/>
    <m/>
    <m/>
    <m/>
    <m/>
  </r>
  <r>
    <s v="IQG18Q03"/>
    <x v="17"/>
    <s v="Al-Namaniya"/>
    <m/>
    <m/>
    <s v="Shia"/>
    <n v="1"/>
    <n v="1"/>
    <m/>
    <m/>
    <m/>
    <m/>
    <m/>
  </r>
  <r>
    <s v="IQG18Q04"/>
    <x v="17"/>
    <s v="Al-Suwaira"/>
    <m/>
    <m/>
    <s v="Shia"/>
    <n v="1"/>
    <n v="1"/>
    <m/>
    <m/>
    <m/>
    <m/>
    <m/>
  </r>
  <r>
    <s v="IQG18Q05"/>
    <x v="17"/>
    <s v="Badra"/>
    <m/>
    <m/>
    <s v="Shia"/>
    <n v="1"/>
    <n v="1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n v="2"/>
    <x v="0"/>
    <x v="0"/>
    <s v="District"/>
    <s v="العامریة"/>
    <n v="105336"/>
  </r>
  <r>
    <n v="3"/>
    <x v="1"/>
    <x v="0"/>
    <s v="District"/>
    <s v="الفلوجة"/>
    <n v="522795"/>
  </r>
  <r>
    <n v="4"/>
    <x v="2"/>
    <x v="0"/>
    <s v="District"/>
    <s v="الحبانیة"/>
    <n v="138754"/>
  </r>
  <r>
    <n v="5"/>
    <x v="3"/>
    <x v="0"/>
    <s v="District"/>
    <s v="القائم"/>
    <n v="179192"/>
  </r>
  <r>
    <n v="6"/>
    <x v="4"/>
    <x v="0"/>
    <s v="District"/>
    <s v="عنھ"/>
    <n v="31575"/>
  </r>
  <r>
    <n v="7"/>
    <x v="5"/>
    <x v="0"/>
    <s v="District"/>
    <s v="الرمادي"/>
    <n v="446519"/>
  </r>
  <r>
    <n v="8"/>
    <x v="6"/>
    <x v="0"/>
    <s v="District"/>
    <s v="الرطبة"/>
    <n v="47040"/>
  </r>
  <r>
    <n v="9"/>
    <x v="7"/>
    <x v="0"/>
    <s v="District"/>
    <s v="حدیثة"/>
    <n v="105710"/>
  </r>
  <r>
    <n v="10"/>
    <x v="8"/>
    <x v="0"/>
    <s v="District"/>
    <s v="ھیت"/>
    <n v="170776"/>
  </r>
  <r>
    <n v="11"/>
    <x v="9"/>
    <x v="0"/>
    <s v="District"/>
    <s v="راوة"/>
    <n v="23959"/>
  </r>
  <r>
    <n v="13"/>
    <x v="10"/>
    <x v="1"/>
    <s v="District"/>
    <s v="أبو الخصيب"/>
    <n v="223675"/>
  </r>
  <r>
    <n v="14"/>
    <x v="11"/>
    <x v="1"/>
    <s v="District"/>
    <s v="البصرة"/>
    <n v="1436253"/>
  </r>
  <r>
    <n v="15"/>
    <x v="12"/>
    <x v="1"/>
    <s v="District"/>
    <s v="الفاو"/>
    <n v="42252"/>
  </r>
  <r>
    <n v="16"/>
    <x v="13"/>
    <x v="1"/>
    <s v="District"/>
    <s v="المدینة"/>
    <n v="234641"/>
  </r>
  <r>
    <n v="17"/>
    <x v="14"/>
    <x v="1"/>
    <s v="District"/>
    <s v="القرنة"/>
    <n v="286073"/>
  </r>
  <r>
    <n v="18"/>
    <x v="15"/>
    <x v="1"/>
    <s v="District"/>
    <s v="الزبیر"/>
    <n v="511224"/>
  </r>
  <r>
    <n v="19"/>
    <x v="16"/>
    <x v="1"/>
    <s v="District"/>
    <s v="شط العرب"/>
    <n v="174373"/>
  </r>
  <r>
    <n v="21"/>
    <x v="17"/>
    <x v="2"/>
    <s v="District"/>
    <s v="الخضر"/>
    <n v="111827"/>
  </r>
  <r>
    <n v="22"/>
    <x v="18"/>
    <x v="2"/>
    <s v="District"/>
    <s v="الوركاء"/>
    <n v="99856"/>
  </r>
  <r>
    <n v="23"/>
    <x v="19"/>
    <x v="2"/>
    <s v="District"/>
    <s v="الرمیتة"/>
    <n v="243047"/>
  </r>
  <r>
    <n v="24"/>
    <x v="20"/>
    <x v="2"/>
    <s v="District"/>
    <s v="السلمان"/>
    <n v="11070"/>
  </r>
  <r>
    <n v="25"/>
    <x v="21"/>
    <x v="2"/>
    <s v="District"/>
    <s v="السماوة"/>
    <n v="348571"/>
  </r>
  <r>
    <n v="27"/>
    <x v="22"/>
    <x v="3"/>
    <s v="District"/>
    <s v="الديوانية"/>
    <n v="602418"/>
  </r>
  <r>
    <n v="28"/>
    <x v="23"/>
    <x v="3"/>
    <s v="District"/>
    <s v="عفك"/>
    <n v="180467"/>
  </r>
  <r>
    <n v="29"/>
    <x v="24"/>
    <x v="3"/>
    <s v="District"/>
    <s v="الحمزة"/>
    <n v="234929"/>
  </r>
  <r>
    <n v="30"/>
    <x v="25"/>
    <x v="3"/>
    <s v="District"/>
    <s v="الشامیة"/>
    <n v="273234"/>
  </r>
  <r>
    <n v="32"/>
    <x v="26"/>
    <x v="4"/>
    <s v="District"/>
    <s v="الكوفة"/>
    <n v="367558"/>
  </r>
  <r>
    <n v="33"/>
    <x v="27"/>
    <x v="4"/>
    <s v="District"/>
    <s v="المناذرة"/>
    <n v="133250"/>
  </r>
  <r>
    <n v="34"/>
    <x v="28"/>
    <x v="4"/>
    <s v="District"/>
    <s v="المشخاب"/>
    <n v="140132"/>
  </r>
  <r>
    <n v="35"/>
    <x v="29"/>
    <x v="4"/>
    <s v="District"/>
    <s v="النجف"/>
    <n v="830652"/>
  </r>
  <r>
    <n v="37"/>
    <x v="30"/>
    <x v="5"/>
    <s v="District"/>
    <s v="أربيل"/>
    <n v="956812"/>
  </r>
  <r>
    <n v="38"/>
    <x v="31"/>
    <x v="5"/>
    <s v="District"/>
    <s v="دةشتى ھةولیَر"/>
    <n v="223694"/>
  </r>
  <r>
    <n v="39"/>
    <x v="32"/>
    <x v="5"/>
    <s v="District"/>
    <s v="جومان"/>
    <n v="31549"/>
  </r>
  <r>
    <n v="40"/>
    <x v="33"/>
    <x v="5"/>
    <s v="District"/>
    <s v="خبات"/>
    <n v="111386"/>
  </r>
  <r>
    <n v="41"/>
    <x v="34"/>
    <x v="5"/>
    <s v="District"/>
    <s v="كؤیسنجق"/>
    <n v="113038"/>
  </r>
  <r>
    <n v="42"/>
    <x v="35"/>
    <x v="5"/>
    <s v="District"/>
    <s v="مَیركةسور"/>
    <n v="53464"/>
  </r>
  <r>
    <n v="43"/>
    <x v="36"/>
    <x v="5"/>
    <s v="District"/>
    <s v="رِواندوز"/>
    <n v="25641"/>
  </r>
  <r>
    <n v="44"/>
    <x v="37"/>
    <x v="5"/>
    <s v="District"/>
    <s v="شقلاوة"/>
    <n v="151182"/>
  </r>
  <r>
    <n v="45"/>
    <x v="38"/>
    <x v="5"/>
    <s v="District"/>
    <s v="سؤران"/>
    <n v="188012"/>
  </r>
  <r>
    <n v="47"/>
    <x v="39"/>
    <x v="6"/>
    <s v="District"/>
    <s v="السليمانية"/>
    <n v="878146"/>
  </r>
  <r>
    <n v="48"/>
    <x v="40"/>
    <x v="6"/>
    <s v="District"/>
    <s v="بنجوین"/>
    <n v="46265"/>
  </r>
  <r>
    <n v="49"/>
    <x v="41"/>
    <x v="6"/>
    <s v="District"/>
    <s v="بشدر"/>
    <n v="130786"/>
  </r>
  <r>
    <n v="50"/>
    <x v="42"/>
    <x v="6"/>
    <s v="District"/>
    <s v="دربندخان"/>
    <n v="50344"/>
  </r>
  <r>
    <n v="51"/>
    <x v="43"/>
    <x v="6"/>
    <s v="District"/>
    <s v="دوكان"/>
    <n v="72371"/>
  </r>
  <r>
    <n v="52"/>
    <x v="44"/>
    <x v="6"/>
    <s v="District"/>
    <s v="جمجمال"/>
    <n v="169834"/>
  </r>
  <r>
    <n v="53"/>
    <x v="45"/>
    <x v="6"/>
    <s v="District"/>
    <s v="كلار"/>
    <n v="199584"/>
  </r>
  <r>
    <n v="54"/>
    <x v="46"/>
    <x v="6"/>
    <s v="District"/>
    <s v="خانقین"/>
    <n v="14982"/>
  </r>
  <r>
    <n v="55"/>
    <x v="47"/>
    <x v="6"/>
    <s v="District"/>
    <s v="كفري"/>
    <n v="55136"/>
  </r>
  <r>
    <n v="56"/>
    <x v="48"/>
    <x v="6"/>
    <s v="District"/>
    <s v="ماوت"/>
    <n v="9524"/>
  </r>
  <r>
    <n v="57"/>
    <x v="49"/>
    <x v="6"/>
    <s v="District"/>
    <s v="قرة داغ"/>
    <n v="10968"/>
  </r>
  <r>
    <n v="58"/>
    <x v="50"/>
    <x v="6"/>
    <s v="District"/>
    <s v="رانیة"/>
    <n v="235992"/>
  </r>
  <r>
    <n v="59"/>
    <x v="51"/>
    <x v="6"/>
    <s v="District"/>
    <s v="سید صادق"/>
    <n v="87699"/>
  </r>
  <r>
    <n v="60"/>
    <x v="52"/>
    <x v="6"/>
    <s v="District"/>
    <s v="شارة زوور"/>
    <n v="70231"/>
  </r>
  <r>
    <n v="61"/>
    <x v="53"/>
    <x v="6"/>
    <s v="District"/>
    <s v="شاربازیر"/>
    <n v="21443"/>
  </r>
  <r>
    <n v="63"/>
    <x v="54"/>
    <x v="7"/>
    <s v="District"/>
    <s v="الھاشمیة"/>
    <n v="476132"/>
  </r>
  <r>
    <n v="64"/>
    <x v="55"/>
    <x v="7"/>
    <s v="District"/>
    <s v="الحلة"/>
    <n v="841276"/>
  </r>
  <r>
    <n v="65"/>
    <x v="56"/>
    <x v="7"/>
    <s v="District"/>
    <s v="المحاویل"/>
    <n v="354104"/>
  </r>
  <r>
    <n v="66"/>
    <x v="57"/>
    <x v="7"/>
    <s v="District"/>
    <s v="المسیب"/>
    <n v="393530"/>
  </r>
  <r>
    <n v="68"/>
    <x v="58"/>
    <x v="8"/>
    <s v="District"/>
    <s v="أبو غريب"/>
    <n v="323068"/>
  </r>
  <r>
    <n v="69"/>
    <x v="59"/>
    <x v="8"/>
    <s v="District"/>
    <s v="الاعظمیة"/>
    <n v="1202492"/>
  </r>
  <r>
    <n v="70"/>
    <x v="60"/>
    <x v="8"/>
    <s v="District"/>
    <s v="الكرخ"/>
    <n v="1593676"/>
  </r>
  <r>
    <n v="71"/>
    <x v="61"/>
    <x v="8"/>
    <s v="District"/>
    <s v="الكاظمیة"/>
    <n v="897396"/>
  </r>
  <r>
    <n v="72"/>
    <x v="62"/>
    <x v="8"/>
    <s v="District"/>
    <s v="المدائن"/>
    <n v="459673"/>
  </r>
  <r>
    <n v="73"/>
    <x v="63"/>
    <x v="8"/>
    <s v="District"/>
    <s v="المحمودیة"/>
    <n v="484004"/>
  </r>
  <r>
    <n v="74"/>
    <x v="64"/>
    <x v="8"/>
    <s v="District"/>
    <s v="الرصافة"/>
    <n v="1809468"/>
  </r>
  <r>
    <n v="75"/>
    <x v="65"/>
    <x v="8"/>
    <s v="District"/>
    <s v="الصدر الاولى"/>
    <n v="708388"/>
  </r>
  <r>
    <n v="76"/>
    <x v="66"/>
    <x v="8"/>
    <s v="District"/>
    <s v="الصدر الثانیة"/>
    <n v="503461"/>
  </r>
  <r>
    <n v="77"/>
    <x v="67"/>
    <x v="8"/>
    <s v="District"/>
    <s v="الطارمية"/>
    <n v="145129"/>
  </r>
  <r>
    <n v="79"/>
    <x v="68"/>
    <x v="9"/>
    <s v="District"/>
    <s v="ئاكرى"/>
    <n v="177200"/>
  </r>
  <r>
    <n v="80"/>
    <x v="69"/>
    <x v="9"/>
    <s v="District"/>
    <s v="العمادية"/>
    <n v="114464"/>
  </r>
  <r>
    <n v="81"/>
    <x v="70"/>
    <x v="9"/>
    <s v="District"/>
    <s v="الشیخان"/>
    <n v="102376"/>
  </r>
  <r>
    <n v="82"/>
    <x v="71"/>
    <x v="9"/>
    <s v="District"/>
    <s v="بردرش"/>
    <n v="138664"/>
  </r>
  <r>
    <n v="83"/>
    <x v="72"/>
    <x v="9"/>
    <s v="District"/>
    <s v="دهوك"/>
    <n v="374522"/>
  </r>
  <r>
    <n v="84"/>
    <x v="73"/>
    <x v="9"/>
    <s v="District"/>
    <s v="سمیل"/>
    <n v="110218"/>
  </r>
  <r>
    <n v="85"/>
    <x v="74"/>
    <x v="9"/>
    <s v="District"/>
    <s v="زاخو"/>
    <n v="275091"/>
  </r>
  <r>
    <n v="87"/>
    <x v="75"/>
    <x v="10"/>
    <s v="District"/>
    <s v="الدوایة"/>
    <n v="88883"/>
  </r>
  <r>
    <n v="88"/>
    <x v="76"/>
    <x v="10"/>
    <s v="District"/>
    <s v="الفھود"/>
    <n v="47639"/>
  </r>
  <r>
    <n v="89"/>
    <x v="77"/>
    <x v="10"/>
    <s v="District"/>
    <s v="الاصلاح"/>
    <n v="46196"/>
  </r>
  <r>
    <n v="90"/>
    <x v="78"/>
    <x v="10"/>
    <s v="District"/>
    <s v="الجبایش"/>
    <n v="55153"/>
  </r>
  <r>
    <n v="91"/>
    <x v="79"/>
    <x v="10"/>
    <s v="District"/>
    <s v="الناصرية"/>
    <n v="672333"/>
  </r>
  <r>
    <n v="92"/>
    <x v="80"/>
    <x v="10"/>
    <s v="District"/>
    <s v="الرفاعي"/>
    <n v="265350"/>
  </r>
  <r>
    <n v="93"/>
    <x v="81"/>
    <x v="10"/>
    <s v="District"/>
    <s v="الشطرة"/>
    <n v="372169"/>
  </r>
  <r>
    <n v="94"/>
    <x v="82"/>
    <x v="10"/>
    <s v="District"/>
    <s v="قلعة سكر"/>
    <n v="167379"/>
  </r>
  <r>
    <n v="95"/>
    <x v="83"/>
    <x v="10"/>
    <s v="District"/>
    <s v="سید دخیل"/>
    <n v="60612"/>
  </r>
  <r>
    <n v="96"/>
    <x v="84"/>
    <x v="10"/>
    <s v="District"/>
    <s v="سوق الشیوخ"/>
    <n v="319458"/>
  </r>
  <r>
    <n v="98"/>
    <x v="85"/>
    <x v="11"/>
    <s v="District"/>
    <s v="الخالص"/>
    <n v="349940"/>
  </r>
  <r>
    <n v="99"/>
    <x v="86"/>
    <x v="11"/>
    <s v="District"/>
    <s v="المقدادیة"/>
    <n v="254526"/>
  </r>
  <r>
    <n v="100"/>
    <x v="87"/>
    <x v="11"/>
    <s v="District"/>
    <s v="بلدروز"/>
    <n v="148177"/>
  </r>
  <r>
    <n v="101"/>
    <x v="88"/>
    <x v="11"/>
    <s v="District"/>
    <s v="بعقوبة"/>
    <n v="600780"/>
  </r>
  <r>
    <n v="102"/>
    <x v="89"/>
    <x v="11"/>
    <s v="District"/>
    <s v="خانقین"/>
    <n v="232224"/>
  </r>
  <r>
    <n v="103"/>
    <x v="90"/>
    <x v="11"/>
    <s v="District"/>
    <s v="كفري"/>
    <n v="51579"/>
  </r>
  <r>
    <n v="105"/>
    <x v="91"/>
    <x v="12"/>
    <s v="District"/>
    <s v="حلبجة"/>
    <n v="108974"/>
  </r>
  <r>
    <n v="107"/>
    <x v="92"/>
    <x v="13"/>
    <s v="District"/>
    <s v="الھندیة"/>
    <n v="261671"/>
  </r>
  <r>
    <n v="108"/>
    <x v="93"/>
    <x v="13"/>
    <s v="District"/>
    <s v="التمر"/>
    <n v="28477"/>
  </r>
  <r>
    <n v="109"/>
    <x v="94"/>
    <x v="13"/>
    <s v="District"/>
    <s v="كربلاء"/>
    <n v="928584"/>
  </r>
  <r>
    <n v="111"/>
    <x v="95"/>
    <x v="14"/>
    <s v="District"/>
    <s v="الدبس"/>
    <n v="70774"/>
  </r>
  <r>
    <n v="112"/>
    <x v="96"/>
    <x v="14"/>
    <s v="District"/>
    <s v="الحویجة"/>
    <n v="293290"/>
  </r>
  <r>
    <n v="113"/>
    <x v="97"/>
    <x v="14"/>
    <s v="District"/>
    <s v="داقوق"/>
    <n v="95109"/>
  </r>
  <r>
    <n v="114"/>
    <x v="98"/>
    <x v="14"/>
    <s v="District"/>
    <s v="كركوك"/>
    <n v="1138703"/>
  </r>
  <r>
    <n v="116"/>
    <x v="99"/>
    <x v="15"/>
    <s v="District"/>
    <s v="العمارة"/>
    <n v="599234"/>
  </r>
  <r>
    <n v="117"/>
    <x v="100"/>
    <x v="15"/>
    <s v="District"/>
    <s v="علي الغربي"/>
    <n v="53143"/>
  </r>
  <r>
    <n v="118"/>
    <x v="101"/>
    <x v="15"/>
    <s v="District"/>
    <s v="الكحلاء"/>
    <n v="89015"/>
  </r>
  <r>
    <n v="119"/>
    <x v="102"/>
    <x v="15"/>
    <s v="District"/>
    <s v="المیمونة"/>
    <n v="103913"/>
  </r>
  <r>
    <n v="120"/>
    <x v="103"/>
    <x v="15"/>
    <s v="District"/>
    <s v="المجر الكبير"/>
    <n v="159303"/>
  </r>
  <r>
    <n v="121"/>
    <x v="104"/>
    <x v="15"/>
    <s v="District"/>
    <s v="قلعة صالح"/>
    <n v="108065"/>
  </r>
  <r>
    <n v="123"/>
    <x v="105"/>
    <x v="16"/>
    <s v="District"/>
    <s v="البعاج"/>
    <n v="179520"/>
  </r>
  <r>
    <n v="124"/>
    <x v="106"/>
    <x v="16"/>
    <s v="District"/>
    <s v="الحضر"/>
    <n v="59429"/>
  </r>
  <r>
    <n v="125"/>
    <x v="107"/>
    <x v="16"/>
    <s v="District"/>
    <s v="الحمدانية"/>
    <n v="210601"/>
  </r>
  <r>
    <n v="126"/>
    <x v="108"/>
    <x v="16"/>
    <s v="District"/>
    <s v="الموصل"/>
    <n v="1905174"/>
  </r>
  <r>
    <n v="127"/>
    <x v="109"/>
    <x v="16"/>
    <s v="District"/>
    <s v="الشیخان"/>
    <n v="43984"/>
  </r>
  <r>
    <n v="128"/>
    <x v="110"/>
    <x v="16"/>
    <s v="District"/>
    <s v="مخمور"/>
    <n v="209545"/>
  </r>
  <r>
    <n v="129"/>
    <x v="111"/>
    <x v="16"/>
    <s v="District"/>
    <s v="سنجار"/>
    <n v="325816"/>
  </r>
  <r>
    <n v="130"/>
    <x v="112"/>
    <x v="16"/>
    <s v="District"/>
    <s v="سمیل"/>
    <n v="74662"/>
  </r>
  <r>
    <n v="131"/>
    <x v="113"/>
    <x v="16"/>
    <s v="District"/>
    <s v="تلعفر"/>
    <n v="511004"/>
  </r>
  <r>
    <n v="132"/>
    <x v="114"/>
    <x v="16"/>
    <s v="District"/>
    <s v="تلكیف"/>
    <n v="210263"/>
  </r>
  <r>
    <n v="134"/>
    <x v="115"/>
    <x v="17"/>
    <s v="District"/>
    <s v="الدور"/>
    <n v="71027"/>
  </r>
  <r>
    <n v="135"/>
    <x v="116"/>
    <x v="17"/>
    <s v="District"/>
    <s v="الدجیل"/>
    <n v="109697"/>
  </r>
  <r>
    <n v="136"/>
    <x v="117"/>
    <x v="17"/>
    <s v="District"/>
    <s v="العلم"/>
    <n v="59935"/>
  </r>
  <r>
    <n v="137"/>
    <x v="118"/>
    <x v="17"/>
    <s v="District"/>
    <s v="آمرلي"/>
    <n v="46360"/>
  </r>
  <r>
    <n v="138"/>
    <x v="119"/>
    <x v="17"/>
    <s v="District"/>
    <s v="الشرقاط"/>
    <n v="217269"/>
  </r>
  <r>
    <n v="139"/>
    <x v="120"/>
    <x v="17"/>
    <s v="District"/>
    <s v="بیجي"/>
    <n v="221666"/>
  </r>
  <r>
    <n v="140"/>
    <x v="121"/>
    <x v="17"/>
    <s v="District"/>
    <s v="بلد"/>
    <n v="281192"/>
  </r>
  <r>
    <n v="141"/>
    <x v="122"/>
    <x v="17"/>
    <s v="District"/>
    <s v="سامراء"/>
    <n v="247899"/>
  </r>
  <r>
    <n v="142"/>
    <x v="123"/>
    <x v="17"/>
    <s v="District"/>
    <s v="تكريت"/>
    <n v="189841"/>
  </r>
  <r>
    <n v="143"/>
    <x v="124"/>
    <x v="17"/>
    <s v="District"/>
    <s v="طوز خورماتو"/>
    <n v="150349"/>
  </r>
  <r>
    <n v="145"/>
    <x v="125"/>
    <x v="18"/>
    <s v="District"/>
    <s v="العزیزیة"/>
    <n v="208114"/>
  </r>
  <r>
    <n v="146"/>
    <x v="126"/>
    <x v="18"/>
    <s v="District"/>
    <s v="الحي"/>
    <n v="187918"/>
  </r>
  <r>
    <n v="147"/>
    <x v="127"/>
    <x v="18"/>
    <s v="District"/>
    <s v="الكوت"/>
    <n v="541641"/>
  </r>
  <r>
    <n v="148"/>
    <x v="128"/>
    <x v="18"/>
    <s v="District"/>
    <s v="النعمانیة"/>
    <n v="171491"/>
  </r>
  <r>
    <n v="149"/>
    <x v="129"/>
    <x v="18"/>
    <s v="District"/>
    <s v="الصویرة"/>
    <n v="240643"/>
  </r>
  <r>
    <n v="150"/>
    <x v="130"/>
    <x v="18"/>
    <s v="District"/>
    <s v="بدرة"/>
    <n v="28916"/>
  </r>
  <r>
    <n v="1"/>
    <x v="131"/>
    <x v="0"/>
    <s v="Governorate"/>
    <s v="الانبار"/>
    <n v="1771656"/>
  </r>
  <r>
    <n v="12"/>
    <x v="11"/>
    <x v="1"/>
    <s v="Governorate"/>
    <s v="البصرة"/>
    <n v="2908491"/>
  </r>
  <r>
    <n v="20"/>
    <x v="132"/>
    <x v="2"/>
    <s v="Governorate"/>
    <s v="المثنى"/>
    <n v="814371"/>
  </r>
  <r>
    <n v="26"/>
    <x v="133"/>
    <x v="3"/>
    <s v="Governorate"/>
    <s v="القادسية"/>
    <n v="1291048"/>
  </r>
  <r>
    <n v="31"/>
    <x v="134"/>
    <x v="4"/>
    <s v="Governorate"/>
    <s v="النجف"/>
    <n v="1471592"/>
  </r>
  <r>
    <n v="36"/>
    <x v="135"/>
    <x v="5"/>
    <s v="Governorate"/>
    <s v="أربيل"/>
    <n v="1854778"/>
  </r>
  <r>
    <n v="46"/>
    <x v="136"/>
    <x v="6"/>
    <s v="Governorate"/>
    <s v="السليمانية"/>
    <n v="2053305"/>
  </r>
  <r>
    <n v="62"/>
    <x v="137"/>
    <x v="7"/>
    <s v="Governorate"/>
    <s v="بابل"/>
    <n v="2065042"/>
  </r>
  <r>
    <n v="67"/>
    <x v="138"/>
    <x v="8"/>
    <s v="Governorate"/>
    <s v="بغداد"/>
    <n v="8126755"/>
  </r>
  <r>
    <n v="78"/>
    <x v="139"/>
    <x v="9"/>
    <s v="Governorate"/>
    <s v="دهوك"/>
    <n v="1292535"/>
  </r>
  <r>
    <n v="86"/>
    <x v="140"/>
    <x v="10"/>
    <s v="Governorate"/>
    <s v="ذي قار"/>
    <n v="2095172"/>
  </r>
  <r>
    <n v="97"/>
    <x v="141"/>
    <x v="11"/>
    <s v="Governorate"/>
    <s v="ديالى"/>
    <n v="1637226"/>
  </r>
  <r>
    <n v="104"/>
    <x v="142"/>
    <x v="12"/>
    <s v="Governorate"/>
    <s v="حلبجة"/>
    <n v="108974"/>
  </r>
  <r>
    <n v="106"/>
    <x v="94"/>
    <x v="13"/>
    <s v="Governorate"/>
    <s v="كربلاء"/>
    <n v="1218732"/>
  </r>
  <r>
    <n v="110"/>
    <x v="98"/>
    <x v="14"/>
    <s v="Governorate"/>
    <s v="كركوك"/>
    <n v="1597876"/>
  </r>
  <r>
    <n v="115"/>
    <x v="143"/>
    <x v="15"/>
    <s v="Governorate"/>
    <s v="ميسان"/>
    <n v="1112673"/>
  </r>
  <r>
    <n v="122"/>
    <x v="144"/>
    <x v="16"/>
    <s v="Governorate"/>
    <s v="نينوى"/>
    <n v="3729998"/>
  </r>
  <r>
    <n v="133"/>
    <x v="145"/>
    <x v="17"/>
    <s v="Governorate"/>
    <s v="صلاح الدين"/>
    <n v="1595235"/>
  </r>
  <r>
    <n v="144"/>
    <x v="146"/>
    <x v="18"/>
    <s v="Governorate"/>
    <s v="واسط"/>
    <n v="137872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n v="27"/>
    <s v="IQG06Q02"/>
    <m/>
    <n v="52"/>
    <m/>
    <m/>
    <m/>
    <m/>
    <n v="169834"/>
    <m/>
    <m/>
    <m/>
    <n v="169834"/>
    <s v="Chamchamal"/>
    <x v="0"/>
    <m/>
    <m/>
    <s v="Kurds"/>
    <n v="1"/>
    <m/>
    <m/>
    <n v="1"/>
    <m/>
    <m/>
    <m/>
  </r>
  <r>
    <n v="31"/>
    <s v="IQG06Q06"/>
    <n v="1"/>
    <n v="53"/>
    <m/>
    <m/>
    <n v="3"/>
    <m/>
    <n v="199584"/>
    <m/>
    <m/>
    <n v="1186"/>
    <n v="200770"/>
    <s v="Kalar"/>
    <x v="0"/>
    <m/>
    <m/>
    <s v="Kurds"/>
    <n v="1"/>
    <m/>
    <m/>
    <n v="1"/>
    <m/>
    <m/>
    <m/>
  </r>
  <r>
    <n v="51"/>
    <s v="IQG10Q05"/>
    <m/>
    <n v="102"/>
    <n v="54"/>
    <m/>
    <m/>
    <m/>
    <n v="232224"/>
    <n v="13884"/>
    <m/>
    <m/>
    <n v="246108"/>
    <s v="Khanaqin"/>
    <x v="1"/>
    <m/>
    <m/>
    <s v="Kurds"/>
    <n v="1"/>
    <m/>
    <m/>
    <n v="1"/>
    <m/>
    <m/>
    <m/>
  </r>
  <r>
    <n v="52"/>
    <s v="IQG10Q06"/>
    <n v="1"/>
    <n v="103"/>
    <m/>
    <m/>
    <s v="28, 29, 47 (from sulayman)"/>
    <m/>
    <n v="51579"/>
    <m/>
    <m/>
    <n v="51647"/>
    <n v="103226"/>
    <s v="Kifri"/>
    <x v="1"/>
    <m/>
    <n v="1"/>
    <s v="Turkoman"/>
    <n v="0.622"/>
    <m/>
    <m/>
    <n v="0.378"/>
    <n v="0.622"/>
    <m/>
    <m/>
  </r>
  <r>
    <n v="91"/>
    <s v="IQG16Q07"/>
    <m/>
    <n v="143"/>
    <m/>
    <m/>
    <m/>
    <m/>
    <n v="150349"/>
    <n v="46360"/>
    <m/>
    <n v="2303"/>
    <n v="199012"/>
    <s v="Tooz Khurmato"/>
    <x v="2"/>
    <m/>
    <m/>
    <s v="Turkoman"/>
    <n v="1"/>
    <m/>
    <m/>
    <m/>
    <n v="1"/>
    <m/>
    <m/>
  </r>
  <r>
    <n v="1"/>
    <s v="IQG01Q01"/>
    <n v="1"/>
    <n v="2"/>
    <m/>
    <m/>
    <s v="8, 4"/>
    <m/>
    <n v="105336"/>
    <m/>
    <m/>
    <n v="469142"/>
    <n v="574478"/>
    <s v="Al-Falluja"/>
    <x v="3"/>
    <m/>
    <m/>
    <s v="Sunni"/>
    <n v="1"/>
    <m/>
    <n v="1"/>
    <m/>
    <m/>
    <m/>
    <m/>
  </r>
  <r>
    <n v="2"/>
    <s v="IQG01Q02"/>
    <m/>
    <n v="5"/>
    <m/>
    <m/>
    <m/>
    <m/>
    <n v="179192"/>
    <m/>
    <m/>
    <m/>
    <n v="179192"/>
    <s v="Al-Kaim"/>
    <x v="3"/>
    <m/>
    <m/>
    <s v="Sunni"/>
    <n v="1"/>
    <m/>
    <n v="1"/>
    <m/>
    <m/>
    <m/>
    <m/>
  </r>
  <r>
    <n v="3"/>
    <s v="IQG01Q03"/>
    <n v="1"/>
    <n v="7"/>
    <n v="4"/>
    <m/>
    <n v="18"/>
    <m/>
    <n v="446519"/>
    <n v="138754"/>
    <m/>
    <n v="53653"/>
    <n v="638926"/>
    <s v="Al-Ramadi"/>
    <x v="3"/>
    <m/>
    <m/>
    <s v="Sunni"/>
    <n v="1"/>
    <m/>
    <n v="1"/>
    <m/>
    <m/>
    <m/>
    <m/>
  </r>
  <r>
    <n v="4"/>
    <s v="IQG01Q04"/>
    <m/>
    <n v="8"/>
    <m/>
    <m/>
    <m/>
    <m/>
    <n v="47040"/>
    <m/>
    <m/>
    <m/>
    <n v="47040"/>
    <s v="Al-Rutba"/>
    <x v="3"/>
    <m/>
    <m/>
    <s v="Sunni"/>
    <n v="1"/>
    <m/>
    <n v="1"/>
    <m/>
    <m/>
    <m/>
    <m/>
  </r>
  <r>
    <n v="5"/>
    <s v="IQG01Q05"/>
    <m/>
    <n v="6"/>
    <n v="11"/>
    <m/>
    <m/>
    <m/>
    <n v="31575"/>
    <n v="23959"/>
    <m/>
    <m/>
    <n v="55534"/>
    <s v="Ana"/>
    <x v="3"/>
    <m/>
    <m/>
    <s v="Sunni"/>
    <n v="1"/>
    <m/>
    <n v="1"/>
    <m/>
    <m/>
    <m/>
    <m/>
  </r>
  <r>
    <n v="6"/>
    <s v="IQG01Q06"/>
    <m/>
    <n v="9"/>
    <m/>
    <m/>
    <m/>
    <m/>
    <n v="105710"/>
    <m/>
    <m/>
    <m/>
    <n v="105710"/>
    <s v="Haditha"/>
    <x v="3"/>
    <m/>
    <m/>
    <s v="Sunni"/>
    <n v="1"/>
    <m/>
    <n v="1"/>
    <m/>
    <m/>
    <m/>
    <m/>
  </r>
  <r>
    <n v="7"/>
    <s v="IQG01Q07"/>
    <m/>
    <n v="10"/>
    <m/>
    <m/>
    <m/>
    <m/>
    <n v="170776"/>
    <m/>
    <m/>
    <m/>
    <n v="170776"/>
    <s v="Heet"/>
    <x v="3"/>
    <m/>
    <m/>
    <s v="Sunni"/>
    <n v="1"/>
    <m/>
    <n v="1"/>
    <m/>
    <m/>
    <m/>
    <m/>
  </r>
  <r>
    <n v="8"/>
    <s v="IQG02Q01"/>
    <m/>
    <n v="13"/>
    <m/>
    <m/>
    <m/>
    <m/>
    <n v="223675"/>
    <m/>
    <m/>
    <m/>
    <n v="223675"/>
    <s v="Abu Al-Khaseeb"/>
    <x v="4"/>
    <m/>
    <m/>
    <s v="Shia"/>
    <n v="1"/>
    <n v="1"/>
    <m/>
    <m/>
    <m/>
    <m/>
    <m/>
  </r>
  <r>
    <n v="9"/>
    <s v="IQG02Q02"/>
    <m/>
    <n v="14"/>
    <m/>
    <m/>
    <m/>
    <m/>
    <n v="1436253"/>
    <m/>
    <m/>
    <m/>
    <n v="1436253"/>
    <s v="Al-Basrah"/>
    <x v="4"/>
    <m/>
    <m/>
    <s v="Shia"/>
    <n v="1"/>
    <n v="1"/>
    <m/>
    <m/>
    <m/>
    <m/>
    <m/>
  </r>
  <r>
    <n v="10"/>
    <s v="IQG02Q03"/>
    <m/>
    <n v="15"/>
    <m/>
    <m/>
    <m/>
    <m/>
    <n v="42252"/>
    <m/>
    <m/>
    <m/>
    <n v="42252"/>
    <s v="Al-Faw"/>
    <x v="4"/>
    <m/>
    <m/>
    <s v="Shia"/>
    <n v="1"/>
    <n v="1"/>
    <m/>
    <m/>
    <m/>
    <m/>
    <m/>
  </r>
  <r>
    <n v="11"/>
    <s v="IQG02Q04"/>
    <m/>
    <n v="16"/>
    <m/>
    <m/>
    <m/>
    <m/>
    <n v="234641"/>
    <m/>
    <m/>
    <m/>
    <n v="234641"/>
    <s v="Al-Midaina"/>
    <x v="4"/>
    <m/>
    <m/>
    <s v="Shia"/>
    <n v="1"/>
    <n v="1"/>
    <m/>
    <m/>
    <m/>
    <m/>
    <m/>
  </r>
  <r>
    <n v="12"/>
    <s v="IQG02Q05"/>
    <m/>
    <n v="17"/>
    <m/>
    <m/>
    <m/>
    <m/>
    <n v="286073"/>
    <m/>
    <m/>
    <m/>
    <n v="286073"/>
    <s v="Al-Qurna"/>
    <x v="4"/>
    <m/>
    <m/>
    <s v="Shia"/>
    <n v="1"/>
    <n v="1"/>
    <m/>
    <m/>
    <m/>
    <m/>
    <m/>
  </r>
  <r>
    <n v="13"/>
    <s v="IQG02Q06"/>
    <m/>
    <n v="18"/>
    <m/>
    <m/>
    <m/>
    <m/>
    <n v="511224"/>
    <m/>
    <m/>
    <m/>
    <n v="511224"/>
    <s v="Al-Zubair"/>
    <x v="4"/>
    <m/>
    <n v="1"/>
    <s v="Shia"/>
    <n v="0.51"/>
    <n v="0.51"/>
    <n v="0.49"/>
    <m/>
    <m/>
    <m/>
    <m/>
  </r>
  <r>
    <n v="14"/>
    <s v="IQG02Q07"/>
    <m/>
    <n v="19"/>
    <m/>
    <m/>
    <m/>
    <m/>
    <n v="174373"/>
    <m/>
    <m/>
    <m/>
    <n v="174373"/>
    <s v="Shat Al-Arab"/>
    <x v="4"/>
    <m/>
    <m/>
    <s v="Shia"/>
    <n v="1"/>
    <n v="1"/>
    <m/>
    <m/>
    <m/>
    <m/>
    <m/>
  </r>
  <r>
    <n v="15"/>
    <s v="IQG03Q01"/>
    <m/>
    <n v="21"/>
    <m/>
    <m/>
    <m/>
    <m/>
    <n v="111827"/>
    <m/>
    <m/>
    <m/>
    <n v="111827"/>
    <s v="Al-Khidhir"/>
    <x v="5"/>
    <m/>
    <m/>
    <s v="Shia"/>
    <n v="1"/>
    <n v="1"/>
    <m/>
    <m/>
    <m/>
    <m/>
    <m/>
  </r>
  <r>
    <n v="16"/>
    <s v="IQG03Q02"/>
    <m/>
    <n v="23"/>
    <n v="22"/>
    <m/>
    <m/>
    <m/>
    <n v="243047"/>
    <n v="99856"/>
    <m/>
    <m/>
    <n v="342903"/>
    <s v="Al-Rumaitha"/>
    <x v="5"/>
    <m/>
    <m/>
    <s v="Shia"/>
    <n v="1"/>
    <n v="1"/>
    <m/>
    <m/>
    <m/>
    <m/>
    <m/>
  </r>
  <r>
    <n v="17"/>
    <s v="IQG03Q03"/>
    <m/>
    <n v="24"/>
    <m/>
    <m/>
    <m/>
    <m/>
    <n v="11070"/>
    <m/>
    <m/>
    <m/>
    <n v="11070"/>
    <s v="Al-Salman"/>
    <x v="5"/>
    <m/>
    <m/>
    <s v="Shia"/>
    <n v="1"/>
    <n v="1"/>
    <m/>
    <m/>
    <m/>
    <m/>
    <m/>
  </r>
  <r>
    <n v="18"/>
    <s v="IQG03Q04"/>
    <m/>
    <n v="25"/>
    <m/>
    <m/>
    <m/>
    <m/>
    <n v="348571"/>
    <m/>
    <m/>
    <m/>
    <n v="348571"/>
    <s v="Al-Samawa"/>
    <x v="5"/>
    <m/>
    <m/>
    <s v="Shia"/>
    <n v="1"/>
    <n v="1"/>
    <m/>
    <m/>
    <m/>
    <m/>
    <m/>
  </r>
  <r>
    <n v="19"/>
    <s v="IQG04Q01"/>
    <m/>
    <n v="32"/>
    <m/>
    <m/>
    <m/>
    <m/>
    <n v="367558"/>
    <m/>
    <m/>
    <m/>
    <n v="367558"/>
    <s v="Al-Kufa"/>
    <x v="6"/>
    <m/>
    <m/>
    <s v="Shia"/>
    <n v="1"/>
    <n v="1"/>
    <m/>
    <m/>
    <m/>
    <m/>
    <m/>
  </r>
  <r>
    <n v="20"/>
    <s v="IQG04Q02"/>
    <m/>
    <n v="33"/>
    <n v="34"/>
    <m/>
    <m/>
    <m/>
    <n v="133250"/>
    <n v="140132"/>
    <m/>
    <m/>
    <n v="273382"/>
    <s v="Al-Manathera"/>
    <x v="6"/>
    <m/>
    <m/>
    <s v="Shia"/>
    <n v="1"/>
    <n v="1"/>
    <m/>
    <m/>
    <m/>
    <m/>
    <m/>
  </r>
  <r>
    <n v="21"/>
    <s v="IQG04Q03"/>
    <m/>
    <n v="35"/>
    <m/>
    <m/>
    <m/>
    <m/>
    <n v="830652"/>
    <m/>
    <m/>
    <m/>
    <n v="830652"/>
    <s v="Al-Najaf"/>
    <x v="6"/>
    <m/>
    <m/>
    <s v="Shia"/>
    <n v="1"/>
    <n v="1"/>
    <m/>
    <m/>
    <m/>
    <m/>
    <m/>
  </r>
  <r>
    <n v="22"/>
    <s v="IQG05Q01"/>
    <m/>
    <n v="28"/>
    <m/>
    <m/>
    <m/>
    <m/>
    <n v="180467"/>
    <m/>
    <m/>
    <m/>
    <n v="180467"/>
    <s v="Afaq"/>
    <x v="7"/>
    <m/>
    <m/>
    <s v="Shia"/>
    <n v="1"/>
    <n v="1"/>
    <m/>
    <m/>
    <m/>
    <m/>
    <m/>
  </r>
  <r>
    <n v="23"/>
    <s v="IQG05Q02"/>
    <m/>
    <n v="27"/>
    <m/>
    <m/>
    <m/>
    <m/>
    <n v="602418"/>
    <m/>
    <m/>
    <m/>
    <n v="602418"/>
    <s v="Al-Diwaniya"/>
    <x v="7"/>
    <m/>
    <m/>
    <s v="Shia"/>
    <n v="1"/>
    <n v="1"/>
    <m/>
    <m/>
    <m/>
    <m/>
    <m/>
  </r>
  <r>
    <n v="24"/>
    <s v="IQG05Q03"/>
    <m/>
    <n v="28"/>
    <m/>
    <m/>
    <m/>
    <m/>
    <n v="234929"/>
    <m/>
    <m/>
    <m/>
    <n v="234929"/>
    <s v="Al-Hamza"/>
    <x v="7"/>
    <m/>
    <m/>
    <s v="Shia"/>
    <n v="1"/>
    <n v="1"/>
    <m/>
    <m/>
    <m/>
    <m/>
    <m/>
  </r>
  <r>
    <n v="25"/>
    <s v="IQG05Q04"/>
    <m/>
    <n v="30"/>
    <m/>
    <m/>
    <m/>
    <m/>
    <n v="273234"/>
    <m/>
    <m/>
    <m/>
    <n v="273234"/>
    <s v="Al-Shamiya"/>
    <x v="7"/>
    <m/>
    <m/>
    <s v="Shia"/>
    <n v="1"/>
    <n v="1"/>
    <m/>
    <m/>
    <m/>
    <m/>
    <m/>
  </r>
  <r>
    <n v="26"/>
    <s v="IQG06Q01"/>
    <m/>
    <n v="47"/>
    <n v="57"/>
    <m/>
    <m/>
    <m/>
    <n v="878146"/>
    <n v="10968"/>
    <m/>
    <m/>
    <n v="889114"/>
    <s v="Al-Sulaymaniyah"/>
    <x v="0"/>
    <m/>
    <m/>
    <s v="Kurds"/>
    <n v="1"/>
    <m/>
    <m/>
    <n v="1"/>
    <m/>
    <m/>
    <m/>
  </r>
  <r>
    <n v="28"/>
    <s v="IQG06Q03"/>
    <n v="1"/>
    <n v="60"/>
    <n v="50"/>
    <m/>
    <n v="7"/>
    <m/>
    <n v="70231"/>
    <n v="50344"/>
    <m/>
    <m/>
    <n v="120575"/>
    <s v="Derbendikhan"/>
    <x v="0"/>
    <m/>
    <m/>
    <s v="Kurds"/>
    <n v="1"/>
    <m/>
    <m/>
    <n v="1"/>
    <m/>
    <m/>
    <m/>
  </r>
  <r>
    <n v="29"/>
    <s v="IQG06Q04"/>
    <n v="1"/>
    <m/>
    <m/>
    <m/>
    <s v="26, 27, 14, 11, 51"/>
    <m/>
    <m/>
    <m/>
    <m/>
    <n v="63656"/>
    <n v="63656"/>
    <s v="Dokan"/>
    <x v="0"/>
    <m/>
    <m/>
    <s v="Kurds"/>
    <n v="1"/>
    <m/>
    <m/>
    <n v="1"/>
    <m/>
    <m/>
    <m/>
  </r>
  <r>
    <n v="30"/>
    <s v="IQG06Q05"/>
    <n v="1"/>
    <n v="105"/>
    <m/>
    <m/>
    <s v="5, 41"/>
    <m/>
    <n v="108974"/>
    <m/>
    <m/>
    <n v="84527"/>
    <n v="193501"/>
    <s v="Halabcha"/>
    <x v="0"/>
    <m/>
    <m/>
    <s v="Kurds"/>
    <n v="1"/>
    <m/>
    <m/>
    <n v="1"/>
    <m/>
    <m/>
    <m/>
  </r>
  <r>
    <n v="32"/>
    <s v="IQG06Q07"/>
    <m/>
    <n v="48"/>
    <m/>
    <m/>
    <m/>
    <m/>
    <n v="46265"/>
    <m/>
    <m/>
    <m/>
    <n v="46265"/>
    <s v="Panjwin"/>
    <x v="0"/>
    <m/>
    <m/>
    <s v="Kurds"/>
    <n v="1"/>
    <m/>
    <m/>
    <n v="1"/>
    <m/>
    <m/>
    <m/>
  </r>
  <r>
    <n v="33"/>
    <s v="IQG06Q08"/>
    <m/>
    <n v="49"/>
    <m/>
    <m/>
    <m/>
    <m/>
    <n v="130786"/>
    <m/>
    <m/>
    <m/>
    <n v="130786"/>
    <s v="Pshdar"/>
    <x v="0"/>
    <m/>
    <m/>
    <s v="Kurds"/>
    <n v="1"/>
    <m/>
    <m/>
    <n v="1"/>
    <m/>
    <m/>
    <m/>
  </r>
  <r>
    <n v="34"/>
    <s v="IQG06Q09"/>
    <n v="1"/>
    <n v="58"/>
    <m/>
    <m/>
    <n v="10"/>
    <m/>
    <n v="235992"/>
    <m/>
    <m/>
    <n v="8715"/>
    <n v="244707"/>
    <s v="Rania"/>
    <x v="0"/>
    <m/>
    <m/>
    <s v="Kurds"/>
    <n v="1"/>
    <m/>
    <m/>
    <n v="1"/>
    <m/>
    <m/>
    <m/>
  </r>
  <r>
    <n v="35"/>
    <s v="IQG06Q10"/>
    <m/>
    <n v="60"/>
    <n v="56"/>
    <m/>
    <m/>
    <m/>
    <n v="21443"/>
    <n v="9524"/>
    <m/>
    <n v="4270"/>
    <n v="35237"/>
    <s v="Sharbazher"/>
    <x v="0"/>
    <m/>
    <m/>
    <s v="Kurds"/>
    <n v="1"/>
    <m/>
    <m/>
    <n v="1"/>
    <m/>
    <m/>
    <m/>
  </r>
  <r>
    <n v="36"/>
    <s v="IQG07Q01"/>
    <m/>
    <n v="63"/>
    <m/>
    <m/>
    <m/>
    <m/>
    <n v="476132"/>
    <m/>
    <m/>
    <m/>
    <n v="476132"/>
    <s v="Al-Hashimiya"/>
    <x v="8"/>
    <m/>
    <m/>
    <s v="Shia"/>
    <n v="1"/>
    <n v="1"/>
    <m/>
    <m/>
    <m/>
    <m/>
    <m/>
  </r>
  <r>
    <n v="37"/>
    <s v="IQG07Q02"/>
    <m/>
    <n v="64"/>
    <m/>
    <m/>
    <m/>
    <m/>
    <n v="841276"/>
    <m/>
    <m/>
    <m/>
    <n v="841276"/>
    <s v="Al-Hilla"/>
    <x v="8"/>
    <m/>
    <m/>
    <s v="Shia"/>
    <n v="1"/>
    <n v="1"/>
    <m/>
    <m/>
    <m/>
    <m/>
    <m/>
  </r>
  <r>
    <n v="38"/>
    <s v="IQG07Q03"/>
    <m/>
    <n v="65"/>
    <m/>
    <m/>
    <m/>
    <m/>
    <n v="354104"/>
    <m/>
    <m/>
    <m/>
    <n v="354104"/>
    <s v="Al-Mahaweel"/>
    <x v="8"/>
    <m/>
    <m/>
    <s v="Shia"/>
    <n v="1"/>
    <n v="1"/>
    <m/>
    <m/>
    <m/>
    <m/>
    <m/>
  </r>
  <r>
    <n v="39"/>
    <s v="IQG07Q04"/>
    <m/>
    <n v="66"/>
    <m/>
    <m/>
    <m/>
    <m/>
    <n v="393530"/>
    <m/>
    <m/>
    <m/>
    <n v="393530"/>
    <s v="Al-Mussyab"/>
    <x v="8"/>
    <m/>
    <n v="1"/>
    <s v="Shia"/>
    <n v="0.52400000000000002"/>
    <n v="0.52400000000000002"/>
    <n v="0.47599999999999998"/>
    <m/>
    <m/>
    <m/>
    <m/>
  </r>
  <r>
    <n v="40"/>
    <s v="IQG08Q01"/>
    <m/>
    <n v="69"/>
    <m/>
    <m/>
    <m/>
    <m/>
    <n v="1202492"/>
    <m/>
    <m/>
    <m/>
    <n v="1202492"/>
    <s v="Al-Adhamiya"/>
    <x v="9"/>
    <m/>
    <n v="1"/>
    <s v="Shia"/>
    <n v="0.83899999999999997"/>
    <n v="0.83899999999999997"/>
    <n v="0.161"/>
    <m/>
    <m/>
    <m/>
    <m/>
  </r>
  <r>
    <n v="41"/>
    <s v="IQG08Q02"/>
    <m/>
    <n v="71"/>
    <n v="68"/>
    <n v="74"/>
    <m/>
    <m/>
    <n v="897396"/>
    <n v="323068"/>
    <n v="145129"/>
    <m/>
    <n v="1365593"/>
    <s v="Al-Kadhmiyah"/>
    <x v="9"/>
    <m/>
    <m/>
    <s v="Shia"/>
    <n v="1"/>
    <n v="1"/>
    <m/>
    <m/>
    <m/>
    <m/>
    <m/>
  </r>
  <r>
    <n v="42"/>
    <s v="IQG08Q03"/>
    <m/>
    <n v="70"/>
    <m/>
    <m/>
    <m/>
    <m/>
    <n v="1593676"/>
    <m/>
    <m/>
    <m/>
    <n v="1593676"/>
    <s v="Al-Karkh"/>
    <x v="9"/>
    <m/>
    <m/>
    <s v="Sunni"/>
    <n v="1"/>
    <m/>
    <n v="1"/>
    <m/>
    <m/>
    <m/>
    <m/>
  </r>
  <r>
    <n v="43"/>
    <s v="IQG08Q04"/>
    <m/>
    <n v="72"/>
    <m/>
    <m/>
    <m/>
    <m/>
    <n v="459673"/>
    <m/>
    <m/>
    <m/>
    <n v="459673"/>
    <s v="Al-Mada'in"/>
    <x v="9"/>
    <m/>
    <m/>
    <s v="Shia"/>
    <n v="1"/>
    <n v="1"/>
    <m/>
    <m/>
    <m/>
    <m/>
    <m/>
  </r>
  <r>
    <n v="44"/>
    <s v="IQG08Q05"/>
    <m/>
    <n v="73"/>
    <m/>
    <m/>
    <m/>
    <m/>
    <n v="484004"/>
    <m/>
    <m/>
    <m/>
    <n v="484004"/>
    <s v="Al-Mahmoudiya"/>
    <x v="9"/>
    <m/>
    <m/>
    <s v="Shia"/>
    <n v="1"/>
    <n v="1"/>
    <m/>
    <m/>
    <m/>
    <m/>
    <m/>
  </r>
  <r>
    <n v="45"/>
    <s v="IQG08Q06"/>
    <m/>
    <n v="74"/>
    <m/>
    <m/>
    <m/>
    <m/>
    <n v="1809468"/>
    <m/>
    <m/>
    <m/>
    <n v="1809468"/>
    <s v="Al-Risafa"/>
    <x v="9"/>
    <m/>
    <n v="1"/>
    <s v="Shia"/>
    <n v="0.70099999999999996"/>
    <n v="0.70099999999999996"/>
    <n v="0.221"/>
    <m/>
    <m/>
    <n v="7.8E-2"/>
    <m/>
  </r>
  <r>
    <n v="46"/>
    <s v="IQG08Q07"/>
    <m/>
    <n v="75"/>
    <n v="76"/>
    <m/>
    <m/>
    <m/>
    <n v="708388"/>
    <n v="503461"/>
    <m/>
    <m/>
    <n v="1211849"/>
    <s v="Al-Thawra"/>
    <x v="9"/>
    <m/>
    <m/>
    <s v="Shia"/>
    <n v="1"/>
    <n v="1"/>
    <m/>
    <m/>
    <m/>
    <m/>
    <m/>
  </r>
  <r>
    <n v="47"/>
    <s v="IQG10Q01"/>
    <m/>
    <n v="98"/>
    <m/>
    <m/>
    <m/>
    <m/>
    <n v="349940"/>
    <m/>
    <m/>
    <m/>
    <n v="349940"/>
    <s v="Al-Khalis"/>
    <x v="1"/>
    <s v="b"/>
    <m/>
    <s v="Shia"/>
    <n v="1"/>
    <n v="1"/>
    <m/>
    <m/>
    <m/>
    <m/>
    <m/>
  </r>
  <r>
    <n v="49"/>
    <s v="IQG10Q02"/>
    <m/>
    <n v="99"/>
    <m/>
    <m/>
    <m/>
    <m/>
    <n v="254526"/>
    <m/>
    <m/>
    <m/>
    <n v="254526"/>
    <s v="Al-Muqdadiya"/>
    <x v="1"/>
    <m/>
    <n v="1"/>
    <s v="Sunni"/>
    <n v="0.51700000000000002"/>
    <n v="0.48299999999999998"/>
    <n v="0.51700000000000002"/>
    <m/>
    <m/>
    <m/>
    <m/>
  </r>
  <r>
    <n v="50"/>
    <s v="IQG10Q03"/>
    <m/>
    <n v="100"/>
    <m/>
    <m/>
    <m/>
    <m/>
    <n v="148177"/>
    <m/>
    <m/>
    <m/>
    <n v="148177"/>
    <s v="Baladruz"/>
    <x v="1"/>
    <m/>
    <n v="1"/>
    <s v="Shia"/>
    <n v="0.63"/>
    <n v="0.63"/>
    <m/>
    <n v="0.37"/>
    <m/>
    <m/>
    <m/>
  </r>
  <r>
    <n v="48"/>
    <s v="IQG10Q04"/>
    <m/>
    <n v="101"/>
    <m/>
    <m/>
    <m/>
    <m/>
    <n v="600780"/>
    <m/>
    <m/>
    <m/>
    <n v="600780"/>
    <s v="Baquba"/>
    <x v="1"/>
    <s v="b"/>
    <n v="1"/>
    <s v="Sunni"/>
    <n v="0.68600000000000005"/>
    <n v="0.314"/>
    <n v="0.68600000000000005"/>
    <m/>
    <m/>
    <m/>
    <m/>
  </r>
  <r>
    <n v="53"/>
    <s v="IQG09Q01"/>
    <m/>
    <n v="80"/>
    <m/>
    <m/>
    <m/>
    <m/>
    <n v="114464"/>
    <m/>
    <m/>
    <m/>
    <n v="114464"/>
    <s v="Al-Amadiya"/>
    <x v="10"/>
    <m/>
    <m/>
    <s v="Kurds"/>
    <n v="1"/>
    <m/>
    <m/>
    <n v="1"/>
    <m/>
    <m/>
    <m/>
  </r>
  <r>
    <n v="54"/>
    <s v="IQG09Q02"/>
    <m/>
    <n v="83"/>
    <m/>
    <m/>
    <m/>
    <m/>
    <n v="374522"/>
    <m/>
    <m/>
    <m/>
    <n v="374522"/>
    <s v="Duhok"/>
    <x v="10"/>
    <m/>
    <m/>
    <s v="Kurds"/>
    <n v="1"/>
    <m/>
    <m/>
    <n v="1"/>
    <m/>
    <m/>
    <m/>
  </r>
  <r>
    <n v="55"/>
    <s v="IQG09Q03"/>
    <m/>
    <n v="84"/>
    <m/>
    <m/>
    <m/>
    <m/>
    <n v="110218"/>
    <m/>
    <m/>
    <n v="74662"/>
    <n v="184880"/>
    <s v="Sumail"/>
    <x v="10"/>
    <m/>
    <n v="1"/>
    <s v="Kurds"/>
    <n v="0.69799999999999995"/>
    <m/>
    <m/>
    <n v="0.69799999999999995"/>
    <m/>
    <n v="0.30199999999999999"/>
    <m/>
  </r>
  <r>
    <n v="56"/>
    <s v="IQG09Q04"/>
    <m/>
    <n v="85"/>
    <n v="130"/>
    <m/>
    <m/>
    <m/>
    <n v="275091"/>
    <m/>
    <m/>
    <m/>
    <n v="275091"/>
    <s v="Zakho"/>
    <x v="10"/>
    <m/>
    <m/>
    <s v="Kurds"/>
    <n v="1"/>
    <m/>
    <m/>
    <n v="1"/>
    <m/>
    <m/>
    <m/>
  </r>
  <r>
    <n v="57"/>
    <s v="IQG11Q01"/>
    <n v="1"/>
    <n v="42"/>
    <m/>
    <m/>
    <s v="80, 52"/>
    <m/>
    <m/>
    <m/>
    <m/>
    <n v="29599"/>
    <n v="29599"/>
    <s v="Al-Zibar"/>
    <x v="11"/>
    <m/>
    <m/>
    <s v="Kurds"/>
    <n v="1"/>
    <m/>
    <m/>
    <n v="1"/>
    <m/>
    <m/>
    <m/>
  </r>
  <r>
    <n v="58"/>
    <s v="IQG11Q02"/>
    <n v="1"/>
    <n v="37"/>
    <n v="38"/>
    <n v="40"/>
    <n v="68"/>
    <m/>
    <n v="956812"/>
    <n v="223694"/>
    <m/>
    <n v="100086"/>
    <n v="1280592"/>
    <s v="Erbil"/>
    <x v="11"/>
    <m/>
    <m/>
    <s v="Kurds"/>
    <n v="1"/>
    <m/>
    <m/>
    <n v="1"/>
    <m/>
    <m/>
    <m/>
  </r>
  <r>
    <n v="59"/>
    <s v="IQG11Q03"/>
    <m/>
    <n v="41"/>
    <m/>
    <m/>
    <m/>
    <m/>
    <n v="113038"/>
    <m/>
    <m/>
    <m/>
    <n v="113038"/>
    <s v="Koysinjaq"/>
    <x v="11"/>
    <m/>
    <m/>
    <s v="Kurds"/>
    <n v="1"/>
    <m/>
    <m/>
    <n v="1"/>
    <m/>
    <m/>
    <m/>
  </r>
  <r>
    <n v="60"/>
    <s v="IQG11Q04"/>
    <m/>
    <n v="128"/>
    <m/>
    <m/>
    <m/>
    <m/>
    <n v="209545"/>
    <m/>
    <m/>
    <m/>
    <n v="209545"/>
    <s v="Makhmour"/>
    <x v="11"/>
    <m/>
    <m/>
    <s v="Kurds"/>
    <n v="1"/>
    <m/>
    <m/>
    <n v="1"/>
    <m/>
    <m/>
    <m/>
  </r>
  <r>
    <n v="61"/>
    <s v="IQG11Q05"/>
    <n v="1"/>
    <n v="43"/>
    <n v="39"/>
    <n v="45"/>
    <s v="54, 70, 64"/>
    <m/>
    <n v="25641"/>
    <n v="31549"/>
    <n v="188012"/>
    <n v="23865"/>
    <n v="269067"/>
    <s v="Rawanduz"/>
    <x v="11"/>
    <m/>
    <m/>
    <s v="Kurds"/>
    <n v="1"/>
    <m/>
    <m/>
    <n v="1"/>
    <m/>
    <m/>
    <m/>
  </r>
  <r>
    <n v="62"/>
    <s v="IQG11Q06"/>
    <n v="1"/>
    <n v="44"/>
    <m/>
    <m/>
    <n v="56"/>
    <m/>
    <n v="151182"/>
    <m/>
    <m/>
    <n v="11300"/>
    <n v="162482"/>
    <s v="Shaqlawa"/>
    <x v="11"/>
    <m/>
    <m/>
    <s v="Kurds"/>
    <n v="1"/>
    <m/>
    <m/>
    <n v="1"/>
    <m/>
    <m/>
    <m/>
  </r>
  <r>
    <n v="63"/>
    <s v="IQG12Q01"/>
    <m/>
    <n v="108"/>
    <m/>
    <m/>
    <m/>
    <m/>
    <n v="28477"/>
    <m/>
    <m/>
    <m/>
    <n v="28477"/>
    <s v="Ain Al-Tamur"/>
    <x v="12"/>
    <m/>
    <m/>
    <s v="Shia"/>
    <n v="1"/>
    <n v="1"/>
    <m/>
    <m/>
    <m/>
    <m/>
    <m/>
  </r>
  <r>
    <n v="64"/>
    <s v="IQG12Q02"/>
    <m/>
    <n v="107"/>
    <m/>
    <m/>
    <m/>
    <m/>
    <n v="261671"/>
    <m/>
    <m/>
    <m/>
    <n v="261671"/>
    <s v="Al-Hindiya"/>
    <x v="12"/>
    <m/>
    <m/>
    <s v="Shia"/>
    <n v="1"/>
    <n v="1"/>
    <m/>
    <m/>
    <m/>
    <m/>
    <m/>
  </r>
  <r>
    <n v="65"/>
    <s v="IQG12Q03"/>
    <m/>
    <n v="109"/>
    <m/>
    <m/>
    <m/>
    <m/>
    <n v="928584"/>
    <m/>
    <m/>
    <m/>
    <n v="928584"/>
    <s v="Kerbela"/>
    <x v="12"/>
    <m/>
    <m/>
    <s v="Shia"/>
    <n v="1"/>
    <n v="1"/>
    <m/>
    <m/>
    <m/>
    <m/>
    <m/>
  </r>
  <r>
    <n v="69"/>
    <s v="IQG13Q01"/>
    <m/>
    <n v="112"/>
    <m/>
    <m/>
    <m/>
    <m/>
    <n v="293290"/>
    <m/>
    <m/>
    <m/>
    <n v="293290"/>
    <s v="Al-Hawiga"/>
    <x v="13"/>
    <m/>
    <m/>
    <s v="Sunni"/>
    <n v="1"/>
    <m/>
    <n v="1"/>
    <m/>
    <m/>
    <m/>
    <m/>
  </r>
  <r>
    <n v="66"/>
    <s v="IQG13Q02"/>
    <m/>
    <n v="113"/>
    <m/>
    <m/>
    <m/>
    <m/>
    <n v="95109"/>
    <m/>
    <m/>
    <m/>
    <n v="95109"/>
    <s v="Daquq"/>
    <x v="13"/>
    <s v="a"/>
    <n v="1"/>
    <s v="Turkoman"/>
    <n v="0.55300000000000005"/>
    <m/>
    <m/>
    <n v="0.44700000000000001"/>
    <n v="0.55300000000000005"/>
    <m/>
    <m/>
  </r>
  <r>
    <n v="67"/>
    <s v="IQG13Q03"/>
    <n v="1"/>
    <n v="111"/>
    <m/>
    <m/>
    <n v="6"/>
    <m/>
    <n v="70774"/>
    <m/>
    <m/>
    <n v="42187"/>
    <n v="112961"/>
    <s v="Dibis"/>
    <x v="13"/>
    <s v="a"/>
    <m/>
    <s v="Kurds"/>
    <n v="1"/>
    <m/>
    <n v="0.15"/>
    <n v="0.3"/>
    <n v="0.5"/>
    <n v="0.05"/>
    <m/>
  </r>
  <r>
    <n v="68"/>
    <s v="IQG13Q04"/>
    <n v="1"/>
    <n v="114"/>
    <m/>
    <m/>
    <s v="15, 13, 11, 17, 12, 16, 5 (all of Kirkuk except 6)"/>
    <m/>
    <m/>
    <m/>
    <m/>
    <n v="1096516"/>
    <n v="1096516"/>
    <s v="Kirkuk"/>
    <x v="13"/>
    <s v="aa"/>
    <n v="1"/>
    <s v="Kurds"/>
    <n v="0.64300000000000002"/>
    <n v="0.11799999999999999"/>
    <n v="0.10299999999999999"/>
    <n v="0.64300000000000002"/>
    <n v="0.13600000000000001"/>
    <m/>
    <m/>
  </r>
  <r>
    <n v="70"/>
    <s v="IQG14Q01"/>
    <n v="1"/>
    <n v="116"/>
    <m/>
    <m/>
    <s v="32, part of 20"/>
    <m/>
    <n v="37047"/>
    <m/>
    <m/>
    <n v="65156"/>
    <n v="102203"/>
    <s v="Al-Amara"/>
    <x v="14"/>
    <m/>
    <m/>
    <s v="Shia"/>
    <n v="1"/>
    <n v="1"/>
    <m/>
    <m/>
    <m/>
    <m/>
    <m/>
  </r>
  <r>
    <n v="71"/>
    <s v="IQG14Q02"/>
    <m/>
    <n v="117"/>
    <m/>
    <m/>
    <m/>
    <m/>
    <n v="53143"/>
    <m/>
    <m/>
    <m/>
    <n v="53143"/>
    <s v="Ali Al-Gharbi"/>
    <x v="14"/>
    <m/>
    <m/>
    <s v="Shia"/>
    <n v="1"/>
    <n v="1"/>
    <m/>
    <m/>
    <m/>
    <m/>
    <m/>
  </r>
  <r>
    <n v="72"/>
    <s v="IQG14Q03"/>
    <n v="1"/>
    <n v="118"/>
    <m/>
    <m/>
    <s v="most of 20"/>
    <m/>
    <n v="89015"/>
    <m/>
    <m/>
    <n v="497031"/>
    <n v="586046"/>
    <s v="Al-Kahla"/>
    <x v="14"/>
    <m/>
    <m/>
    <s v="Shia"/>
    <n v="1"/>
    <n v="1"/>
    <m/>
    <m/>
    <m/>
    <m/>
    <m/>
  </r>
  <r>
    <n v="73"/>
    <s v="IQG14Q04"/>
    <m/>
    <n v="119"/>
    <m/>
    <m/>
    <m/>
    <m/>
    <n v="103913"/>
    <m/>
    <m/>
    <m/>
    <n v="103913"/>
    <s v="Al-Maimouna"/>
    <x v="14"/>
    <m/>
    <m/>
    <s v="Shia"/>
    <n v="1"/>
    <n v="1"/>
    <m/>
    <m/>
    <m/>
    <m/>
    <m/>
  </r>
  <r>
    <n v="74"/>
    <s v="IQG14Q05"/>
    <n v="1"/>
    <n v="120"/>
    <m/>
    <m/>
    <n v="28"/>
    <m/>
    <n v="159303"/>
    <m/>
    <m/>
    <n v="46237"/>
    <n v="205540"/>
    <s v="Al-Mejar Al-Kabir"/>
    <x v="14"/>
    <m/>
    <m/>
    <s v="Shia"/>
    <n v="1"/>
    <n v="1"/>
    <m/>
    <m/>
    <m/>
    <m/>
    <m/>
  </r>
  <r>
    <n v="75"/>
    <s v="IQG14Q06"/>
    <n v="1"/>
    <n v="121"/>
    <m/>
    <m/>
    <n v="33"/>
    <m/>
    <n v="61828"/>
    <m/>
    <m/>
    <m/>
    <n v="61828"/>
    <s v="Qalat Saleh"/>
    <x v="14"/>
    <m/>
    <m/>
    <s v="Shia"/>
    <n v="1"/>
    <n v="1"/>
    <m/>
    <m/>
    <m/>
    <m/>
    <m/>
  </r>
  <r>
    <n v="79"/>
    <s v="IQG15Q02"/>
    <m/>
    <n v="123"/>
    <m/>
    <m/>
    <m/>
    <m/>
    <n v="179520"/>
    <m/>
    <m/>
    <m/>
    <n v="179520"/>
    <s v="Al-Baaj"/>
    <x v="15"/>
    <m/>
    <m/>
    <s v="Sunni"/>
    <n v="1"/>
    <m/>
    <n v="1"/>
    <m/>
    <m/>
    <m/>
    <m/>
  </r>
  <r>
    <n v="76"/>
    <s v="IQG15Q03"/>
    <n v="1"/>
    <n v="125"/>
    <m/>
    <m/>
    <n v="50"/>
    <m/>
    <n v="210601"/>
    <m/>
    <m/>
    <n v="37287"/>
    <n v="247888"/>
    <s v="Al-Hamdaniya"/>
    <x v="15"/>
    <s v="a"/>
    <n v="1"/>
    <s v="Christians"/>
    <n v="0.51200000000000001"/>
    <m/>
    <m/>
    <n v="0.48799999999999999"/>
    <m/>
    <n v="0.51200000000000001"/>
    <m/>
  </r>
  <r>
    <n v="80"/>
    <s v="IQG15Q04"/>
    <m/>
    <n v="124"/>
    <m/>
    <m/>
    <m/>
    <m/>
    <n v="59429"/>
    <m/>
    <m/>
    <m/>
    <n v="59429"/>
    <s v="Al-Hatra"/>
    <x v="15"/>
    <m/>
    <m/>
    <s v="Sunni"/>
    <n v="1"/>
    <m/>
    <n v="1"/>
    <m/>
    <m/>
    <m/>
    <m/>
  </r>
  <r>
    <n v="77"/>
    <s v="IQG15Q05"/>
    <m/>
    <n v="126"/>
    <m/>
    <m/>
    <m/>
    <m/>
    <n v="1905174"/>
    <m/>
    <m/>
    <m/>
    <n v="1905174"/>
    <s v="Al-Mosul"/>
    <x v="15"/>
    <s v="a"/>
    <n v="1"/>
    <s v="Sunni"/>
    <n v="0.621"/>
    <m/>
    <n v="0.621"/>
    <n v="0.14099999999999999"/>
    <n v="7.3999999999999996E-2"/>
    <n v="0.16400000000000001"/>
    <m/>
  </r>
  <r>
    <n v="81"/>
    <s v="IQG15Q06"/>
    <m/>
    <n v="127"/>
    <n v="81"/>
    <m/>
    <m/>
    <m/>
    <n v="43984"/>
    <m/>
    <m/>
    <n v="102376"/>
    <n v="146360"/>
    <s v="Al-Shikhan"/>
    <x v="15"/>
    <m/>
    <m/>
    <s v="Kurds"/>
    <n v="1"/>
    <m/>
    <m/>
    <n v="1"/>
    <m/>
    <m/>
    <m/>
  </r>
  <r>
    <n v="78"/>
    <s v="IQG15Q01"/>
    <n v="1"/>
    <n v="79"/>
    <m/>
    <m/>
    <s v="45, 40"/>
    <m/>
    <n v="177200"/>
    <m/>
    <m/>
    <n v="101377"/>
    <n v="278577"/>
    <s v="Aqra"/>
    <x v="15"/>
    <m/>
    <n v="1"/>
    <s v="Kurds"/>
    <n v="0.628"/>
    <m/>
    <m/>
    <n v="0.628"/>
    <m/>
    <n v="0.372"/>
    <m/>
  </r>
  <r>
    <n v="82"/>
    <s v="IQG15Q07"/>
    <m/>
    <n v="129"/>
    <m/>
    <m/>
    <m/>
    <m/>
    <n v="325816"/>
    <m/>
    <m/>
    <m/>
    <n v="325816"/>
    <s v="Sinjar"/>
    <x v="15"/>
    <m/>
    <m/>
    <s v="Kurds"/>
    <n v="1"/>
    <m/>
    <m/>
    <n v="1"/>
    <m/>
    <m/>
    <m/>
  </r>
  <r>
    <n v="83"/>
    <s v="IQG15Q08"/>
    <m/>
    <n v="131"/>
    <m/>
    <m/>
    <m/>
    <m/>
    <n v="511004"/>
    <m/>
    <m/>
    <m/>
    <n v="511004"/>
    <s v="Telafar"/>
    <x v="15"/>
    <m/>
    <n v="1"/>
    <s v="Turkoman"/>
    <n v="0.74"/>
    <m/>
    <m/>
    <n v="0.26"/>
    <n v="0.74"/>
    <m/>
    <m/>
  </r>
  <r>
    <n v="84"/>
    <s v="IQG15Q09"/>
    <m/>
    <n v="132"/>
    <m/>
    <m/>
    <m/>
    <m/>
    <n v="210263"/>
    <m/>
    <m/>
    <m/>
    <n v="210263"/>
    <s v="Tilkaef"/>
    <x v="15"/>
    <m/>
    <m/>
    <s v="Christians"/>
    <n v="1"/>
    <m/>
    <m/>
    <m/>
    <m/>
    <n v="1"/>
    <m/>
  </r>
  <r>
    <n v="85"/>
    <s v="IQG16Q01"/>
    <m/>
    <n v="134"/>
    <m/>
    <m/>
    <m/>
    <m/>
    <n v="71027"/>
    <m/>
    <m/>
    <m/>
    <n v="71027"/>
    <s v="Al-Daur"/>
    <x v="2"/>
    <m/>
    <m/>
    <s v="Sunni"/>
    <n v="1"/>
    <m/>
    <n v="1"/>
    <m/>
    <m/>
    <m/>
    <m/>
  </r>
  <r>
    <n v="86"/>
    <s v="IQG16Q02"/>
    <m/>
    <n v="138"/>
    <m/>
    <m/>
    <m/>
    <m/>
    <n v="217269"/>
    <m/>
    <m/>
    <m/>
    <n v="217269"/>
    <s v="Al-Shirqat"/>
    <x v="2"/>
    <m/>
    <m/>
    <s v="Sunni"/>
    <n v="1"/>
    <m/>
    <n v="1"/>
    <m/>
    <m/>
    <m/>
    <m/>
  </r>
  <r>
    <n v="88"/>
    <s v="IQG16Q04"/>
    <m/>
    <n v="140"/>
    <n v="135"/>
    <m/>
    <m/>
    <m/>
    <n v="281192"/>
    <n v="109697"/>
    <m/>
    <m/>
    <n v="390889"/>
    <s v="Balad"/>
    <x v="2"/>
    <m/>
    <m/>
    <s v="Shia"/>
    <n v="1"/>
    <n v="1"/>
    <m/>
    <m/>
    <m/>
    <m/>
    <m/>
  </r>
  <r>
    <n v="87"/>
    <s v="IQG16Q03"/>
    <m/>
    <n v="139"/>
    <m/>
    <m/>
    <m/>
    <m/>
    <n v="221666"/>
    <m/>
    <m/>
    <m/>
    <n v="221666"/>
    <s v="Beygee"/>
    <x v="2"/>
    <m/>
    <m/>
    <s v="Sunni"/>
    <n v="1"/>
    <m/>
    <n v="1"/>
    <m/>
    <m/>
    <m/>
    <m/>
  </r>
  <r>
    <n v="89"/>
    <s v="IQG16Q05"/>
    <m/>
    <n v="141"/>
    <m/>
    <m/>
    <m/>
    <m/>
    <n v="247899"/>
    <m/>
    <m/>
    <m/>
    <n v="247899"/>
    <s v="Samarra"/>
    <x v="2"/>
    <m/>
    <n v="1"/>
    <s v="Shia"/>
    <n v="0.53800000000000003"/>
    <n v="0.53800000000000003"/>
    <n v="0.46200000000000002"/>
    <m/>
    <m/>
    <m/>
    <m/>
  </r>
  <r>
    <n v="90"/>
    <s v="IQG16Q06"/>
    <m/>
    <n v="142"/>
    <n v="136"/>
    <m/>
    <m/>
    <m/>
    <n v="189841"/>
    <n v="59935"/>
    <m/>
    <m/>
    <n v="249776"/>
    <s v="Tikrit"/>
    <x v="2"/>
    <m/>
    <m/>
    <s v="Sunni"/>
    <n v="1"/>
    <m/>
    <n v="1"/>
    <m/>
    <m/>
    <m/>
    <m/>
  </r>
  <r>
    <n v="92"/>
    <s v="IQG17Q01"/>
    <m/>
    <n v="90"/>
    <n v="88"/>
    <m/>
    <m/>
    <m/>
    <n v="55153"/>
    <n v="47639"/>
    <m/>
    <m/>
    <n v="102792"/>
    <s v="Al-Chibayish"/>
    <x v="16"/>
    <m/>
    <m/>
    <s v="Shia"/>
    <n v="1"/>
    <n v="1"/>
    <m/>
    <m/>
    <m/>
    <m/>
    <m/>
  </r>
  <r>
    <n v="95"/>
    <s v="IQG17Q04"/>
    <m/>
    <n v="91"/>
    <n v="89"/>
    <n v="95"/>
    <m/>
    <m/>
    <n v="672333"/>
    <n v="46196"/>
    <n v="60612"/>
    <m/>
    <n v="779141"/>
    <s v="Al-Nasiriya"/>
    <x v="16"/>
    <m/>
    <n v="1"/>
    <s v="Shia"/>
    <n v="0.83"/>
    <n v="0.83"/>
    <n v="0.17"/>
    <m/>
    <m/>
    <m/>
    <m/>
  </r>
  <r>
    <n v="93"/>
    <s v="IQG17Q02"/>
    <m/>
    <n v="92"/>
    <n v="94"/>
    <m/>
    <m/>
    <m/>
    <n v="265350"/>
    <n v="167379"/>
    <m/>
    <m/>
    <n v="432729"/>
    <s v="Al-Rifai"/>
    <x v="16"/>
    <m/>
    <m/>
    <s v="Shia"/>
    <n v="1"/>
    <n v="1"/>
    <m/>
    <m/>
    <m/>
    <m/>
    <m/>
  </r>
  <r>
    <n v="94"/>
    <s v="IQG17Q03"/>
    <m/>
    <n v="93"/>
    <n v="87"/>
    <m/>
    <m/>
    <m/>
    <n v="372169"/>
    <n v="88883"/>
    <m/>
    <m/>
    <n v="461052"/>
    <s v="Al-Shatra"/>
    <x v="16"/>
    <m/>
    <m/>
    <s v="Shia"/>
    <n v="1"/>
    <n v="1"/>
    <m/>
    <m/>
    <m/>
    <m/>
    <m/>
  </r>
  <r>
    <n v="96"/>
    <s v="IQG17Q05"/>
    <m/>
    <n v="96"/>
    <m/>
    <m/>
    <m/>
    <m/>
    <n v="319458"/>
    <m/>
    <m/>
    <m/>
    <n v="319458"/>
    <s v="Suq Al-Shoyokh"/>
    <x v="16"/>
    <m/>
    <m/>
    <s v="Shia"/>
    <n v="1"/>
    <n v="1"/>
    <m/>
    <m/>
    <m/>
    <m/>
    <m/>
  </r>
  <r>
    <n v="97"/>
    <s v="IQG18Q01"/>
    <m/>
    <n v="146"/>
    <m/>
    <m/>
    <m/>
    <m/>
    <n v="187918"/>
    <m/>
    <m/>
    <m/>
    <n v="187918"/>
    <s v="Al-Hai"/>
    <x v="17"/>
    <m/>
    <m/>
    <s v="Shia"/>
    <n v="1"/>
    <n v="1"/>
    <m/>
    <m/>
    <m/>
    <m/>
    <m/>
  </r>
  <r>
    <n v="98"/>
    <s v="IQG18Q02"/>
    <m/>
    <n v="147"/>
    <m/>
    <m/>
    <m/>
    <m/>
    <n v="541641"/>
    <m/>
    <m/>
    <m/>
    <n v="541641"/>
    <s v="Al-Kut"/>
    <x v="17"/>
    <m/>
    <m/>
    <s v="Shia"/>
    <n v="1"/>
    <n v="1"/>
    <m/>
    <m/>
    <m/>
    <m/>
    <m/>
  </r>
  <r>
    <n v="99"/>
    <s v="IQG18Q03"/>
    <m/>
    <n v="148"/>
    <m/>
    <m/>
    <m/>
    <m/>
    <n v="171491"/>
    <m/>
    <m/>
    <m/>
    <n v="171491"/>
    <s v="Al-Namaniya"/>
    <x v="17"/>
    <m/>
    <m/>
    <s v="Shia"/>
    <n v="1"/>
    <n v="1"/>
    <m/>
    <m/>
    <m/>
    <m/>
    <m/>
  </r>
  <r>
    <n v="100"/>
    <s v="IQG18Q04"/>
    <m/>
    <n v="149"/>
    <n v="145"/>
    <m/>
    <m/>
    <m/>
    <n v="240643"/>
    <n v="208114"/>
    <m/>
    <m/>
    <n v="448757"/>
    <s v="Al-Suwaira"/>
    <x v="17"/>
    <m/>
    <m/>
    <s v="Shia"/>
    <n v="1"/>
    <n v="1"/>
    <m/>
    <m/>
    <m/>
    <m/>
    <m/>
  </r>
  <r>
    <n v="101"/>
    <s v="IQG18Q05"/>
    <m/>
    <n v="150"/>
    <m/>
    <m/>
    <m/>
    <m/>
    <n v="28916"/>
    <m/>
    <m/>
    <m/>
    <n v="28916"/>
    <s v="Badra"/>
    <x v="17"/>
    <m/>
    <m/>
    <s v="Shia"/>
    <n v="1"/>
    <n v="1"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s v="IQG01Q01"/>
    <x v="0"/>
    <s v="Al-Falluja"/>
    <n v="620688.03473699174"/>
    <n v="620688"/>
    <s v="Sunni Arabs"/>
    <n v="0.87927267806047482"/>
    <n v="28724"/>
    <n v="545754"/>
    <n v="0"/>
    <n v="0"/>
    <n v="0"/>
    <n v="0"/>
    <n v="0"/>
    <n v="0"/>
    <n v="0"/>
    <n v="0"/>
    <n v="0"/>
  </r>
  <r>
    <s v="IQG01Q02"/>
    <x v="0"/>
    <s v="Al-Kaim"/>
    <n v="193605.90017475173"/>
    <n v="193606"/>
    <s v="Sunni Arabs"/>
    <n v="0.92554982800119834"/>
    <n v="0"/>
    <n v="179192"/>
    <n v="0"/>
    <n v="0"/>
    <n v="0"/>
    <n v="0"/>
    <n v="0"/>
    <n v="0"/>
    <n v="0"/>
    <n v="0"/>
    <n v="0"/>
  </r>
  <r>
    <s v="IQG01Q03"/>
    <x v="0"/>
    <s v="Al-Ramadi"/>
    <n v="690320.12241089693"/>
    <n v="690320"/>
    <s v="Sunni Arabs"/>
    <n v="0.8329948429713756"/>
    <n v="63893"/>
    <n v="575033"/>
    <n v="0"/>
    <n v="0"/>
    <n v="0"/>
    <n v="0"/>
    <n v="0"/>
    <n v="0"/>
    <n v="0"/>
    <n v="0"/>
    <n v="0"/>
  </r>
  <r>
    <s v="IQG01Q04"/>
    <x v="0"/>
    <s v="Al-Rutba"/>
    <n v="50823.817716306097"/>
    <n v="50824"/>
    <s v="Sunni Arabs"/>
    <n v="0.92554698567605853"/>
    <n v="0"/>
    <n v="47040"/>
    <n v="0"/>
    <n v="0"/>
    <n v="0"/>
    <n v="0"/>
    <n v="0"/>
    <n v="0"/>
    <n v="0"/>
    <n v="0"/>
    <n v="0"/>
  </r>
  <r>
    <s v="IQG01Q05"/>
    <x v="0"/>
    <s v="Ana"/>
    <n v="60001.060651729225"/>
    <n v="60001"/>
    <s v="Sunni Arabs"/>
    <n v="0.92555124081265316"/>
    <n v="0"/>
    <n v="55534"/>
    <n v="0"/>
    <n v="0"/>
    <n v="0"/>
    <n v="0"/>
    <n v="0"/>
    <n v="0"/>
    <n v="0"/>
    <n v="0"/>
    <n v="0"/>
  </r>
  <r>
    <s v="IQG01Q06"/>
    <x v="0"/>
    <s v="Haditha"/>
    <n v="114213.13288245573"/>
    <n v="114213"/>
    <s v="Sunni Arabs"/>
    <n v="0.92555138206684007"/>
    <n v="0"/>
    <n v="105710"/>
    <n v="0"/>
    <n v="0"/>
    <n v="0"/>
    <n v="0"/>
    <n v="0"/>
    <n v="0"/>
    <n v="0"/>
    <n v="0"/>
    <n v="0"/>
  </r>
  <r>
    <s v="IQG01Q07"/>
    <x v="0"/>
    <s v="Heet"/>
    <n v="184512.9314268684"/>
    <n v="184513"/>
    <s v="Sunni Arabs"/>
    <n v="0.92554996124934286"/>
    <n v="0"/>
    <n v="170776"/>
    <n v="0"/>
    <n v="0"/>
    <n v="0"/>
    <n v="0"/>
    <n v="0"/>
    <n v="0"/>
    <n v="0"/>
    <n v="0"/>
    <n v="0"/>
  </r>
  <r>
    <s v="IQG02Q01"/>
    <x v="1"/>
    <s v="Abu Al-Khaseeb"/>
    <n v="241667.33886231727"/>
    <n v="241667"/>
    <s v="Shia Arabs"/>
    <n v="0.92555044751662408"/>
    <n v="223675"/>
    <n v="0"/>
    <n v="0"/>
    <n v="0"/>
    <n v="0"/>
    <n v="0"/>
    <n v="0"/>
    <n v="0"/>
    <n v="0"/>
    <n v="0"/>
    <n v="0"/>
  </r>
  <r>
    <s v="IQG02Q02"/>
    <x v="1"/>
    <s v="Al-Basrah"/>
    <n v="1551784.6895854243"/>
    <n v="1551785"/>
    <s v="Shia Arabs"/>
    <n v="0.92092074610851371"/>
    <n v="1429071"/>
    <n v="0"/>
    <n v="0"/>
    <n v="0"/>
    <n v="0"/>
    <n v="0"/>
    <n v="0"/>
    <n v="0"/>
    <n v="3232"/>
    <n v="1077"/>
    <n v="2873"/>
  </r>
  <r>
    <s v="IQG02Q03"/>
    <x v="1"/>
    <s v="Al-Faw"/>
    <n v="45650.736119864217"/>
    <n v="45651"/>
    <s v="Shia Arabs"/>
    <n v="0.9255437996977065"/>
    <n v="42252"/>
    <n v="0"/>
    <n v="0"/>
    <n v="0"/>
    <n v="0"/>
    <n v="0"/>
    <n v="0"/>
    <n v="0"/>
    <n v="0"/>
    <n v="0"/>
    <n v="0"/>
  </r>
  <r>
    <s v="IQG02Q04"/>
    <x v="1"/>
    <s v="Al-Midaina"/>
    <n v="253515.44007150101"/>
    <n v="253515"/>
    <s v="Shia Arabs"/>
    <n v="0.85150780032739681"/>
    <n v="215870"/>
    <n v="0"/>
    <n v="0"/>
    <n v="0"/>
    <n v="0"/>
    <n v="0"/>
    <n v="0"/>
    <n v="0"/>
    <n v="0"/>
    <n v="0"/>
    <n v="18771"/>
  </r>
  <r>
    <s v="IQG02Q05"/>
    <x v="1"/>
    <s v="Al-Qurna"/>
    <n v="309084.61218446266"/>
    <n v="309085"/>
    <s v="Shia Arabs"/>
    <n v="0.92554798841742558"/>
    <n v="286073"/>
    <n v="0"/>
    <n v="0"/>
    <n v="0"/>
    <n v="0"/>
    <n v="0"/>
    <n v="0"/>
    <n v="0"/>
    <n v="0"/>
    <n v="0"/>
    <n v="0"/>
  </r>
  <r>
    <s v="IQG02Q06"/>
    <x v="1"/>
    <s v="Al-Zubair"/>
    <n v="552346.67997116037"/>
    <n v="552347"/>
    <s v="Shia Arabs"/>
    <n v="0.74043852867852999"/>
    <n v="408979"/>
    <n v="102245"/>
    <n v="0"/>
    <n v="0"/>
    <n v="0"/>
    <n v="0"/>
    <n v="0"/>
    <n v="0"/>
    <n v="0"/>
    <n v="0"/>
    <n v="0"/>
  </r>
  <r>
    <s v="IQG02Q07"/>
    <x v="1"/>
    <s v="Shat Al-Arab"/>
    <n v="188399.50320527036"/>
    <n v="188399"/>
    <s v="Shia Arabs"/>
    <n v="0.92555162182389505"/>
    <n v="174373"/>
    <n v="0"/>
    <n v="0"/>
    <n v="0"/>
    <n v="0"/>
    <n v="0"/>
    <n v="0"/>
    <n v="0"/>
    <n v="0"/>
    <n v="0"/>
    <n v="0"/>
  </r>
  <r>
    <s v="IQG03Q01"/>
    <x v="2"/>
    <s v="Al-Khidhir"/>
    <n v="120821.67684998606"/>
    <n v="120822"/>
    <s v="Shia Arabs"/>
    <n v="0.92555163794673156"/>
    <n v="111827"/>
    <n v="0"/>
    <n v="0"/>
    <n v="0"/>
    <n v="0"/>
    <n v="0"/>
    <n v="0"/>
    <n v="0"/>
    <n v="0"/>
    <n v="0"/>
    <n v="0"/>
  </r>
  <r>
    <s v="IQG03Q02"/>
    <x v="2"/>
    <s v="Al-Rumaitha"/>
    <n v="370484.01063151809"/>
    <n v="370484"/>
    <s v="Shia Arabs"/>
    <n v="0.92555413998985114"/>
    <n v="342903"/>
    <n v="0"/>
    <n v="0"/>
    <n v="0"/>
    <n v="0"/>
    <n v="0"/>
    <n v="0"/>
    <n v="0"/>
    <n v="0"/>
    <n v="0"/>
    <n v="0"/>
  </r>
  <r>
    <s v="IQG03Q03"/>
    <x v="2"/>
    <s v="Al-Salman"/>
    <n v="11960.402789392059"/>
    <n v="11960"/>
    <s v="Shia Arabs"/>
    <n v="0.92558528428093645"/>
    <n v="11070"/>
    <n v="0"/>
    <n v="0"/>
    <n v="0"/>
    <n v="0"/>
    <n v="0"/>
    <n v="0"/>
    <n v="0"/>
    <n v="0"/>
    <n v="0"/>
    <n v="0"/>
  </r>
  <r>
    <s v="IQG03Q04"/>
    <x v="2"/>
    <s v="Al-Samawa"/>
    <n v="376607.90972910379"/>
    <n v="376608"/>
    <s v="Shia Arabs"/>
    <n v="0.90704392896592745"/>
    <n v="341600"/>
    <n v="6971"/>
    <n v="0"/>
    <n v="0"/>
    <n v="0"/>
    <n v="0"/>
    <n v="0"/>
    <n v="0"/>
    <n v="0"/>
    <n v="0"/>
    <n v="0"/>
  </r>
  <r>
    <s v="IQG04Q01"/>
    <x v="3"/>
    <s v="Al-Kufa"/>
    <n v="397122.90175401879"/>
    <n v="397123"/>
    <s v="Shia Arabs"/>
    <n v="0.92555203299733335"/>
    <n v="367558"/>
    <n v="0"/>
    <n v="0"/>
    <n v="0"/>
    <n v="0"/>
    <n v="0"/>
    <n v="0"/>
    <n v="0"/>
    <n v="0"/>
    <n v="0"/>
    <n v="0"/>
  </r>
  <r>
    <s v="IQG04Q02"/>
    <x v="3"/>
    <s v="Al-Manathera"/>
    <n v="295371.75936129037"/>
    <n v="295372"/>
    <s v="Shia Arabs"/>
    <n v="0.92555150792898444"/>
    <n v="273382"/>
    <n v="0"/>
    <n v="0"/>
    <n v="0"/>
    <n v="0"/>
    <n v="0"/>
    <n v="0"/>
    <n v="0"/>
    <n v="0"/>
    <n v="0"/>
    <n v="0"/>
  </r>
  <r>
    <s v="IQG04Q03"/>
    <x v="3"/>
    <s v="Al-Najaf"/>
    <n v="897466.33888469089"/>
    <n v="897466"/>
    <s v="Shia Arabs"/>
    <n v="0.92555261146383261"/>
    <n v="830652"/>
    <n v="0"/>
    <n v="0"/>
    <n v="0"/>
    <n v="0"/>
    <n v="0"/>
    <n v="0"/>
    <n v="0"/>
    <n v="0"/>
    <n v="0"/>
    <n v="0"/>
  </r>
  <r>
    <s v="IQG05Q01"/>
    <x v="4"/>
    <s v="Afaq"/>
    <n v="194981.68255169445"/>
    <n v="194982"/>
    <s v="Shia Arabs"/>
    <n v="0.9255572309238802"/>
    <n v="180467"/>
    <n v="0"/>
    <n v="0"/>
    <n v="0"/>
    <n v="0"/>
    <n v="0"/>
    <n v="0"/>
    <n v="0"/>
    <n v="0"/>
    <n v="0"/>
    <n v="0"/>
  </r>
  <r>
    <s v="IQG05Q02"/>
    <x v="4"/>
    <s v="Al-Diwaniya"/>
    <n v="650869.55088424287"/>
    <n v="650869"/>
    <s v="Shia Arabs"/>
    <n v="0.925559521193973"/>
    <n v="602418"/>
    <n v="0"/>
    <n v="0"/>
    <n v="0"/>
    <n v="0"/>
    <n v="0"/>
    <n v="0"/>
    <n v="0"/>
    <n v="0"/>
    <n v="0"/>
    <n v="0"/>
  </r>
  <r>
    <s v="IQG05Q03"/>
    <x v="4"/>
    <s v="Al-Hamza"/>
    <n v="253823.97723787188"/>
    <n v="253824"/>
    <s v="Shia Arabs"/>
    <n v="0.92555865481593547"/>
    <n v="234929"/>
    <n v="0"/>
    <n v="0"/>
    <n v="0"/>
    <n v="0"/>
    <n v="0"/>
    <n v="0"/>
    <n v="0"/>
    <n v="0"/>
    <n v="0"/>
    <n v="0"/>
  </r>
  <r>
    <s v="IQG05Q04"/>
    <x v="4"/>
    <s v="Al-Shamiya"/>
    <n v="295209.78932619083"/>
    <n v="295210"/>
    <s v="Shia Arabs"/>
    <n v="0.92555807730090445"/>
    <n v="273234"/>
    <n v="0"/>
    <n v="0"/>
    <n v="0"/>
    <n v="0"/>
    <n v="0"/>
    <n v="0"/>
    <n v="0"/>
    <n v="0"/>
    <n v="0"/>
    <n v="0"/>
  </r>
  <r>
    <s v="IQG06Q01"/>
    <x v="5"/>
    <s v="Al-Sulaymaniyah"/>
    <n v="960628.41580836149"/>
    <n v="960628"/>
    <s v="Kurds"/>
    <n v="0.92555494947055472"/>
    <n v="0"/>
    <n v="0"/>
    <n v="0"/>
    <n v="0"/>
    <n v="889114"/>
    <n v="0"/>
    <n v="0"/>
    <n v="0"/>
    <n v="0"/>
    <n v="0"/>
    <n v="0"/>
  </r>
  <r>
    <s v="IQG06Q02"/>
    <x v="5"/>
    <s v="Chamchamal"/>
    <n v="183494.3172308582"/>
    <n v="183494"/>
    <s v="Kurds"/>
    <n v="0.92555614897489835"/>
    <n v="0"/>
    <n v="0"/>
    <n v="0"/>
    <n v="0"/>
    <n v="169834"/>
    <n v="0"/>
    <n v="0"/>
    <n v="0"/>
    <n v="0"/>
    <n v="0"/>
    <n v="0"/>
  </r>
  <r>
    <s v="IQG06Q03"/>
    <x v="5"/>
    <s v="Derbendikhan"/>
    <n v="128652.6009177458"/>
    <n v="128653"/>
    <s v="Kurds"/>
    <n v="0.92555167776888214"/>
    <n v="0"/>
    <n v="0"/>
    <n v="0"/>
    <n v="0"/>
    <n v="119075"/>
    <n v="0"/>
    <n v="0"/>
    <n v="0"/>
    <n v="0"/>
    <n v="0"/>
    <n v="0"/>
  </r>
  <r>
    <s v="IQG06Q04"/>
    <x v="5"/>
    <s v="Dokan"/>
    <n v="68776.065202771584"/>
    <n v="68776"/>
    <s v="Kurds"/>
    <n v="0.925555426311504"/>
    <n v="0"/>
    <n v="0"/>
    <n v="0"/>
    <n v="0"/>
    <n v="63656"/>
    <n v="0"/>
    <n v="0"/>
    <n v="0"/>
    <n v="0"/>
    <n v="0"/>
    <n v="0"/>
  </r>
  <r>
    <s v="IQG06Q05"/>
    <x v="5"/>
    <s v="Halabcha"/>
    <n v="210685.58330095612"/>
    <n v="210686"/>
    <s v="Kurds"/>
    <n v="0.9255527182631974"/>
    <n v="0"/>
    <n v="0"/>
    <n v="0"/>
    <n v="0"/>
    <n v="195001"/>
    <n v="0"/>
    <n v="0"/>
    <n v="0"/>
    <n v="0"/>
    <n v="0"/>
    <n v="0"/>
  </r>
  <r>
    <s v="IQG06Q06"/>
    <x v="5"/>
    <s v="Kalar"/>
    <n v="216918.60328579322"/>
    <n v="216919"/>
    <s v="Kurds"/>
    <n v="0.92555285613523941"/>
    <n v="0"/>
    <n v="0"/>
    <n v="0"/>
    <n v="0"/>
    <n v="200770"/>
    <n v="0"/>
    <n v="0"/>
    <n v="0"/>
    <n v="0"/>
    <n v="0"/>
    <n v="0"/>
  </r>
  <r>
    <s v="IQG06Q07"/>
    <x v="5"/>
    <s v="Panjwin"/>
    <n v="49986.248847025068"/>
    <n v="49986"/>
    <s v="Kurds"/>
    <n v="0.92555915656383791"/>
    <n v="0"/>
    <n v="0"/>
    <n v="0"/>
    <n v="0"/>
    <n v="46265"/>
    <n v="0"/>
    <n v="0"/>
    <n v="0"/>
    <n v="0"/>
    <n v="0"/>
    <n v="0"/>
  </r>
  <r>
    <s v="IQG06Q08"/>
    <x v="5"/>
    <s v="Pshdar"/>
    <n v="141305.55585663073"/>
    <n v="141306"/>
    <s v="Kurds"/>
    <n v="0.92555163970390497"/>
    <n v="0"/>
    <n v="0"/>
    <n v="0"/>
    <n v="0"/>
    <n v="130786"/>
    <n v="0"/>
    <n v="0"/>
    <n v="0"/>
    <n v="0"/>
    <n v="0"/>
    <n v="0"/>
  </r>
  <r>
    <s v="IQG06Q09"/>
    <x v="5"/>
    <s v="Rania"/>
    <n v="264389.60329858342"/>
    <n v="264390"/>
    <s v="Kurds"/>
    <n v="0.92555316010439126"/>
    <n v="0"/>
    <n v="0"/>
    <n v="0"/>
    <n v="0"/>
    <n v="244707"/>
    <n v="0"/>
    <n v="0"/>
    <n v="0"/>
    <n v="0"/>
    <n v="0"/>
    <n v="0"/>
  </r>
  <r>
    <s v="IQG06Q10"/>
    <x v="5"/>
    <s v="Sharbazher"/>
    <n v="38071.2298848508"/>
    <n v="38071"/>
    <s v="Kurds"/>
    <n v="0.92556013763757194"/>
    <n v="0"/>
    <n v="0"/>
    <n v="0"/>
    <n v="0"/>
    <n v="35237"/>
    <n v="0"/>
    <n v="0"/>
    <n v="0"/>
    <n v="0"/>
    <n v="0"/>
    <n v="0"/>
  </r>
  <r>
    <s v="IQG07Q01"/>
    <x v="6"/>
    <s v="Al-Hashimiya"/>
    <n v="514427.91282308061"/>
    <n v="514428"/>
    <s v="Shia Arabs"/>
    <n v="0.92555615168692218"/>
    <n v="476132"/>
    <n v="0"/>
    <n v="0"/>
    <n v="0"/>
    <n v="0"/>
    <n v="0"/>
    <n v="0"/>
    <n v="0"/>
    <n v="0"/>
    <n v="0"/>
    <n v="0"/>
  </r>
  <r>
    <s v="IQG07Q02"/>
    <x v="6"/>
    <s v="Al-Hilla"/>
    <n v="908940.91719974705"/>
    <n v="908941"/>
    <s v="Shia Arabs"/>
    <n v="0.92555622422137407"/>
    <n v="841276"/>
    <n v="0"/>
    <n v="0"/>
    <n v="0"/>
    <n v="0"/>
    <n v="0"/>
    <n v="0"/>
    <n v="0"/>
    <n v="0"/>
    <n v="0"/>
    <n v="0"/>
  </r>
  <r>
    <s v="IQG07Q03"/>
    <x v="6"/>
    <s v="Al-Mahaweel"/>
    <n v="382585.04289210582"/>
    <n v="382585"/>
    <s v="Shia Arabs"/>
    <n v="0.87002365487408029"/>
    <n v="332858"/>
    <n v="21246"/>
    <n v="0"/>
    <n v="0"/>
    <n v="0"/>
    <n v="0"/>
    <n v="0"/>
    <n v="0"/>
    <n v="0"/>
    <n v="0"/>
    <n v="0"/>
  </r>
  <r>
    <s v="IQG07Q04"/>
    <x v="6"/>
    <s v="Al-Mussyab"/>
    <n v="425182.12708506658"/>
    <n v="425182"/>
    <s v="Shia Arabs"/>
    <n v="0.83300092666199421"/>
    <n v="354177"/>
    <n v="39353"/>
    <n v="0"/>
    <n v="0"/>
    <n v="0"/>
    <n v="0"/>
    <n v="0"/>
    <n v="0"/>
    <n v="0"/>
    <n v="0"/>
    <n v="0"/>
  </r>
  <r>
    <s v="IQG08Q01"/>
    <x v="7"/>
    <s v="Al-Adhamiya"/>
    <n v="1299213.1806144028"/>
    <n v="1299213"/>
    <s v="Shia Arabs"/>
    <n v="0.78672088410445395"/>
    <n v="1022118"/>
    <n v="168349"/>
    <n v="0"/>
    <n v="0"/>
    <n v="0"/>
    <n v="0"/>
    <n v="0"/>
    <n v="0"/>
    <n v="12025"/>
    <n v="0"/>
    <n v="0"/>
  </r>
  <r>
    <s v="IQG08Q02"/>
    <x v="7"/>
    <s v="Al-Kadhmiyah"/>
    <n v="1475433.0381863364"/>
    <n v="1475433"/>
    <s v="Sunni Arabs"/>
    <n v="0.69416571270942162"/>
    <n v="341398"/>
    <n v="1024195"/>
    <n v="0"/>
    <n v="0"/>
    <n v="0"/>
    <n v="0"/>
    <n v="0"/>
    <n v="0"/>
    <n v="0"/>
    <n v="0"/>
    <n v="0"/>
  </r>
  <r>
    <s v="IQG08Q03"/>
    <x v="7"/>
    <s v="Al-Karkh"/>
    <n v="1721861.6546545331"/>
    <n v="1721862"/>
    <s v="Sunni Arabs"/>
    <n v="0.49979905474422459"/>
    <n v="717154"/>
    <n v="860585"/>
    <n v="0"/>
    <n v="0"/>
    <n v="0"/>
    <n v="0"/>
    <n v="0"/>
    <n v="0"/>
    <n v="15937"/>
    <n v="0"/>
    <n v="0"/>
  </r>
  <r>
    <s v="IQG08Q04"/>
    <x v="7"/>
    <s v="Al-Mada'in"/>
    <n v="496646.3147967424"/>
    <n v="496646"/>
    <s v="Shia Arabs"/>
    <n v="0.90704445419876534"/>
    <n v="450480"/>
    <n v="9193"/>
    <n v="0"/>
    <n v="0"/>
    <n v="0"/>
    <n v="0"/>
    <n v="0"/>
    <n v="0"/>
    <n v="0"/>
    <n v="0"/>
    <n v="0"/>
  </r>
  <r>
    <s v="IQG08Q05"/>
    <x v="7"/>
    <s v="Al-Mahmoudiya"/>
    <n v="522934.35321822797"/>
    <n v="522934"/>
    <s v="Shia Arabs"/>
    <n v="0.69416599417899771"/>
    <n v="363003"/>
    <n v="121001"/>
    <n v="0"/>
    <n v="0"/>
    <n v="0"/>
    <n v="0"/>
    <n v="0"/>
    <n v="0"/>
    <n v="0"/>
    <n v="0"/>
    <n v="0"/>
  </r>
  <r>
    <s v="IQG08Q06"/>
    <x v="7"/>
    <s v="Al-Risafa"/>
    <n v="1955010.6574513444"/>
    <n v="1955011"/>
    <s v="Shia Arabs"/>
    <n v="0.64881374068995012"/>
    <n v="1268438"/>
    <n v="399892"/>
    <n v="3528"/>
    <n v="400"/>
    <n v="0"/>
    <n v="0"/>
    <n v="0"/>
    <n v="0"/>
    <n v="127801"/>
    <n v="9409"/>
    <n v="0"/>
  </r>
  <r>
    <s v="IQG08Q07"/>
    <x v="7"/>
    <s v="Al-Thawra"/>
    <n v="1309322.8010784131"/>
    <n v="1309323"/>
    <s v="Shia Arabs"/>
    <n v="0.90704356373484618"/>
    <n v="1187613"/>
    <n v="12118"/>
    <n v="0"/>
    <n v="0"/>
    <n v="0"/>
    <n v="0"/>
    <n v="0"/>
    <n v="0"/>
    <n v="12118"/>
    <n v="0"/>
    <n v="0"/>
  </r>
  <r>
    <s v="IQG10Q01"/>
    <x v="8"/>
    <s v="Al-Khalis"/>
    <n v="378086.84581277322"/>
    <n v="378087"/>
    <s v="Shia Arabs"/>
    <n v="0.46277708569720727"/>
    <n v="174970"/>
    <n v="157473"/>
    <n v="0"/>
    <n v="0"/>
    <n v="0"/>
    <n v="0"/>
    <n v="17497"/>
    <n v="0"/>
    <n v="0"/>
    <n v="0"/>
    <n v="0"/>
  </r>
  <r>
    <s v="IQG10Q02"/>
    <x v="8"/>
    <s v="Al-Muqdadiya"/>
    <n v="274998.37834297854"/>
    <n v="274998"/>
    <s v="Shia Arabs"/>
    <n v="0.5275638368279042"/>
    <n v="145079"/>
    <n v="63632"/>
    <n v="0"/>
    <n v="0"/>
    <n v="25453"/>
    <n v="0"/>
    <n v="20362"/>
    <n v="0"/>
    <n v="0"/>
    <n v="0"/>
    <n v="0"/>
  </r>
  <r>
    <s v="IQG10Q03"/>
    <x v="8"/>
    <s v="Baladruz"/>
    <n v="160095.37221237723"/>
    <n v="160095"/>
    <s v="Shia Arabs"/>
    <n v="0.37022392954183453"/>
    <n v="59271"/>
    <n v="44453"/>
    <n v="0"/>
    <n v="0"/>
    <n v="37044"/>
    <n v="0"/>
    <n v="7409"/>
    <n v="0"/>
    <n v="0"/>
    <n v="0"/>
    <n v="0"/>
  </r>
  <r>
    <s v="IQG10Q04"/>
    <x v="8"/>
    <s v="Baquba"/>
    <n v="649102.74683487997"/>
    <n v="649103"/>
    <s v="Shia Arabs"/>
    <n v="0.64326000650127946"/>
    <n v="417542"/>
    <n v="180234"/>
    <n v="0"/>
    <n v="0"/>
    <n v="0"/>
    <n v="0"/>
    <n v="0"/>
    <n v="0"/>
    <n v="2253"/>
    <n v="751"/>
    <n v="0"/>
  </r>
  <r>
    <s v="IQG10Q05"/>
    <x v="8"/>
    <s v="Khanaqin"/>
    <n v="265903.29041918612"/>
    <n v="265903"/>
    <s v="Kurds"/>
    <n v="0.69416666980064157"/>
    <n v="61527"/>
    <n v="0"/>
    <n v="0"/>
    <n v="0"/>
    <n v="184581"/>
    <n v="0"/>
    <n v="0"/>
    <n v="0"/>
    <n v="0"/>
    <n v="0"/>
    <n v="0"/>
  </r>
  <r>
    <s v="IQG10Q06"/>
    <x v="8"/>
    <s v="Kifri"/>
    <n v="111528.81278467545"/>
    <n v="111529"/>
    <s v="Kurds"/>
    <n v="0.41650153771664766"/>
    <n v="20645"/>
    <n v="0"/>
    <n v="0"/>
    <n v="0"/>
    <n v="46452"/>
    <n v="0"/>
    <n v="36129"/>
    <n v="0"/>
    <n v="0"/>
    <n v="0"/>
    <n v="0"/>
  </r>
  <r>
    <s v="IQG09Q01"/>
    <x v="9"/>
    <s v="Al-Amadiya"/>
    <n v="123670.27088581568"/>
    <n v="123670"/>
    <s v="Kurds"/>
    <n v="0.88390878952049812"/>
    <n v="0"/>
    <n v="0"/>
    <n v="0"/>
    <n v="0"/>
    <n v="109313"/>
    <n v="0"/>
    <n v="0"/>
    <n v="0"/>
    <n v="5151"/>
    <n v="0"/>
    <n v="0"/>
  </r>
  <r>
    <s v="IQG09Q02"/>
    <x v="9"/>
    <s v="Duhok"/>
    <n v="404644.57989147212"/>
    <n v="404645"/>
    <s v="Kurds"/>
    <n v="0.87927936833520737"/>
    <n v="0"/>
    <n v="0"/>
    <n v="0"/>
    <n v="0"/>
    <n v="355796"/>
    <n v="11236"/>
    <n v="0"/>
    <n v="0"/>
    <n v="6741"/>
    <n v="749"/>
    <n v="0"/>
  </r>
  <r>
    <s v="IQG09Q03"/>
    <x v="9"/>
    <s v="Sumail"/>
    <n v="199749.78754341631"/>
    <n v="199750"/>
    <s v="Kurds"/>
    <n v="0.74044555694618275"/>
    <n v="0"/>
    <n v="9244"/>
    <n v="0"/>
    <n v="0"/>
    <n v="147904"/>
    <n v="0"/>
    <n v="0"/>
    <n v="0"/>
    <n v="24959"/>
    <n v="2773"/>
    <n v="0"/>
  </r>
  <r>
    <s v="IQG09Q04"/>
    <x v="9"/>
    <s v="Zakho"/>
    <n v="297216.40418166341"/>
    <n v="297216"/>
    <s v="Kurds"/>
    <n v="0.86539755598621881"/>
    <n v="0"/>
    <n v="0"/>
    <n v="0"/>
    <n v="0"/>
    <n v="257210"/>
    <n v="0"/>
    <n v="0"/>
    <n v="8253"/>
    <n v="8665"/>
    <n v="963"/>
    <n v="0"/>
  </r>
  <r>
    <s v="IQG11Q01"/>
    <x v="10"/>
    <s v="Al-Zibar"/>
    <n v="28738.341620874784"/>
    <n v="28738"/>
    <s v="Kurds"/>
    <n v="0.92556893311991095"/>
    <n v="0"/>
    <n v="0"/>
    <n v="0"/>
    <n v="0"/>
    <n v="26599"/>
    <n v="0"/>
    <n v="0"/>
    <n v="0"/>
    <n v="0"/>
    <n v="0"/>
    <n v="0"/>
  </r>
  <r>
    <s v="IQG11Q02"/>
    <x v="10"/>
    <s v="Erbil"/>
    <n v="1383589.2466994731"/>
    <n v="1383589"/>
    <s v="Kurds"/>
    <n v="0.6664016554048926"/>
    <n v="0"/>
    <n v="25612"/>
    <n v="0"/>
    <n v="0"/>
    <n v="922026"/>
    <n v="0"/>
    <n v="256118"/>
    <n v="0"/>
    <n v="76836"/>
    <n v="0"/>
    <n v="0"/>
  </r>
  <r>
    <s v="IQG11Q03"/>
    <x v="10"/>
    <s v="Koysinjaq"/>
    <n v="122129.57856086484"/>
    <n v="122130"/>
    <s v="Kurds"/>
    <n v="0.92555473675591582"/>
    <n v="0"/>
    <n v="0"/>
    <n v="0"/>
    <n v="0"/>
    <n v="113038"/>
    <n v="0"/>
    <n v="0"/>
    <n v="0"/>
    <n v="0"/>
    <n v="0"/>
    <n v="0"/>
  </r>
  <r>
    <s v="IQG11Q04"/>
    <x v="10"/>
    <s v="Makhmour"/>
    <n v="226398.57870394402"/>
    <n v="226399"/>
    <s v="Kurds"/>
    <n v="0.85150994483191178"/>
    <n v="0"/>
    <n v="16764"/>
    <n v="0"/>
    <n v="0"/>
    <n v="192781"/>
    <n v="0"/>
    <n v="0"/>
    <n v="0"/>
    <n v="0"/>
    <n v="0"/>
    <n v="0"/>
  </r>
  <r>
    <s v="IQG11Q05"/>
    <x v="10"/>
    <s v="Rawanduz"/>
    <n v="290707.89747373643"/>
    <n v="290708"/>
    <s v="Kurds"/>
    <n v="0.92555760419389899"/>
    <n v="0"/>
    <n v="0"/>
    <n v="0"/>
    <n v="0"/>
    <n v="269067"/>
    <n v="0"/>
    <n v="0"/>
    <n v="0"/>
    <n v="0"/>
    <n v="0"/>
    <n v="0"/>
  </r>
  <r>
    <s v="IQG11Q06"/>
    <x v="10"/>
    <s v="Shaqlawa"/>
    <n v="175550.32983356429"/>
    <n v="175550"/>
    <s v="Kurds"/>
    <n v="0.92555966960979774"/>
    <n v="0"/>
    <n v="0"/>
    <n v="0"/>
    <n v="0"/>
    <n v="162482"/>
    <n v="0"/>
    <n v="0"/>
    <n v="0"/>
    <n v="0"/>
    <n v="0"/>
    <n v="0"/>
  </r>
  <r>
    <s v="IQG12Q01"/>
    <x v="11"/>
    <s v="Ain Al-Tamur"/>
    <n v="30767.29728110856"/>
    <n v="30768"/>
    <s v="Shia Arabs"/>
    <n v="0.92553952158086328"/>
    <n v="28477"/>
    <n v="0"/>
    <n v="0"/>
    <n v="0"/>
    <n v="0"/>
    <n v="0"/>
    <n v="0"/>
    <n v="0"/>
    <n v="0"/>
    <n v="0"/>
    <n v="0"/>
  </r>
  <r>
    <s v="IQG12Q02"/>
    <x v="11"/>
    <s v="Al-Hindiya"/>
    <n v="282716.20770604204"/>
    <n v="282716"/>
    <s v="Shia Arabs"/>
    <n v="0.92556134070940455"/>
    <n v="261671"/>
    <n v="0"/>
    <n v="0"/>
    <n v="0"/>
    <n v="0"/>
    <n v="0"/>
    <n v="0"/>
    <n v="0"/>
    <n v="0"/>
    <n v="0"/>
    <n v="0"/>
  </r>
  <r>
    <s v="IQG12Q03"/>
    <x v="11"/>
    <s v="Kerbela"/>
    <n v="1003266.4950128495"/>
    <n v="1003266"/>
    <s v="Shia Arabs"/>
    <n v="0.92556111739060232"/>
    <n v="928584"/>
    <n v="0"/>
    <n v="0"/>
    <n v="0"/>
    <n v="0"/>
    <n v="0"/>
    <n v="0"/>
    <n v="0"/>
    <n v="0"/>
    <n v="0"/>
    <n v="0"/>
  </r>
  <r>
    <s v="IQG13Q01"/>
    <x v="12"/>
    <s v="Al-Hawiga"/>
    <n v="316882.22090450075"/>
    <n v="316882"/>
    <s v="Sunni Arabs"/>
    <n v="0.74043965892666674"/>
    <n v="0"/>
    <n v="234632"/>
    <n v="0"/>
    <n v="0"/>
    <n v="58658"/>
    <n v="0"/>
    <n v="0"/>
    <n v="0"/>
    <n v="0"/>
    <n v="0"/>
    <n v="0"/>
  </r>
  <r>
    <s v="IQG13Q02"/>
    <x v="12"/>
    <s v="Daquq"/>
    <n v="102759.55930309987"/>
    <n v="102760"/>
    <s v="Turkoman"/>
    <n v="0.48128649279875441"/>
    <n v="0"/>
    <n v="5707"/>
    <n v="0"/>
    <n v="0"/>
    <n v="39945"/>
    <n v="0"/>
    <n v="49457"/>
    <n v="0"/>
    <n v="0"/>
    <n v="0"/>
    <n v="0"/>
  </r>
  <r>
    <s v="IQG13Q03"/>
    <x v="12"/>
    <s v="Dibis"/>
    <n v="122047.572558196"/>
    <n v="122047"/>
    <s v="Turkoman"/>
    <n v="0.37021803075864218"/>
    <n v="0"/>
    <n v="12426"/>
    <n v="0"/>
    <n v="0"/>
    <n v="39537"/>
    <n v="0"/>
    <n v="45184"/>
    <n v="11296"/>
    <n v="4518"/>
    <n v="0"/>
    <n v="0"/>
  </r>
  <r>
    <s v="IQG13Q04"/>
    <x v="12"/>
    <s v="Kirkuk"/>
    <n v="1184719.6472342035"/>
    <n v="1184720"/>
    <s v="Kurds"/>
    <n v="0.51830643527584574"/>
    <n v="129389"/>
    <n v="111845"/>
    <n v="0"/>
    <n v="0"/>
    <n v="614048"/>
    <n v="0"/>
    <n v="175443"/>
    <n v="0"/>
    <n v="64475"/>
    <n v="1316"/>
    <n v="0"/>
  </r>
  <r>
    <s v="IQG14Q01"/>
    <x v="13"/>
    <s v="Al-Amara"/>
    <n v="110424.07924430627"/>
    <n v="110424"/>
    <s v="Shia Arabs"/>
    <n v="0.92555060494095487"/>
    <n v="102203"/>
    <n v="0"/>
    <n v="0"/>
    <n v="0"/>
    <n v="0"/>
    <n v="0"/>
    <n v="0"/>
    <n v="0"/>
    <n v="0"/>
    <n v="0"/>
    <n v="0"/>
  </r>
  <r>
    <s v="IQG14Q02"/>
    <x v="13"/>
    <s v="Ali Al-Gharbi"/>
    <n v="57417.755283897422"/>
    <n v="57418"/>
    <s v="Shia Arabs"/>
    <n v="0.83299662126859175"/>
    <n v="47829"/>
    <n v="0"/>
    <n v="0"/>
    <n v="0"/>
    <n v="5314"/>
    <n v="0"/>
    <n v="0"/>
    <n v="0"/>
    <n v="0"/>
    <n v="0"/>
    <n v="0"/>
  </r>
  <r>
    <s v="IQG14Q03"/>
    <x v="13"/>
    <s v="Al-Kahla"/>
    <n v="633186.7943681567"/>
    <n v="633187"/>
    <s v="Shia Arabs"/>
    <n v="0.91629487023580714"/>
    <n v="580186"/>
    <n v="0"/>
    <n v="0"/>
    <n v="0"/>
    <n v="0"/>
    <n v="0"/>
    <n v="0"/>
    <n v="0"/>
    <n v="0"/>
    <n v="0"/>
    <n v="5860"/>
  </r>
  <r>
    <s v="IQG14Q04"/>
    <x v="13"/>
    <s v="Al-Maimouna"/>
    <n v="112271.62946795688"/>
    <n v="112272"/>
    <s v="Shia Arabs"/>
    <n v="0.92554688613367531"/>
    <n v="103913"/>
    <n v="0"/>
    <n v="0"/>
    <n v="0"/>
    <n v="0"/>
    <n v="0"/>
    <n v="0"/>
    <n v="0"/>
    <n v="0"/>
    <n v="0"/>
    <n v="0"/>
  </r>
  <r>
    <s v="IQG14Q05"/>
    <x v="13"/>
    <s v="Al-Mejar Al-Kabir"/>
    <n v="222073.37600534927"/>
    <n v="222073"/>
    <s v="Shia Arabs"/>
    <n v="0.91629779396864997"/>
    <n v="203485"/>
    <n v="0"/>
    <n v="0"/>
    <n v="0"/>
    <n v="0"/>
    <n v="0"/>
    <n v="0"/>
    <n v="0"/>
    <n v="0"/>
    <n v="0"/>
    <n v="2055"/>
  </r>
  <r>
    <s v="IQG14Q06"/>
    <x v="13"/>
    <s v="Qalat Saleh"/>
    <n v="66801.365630333443"/>
    <n v="66801"/>
    <s v="Shia Arabs"/>
    <n v="0.92555500666157697"/>
    <n v="61828"/>
    <n v="0"/>
    <n v="0"/>
    <n v="0"/>
    <n v="0"/>
    <n v="0"/>
    <n v="0"/>
    <n v="0"/>
    <n v="0"/>
    <n v="0"/>
    <n v="0"/>
  </r>
  <r>
    <s v="IQG15Q02"/>
    <x v="14"/>
    <s v="Al-Baaj"/>
    <n v="193958.68595734582"/>
    <n v="193959"/>
    <s v="Sunni Arabs"/>
    <n v="0.92555643202944948"/>
    <n v="0"/>
    <n v="179520"/>
    <n v="0"/>
    <n v="0"/>
    <n v="0"/>
    <n v="0"/>
    <n v="0"/>
    <n v="0"/>
    <n v="0"/>
    <n v="0"/>
    <n v="0"/>
  </r>
  <r>
    <s v="IQG15Q03"/>
    <x v="14"/>
    <s v="Al-Hamdaniya"/>
    <n v="267825.48320295534"/>
    <n v="267825"/>
    <s v="Kurds"/>
    <n v="0.41650331373098104"/>
    <n v="0"/>
    <n v="61972"/>
    <n v="0"/>
    <n v="0"/>
    <n v="111550"/>
    <n v="0"/>
    <n v="0"/>
    <n v="0"/>
    <n v="74366"/>
    <n v="0"/>
    <n v="0"/>
  </r>
  <r>
    <s v="IQG15Q04"/>
    <x v="14"/>
    <s v="Al-Hatra"/>
    <n v="64208.838835556511"/>
    <n v="64209"/>
    <s v="Sunni Arabs"/>
    <n v="0.91630456789546633"/>
    <n v="0"/>
    <n v="58835"/>
    <n v="0"/>
    <n v="0"/>
    <n v="594"/>
    <n v="0"/>
    <n v="0"/>
    <n v="0"/>
    <n v="0"/>
    <n v="0"/>
    <n v="0"/>
  </r>
  <r>
    <s v="IQG15Q05"/>
    <x v="14"/>
    <s v="Al-Mosul"/>
    <n v="2058406.0024515395"/>
    <n v="2058406"/>
    <s v="Sunni Arabs"/>
    <n v="0.60161260703670705"/>
    <n v="0"/>
    <n v="1238363"/>
    <n v="0"/>
    <n v="0"/>
    <n v="381035"/>
    <n v="0"/>
    <n v="152414"/>
    <n v="0"/>
    <n v="130695"/>
    <n v="2667"/>
    <n v="0"/>
  </r>
  <r>
    <s v="IQG15Q06"/>
    <x v="14"/>
    <s v="Al-Shikhan"/>
    <n v="158131.64704053663"/>
    <n v="158132"/>
    <s v="Yazidis"/>
    <n v="0.74044469177649053"/>
    <n v="0"/>
    <n v="0"/>
    <n v="0"/>
    <n v="0"/>
    <n v="0"/>
    <n v="117088"/>
    <n v="0"/>
    <n v="0"/>
    <n v="29272"/>
    <n v="0"/>
    <n v="0"/>
  </r>
  <r>
    <s v="IQG15Q01"/>
    <x v="14"/>
    <s v="Aqra"/>
    <n v="304224.06927256886"/>
    <n v="304224"/>
    <s v="Kurds"/>
    <n v="0.87002340380772059"/>
    <n v="2816"/>
    <n v="0"/>
    <n v="0"/>
    <n v="0"/>
    <n v="264682"/>
    <n v="0"/>
    <n v="0"/>
    <n v="0"/>
    <n v="14079"/>
    <n v="0"/>
    <n v="0"/>
  </r>
  <r>
    <s v="IQG15Q07"/>
    <x v="14"/>
    <s v="Sinjar"/>
    <n v="352021.18551625771"/>
    <n v="352021"/>
    <s v="Yazidis"/>
    <n v="0.84225941066015952"/>
    <n v="0"/>
    <n v="26065"/>
    <n v="0"/>
    <n v="0"/>
    <n v="0"/>
    <n v="296493"/>
    <n v="3258"/>
    <n v="0"/>
    <n v="0"/>
    <n v="0"/>
    <n v="0"/>
  </r>
  <r>
    <s v="IQG15Q08"/>
    <x v="14"/>
    <s v="Telafar"/>
    <n v="552103.74531499296"/>
    <n v="552104"/>
    <s v="Turkoman"/>
    <n v="0.44426774665642704"/>
    <n v="0"/>
    <n v="112421"/>
    <n v="0"/>
    <n v="0"/>
    <n v="153301"/>
    <n v="0"/>
    <n v="245282"/>
    <n v="0"/>
    <n v="0"/>
    <n v="0"/>
    <n v="0"/>
  </r>
  <r>
    <s v="IQG15Q09"/>
    <x v="14"/>
    <s v="Tilkaef"/>
    <n v="227174.32701342137"/>
    <n v="227174"/>
    <s v="Assyrians"/>
    <n v="0.370222824795091"/>
    <n v="0"/>
    <n v="52566"/>
    <n v="0"/>
    <n v="0"/>
    <n v="0"/>
    <n v="71489"/>
    <n v="2103"/>
    <n v="0"/>
    <n v="84105"/>
    <n v="0"/>
    <n v="0"/>
  </r>
  <r>
    <s v="IQG16Q01"/>
    <x v="15"/>
    <s v="Al-Daur"/>
    <n v="76739.939411167172"/>
    <n v="76740"/>
    <s v="Sunni Arabs"/>
    <n v="0.78672139692468079"/>
    <n v="10654"/>
    <n v="60373"/>
    <n v="0"/>
    <n v="0"/>
    <n v="0"/>
    <n v="0"/>
    <n v="0"/>
    <n v="0"/>
    <n v="0"/>
    <n v="0"/>
    <n v="0"/>
  </r>
  <r>
    <s v="IQG16Q02"/>
    <x v="15"/>
    <s v="Al-Shirqat"/>
    <n v="234744.67309508892"/>
    <n v="234745"/>
    <s v="Sunni Arabs"/>
    <n v="0.91629640673922763"/>
    <n v="0"/>
    <n v="215096"/>
    <n v="0"/>
    <n v="0"/>
    <n v="2173"/>
    <n v="0"/>
    <n v="0"/>
    <n v="0"/>
    <n v="0"/>
    <n v="0"/>
    <n v="0"/>
  </r>
  <r>
    <s v="IQG16Q04"/>
    <x v="15"/>
    <s v="Balad"/>
    <n v="422329.51098162285"/>
    <n v="422330"/>
    <s v="Shia Arabs"/>
    <n v="0.55533113915658372"/>
    <n v="234533"/>
    <n v="156356"/>
    <n v="0"/>
    <n v="0"/>
    <n v="0"/>
    <n v="0"/>
    <n v="0"/>
    <n v="0"/>
    <n v="0"/>
    <n v="0"/>
    <n v="0"/>
  </r>
  <r>
    <s v="IQG16Q03"/>
    <x v="15"/>
    <s v="Beygee"/>
    <n v="239495.33852641648"/>
    <n v="239495"/>
    <s v="Sunni Arabs"/>
    <n v="0.92555585711601496"/>
    <n v="0"/>
    <n v="221666"/>
    <n v="0"/>
    <n v="0"/>
    <n v="0"/>
    <n v="0"/>
    <n v="0"/>
    <n v="0"/>
    <n v="0"/>
    <n v="0"/>
    <n v="0"/>
  </r>
  <r>
    <s v="IQG16Q05"/>
    <x v="15"/>
    <s v="Samarra"/>
    <n v="267838.34654552396"/>
    <n v="267838"/>
    <s v="Sunni Arabs"/>
    <n v="0.6941658763879659"/>
    <n v="61975"/>
    <n v="185924"/>
    <n v="0"/>
    <n v="0"/>
    <n v="0"/>
    <n v="0"/>
    <n v="0"/>
    <n v="0"/>
    <n v="0"/>
    <n v="0"/>
    <n v="0"/>
  </r>
  <r>
    <s v="IQG16Q06"/>
    <x v="15"/>
    <s v="Tikrit"/>
    <n v="269866.3199397932"/>
    <n v="269866"/>
    <s v="Sunni Arabs"/>
    <n v="0.74044525801694172"/>
    <n v="49955"/>
    <n v="199821"/>
    <n v="0"/>
    <n v="0"/>
    <n v="0"/>
    <n v="0"/>
    <n v="0"/>
    <n v="0"/>
    <n v="0"/>
    <n v="0"/>
    <n v="0"/>
  </r>
  <r>
    <s v="IQG16Q07"/>
    <x v="15"/>
    <s v="Tooz Khurmato"/>
    <n v="215019.20145994061"/>
    <n v="215019"/>
    <s v="Turkoman"/>
    <n v="0.63863193485226888"/>
    <n v="0"/>
    <n v="5970"/>
    <n v="0"/>
    <n v="0"/>
    <n v="55724"/>
    <n v="0"/>
    <n v="137318"/>
    <n v="0"/>
    <n v="0"/>
    <n v="0"/>
    <n v="0"/>
  </r>
  <r>
    <s v="IQG17Q01"/>
    <x v="16"/>
    <s v="Al-Chibayish"/>
    <n v="111059.96855628083"/>
    <n v="111060"/>
    <s v="Shia Arabs"/>
    <n v="0.74044660543850171"/>
    <n v="82234"/>
    <n v="0"/>
    <n v="0"/>
    <n v="0"/>
    <n v="0"/>
    <n v="0"/>
    <n v="0"/>
    <n v="0"/>
    <n v="0"/>
    <n v="0"/>
    <n v="20558"/>
  </r>
  <r>
    <s v="IQG17Q04"/>
    <x v="16"/>
    <s v="Al-Nasiriya"/>
    <n v="841810.40315305861"/>
    <n v="841811"/>
    <s v="Shia Arabs"/>
    <n v="0.76820925362106218"/>
    <n v="646687"/>
    <n v="132454"/>
    <n v="0"/>
    <n v="0"/>
    <n v="0"/>
    <n v="0"/>
    <n v="0"/>
    <n v="0"/>
    <n v="0"/>
    <n v="0"/>
    <n v="0"/>
  </r>
  <r>
    <s v="IQG17Q02"/>
    <x v="16"/>
    <s v="Al-Rifai"/>
    <n v="467535.11103384354"/>
    <n v="467535"/>
    <s v="Shia Arabs"/>
    <n v="0.8792774872469441"/>
    <n v="411093"/>
    <n v="0"/>
    <n v="0"/>
    <n v="0"/>
    <n v="21636"/>
    <n v="0"/>
    <n v="0"/>
    <n v="0"/>
    <n v="0"/>
    <n v="0"/>
    <n v="0"/>
  </r>
  <r>
    <s v="IQG17Q03"/>
    <x v="16"/>
    <s v="Al-Shatra"/>
    <n v="498136.24234191753"/>
    <n v="498136"/>
    <s v="Shia Arabs"/>
    <n v="0.92555446705317423"/>
    <n v="461052"/>
    <n v="0"/>
    <n v="0"/>
    <n v="0"/>
    <n v="0"/>
    <n v="0"/>
    <n v="0"/>
    <n v="0"/>
    <n v="0"/>
    <n v="0"/>
    <n v="0"/>
  </r>
  <r>
    <s v="IQG17Q05"/>
    <x v="16"/>
    <s v="Suq Al-Shoyokh"/>
    <n v="345153.27491489961"/>
    <n v="345153"/>
    <s v="Shia Arabs"/>
    <n v="0.83299869912763325"/>
    <n v="287512"/>
    <n v="31946"/>
    <n v="0"/>
    <n v="0"/>
    <n v="0"/>
    <n v="0"/>
    <n v="0"/>
    <n v="0"/>
    <n v="0"/>
    <n v="0"/>
    <n v="0"/>
  </r>
  <r>
    <s v="IQG18Q01"/>
    <x v="17"/>
    <s v="Al-Hai"/>
    <n v="203034.60394727584"/>
    <n v="203035"/>
    <s v="Shia Arabs"/>
    <n v="0.92554485679808896"/>
    <n v="187918"/>
    <n v="0"/>
    <n v="0"/>
    <n v="0"/>
    <n v="0"/>
    <n v="0"/>
    <n v="0"/>
    <n v="0"/>
    <n v="0"/>
    <n v="0"/>
    <n v="0"/>
  </r>
  <r>
    <s v="IQG18Q02"/>
    <x v="17"/>
    <s v="Al-Kut"/>
    <n v="585211.98563525814"/>
    <n v="585212"/>
    <s v="Shia Arabs"/>
    <n v="0.87926939297211948"/>
    <n v="514559"/>
    <n v="0"/>
    <n v="0"/>
    <n v="0"/>
    <n v="27082"/>
    <n v="0"/>
    <n v="0"/>
    <n v="0"/>
    <n v="0"/>
    <n v="0"/>
    <n v="0"/>
  </r>
  <r>
    <s v="IQG18Q03"/>
    <x v="17"/>
    <s v="Al-Namaniya"/>
    <n v="185286.1741053134"/>
    <n v="185286"/>
    <s v="Shia Arabs"/>
    <n v="0.87001716265664975"/>
    <n v="161202"/>
    <n v="10289"/>
    <n v="0"/>
    <n v="0"/>
    <n v="0"/>
    <n v="0"/>
    <n v="0"/>
    <n v="0"/>
    <n v="0"/>
    <n v="0"/>
    <n v="0"/>
  </r>
  <r>
    <s v="IQG18Q04"/>
    <x v="17"/>
    <s v="Al-Suwaira"/>
    <n v="484856.15940765478"/>
    <n v="484856"/>
    <s v="Shia Arabs"/>
    <n v="0.91629060999554512"/>
    <n v="444269"/>
    <n v="4488"/>
    <n v="0"/>
    <n v="0"/>
    <n v="0"/>
    <n v="0"/>
    <n v="0"/>
    <n v="0"/>
    <n v="0"/>
    <n v="0"/>
    <n v="0"/>
  </r>
  <r>
    <s v="IQG18Q05"/>
    <x v="17"/>
    <s v="Badra"/>
    <n v="31242.076904497859"/>
    <n v="31242"/>
    <s v="Shia Arabs"/>
    <n v="0.64787785673132325"/>
    <n v="20241"/>
    <n v="0"/>
    <n v="0"/>
    <n v="0"/>
    <n v="7229"/>
    <n v="0"/>
    <n v="1446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7CFF04-3737-4D02-BD33-544019F38A89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44:Q63" firstHeaderRow="1" firstDataRow="1" firstDataCol="1"/>
  <pivotFields count="13">
    <pivotField showAll="0"/>
    <pivotField axis="axisRow" dataField="1" showAll="0">
      <items count="19">
        <item x="3"/>
        <item x="4"/>
        <item x="5"/>
        <item x="6"/>
        <item x="7"/>
        <item x="8"/>
        <item x="9"/>
        <item x="10"/>
        <item x="2"/>
        <item x="11"/>
        <item x="12"/>
        <item x="13"/>
        <item x="0"/>
        <item x="14"/>
        <item x="1"/>
        <item x="15"/>
        <item x="16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Province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20028B-EF3C-46E1-85AC-37B0AB91AACF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4:J162" firstHeaderRow="1" firstDataRow="1" firstDataCol="1"/>
  <pivotFields count="6">
    <pivotField showAll="0"/>
    <pivotField axis="axisRow" dataField="1" showAll="0" sortType="descending">
      <items count="148">
        <item x="10"/>
        <item x="58"/>
        <item x="75"/>
        <item x="115"/>
        <item x="95"/>
        <item x="22"/>
        <item x="116"/>
        <item x="23"/>
        <item x="68"/>
        <item x="117"/>
        <item x="69"/>
        <item x="99"/>
        <item x="0"/>
        <item x="131"/>
        <item x="59"/>
        <item x="125"/>
        <item x="105"/>
        <item x="11"/>
        <item x="1"/>
        <item x="12"/>
        <item x="76"/>
        <item x="2"/>
        <item x="106"/>
        <item x="107"/>
        <item x="24"/>
        <item x="54"/>
        <item x="96"/>
        <item x="126"/>
        <item x="55"/>
        <item x="92"/>
        <item x="100"/>
        <item x="77"/>
        <item x="78"/>
        <item x="101"/>
        <item x="60"/>
        <item x="61"/>
        <item x="85"/>
        <item x="17"/>
        <item x="26"/>
        <item x="127"/>
        <item x="62"/>
        <item x="56"/>
        <item x="63"/>
        <item x="102"/>
        <item x="103"/>
        <item x="27"/>
        <item x="108"/>
        <item x="13"/>
        <item x="28"/>
        <item x="86"/>
        <item x="57"/>
        <item x="132"/>
        <item x="133"/>
        <item x="3"/>
        <item x="14"/>
        <item x="18"/>
        <item x="118"/>
        <item x="4"/>
        <item x="134"/>
        <item x="29"/>
        <item x="79"/>
        <item x="128"/>
        <item x="135"/>
        <item x="30"/>
        <item x="5"/>
        <item x="80"/>
        <item x="19"/>
        <item x="64"/>
        <item x="6"/>
        <item x="70"/>
        <item x="25"/>
        <item x="81"/>
        <item x="109"/>
        <item x="119"/>
        <item x="65"/>
        <item x="66"/>
        <item x="20"/>
        <item x="21"/>
        <item x="136"/>
        <item x="39"/>
        <item x="129"/>
        <item x="93"/>
        <item x="67"/>
        <item x="15"/>
        <item x="137"/>
        <item x="130"/>
        <item x="138"/>
        <item x="120"/>
        <item x="121"/>
        <item x="87"/>
        <item x="40"/>
        <item x="88"/>
        <item x="71"/>
        <item x="41"/>
        <item x="72"/>
        <item x="139"/>
        <item x="97"/>
        <item x="42"/>
        <item x="31"/>
        <item x="140"/>
        <item x="141"/>
        <item x="43"/>
        <item x="7"/>
        <item x="142"/>
        <item x="91"/>
        <item x="8"/>
        <item x="44"/>
        <item x="32"/>
        <item x="45"/>
        <item x="94"/>
        <item x="33"/>
        <item x="89"/>
        <item x="46"/>
        <item x="90"/>
        <item x="47"/>
        <item x="98"/>
        <item x="34"/>
        <item x="35"/>
        <item x="110"/>
        <item x="48"/>
        <item x="143"/>
        <item x="144"/>
        <item x="104"/>
        <item x="82"/>
        <item x="49"/>
        <item x="50"/>
        <item x="9"/>
        <item x="36"/>
        <item x="83"/>
        <item x="51"/>
        <item x="145"/>
        <item x="122"/>
        <item x="37"/>
        <item x="52"/>
        <item x="53"/>
        <item x="16"/>
        <item x="111"/>
        <item x="112"/>
        <item x="73"/>
        <item x="84"/>
        <item x="38"/>
        <item x="113"/>
        <item x="114"/>
        <item x="123"/>
        <item x="124"/>
        <item x="146"/>
        <item x="7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numFmtId="3" showAll="0"/>
  </pivotFields>
  <rowFields count="1">
    <field x="1"/>
  </rowFields>
  <rowItems count="148">
    <i>
      <x v="17"/>
    </i>
    <i>
      <x v="115"/>
    </i>
    <i>
      <x v="109"/>
    </i>
    <i>
      <x v="139"/>
    </i>
    <i>
      <x v="101"/>
    </i>
    <i>
      <x v="85"/>
    </i>
    <i>
      <x v="4"/>
    </i>
    <i>
      <x v="123"/>
    </i>
    <i>
      <x v="5"/>
    </i>
    <i>
      <x v="77"/>
    </i>
    <i>
      <x v="6"/>
    </i>
    <i>
      <x v="93"/>
    </i>
    <i>
      <x v="7"/>
    </i>
    <i>
      <x v="2"/>
    </i>
    <i>
      <x v="8"/>
    </i>
    <i>
      <x v="131"/>
    </i>
    <i>
      <x v="9"/>
    </i>
    <i>
      <x/>
    </i>
    <i>
      <x v="10"/>
    </i>
    <i>
      <x v="81"/>
    </i>
    <i>
      <x v="11"/>
    </i>
    <i>
      <x v="89"/>
    </i>
    <i>
      <x v="12"/>
    </i>
    <i>
      <x v="97"/>
    </i>
    <i>
      <x v="13"/>
    </i>
    <i>
      <x v="105"/>
    </i>
    <i>
      <x v="14"/>
    </i>
    <i>
      <x v="119"/>
    </i>
    <i>
      <x v="15"/>
    </i>
    <i>
      <x v="127"/>
    </i>
    <i>
      <x v="16"/>
    </i>
    <i>
      <x v="135"/>
    </i>
    <i>
      <x v="1"/>
    </i>
    <i>
      <x v="143"/>
    </i>
    <i>
      <x v="18"/>
    </i>
    <i>
      <x v="75"/>
    </i>
    <i>
      <x v="19"/>
    </i>
    <i>
      <x v="79"/>
    </i>
    <i>
      <x v="20"/>
    </i>
    <i>
      <x v="83"/>
    </i>
    <i>
      <x v="21"/>
    </i>
    <i>
      <x v="87"/>
    </i>
    <i>
      <x v="22"/>
    </i>
    <i>
      <x v="91"/>
    </i>
    <i>
      <x v="23"/>
    </i>
    <i>
      <x v="95"/>
    </i>
    <i>
      <x v="24"/>
    </i>
    <i>
      <x v="99"/>
    </i>
    <i>
      <x v="25"/>
    </i>
    <i>
      <x v="103"/>
    </i>
    <i>
      <x v="107"/>
    </i>
    <i>
      <x v="3"/>
    </i>
    <i>
      <x v="111"/>
    </i>
    <i>
      <x v="26"/>
    </i>
    <i>
      <x v="113"/>
    </i>
    <i>
      <x v="27"/>
    </i>
    <i>
      <x v="117"/>
    </i>
    <i>
      <x v="28"/>
    </i>
    <i>
      <x v="121"/>
    </i>
    <i>
      <x v="29"/>
    </i>
    <i>
      <x v="125"/>
    </i>
    <i>
      <x v="30"/>
    </i>
    <i>
      <x v="129"/>
    </i>
    <i>
      <x v="31"/>
    </i>
    <i>
      <x v="133"/>
    </i>
    <i>
      <x v="32"/>
    </i>
    <i>
      <x v="137"/>
    </i>
    <i>
      <x v="33"/>
    </i>
    <i>
      <x v="141"/>
    </i>
    <i>
      <x v="34"/>
    </i>
    <i>
      <x v="145"/>
    </i>
    <i>
      <x v="35"/>
    </i>
    <i>
      <x v="74"/>
    </i>
    <i>
      <x v="36"/>
    </i>
    <i>
      <x v="76"/>
    </i>
    <i>
      <x v="37"/>
    </i>
    <i>
      <x v="78"/>
    </i>
    <i>
      <x v="38"/>
    </i>
    <i>
      <x v="80"/>
    </i>
    <i>
      <x v="39"/>
    </i>
    <i>
      <x v="82"/>
    </i>
    <i>
      <x v="40"/>
    </i>
    <i>
      <x v="84"/>
    </i>
    <i>
      <x v="41"/>
    </i>
    <i>
      <x v="86"/>
    </i>
    <i>
      <x v="42"/>
    </i>
    <i>
      <x v="88"/>
    </i>
    <i>
      <x v="43"/>
    </i>
    <i>
      <x v="90"/>
    </i>
    <i>
      <x v="44"/>
    </i>
    <i>
      <x v="92"/>
    </i>
    <i>
      <x v="45"/>
    </i>
    <i>
      <x v="94"/>
    </i>
    <i>
      <x v="46"/>
    </i>
    <i>
      <x v="96"/>
    </i>
    <i>
      <x v="47"/>
    </i>
    <i>
      <x v="98"/>
    </i>
    <i>
      <x v="48"/>
    </i>
    <i>
      <x v="100"/>
    </i>
    <i>
      <x v="49"/>
    </i>
    <i>
      <x v="102"/>
    </i>
    <i>
      <x v="50"/>
    </i>
    <i>
      <x v="104"/>
    </i>
    <i>
      <x v="51"/>
    </i>
    <i>
      <x v="106"/>
    </i>
    <i>
      <x v="52"/>
    </i>
    <i>
      <x v="108"/>
    </i>
    <i>
      <x v="53"/>
    </i>
    <i>
      <x v="110"/>
    </i>
    <i>
      <x v="54"/>
    </i>
    <i>
      <x v="112"/>
    </i>
    <i>
      <x v="55"/>
    </i>
    <i>
      <x v="114"/>
    </i>
    <i>
      <x v="56"/>
    </i>
    <i>
      <x v="116"/>
    </i>
    <i>
      <x v="57"/>
    </i>
    <i>
      <x v="118"/>
    </i>
    <i>
      <x v="58"/>
    </i>
    <i>
      <x v="120"/>
    </i>
    <i>
      <x v="59"/>
    </i>
    <i>
      <x v="122"/>
    </i>
    <i>
      <x v="60"/>
    </i>
    <i>
      <x v="124"/>
    </i>
    <i>
      <x v="61"/>
    </i>
    <i>
      <x v="126"/>
    </i>
    <i>
      <x v="62"/>
    </i>
    <i>
      <x v="128"/>
    </i>
    <i>
      <x v="63"/>
    </i>
    <i>
      <x v="130"/>
    </i>
    <i>
      <x v="64"/>
    </i>
    <i>
      <x v="132"/>
    </i>
    <i>
      <x v="65"/>
    </i>
    <i>
      <x v="134"/>
    </i>
    <i>
      <x v="66"/>
    </i>
    <i>
      <x v="136"/>
    </i>
    <i>
      <x v="67"/>
    </i>
    <i>
      <x v="138"/>
    </i>
    <i>
      <x v="68"/>
    </i>
    <i>
      <x v="140"/>
    </i>
    <i>
      <x v="69"/>
    </i>
    <i>
      <x v="142"/>
    </i>
    <i>
      <x v="70"/>
    </i>
    <i>
      <x v="144"/>
    </i>
    <i>
      <x v="71"/>
    </i>
    <i>
      <x v="146"/>
    </i>
    <i>
      <x v="72"/>
    </i>
    <i>
      <x v="73"/>
    </i>
    <i t="grand">
      <x/>
    </i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5A2815-15F9-49B5-BB69-5F62F971C321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15:AC34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3" showAll="0"/>
    <pivotField showAll="0"/>
    <pivotField axis="axisRow" showAll="0">
      <items count="19">
        <item x="3"/>
        <item x="4"/>
        <item x="5"/>
        <item x="6"/>
        <item x="7"/>
        <item x="0"/>
        <item x="8"/>
        <item x="9"/>
        <item x="1"/>
        <item x="10"/>
        <item x="11"/>
        <item x="12"/>
        <item x="13"/>
        <item x="14"/>
        <item x="15"/>
        <item x="2"/>
        <item x="16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SUM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F8CECE-3432-461A-A4A8-F64D519AF07B}" name="PivotTable1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3:B42" firstHeaderRow="1" firstDataRow="1" firstDataCol="1"/>
  <pivotFields count="18">
    <pivotField showAll="0"/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dataField="1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Population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6B733C-012E-4A9D-921E-0161499FAB47}" name="Table1" displayName="Table1" ref="B1:K102" totalsRowShown="0">
  <autoFilter ref="B1:K102" xr:uid="{BD6B733C-012E-4A9D-921E-0161499FAB47}"/>
  <sortState xmlns:xlrd2="http://schemas.microsoft.com/office/spreadsheetml/2017/richdata2" ref="B2:K102">
    <sortCondition ref="E1:E102"/>
  </sortState>
  <tableColumns count="10">
    <tableColumn id="1" xr3:uid="{13707A1A-E0F2-4371-88F5-3DFC4B5F777E}" name="ADM2_PCODE"/>
    <tableColumn id="2" xr3:uid="{8130EA12-930C-4691-BF60-8E6D778DADFF}" name="Provinces"/>
    <tableColumn id="3" xr3:uid="{073CE72C-0037-4030-B7B1-6604552FDE79}" name="Districts"/>
    <tableColumn id="11" xr3:uid="{F0998CEB-F3B4-44B8-BFB2-D0BFA96AE7C0}" name="Column2"/>
    <tableColumn id="4" xr3:uid="{B10AFB38-9CC9-4F40-AEF0-91434736B775}" name="Shia" dataDxfId="81"/>
    <tableColumn id="5" xr3:uid="{67F902D2-C95F-439B-85C5-2459BA2A2D2D}" name="Sunni Arab" dataDxfId="80"/>
    <tableColumn id="6" xr3:uid="{8991D063-6582-4C18-97E0-868DBA315415}" name="Kurds" dataDxfId="79"/>
    <tableColumn id="7" xr3:uid="{A68671CB-2CAD-40A6-88E7-F602BE3B30FD}" name="Turkoman" dataDxfId="78"/>
    <tableColumn id="8" xr3:uid="{D2A57B52-F5F6-4B97-8C38-2EFC21740450}" name="Christians" dataDxfId="77"/>
    <tableColumn id="9" xr3:uid="{C0EFFFF1-97CE-42B8-A2AB-5A4BB9597F63}" name="others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505145-68AD-4B97-BFFC-C92A647CAEE9}" name="Table13" displayName="Table13" ref="B1:N102" totalsRowShown="0">
  <autoFilter ref="B1:N102" xr:uid="{BD6B733C-012E-4A9D-921E-0161499FAB47}"/>
  <sortState xmlns:xlrd2="http://schemas.microsoft.com/office/spreadsheetml/2017/richdata2" ref="B2:N102">
    <sortCondition ref="D1:D102"/>
  </sortState>
  <tableColumns count="13">
    <tableColumn id="1" xr3:uid="{1F7B1561-ABDE-4526-9ABF-611CE9FF222B}" name="ADM2_PCODE"/>
    <tableColumn id="3" xr3:uid="{E2DEC512-7822-4962-9465-5F85479CD935}" name="Districts"/>
    <tableColumn id="2" xr3:uid="{EA28E558-50B3-49C8-81FC-A556A9262B4D}" name="Provinces"/>
    <tableColumn id="13" xr3:uid="{70FA24CA-5ECC-4222-AAAD-8C59ACFEF1DC}" name="Column1"/>
    <tableColumn id="11" xr3:uid="{17F816E3-BE32-45F3-A6EB-BC814648AC09}" name="Column2"/>
    <tableColumn id="10" xr3:uid="{69D71D1F-07D0-41B2-AF32-736408288C24}" name="Column3"/>
    <tableColumn id="12" xr3:uid="{28C16954-43D0-4543-A05B-866CF55A92E1}" name="Column4"/>
    <tableColumn id="4" xr3:uid="{5AB01AF7-CDE5-452B-A423-DE7BF53F2BDA}" name="Shia" dataDxfId="76" dataCellStyle="Percent"/>
    <tableColumn id="5" xr3:uid="{5D43F5EC-6480-4935-B1FA-17B79EC1475C}" name="Sunni Arab" dataDxfId="75" dataCellStyle="Percent"/>
    <tableColumn id="6" xr3:uid="{3DDFFF28-EC85-4D7E-8FDA-AE2968424159}" name="Kurds" dataDxfId="74" dataCellStyle="Percent"/>
    <tableColumn id="7" xr3:uid="{5DB7E80E-1D77-4711-B2F1-91CB41F1EA5E}" name="Turkoman" dataDxfId="73" dataCellStyle="Percent"/>
    <tableColumn id="8" xr3:uid="{BBB0616C-08F1-4007-916F-9BA39AA2152A}" name="Christians" dataDxfId="72" dataCellStyle="Percent"/>
    <tableColumn id="9" xr3:uid="{7A639B03-3DCB-45D3-ADF3-4C1B7CEEE30B}" name="others" dataDxfId="71" dataCellStyle="Percent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592057-05BC-4855-8003-E2A03C01C957}" name="Table135" displayName="Table135" ref="B1:AB11" totalsRowShown="0">
  <autoFilter ref="B1:AB11" xr:uid="{BD6B733C-012E-4A9D-921E-0161499FAB47}"/>
  <sortState xmlns:xlrd2="http://schemas.microsoft.com/office/spreadsheetml/2017/richdata2" ref="B2:AB11">
    <sortCondition ref="P1:P11"/>
  </sortState>
  <tableColumns count="27">
    <tableColumn id="23" xr3:uid="{71D2B0D8-976D-4A5F-975B-9ABC7B3656DA}" name="Column8"/>
    <tableColumn id="1" xr3:uid="{8027F13B-C692-4F27-B0FC-1FB023BB1354}" name="ADM2_PCODE"/>
    <tableColumn id="14" xr3:uid="{E9523ACD-776B-4408-965A-F676896B9959}" name="D1"/>
    <tableColumn id="15" xr3:uid="{A2EFE198-649C-41C9-A727-E4B46C737D23}" name="D2"/>
    <tableColumn id="18" xr3:uid="{E4789880-B311-4EB0-BA35-5F4DB23A9DEB}" name="D3"/>
    <tableColumn id="20" xr3:uid="{01BE23C3-78D2-4008-8494-75BB6425CC27}" name="Column5" dataDxfId="70">
      <calculatedColumnFormula>_xlfn.XLOOKUP(Table135[[#This Row],[D1]], Table3[Column1], Table3[Name])</calculatedColumnFormula>
    </tableColumn>
    <tableColumn id="21" xr3:uid="{EFC990DA-D40E-4FF5-B70A-2059FCC5FCC3}" name="Column6" dataDxfId="69">
      <calculatedColumnFormula>_xlfn.XLOOKUP(Table135[[#This Row],[D2]], Table3[Column1], Table3[Name])</calculatedColumnFormula>
    </tableColumn>
    <tableColumn id="22" xr3:uid="{C2A43F18-F16C-4FBC-8AEA-2D1EC6770C20}" name="Column7" dataDxfId="68">
      <calculatedColumnFormula>_xlfn.XLOOKUP(Table135[[#This Row],[D3]], Table3[Column1], Table3[Name])</calculatedColumnFormula>
    </tableColumn>
    <tableColumn id="24" xr3:uid="{0C05EBF3-BE3E-49DB-B180-EFB6CA6FE87B}" name="Column72" dataDxfId="67"/>
    <tableColumn id="19" xr3:uid="{A0DF4F35-2D2C-4CA7-8FA6-D1933F747EDA}" name="D4"/>
    <tableColumn id="26" xr3:uid="{0E27B7BD-9AD1-40C5-AF32-19447DA3FA55}" name="Column9" dataDxfId="66"/>
    <tableColumn id="28" xr3:uid="{8FDAACA0-CDE3-43E7-8CA9-37CDDBFE77E5}" name="Column10" dataDxfId="65"/>
    <tableColumn id="29" xr3:uid="{87D9A793-625B-447B-9BC8-E5F8532CAA9C}" name="Column11" dataDxfId="64"/>
    <tableColumn id="27" xr3:uid="{8AD9CD3D-8D4D-4A5F-8649-C37324BF96CD}" name="Column12" dataDxfId="63"/>
    <tableColumn id="25" xr3:uid="{F795A342-C91E-4730-A907-5E5907C251A4}" name="Column13" dataDxfId="62"/>
    <tableColumn id="3" xr3:uid="{2E372C45-02A3-4F9C-B85A-9B6F525F2B8B}" name="Districts"/>
    <tableColumn id="2" xr3:uid="{3635F352-5B2B-4373-8960-BA6BBA018491}" name="Provinces"/>
    <tableColumn id="13" xr3:uid="{0DC4A34D-0D18-4CA3-8B95-76904A942DA6}" name="Column1"/>
    <tableColumn id="11" xr3:uid="{76C728A7-E88E-4BA9-9DBF-3CF5B97A75B6}" name="Column2"/>
    <tableColumn id="10" xr3:uid="{D0506374-5AFE-4FF8-A761-10F31E05A862}" name="Column3"/>
    <tableColumn id="12" xr3:uid="{EDD1603F-CA58-4B1D-BD52-E5699B5DA9B9}" name="Column4"/>
    <tableColumn id="4" xr3:uid="{9C103138-9D4A-4955-8855-F02283387ABE}" name="Shia" dataDxfId="61" dataCellStyle="Percent"/>
    <tableColumn id="5" xr3:uid="{9AB8C68A-57B9-42A0-BD2E-B33E0F390211}" name="Sunni Arab" dataDxfId="60" dataCellStyle="Percent"/>
    <tableColumn id="6" xr3:uid="{010EBE2C-3BD3-4265-A018-0E7F0C483885}" name="Kurds" dataDxfId="59" dataCellStyle="Percent"/>
    <tableColumn id="7" xr3:uid="{6962D8E4-D182-4995-9201-5E95ACFACE82}" name="Turkoman" dataDxfId="58" dataCellStyle="Percent"/>
    <tableColumn id="8" xr3:uid="{C9D41B7B-BD9F-4146-8950-171178DDA256}" name="Christians" dataDxfId="57" dataCellStyle="Percent"/>
    <tableColumn id="9" xr3:uid="{EB7FFD53-4D10-4D99-AFE4-D0D108865FB1}" name="others" dataDxfId="56" dataCellStyle="Percent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53B11B-5158-4636-8C1C-B1DB025A1DCE}" name="Table3" displayName="Table3" ref="B2:G152" totalsRowShown="0">
  <autoFilter ref="B2:G152" xr:uid="{6DF2C1F3-EA8C-4F23-8863-4FA781EDD996}"/>
  <sortState xmlns:xlrd2="http://schemas.microsoft.com/office/spreadsheetml/2017/richdata2" ref="B3:G152">
    <sortCondition sortBy="cellColor" ref="G49:G152" dxfId="55"/>
  </sortState>
  <tableColumns count="6">
    <tableColumn id="1" xr3:uid="{03B3246A-A7F2-4AA8-BDB3-A2E71C559C04}" name="Column1"/>
    <tableColumn id="2" xr3:uid="{B86BA3EA-A9C0-4FF8-8772-50AE47BDBB6C}" name="Name"/>
    <tableColumn id="6" xr3:uid="{3F8C5815-63D7-4F69-B402-F2B6D56851BF}" name="Column2"/>
    <tableColumn id="3" xr3:uid="{17DD9399-48CD-44E0-BB56-A7ED58D718DD}" name="Status"/>
    <tableColumn id="4" xr3:uid="{F9BD7AEB-23AF-4E2E-BDF7-0AC772937CF8}" name="Native"/>
    <tableColumn id="5" xr3:uid="{970C5600-FE15-4337-89B2-F39775023E87}" name="Population Estimate" dataDxfId="5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23FF9AA-0075-4D55-A163-99540FB857C7}" name="Table2" displayName="Table2" ref="B1:G81" totalsRowShown="0">
  <autoFilter ref="B1:G81" xr:uid="{ECA2462C-789C-418E-B314-435EDA6AD6DA}"/>
  <tableColumns count="6">
    <tableColumn id="6" xr3:uid="{712A422E-D211-478C-8FF3-5860B1959BF6}" name="Column1"/>
    <tableColumn id="1" xr3:uid="{1A172E12-3435-4806-8D87-5E491B14353A}" name="As-Sulaymāniyah"/>
    <tableColumn id="2" xr3:uid="{77D98D67-C23B-487D-BDA4-003345B33BED}" name="Governorate"/>
    <tableColumn id="3" xr3:uid="{D85A4600-FC59-49E3-8DFD-EBE1324660D6}" name="السليمانية"/>
    <tableColumn id="4" xr3:uid="{4CFD238C-F51B-4B9E-818C-19DD6969D71E}" name="1,694,895" dataDxfId="53"/>
    <tableColumn id="5" xr3:uid="{008EE36B-D061-4B39-BE77-07C2AD27C3CA}" name="2,053,305" dataDxfId="52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759650-2727-4310-B526-B51DD955E371}" name="Table4" displayName="Table4" ref="B2:G66" totalsRowShown="0">
  <autoFilter ref="B2:G66" xr:uid="{A11CDB62-995B-4F7F-B810-3505B10F661E}"/>
  <tableColumns count="6">
    <tableColumn id="1" xr3:uid="{C660DF88-E6B2-469C-84BA-067C6BF35B13}" name="1"/>
    <tableColumn id="2" xr3:uid="{1B4686D8-1E8A-4006-9BC1-D5C85CEB35B8}" name="Al-Anbār"/>
    <tableColumn id="3" xr3:uid="{F3E057D3-6A26-43D3-B7AC-03DFD084C3EB}" name="Governorate"/>
    <tableColumn id="4" xr3:uid="{D25A8E65-3F18-450E-AE4F-C608E8531500}" name="الانبار"/>
    <tableColumn id="5" xr3:uid="{1A6C18BF-62B5-491A-8F4F-933C9C4F99C9}" name="1,483,359" dataDxfId="51"/>
    <tableColumn id="6" xr3:uid="{501D1ADA-6BCA-4B0A-BBDE-073DCA4AB856}" name="1,771,656" dataDxfId="5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E8DDE2-F2E9-414D-882D-58EB21827644}" name="Table5" displayName="Table5" ref="B3:G62" totalsRowShown="0">
  <autoFilter ref="B3:G62" xr:uid="{9BDE0375-6693-4DC6-9905-4E351810E2D0}"/>
  <tableColumns count="6">
    <tableColumn id="1" xr3:uid="{D3961124-5313-42F5-89C0-2B80FBB7E0DB}" name="1"/>
    <tableColumn id="2" xr3:uid="{AD4606E6-8E46-4898-8310-53392B619843}" name="Kirkūk"/>
    <tableColumn id="3" xr3:uid="{D326561A-FFE1-41E9-B9EC-4F9A0444D2B8}" name="Governorate"/>
    <tableColumn id="4" xr3:uid="{8532CD77-6523-41B8-80CD-2CABA1BA29D4}" name="كركوك"/>
    <tableColumn id="5" xr3:uid="{9D9983B0-AD6F-4250-AF97-427504016182}" name="1,325,853" dataDxfId="49"/>
    <tableColumn id="6" xr3:uid="{EACE91DB-267A-4533-BEE3-8A2146AF3FBA}" name="1,597,876" dataDxfId="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2326D1-3A5B-4821-829E-0128D24642AC}" name="Table13567" displayName="Table13567" ref="B1:Z102" totalsRowShown="0">
  <autoFilter ref="B1:Z102" xr:uid="{BD6B733C-012E-4A9D-921E-0161499FAB47}"/>
  <sortState xmlns:xlrd2="http://schemas.microsoft.com/office/spreadsheetml/2017/richdata2" ref="B2:Z102">
    <sortCondition sortBy="cellColor" ref="N28:N102" dxfId="47"/>
  </sortState>
  <tableColumns count="25">
    <tableColumn id="23" xr3:uid="{4C899990-8A66-485D-B45C-5875E9A419DC}" name="Column8"/>
    <tableColumn id="1" xr3:uid="{A6A4D2D7-FF7E-4F2D-939F-0B77EB4B3992}" name="ADM2_PCODE"/>
    <tableColumn id="24" xr3:uid="{10AFF193-8530-46E7-80D5-A99F6430A07D}" name="Column9"/>
    <tableColumn id="14" xr3:uid="{22BDCE45-3DBF-44D4-A159-F4661AD60FB2}" name="D1"/>
    <tableColumn id="15" xr3:uid="{7178FC2B-0B34-4847-8A66-EC9999B6FCE8}" name="D2"/>
    <tableColumn id="18" xr3:uid="{03785816-2658-4F26-8A17-BBA49B561EE5}" name="D3"/>
    <tableColumn id="19" xr3:uid="{7D4D0FB6-0102-42C8-A76D-5D5378741493}" name="D4"/>
    <tableColumn id="27" xr3:uid="{E4E6E2A4-F6F6-4D38-80E7-44711689A459}" name="D5"/>
    <tableColumn id="20" xr3:uid="{3DBCF950-2D67-4B19-8EC2-5574B5EF327D}" name="Column5" dataDxfId="46"/>
    <tableColumn id="21" xr3:uid="{73B12EFC-7899-4FF3-B3CD-AD2A64023919}" name="Column6" dataDxfId="45"/>
    <tableColumn id="22" xr3:uid="{F5CE41DD-D391-4B9B-A709-D6D553A6718C}" name="Column7" dataDxfId="44"/>
    <tableColumn id="26" xr3:uid="{13B1CCD5-DBC9-4A0C-A4B4-812A0561C79E}" name="Column10"/>
    <tableColumn id="28" xr3:uid="{61835B58-05A2-4BDE-A242-75E20AC4CA88}" name="SUM" dataDxfId="43"/>
    <tableColumn id="3" xr3:uid="{1E0669D2-23E3-4522-9805-8DADBCD55E07}" name="Districts"/>
    <tableColumn id="2" xr3:uid="{8E4FB5B5-2C5B-477E-BC66-80014020C0D4}" name="Provinces"/>
    <tableColumn id="13" xr3:uid="{AA40A861-70A4-4F01-A0B5-1A7B9648F53A}" name="Column1"/>
    <tableColumn id="11" xr3:uid="{3CDE46A4-56DC-435B-8984-9FA24F3E45DB}" name="Column2"/>
    <tableColumn id="10" xr3:uid="{070EACA3-B769-449F-B01E-1B392F742FCB}" name="Column3"/>
    <tableColumn id="12" xr3:uid="{5EC3610F-757C-43E7-A882-7BB9A0FACE64}" name="Column4"/>
    <tableColumn id="4" xr3:uid="{48B715AE-EF76-483E-BE5A-224D74242BAF}" name="Shia" dataDxfId="42" dataCellStyle="Percent"/>
    <tableColumn id="5" xr3:uid="{4CE1AFD4-0D0E-486B-B2ED-BDA353A27552}" name="Sunni Arab" dataDxfId="41" dataCellStyle="Percent"/>
    <tableColumn id="6" xr3:uid="{2D91ED96-5557-4E6E-8F9E-DB3E30F28C71}" name="Kurds" dataDxfId="40" dataCellStyle="Percent"/>
    <tableColumn id="7" xr3:uid="{1DDBC10D-6827-496F-9AEB-381E20A19783}" name="Turkoman" dataDxfId="39" dataCellStyle="Percent"/>
    <tableColumn id="8" xr3:uid="{861748EB-9F32-471C-9DF4-B670C5E28DBF}" name="Christians" dataDxfId="38" dataCellStyle="Percent"/>
    <tableColumn id="9" xr3:uid="{428B2999-73FB-48F2-BBE8-8E79A56ABB6E}" name="others" dataDxfId="37" dataCellStyle="Percent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1C2847-D13D-45AF-B1A7-27E9B12A6394}" name="Table8" displayName="Table8" ref="AE15:AI34" totalsRowShown="0" dataDxfId="36">
  <autoFilter ref="AE15:AI34" xr:uid="{BC1C2847-D13D-45AF-B1A7-27E9B12A6394}"/>
  <sortState xmlns:xlrd2="http://schemas.microsoft.com/office/spreadsheetml/2017/richdata2" ref="AE16:AI34">
    <sortCondition ref="AG15:AG34"/>
  </sortState>
  <tableColumns count="5">
    <tableColumn id="1" xr3:uid="{0DAA9B43-F2C7-4518-837A-7E3656940015}" name="Excel" dataDxfId="35" dataCellStyle="Comma"/>
    <tableColumn id="2" xr3:uid="{CBF37BC1-1D1E-4721-84C8-791BBF6F4549}" name="Column2" dataDxfId="34" dataCellStyle="Comma"/>
    <tableColumn id="3" xr3:uid="{ACD02D6F-CEED-4AB7-9556-3809589F88ED}" name="Column3" dataDxfId="33">
      <calculatedColumnFormula>IF(Table8[[#This Row],[Column2]]=Table8[[#This Row],[Column5]], 1, 0)</calculatedColumnFormula>
    </tableColumn>
    <tableColumn id="4" xr3:uid="{D3050FFC-BC58-4549-94A0-80E6EB2515F9}" name="Web" dataDxfId="32"/>
    <tableColumn id="5" xr3:uid="{1564931E-37BB-42BF-8E8D-4F32FE7D91E2}" name="Column5" dataDxfId="31" dataCellStyle="Comma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B4D94D1-53BC-4007-ACB1-15E7C95550DD}" name="Table1356714" displayName="Table1356714" ref="B1:S102" totalsRowShown="0">
  <autoFilter ref="B1:S102" xr:uid="{BD6B733C-012E-4A9D-921E-0161499FAB47}"/>
  <sortState xmlns:xlrd2="http://schemas.microsoft.com/office/spreadsheetml/2017/richdata2" ref="B2:S102">
    <sortCondition descending="1" ref="S1:S102"/>
  </sortState>
  <tableColumns count="18">
    <tableColumn id="23" xr3:uid="{11737FE9-0C00-411C-A79B-10ED51491BAC}" name="Column8"/>
    <tableColumn id="1" xr3:uid="{7FD6F232-64B9-44B4-A4F8-BF30E5A881A0}" name="ADM2_PCODE"/>
    <tableColumn id="28" xr3:uid="{70954930-282B-42DE-83D4-70E0C269E47F}" name="Populations" dataDxfId="30"/>
    <tableColumn id="3" xr3:uid="{02674883-AF8D-4B7F-8325-999E22F4B956}" name="Districts"/>
    <tableColumn id="2" xr3:uid="{B1FE5540-1DCE-430B-A271-841E5A904F1F}" name="Provinces"/>
    <tableColumn id="13" xr3:uid="{8C3448C4-8DD6-4397-BAA8-0A053B5F541C}" name="Sus"/>
    <tableColumn id="10" xr3:uid="{49B45BA3-F3B9-41F1-84A6-6030BEC84BF7}" name="Largest Group"/>
    <tableColumn id="12" xr3:uid="{B1F03107-68B4-4C7D-976D-C8F2934A83DA}" name="Largest %" dataDxfId="29" dataCellStyle="Percent"/>
    <tableColumn id="29" xr3:uid="{B8039FA8-BA15-4526-B92A-40B18C256E3B}" name="Shia" dataDxfId="28" dataCellStyle="20% - Accent1">
      <calculatedColumnFormula>Table1356714[[#This Row],[Shia %]]*Table1356714[[#This Row],[Populations]]</calculatedColumnFormula>
    </tableColumn>
    <tableColumn id="30" xr3:uid="{265B3341-466F-4D7C-941F-034A0BE8E329}" name="Sunni Arab" dataDxfId="27" dataCellStyle="20% - Accent1">
      <calculatedColumnFormula>Table1356714[[#This Row],[Sunni Arab %]]*Table1356714[[#This Row],[Populations]]</calculatedColumnFormula>
    </tableColumn>
    <tableColumn id="31" xr3:uid="{E7944F97-AB97-4066-A297-D041E2232C56}" name="Kurds" dataDxfId="26" dataCellStyle="20% - Accent1">
      <calculatedColumnFormula>Table1356714[[#This Row],[Kurds %]]*Table1356714[[#This Row],[Populations]]</calculatedColumnFormula>
    </tableColumn>
    <tableColumn id="32" xr3:uid="{E4F54824-3CDC-4C82-9697-62C951D14A99}" name="Turkoman" dataDxfId="25" dataCellStyle="20% - Accent1">
      <calculatedColumnFormula>Table1356714[[#This Row],[Turkoman %]]*Table1356714[[#This Row],[Populations]]</calculatedColumnFormula>
    </tableColumn>
    <tableColumn id="33" xr3:uid="{ACEFCBD7-90E2-4A3E-A3E9-7536A3EC27ED}" name="Christians" dataDxfId="24" dataCellStyle="20% - Accent1">
      <calculatedColumnFormula>Table1356714[[#This Row],[Christians %]]*Table1356714[[#This Row],[Populations]]</calculatedColumnFormula>
    </tableColumn>
    <tableColumn id="4" xr3:uid="{E94D54BB-14DF-4D24-A396-07452C0AB8B3}" name="Shia %" dataDxfId="23" dataCellStyle="20% - Accent6"/>
    <tableColumn id="5" xr3:uid="{85B3FC4B-ADFF-4AD4-A329-8A17E3C66309}" name="Sunni Arab %" dataDxfId="22" dataCellStyle="20% - Accent6"/>
    <tableColumn id="6" xr3:uid="{DA7713EC-35ED-4B8D-8BB4-979CDA96DEAD}" name="Kurds %" dataDxfId="21" dataCellStyle="20% - Accent6"/>
    <tableColumn id="7" xr3:uid="{26AC0622-054A-4067-8077-A6DB77407C3D}" name="Turkoman %" dataDxfId="20" dataCellStyle="20% - Accent6"/>
    <tableColumn id="8" xr3:uid="{B0DBD465-F7C8-44E0-985F-C54BBE926092}" name="Christians %" dataDxfId="19" dataCellStyle="20% - Accent6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52D52B-B4F2-412D-BA2E-3BB16C63DECD}" name="Table13567144" displayName="Table13567144" ref="A1:X102" totalsRowShown="0">
  <autoFilter ref="A1:X102" xr:uid="{BD6B733C-012E-4A9D-921E-0161499FAB47}"/>
  <sortState xmlns:xlrd2="http://schemas.microsoft.com/office/spreadsheetml/2017/richdata2" ref="A2:U102">
    <sortCondition ref="E1:E102"/>
  </sortState>
  <tableColumns count="24">
    <tableColumn id="23" xr3:uid="{ACD95E9E-0FAD-4185-81B4-D9F1616A2A1D}" name="Column8"/>
    <tableColumn id="1" xr3:uid="{A09C96BD-F712-497C-8880-B09DA9D07678}" name="ADM2_PCODE"/>
    <tableColumn id="28" xr3:uid="{9FFE9874-D7BA-4D73-A171-6CC205C2836A}" name="Populations" dataDxfId="18"/>
    <tableColumn id="3" xr3:uid="{14CB7571-8814-4856-8D27-B4146D8689C6}" name="Districts"/>
    <tableColumn id="2" xr3:uid="{6183ACFB-98B5-44FC-8E19-4F79E3D46F29}" name="Provinces" dataDxfId="17"/>
    <tableColumn id="13" xr3:uid="{93D808A7-7868-4DAA-9BA6-6B796E186468}" name="Sus"/>
    <tableColumn id="10" xr3:uid="{5C52B237-84E9-4FD4-B1AA-85C4D4F3F538}" name="Largest Group"/>
    <tableColumn id="12" xr3:uid="{532CE035-DA8D-4C74-8916-43980799B17E}" name="Largest %" dataDxfId="16" dataCellStyle="Percent"/>
    <tableColumn id="29" xr3:uid="{E68AEFDD-C1CE-42F9-B18E-F8659E7D8718}" name="Shia" dataDxfId="15" dataCellStyle="20% - Accent1">
      <calculatedColumnFormula>Table13567144[[#This Row],[Shia %]]*Table13567144[[#This Row],[Populations]]</calculatedColumnFormula>
    </tableColumn>
    <tableColumn id="30" xr3:uid="{EBCEA880-4DBD-4B36-9DEB-4604BEB16B11}" name="Sunni Arab" dataDxfId="14" dataCellStyle="20% - Accent1">
      <calculatedColumnFormula>Table13567144[[#This Row],[Sunni Arab %]]*Table13567144[[#This Row],[Populations]]</calculatedColumnFormula>
    </tableColumn>
    <tableColumn id="31" xr3:uid="{49CD8A6C-3284-49D8-869F-11621445EDDC}" name="Kurds" dataDxfId="13" dataCellStyle="20% - Accent1">
      <calculatedColumnFormula>Table13567144[[#This Row],[Kurds %]]*Table13567144[[#This Row],[Populations]]</calculatedColumnFormula>
    </tableColumn>
    <tableColumn id="32" xr3:uid="{7AA10F42-334B-4F33-9BB9-8F57B565765C}" name="Turkoman" dataDxfId="12" dataCellStyle="20% - Accent1">
      <calculatedColumnFormula>Table13567144[[#This Row],[Turkoman %]]*Table13567144[[#This Row],[Populations]]</calculatedColumnFormula>
    </tableColumn>
    <tableColumn id="33" xr3:uid="{D707CBB8-D422-453D-991B-9010809E8B76}" name="Christians" dataDxfId="11" dataCellStyle="20% - Accent1">
      <calculatedColumnFormula>Table13567144[[#This Row],[Christians %]]*Table13567144[[#This Row],[Populations]]</calculatedColumnFormula>
    </tableColumn>
    <tableColumn id="16" xr3:uid="{E88BBBD2-E113-4629-A95C-0C0B38AC4301}" name="Circassians" dataDxfId="10" dataCellStyle="20% - Accent1">
      <calculatedColumnFormula>Table13567144[[#This Row],[Circassians %]]*Table13567144[[#This Row],[Populations]]</calculatedColumnFormula>
    </tableColumn>
    <tableColumn id="17" xr3:uid="{F310B28E-BD34-4AE3-BB2F-A3763082D939}" name="Yazidis" dataDxfId="9" dataCellStyle="20% - Accent1">
      <calculatedColumnFormula>Table13567144[[#This Row],[Yazidis %]]*Table13567144[[#This Row],[Populations]]</calculatedColumnFormula>
    </tableColumn>
    <tableColumn id="18" xr3:uid="{64CB89F0-7337-453A-BF6A-03819F4A95D6}" name="Mandaeans" dataDxfId="8" dataCellStyle="20% - Accent1">
      <calculatedColumnFormula>Table13567144[[#This Row],[Mandaeans %]]*Table13567144[[#This Row],[Populations]]</calculatedColumnFormula>
    </tableColumn>
    <tableColumn id="4" xr3:uid="{FFD7DAFE-04EA-47BC-AE53-F87E4208EE9A}" name="Shia %" dataDxfId="7" dataCellStyle="20% - Accent6"/>
    <tableColumn id="5" xr3:uid="{D9E2EF87-1952-4525-BF9C-3658AA906468}" name="Sunni Arab %" dataDxfId="6" dataCellStyle="20% - Accent6"/>
    <tableColumn id="6" xr3:uid="{F889BDAE-C2E6-4313-9948-CED6019CBEF2}" name="Kurds %" dataDxfId="5" dataCellStyle="20% - Accent6"/>
    <tableColumn id="7" xr3:uid="{F6C693A9-89A2-4A3E-8F09-76163CFE3B54}" name="Turkoman %" dataDxfId="4" dataCellStyle="20% - Accent6"/>
    <tableColumn id="8" xr3:uid="{E0483E2A-B98E-49DA-8D40-9077821F7876}" name="Christians %" dataDxfId="3" dataCellStyle="20% - Accent6"/>
    <tableColumn id="14" xr3:uid="{D6CF054A-EDA8-4CD6-9753-77D1E4B5D9C4}" name="Circassians %" dataDxfId="2" dataCellStyle="20% - Accent6"/>
    <tableColumn id="15" xr3:uid="{67BF65E6-D9A6-4F6E-9DE7-276C85379E05}" name="Yazidis %" dataDxfId="1" dataCellStyle="20% - Accent6"/>
    <tableColumn id="11" xr3:uid="{62CA6384-AEB1-40B0-A944-DD62FBC5A0A8}" name="Mandaeans %" dataDxfId="0" dataCellStyle="20% - Accent6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0BFC-9D85-4CA9-8DD1-80D87E4632AF}">
  <dimension ref="A1:B13"/>
  <sheetViews>
    <sheetView tabSelected="1" workbookViewId="0">
      <selection activeCell="E16" sqref="E16"/>
    </sheetView>
  </sheetViews>
  <sheetFormatPr defaultRowHeight="14.4" x14ac:dyDescent="0.3"/>
  <sheetData>
    <row r="1" spans="1:2" x14ac:dyDescent="0.3">
      <c r="A1" t="s">
        <v>384</v>
      </c>
    </row>
    <row r="2" spans="1:2" x14ac:dyDescent="0.3">
      <c r="B2" t="s">
        <v>383</v>
      </c>
    </row>
    <row r="3" spans="1:2" x14ac:dyDescent="0.3">
      <c r="B3" t="s">
        <v>382</v>
      </c>
    </row>
    <row r="5" spans="1:2" x14ac:dyDescent="0.3">
      <c r="B5" t="s">
        <v>381</v>
      </c>
    </row>
    <row r="6" spans="1:2" x14ac:dyDescent="0.3">
      <c r="B6" t="s">
        <v>380</v>
      </c>
    </row>
    <row r="8" spans="1:2" x14ac:dyDescent="0.3">
      <c r="B8" t="s">
        <v>1045</v>
      </c>
    </row>
    <row r="9" spans="1:2" x14ac:dyDescent="0.3">
      <c r="B9" t="s">
        <v>472</v>
      </c>
    </row>
    <row r="11" spans="1:2" x14ac:dyDescent="0.3">
      <c r="B11" t="s">
        <v>1047</v>
      </c>
    </row>
    <row r="12" spans="1:2" x14ac:dyDescent="0.3">
      <c r="B12" t="s">
        <v>1046</v>
      </c>
    </row>
    <row r="13" spans="1:2" x14ac:dyDescent="0.3">
      <c r="B13" t="s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3">
      <c r="A2" t="s">
        <v>18</v>
      </c>
      <c r="B2" t="s">
        <v>36</v>
      </c>
      <c r="C2" t="s">
        <v>54</v>
      </c>
      <c r="I2" t="s">
        <v>7</v>
      </c>
      <c r="J2" t="s">
        <v>8</v>
      </c>
      <c r="K2" t="s">
        <v>9</v>
      </c>
      <c r="L2" s="2">
        <v>43615</v>
      </c>
      <c r="M2" s="2">
        <v>43619</v>
      </c>
      <c r="O2">
        <v>123728.2109375</v>
      </c>
    </row>
    <row r="3" spans="1:15" x14ac:dyDescent="0.3">
      <c r="A3" t="s">
        <v>19</v>
      </c>
      <c r="B3" t="s">
        <v>37</v>
      </c>
      <c r="C3" t="s">
        <v>55</v>
      </c>
      <c r="I3" t="s">
        <v>7</v>
      </c>
      <c r="J3" t="s">
        <v>8</v>
      </c>
      <c r="K3" t="s">
        <v>9</v>
      </c>
      <c r="L3" s="2">
        <v>43615</v>
      </c>
      <c r="M3" s="2">
        <v>43619</v>
      </c>
      <c r="O3">
        <v>18905.126953125</v>
      </c>
    </row>
    <row r="4" spans="1:15" x14ac:dyDescent="0.3">
      <c r="A4" t="s">
        <v>20</v>
      </c>
      <c r="B4" t="s">
        <v>38</v>
      </c>
      <c r="C4" t="s">
        <v>56</v>
      </c>
      <c r="I4" t="s">
        <v>7</v>
      </c>
      <c r="J4" t="s">
        <v>8</v>
      </c>
      <c r="K4" t="s">
        <v>9</v>
      </c>
      <c r="L4" s="2">
        <v>43615</v>
      </c>
      <c r="M4" s="2">
        <v>43619</v>
      </c>
      <c r="O4">
        <v>51645.8046875</v>
      </c>
    </row>
    <row r="5" spans="1:15" x14ac:dyDescent="0.3">
      <c r="A5" t="s">
        <v>21</v>
      </c>
      <c r="B5" t="s">
        <v>39</v>
      </c>
      <c r="C5" t="s">
        <v>57</v>
      </c>
      <c r="I5" t="s">
        <v>7</v>
      </c>
      <c r="J5" t="s">
        <v>8</v>
      </c>
      <c r="K5" t="s">
        <v>9</v>
      </c>
      <c r="L5" s="2">
        <v>43615</v>
      </c>
      <c r="M5" s="2">
        <v>43619</v>
      </c>
      <c r="O5">
        <v>40115.8125</v>
      </c>
    </row>
    <row r="6" spans="1:15" x14ac:dyDescent="0.3">
      <c r="A6" t="s">
        <v>22</v>
      </c>
      <c r="B6" t="s">
        <v>40</v>
      </c>
      <c r="C6" t="s">
        <v>58</v>
      </c>
      <c r="I6" t="s">
        <v>7</v>
      </c>
      <c r="J6" t="s">
        <v>8</v>
      </c>
      <c r="K6" t="s">
        <v>9</v>
      </c>
      <c r="L6" s="2">
        <v>43615</v>
      </c>
      <c r="M6" s="2">
        <v>43619</v>
      </c>
      <c r="O6">
        <v>8478.20703125</v>
      </c>
    </row>
    <row r="7" spans="1:15" x14ac:dyDescent="0.3">
      <c r="A7" t="s">
        <v>23</v>
      </c>
      <c r="B7" t="s">
        <v>41</v>
      </c>
      <c r="C7" t="s">
        <v>59</v>
      </c>
      <c r="I7" t="s">
        <v>7</v>
      </c>
      <c r="J7" t="s">
        <v>8</v>
      </c>
      <c r="K7" t="s">
        <v>9</v>
      </c>
      <c r="L7" s="2">
        <v>43615</v>
      </c>
      <c r="M7" s="2">
        <v>43619</v>
      </c>
      <c r="O7">
        <v>17577.27734375</v>
      </c>
    </row>
    <row r="8" spans="1:15" x14ac:dyDescent="0.3">
      <c r="A8" t="s">
        <v>24</v>
      </c>
      <c r="B8" t="s">
        <v>42</v>
      </c>
      <c r="C8" t="s">
        <v>60</v>
      </c>
      <c r="I8" t="s">
        <v>7</v>
      </c>
      <c r="J8" t="s">
        <v>8</v>
      </c>
      <c r="K8" t="s">
        <v>9</v>
      </c>
      <c r="L8" s="2">
        <v>43615</v>
      </c>
      <c r="M8" s="2">
        <v>43619</v>
      </c>
      <c r="O8">
        <v>5339.6494140625</v>
      </c>
    </row>
    <row r="9" spans="1:15" x14ac:dyDescent="0.3">
      <c r="A9" t="s">
        <v>25</v>
      </c>
      <c r="B9" t="s">
        <v>43</v>
      </c>
      <c r="C9" t="s">
        <v>61</v>
      </c>
      <c r="I9" t="s">
        <v>7</v>
      </c>
      <c r="J9" t="s">
        <v>8</v>
      </c>
      <c r="K9" t="s">
        <v>9</v>
      </c>
      <c r="L9" s="2">
        <v>43615</v>
      </c>
      <c r="M9" s="2">
        <v>43619</v>
      </c>
      <c r="O9">
        <v>5100.005859375</v>
      </c>
    </row>
    <row r="10" spans="1:15" x14ac:dyDescent="0.3">
      <c r="A10" t="s">
        <v>26</v>
      </c>
      <c r="B10" t="s">
        <v>44</v>
      </c>
      <c r="C10" t="s">
        <v>62</v>
      </c>
      <c r="I10" t="s">
        <v>7</v>
      </c>
      <c r="J10" t="s">
        <v>8</v>
      </c>
      <c r="K10" t="s">
        <v>9</v>
      </c>
      <c r="L10" s="2">
        <v>43615</v>
      </c>
      <c r="M10" s="2">
        <v>43619</v>
      </c>
      <c r="O10">
        <v>18744.587890625</v>
      </c>
    </row>
    <row r="11" spans="1:15" x14ac:dyDescent="0.3">
      <c r="A11" t="s">
        <v>27</v>
      </c>
      <c r="B11" t="s">
        <v>45</v>
      </c>
      <c r="C11" t="s">
        <v>63</v>
      </c>
      <c r="I11" t="s">
        <v>7</v>
      </c>
      <c r="J11" t="s">
        <v>8</v>
      </c>
      <c r="K11" t="s">
        <v>9</v>
      </c>
      <c r="L11" s="2">
        <v>43615</v>
      </c>
      <c r="M11" s="2">
        <v>43619</v>
      </c>
      <c r="O11">
        <v>6642.4853515625</v>
      </c>
    </row>
    <row r="12" spans="1:15" x14ac:dyDescent="0.3">
      <c r="A12" t="s">
        <v>28</v>
      </c>
      <c r="B12" t="s">
        <v>46</v>
      </c>
      <c r="C12" t="s">
        <v>64</v>
      </c>
      <c r="I12" t="s">
        <v>7</v>
      </c>
      <c r="J12" t="s">
        <v>8</v>
      </c>
      <c r="K12" t="s">
        <v>9</v>
      </c>
      <c r="L12" s="2">
        <v>43615</v>
      </c>
      <c r="M12" s="2">
        <v>43619</v>
      </c>
      <c r="O12">
        <v>14493.65234375</v>
      </c>
    </row>
    <row r="13" spans="1:15" x14ac:dyDescent="0.3">
      <c r="A13" t="s">
        <v>29</v>
      </c>
      <c r="B13" t="s">
        <v>47</v>
      </c>
      <c r="C13" t="s">
        <v>65</v>
      </c>
      <c r="I13" t="s">
        <v>7</v>
      </c>
      <c r="J13" t="s">
        <v>8</v>
      </c>
      <c r="K13" t="s">
        <v>9</v>
      </c>
      <c r="L13" s="2">
        <v>43615</v>
      </c>
      <c r="M13" s="2">
        <v>43619</v>
      </c>
      <c r="O13">
        <v>5065.86279296875</v>
      </c>
    </row>
    <row r="14" spans="1:15" x14ac:dyDescent="0.3">
      <c r="A14" t="s">
        <v>30</v>
      </c>
      <c r="B14" t="s">
        <v>48</v>
      </c>
      <c r="C14" t="s">
        <v>66</v>
      </c>
      <c r="I14" t="s">
        <v>7</v>
      </c>
      <c r="J14" t="s">
        <v>8</v>
      </c>
      <c r="K14" t="s">
        <v>9</v>
      </c>
      <c r="L14" s="2">
        <v>43615</v>
      </c>
      <c r="M14" s="2">
        <v>43619</v>
      </c>
      <c r="O14">
        <v>10194.802734375</v>
      </c>
    </row>
    <row r="15" spans="1:15" x14ac:dyDescent="0.3">
      <c r="A15" t="s">
        <v>31</v>
      </c>
      <c r="B15" t="s">
        <v>49</v>
      </c>
      <c r="C15" t="s">
        <v>67</v>
      </c>
      <c r="I15" t="s">
        <v>7</v>
      </c>
      <c r="J15" t="s">
        <v>8</v>
      </c>
      <c r="K15" t="s">
        <v>9</v>
      </c>
      <c r="L15" s="2">
        <v>43615</v>
      </c>
      <c r="M15" s="2">
        <v>43619</v>
      </c>
      <c r="O15">
        <v>16637.64453125</v>
      </c>
    </row>
    <row r="16" spans="1:15" x14ac:dyDescent="0.3">
      <c r="A16" t="s">
        <v>32</v>
      </c>
      <c r="B16" t="s">
        <v>50</v>
      </c>
      <c r="C16" t="s">
        <v>68</v>
      </c>
      <c r="I16" t="s">
        <v>7</v>
      </c>
      <c r="J16" t="s">
        <v>8</v>
      </c>
      <c r="K16" t="s">
        <v>9</v>
      </c>
      <c r="L16" s="2">
        <v>43615</v>
      </c>
      <c r="M16" s="2">
        <v>43619</v>
      </c>
      <c r="O16">
        <v>37962.66796875</v>
      </c>
    </row>
    <row r="17" spans="1:15" x14ac:dyDescent="0.3">
      <c r="A17" t="s">
        <v>33</v>
      </c>
      <c r="B17" t="s">
        <v>51</v>
      </c>
      <c r="C17" t="s">
        <v>69</v>
      </c>
      <c r="I17" t="s">
        <v>7</v>
      </c>
      <c r="J17" t="s">
        <v>8</v>
      </c>
      <c r="K17" t="s">
        <v>9</v>
      </c>
      <c r="L17" s="2">
        <v>43615</v>
      </c>
      <c r="M17" s="2">
        <v>43619</v>
      </c>
      <c r="O17">
        <v>24987.6796875</v>
      </c>
    </row>
    <row r="18" spans="1:15" x14ac:dyDescent="0.3">
      <c r="A18" t="s">
        <v>34</v>
      </c>
      <c r="B18" t="s">
        <v>52</v>
      </c>
      <c r="C18" t="s">
        <v>70</v>
      </c>
      <c r="I18" t="s">
        <v>7</v>
      </c>
      <c r="J18" t="s">
        <v>8</v>
      </c>
      <c r="K18" t="s">
        <v>9</v>
      </c>
      <c r="L18" s="2">
        <v>43615</v>
      </c>
      <c r="M18" s="2">
        <v>43619</v>
      </c>
      <c r="O18">
        <v>13293.626953125</v>
      </c>
    </row>
    <row r="19" spans="1:15" x14ac:dyDescent="0.3">
      <c r="A19" t="s">
        <v>35</v>
      </c>
      <c r="B19" t="s">
        <v>53</v>
      </c>
      <c r="C19" t="s">
        <v>71</v>
      </c>
      <c r="I19" t="s">
        <v>7</v>
      </c>
      <c r="J19" t="s">
        <v>8</v>
      </c>
      <c r="K19" t="s">
        <v>9</v>
      </c>
      <c r="L19" s="2">
        <v>43615</v>
      </c>
      <c r="M19" s="2">
        <v>43619</v>
      </c>
      <c r="O19">
        <v>17356.77734375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2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3"/>
  <cols>
    <col min="1" max="1" width="14.88671875" bestFit="1" customWidth="1"/>
  </cols>
  <sheetData>
    <row r="1" spans="1:18" x14ac:dyDescent="0.3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10</v>
      </c>
      <c r="J1" s="1" t="s">
        <v>11</v>
      </c>
      <c r="K1" s="1" t="s">
        <v>12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</row>
    <row r="2" spans="1:18" x14ac:dyDescent="0.3">
      <c r="A2" t="s">
        <v>80</v>
      </c>
      <c r="B2" t="s">
        <v>175</v>
      </c>
      <c r="C2" t="s">
        <v>269</v>
      </c>
      <c r="I2" t="s">
        <v>19</v>
      </c>
      <c r="J2" t="s">
        <v>37</v>
      </c>
      <c r="K2" t="s">
        <v>55</v>
      </c>
      <c r="L2" t="s">
        <v>7</v>
      </c>
      <c r="M2" t="s">
        <v>8</v>
      </c>
      <c r="N2" t="s">
        <v>9</v>
      </c>
      <c r="O2" s="2">
        <v>43615</v>
      </c>
      <c r="P2" s="2">
        <v>43619</v>
      </c>
      <c r="R2">
        <v>1144.365966796875</v>
      </c>
    </row>
    <row r="3" spans="1:18" x14ac:dyDescent="0.3">
      <c r="A3" t="s">
        <v>81</v>
      </c>
      <c r="B3" t="s">
        <v>176</v>
      </c>
      <c r="C3" t="s">
        <v>270</v>
      </c>
      <c r="I3" t="s">
        <v>22</v>
      </c>
      <c r="J3" t="s">
        <v>40</v>
      </c>
      <c r="K3" t="s">
        <v>58</v>
      </c>
      <c r="L3" t="s">
        <v>7</v>
      </c>
      <c r="M3" t="s">
        <v>8</v>
      </c>
      <c r="N3" t="s">
        <v>9</v>
      </c>
      <c r="O3" s="2">
        <v>43615</v>
      </c>
      <c r="P3" s="2">
        <v>43619</v>
      </c>
      <c r="R3">
        <v>3878.0341796875</v>
      </c>
    </row>
    <row r="4" spans="1:18" x14ac:dyDescent="0.3">
      <c r="A4" t="s">
        <v>82</v>
      </c>
      <c r="B4" t="s">
        <v>177</v>
      </c>
      <c r="C4" t="s">
        <v>271</v>
      </c>
      <c r="I4" t="s">
        <v>29</v>
      </c>
      <c r="J4" t="s">
        <v>47</v>
      </c>
      <c r="K4" t="s">
        <v>65</v>
      </c>
      <c r="L4" t="s">
        <v>7</v>
      </c>
      <c r="M4" t="s">
        <v>8</v>
      </c>
      <c r="N4" t="s">
        <v>9</v>
      </c>
      <c r="O4" s="2">
        <v>43615</v>
      </c>
      <c r="P4" s="2">
        <v>43619</v>
      </c>
      <c r="R4">
        <v>1846.521118164062</v>
      </c>
    </row>
    <row r="5" spans="1:18" x14ac:dyDescent="0.3">
      <c r="A5" t="s">
        <v>83</v>
      </c>
      <c r="B5" t="s">
        <v>178</v>
      </c>
      <c r="C5" t="s">
        <v>272</v>
      </c>
      <c r="I5" t="s">
        <v>25</v>
      </c>
      <c r="J5" t="s">
        <v>43</v>
      </c>
      <c r="K5" t="s">
        <v>61</v>
      </c>
      <c r="L5" t="s">
        <v>7</v>
      </c>
      <c r="M5" t="s">
        <v>8</v>
      </c>
      <c r="N5" t="s">
        <v>9</v>
      </c>
      <c r="O5" s="2">
        <v>43615</v>
      </c>
      <c r="P5" s="2">
        <v>43619</v>
      </c>
      <c r="R5">
        <v>255.28802490234381</v>
      </c>
    </row>
    <row r="6" spans="1:18" x14ac:dyDescent="0.3">
      <c r="A6" t="s">
        <v>84</v>
      </c>
      <c r="B6" t="s">
        <v>179</v>
      </c>
      <c r="C6" t="s">
        <v>273</v>
      </c>
      <c r="I6" t="s">
        <v>27</v>
      </c>
      <c r="J6" t="s">
        <v>45</v>
      </c>
      <c r="K6" t="s">
        <v>63</v>
      </c>
      <c r="L6" t="s">
        <v>7</v>
      </c>
      <c r="M6" t="s">
        <v>8</v>
      </c>
      <c r="N6" t="s">
        <v>9</v>
      </c>
      <c r="O6" s="2">
        <v>43615</v>
      </c>
      <c r="P6" s="2">
        <v>43619</v>
      </c>
      <c r="R6">
        <v>2869.9111328125</v>
      </c>
    </row>
    <row r="7" spans="1:18" x14ac:dyDescent="0.3">
      <c r="A7" t="s">
        <v>85</v>
      </c>
      <c r="B7" t="s">
        <v>180</v>
      </c>
      <c r="C7" t="s">
        <v>274</v>
      </c>
      <c r="I7" t="s">
        <v>31</v>
      </c>
      <c r="J7" t="s">
        <v>49</v>
      </c>
      <c r="K7" t="s">
        <v>67</v>
      </c>
      <c r="L7" t="s">
        <v>7</v>
      </c>
      <c r="M7" t="s">
        <v>8</v>
      </c>
      <c r="N7" t="s">
        <v>9</v>
      </c>
      <c r="O7" s="2">
        <v>43615</v>
      </c>
      <c r="P7" s="2">
        <v>43619</v>
      </c>
      <c r="R7">
        <v>4198.63916015625</v>
      </c>
    </row>
    <row r="8" spans="1:18" x14ac:dyDescent="0.3">
      <c r="A8" t="s">
        <v>86</v>
      </c>
      <c r="B8" t="s">
        <v>181</v>
      </c>
      <c r="C8" t="s">
        <v>275</v>
      </c>
      <c r="I8" t="s">
        <v>32</v>
      </c>
      <c r="J8" t="s">
        <v>50</v>
      </c>
      <c r="K8" t="s">
        <v>68</v>
      </c>
      <c r="L8" t="s">
        <v>7</v>
      </c>
      <c r="M8" t="s">
        <v>8</v>
      </c>
      <c r="N8" t="s">
        <v>9</v>
      </c>
      <c r="O8" s="2">
        <v>43615</v>
      </c>
      <c r="P8" s="2">
        <v>43619</v>
      </c>
      <c r="R8">
        <v>8572.861328125</v>
      </c>
    </row>
    <row r="9" spans="1:18" x14ac:dyDescent="0.3">
      <c r="A9" t="s">
        <v>19</v>
      </c>
      <c r="B9" t="s">
        <v>37</v>
      </c>
      <c r="C9" t="s">
        <v>276</v>
      </c>
      <c r="I9" t="s">
        <v>19</v>
      </c>
      <c r="J9" t="s">
        <v>37</v>
      </c>
      <c r="K9" t="s">
        <v>55</v>
      </c>
      <c r="L9" t="s">
        <v>7</v>
      </c>
      <c r="M9" t="s">
        <v>8</v>
      </c>
      <c r="N9" t="s">
        <v>9</v>
      </c>
      <c r="O9" s="2">
        <v>43615</v>
      </c>
      <c r="P9" s="2">
        <v>43619</v>
      </c>
      <c r="R9">
        <v>1209.01953125</v>
      </c>
    </row>
    <row r="10" spans="1:18" x14ac:dyDescent="0.3">
      <c r="A10" t="s">
        <v>87</v>
      </c>
      <c r="B10" t="s">
        <v>182</v>
      </c>
      <c r="C10" t="s">
        <v>277</v>
      </c>
      <c r="I10" t="s">
        <v>34</v>
      </c>
      <c r="J10" t="s">
        <v>52</v>
      </c>
      <c r="K10" t="s">
        <v>70</v>
      </c>
      <c r="L10" t="s">
        <v>7</v>
      </c>
      <c r="M10" t="s">
        <v>8</v>
      </c>
      <c r="N10" t="s">
        <v>9</v>
      </c>
      <c r="O10" s="2">
        <v>43615</v>
      </c>
      <c r="P10" s="2">
        <v>43619</v>
      </c>
      <c r="R10">
        <v>2357.649169921875</v>
      </c>
    </row>
    <row r="11" spans="1:18" x14ac:dyDescent="0.3">
      <c r="A11" t="s">
        <v>88</v>
      </c>
      <c r="B11" t="s">
        <v>183</v>
      </c>
      <c r="C11" t="s">
        <v>278</v>
      </c>
      <c r="I11" t="s">
        <v>33</v>
      </c>
      <c r="J11" t="s">
        <v>51</v>
      </c>
      <c r="K11" t="s">
        <v>69</v>
      </c>
      <c r="L11" t="s">
        <v>7</v>
      </c>
      <c r="M11" t="s">
        <v>8</v>
      </c>
      <c r="N11" t="s">
        <v>9</v>
      </c>
      <c r="O11" s="2">
        <v>43615</v>
      </c>
      <c r="P11" s="2">
        <v>43619</v>
      </c>
      <c r="R11">
        <v>2736.399658203125</v>
      </c>
    </row>
    <row r="12" spans="1:18" x14ac:dyDescent="0.3">
      <c r="A12" t="s">
        <v>89</v>
      </c>
      <c r="B12" t="s">
        <v>184</v>
      </c>
      <c r="C12" t="s">
        <v>279</v>
      </c>
      <c r="I12" t="s">
        <v>22</v>
      </c>
      <c r="J12" t="s">
        <v>40</v>
      </c>
      <c r="K12" t="s">
        <v>58</v>
      </c>
      <c r="L12" t="s">
        <v>7</v>
      </c>
      <c r="M12" t="s">
        <v>8</v>
      </c>
      <c r="N12" t="s">
        <v>9</v>
      </c>
      <c r="O12" s="2">
        <v>43615</v>
      </c>
      <c r="P12" s="2">
        <v>43619</v>
      </c>
      <c r="R12">
        <v>1268.829956054688</v>
      </c>
    </row>
    <row r="13" spans="1:18" x14ac:dyDescent="0.3">
      <c r="A13" t="s">
        <v>90</v>
      </c>
      <c r="B13" t="s">
        <v>185</v>
      </c>
      <c r="C13" t="s">
        <v>280</v>
      </c>
      <c r="I13" t="s">
        <v>18</v>
      </c>
      <c r="J13" t="s">
        <v>36</v>
      </c>
      <c r="K13" t="s">
        <v>54</v>
      </c>
      <c r="L13" t="s">
        <v>7</v>
      </c>
      <c r="M13" t="s">
        <v>8</v>
      </c>
      <c r="N13" t="s">
        <v>9</v>
      </c>
      <c r="O13" s="2">
        <v>43615</v>
      </c>
      <c r="P13" s="2">
        <v>43619</v>
      </c>
      <c r="R13">
        <v>4404.6904296875</v>
      </c>
    </row>
    <row r="14" spans="1:18" x14ac:dyDescent="0.3">
      <c r="A14" t="s">
        <v>91</v>
      </c>
      <c r="B14" t="s">
        <v>186</v>
      </c>
      <c r="C14" t="s">
        <v>281</v>
      </c>
      <c r="I14" t="s">
        <v>19</v>
      </c>
      <c r="J14" t="s">
        <v>37</v>
      </c>
      <c r="K14" t="s">
        <v>55</v>
      </c>
      <c r="L14" t="s">
        <v>7</v>
      </c>
      <c r="M14" t="s">
        <v>8</v>
      </c>
      <c r="N14" t="s">
        <v>9</v>
      </c>
      <c r="O14" s="2">
        <v>43615</v>
      </c>
      <c r="P14" s="2">
        <v>43619</v>
      </c>
      <c r="R14">
        <v>1499.960571289062</v>
      </c>
    </row>
    <row r="15" spans="1:18" x14ac:dyDescent="0.3">
      <c r="A15" t="s">
        <v>92</v>
      </c>
      <c r="B15" t="s">
        <v>187</v>
      </c>
      <c r="C15" t="s">
        <v>282</v>
      </c>
      <c r="I15" t="s">
        <v>35</v>
      </c>
      <c r="J15" t="s">
        <v>53</v>
      </c>
      <c r="K15" t="s">
        <v>71</v>
      </c>
      <c r="L15" t="s">
        <v>7</v>
      </c>
      <c r="M15" t="s">
        <v>8</v>
      </c>
      <c r="N15" t="s">
        <v>9</v>
      </c>
      <c r="O15" s="2">
        <v>43615</v>
      </c>
      <c r="P15" s="2">
        <v>43619</v>
      </c>
      <c r="R15">
        <v>2042.134765625</v>
      </c>
    </row>
    <row r="16" spans="1:18" x14ac:dyDescent="0.3">
      <c r="A16" t="s">
        <v>93</v>
      </c>
      <c r="B16" t="s">
        <v>188</v>
      </c>
      <c r="C16" t="s">
        <v>283</v>
      </c>
      <c r="I16" t="s">
        <v>32</v>
      </c>
      <c r="J16" t="s">
        <v>50</v>
      </c>
      <c r="K16" t="s">
        <v>68</v>
      </c>
      <c r="L16" t="s">
        <v>7</v>
      </c>
      <c r="M16" t="s">
        <v>8</v>
      </c>
      <c r="N16" t="s">
        <v>9</v>
      </c>
      <c r="O16" s="2">
        <v>43615</v>
      </c>
      <c r="P16" s="2">
        <v>43619</v>
      </c>
      <c r="R16">
        <v>1302.407958984375</v>
      </c>
    </row>
    <row r="17" spans="1:18" x14ac:dyDescent="0.3">
      <c r="A17" t="s">
        <v>94</v>
      </c>
      <c r="B17" t="s">
        <v>189</v>
      </c>
      <c r="C17" t="s">
        <v>284</v>
      </c>
      <c r="I17" t="s">
        <v>22</v>
      </c>
      <c r="J17" t="s">
        <v>40</v>
      </c>
      <c r="K17" t="s">
        <v>58</v>
      </c>
      <c r="L17" t="s">
        <v>7</v>
      </c>
      <c r="M17" t="s">
        <v>8</v>
      </c>
      <c r="N17" t="s">
        <v>9</v>
      </c>
      <c r="O17" s="2">
        <v>43615</v>
      </c>
      <c r="P17" s="2">
        <v>43619</v>
      </c>
      <c r="R17">
        <v>2382.321533203125</v>
      </c>
    </row>
    <row r="18" spans="1:18" x14ac:dyDescent="0.3">
      <c r="A18" t="s">
        <v>95</v>
      </c>
      <c r="B18" t="s">
        <v>190</v>
      </c>
      <c r="C18" t="s">
        <v>285</v>
      </c>
      <c r="I18" t="s">
        <v>24</v>
      </c>
      <c r="J18" t="s">
        <v>42</v>
      </c>
      <c r="K18" t="s">
        <v>60</v>
      </c>
      <c r="L18" t="s">
        <v>7</v>
      </c>
      <c r="M18" t="s">
        <v>8</v>
      </c>
      <c r="N18" t="s">
        <v>9</v>
      </c>
      <c r="O18" s="2">
        <v>43615</v>
      </c>
      <c r="P18" s="2">
        <v>43619</v>
      </c>
      <c r="R18">
        <v>2058.951171875</v>
      </c>
    </row>
    <row r="19" spans="1:18" x14ac:dyDescent="0.3">
      <c r="A19" t="s">
        <v>96</v>
      </c>
      <c r="B19" t="s">
        <v>191</v>
      </c>
      <c r="C19" t="s">
        <v>286</v>
      </c>
      <c r="I19" t="s">
        <v>32</v>
      </c>
      <c r="J19" t="s">
        <v>50</v>
      </c>
      <c r="K19" t="s">
        <v>68</v>
      </c>
      <c r="L19" t="s">
        <v>7</v>
      </c>
      <c r="M19" t="s">
        <v>8</v>
      </c>
      <c r="N19" t="s">
        <v>9</v>
      </c>
      <c r="O19" s="2">
        <v>43615</v>
      </c>
      <c r="P19" s="2">
        <v>43619</v>
      </c>
      <c r="R19">
        <v>10257.3056640625</v>
      </c>
    </row>
    <row r="20" spans="1:18" x14ac:dyDescent="0.3">
      <c r="A20" t="s">
        <v>97</v>
      </c>
      <c r="B20" t="s">
        <v>192</v>
      </c>
      <c r="C20" t="s">
        <v>287</v>
      </c>
      <c r="I20" t="s">
        <v>30</v>
      </c>
      <c r="J20" t="s">
        <v>48</v>
      </c>
      <c r="K20" t="s">
        <v>66</v>
      </c>
      <c r="L20" t="s">
        <v>7</v>
      </c>
      <c r="M20" t="s">
        <v>8</v>
      </c>
      <c r="N20" t="s">
        <v>9</v>
      </c>
      <c r="O20" s="2">
        <v>43615</v>
      </c>
      <c r="P20" s="2">
        <v>43619</v>
      </c>
      <c r="R20">
        <v>2888.96630859375</v>
      </c>
    </row>
    <row r="21" spans="1:18" x14ac:dyDescent="0.3">
      <c r="A21" t="s">
        <v>98</v>
      </c>
      <c r="B21" t="s">
        <v>193</v>
      </c>
      <c r="C21" t="s">
        <v>288</v>
      </c>
      <c r="I21" t="s">
        <v>24</v>
      </c>
      <c r="J21" t="s">
        <v>42</v>
      </c>
      <c r="K21" t="s">
        <v>60</v>
      </c>
      <c r="L21" t="s">
        <v>7</v>
      </c>
      <c r="M21" t="s">
        <v>8</v>
      </c>
      <c r="N21" t="s">
        <v>9</v>
      </c>
      <c r="O21" s="2">
        <v>43615</v>
      </c>
      <c r="P21" s="2">
        <v>43619</v>
      </c>
      <c r="R21">
        <v>929.867431640625</v>
      </c>
    </row>
    <row r="22" spans="1:18" x14ac:dyDescent="0.3">
      <c r="A22" t="s">
        <v>99</v>
      </c>
      <c r="B22" t="s">
        <v>194</v>
      </c>
      <c r="C22" t="s">
        <v>289</v>
      </c>
      <c r="I22" t="s">
        <v>29</v>
      </c>
      <c r="J22" t="s">
        <v>47</v>
      </c>
      <c r="K22" t="s">
        <v>65</v>
      </c>
      <c r="L22" t="s">
        <v>7</v>
      </c>
      <c r="M22" t="s">
        <v>8</v>
      </c>
      <c r="N22" t="s">
        <v>9</v>
      </c>
      <c r="O22" s="2">
        <v>43615</v>
      </c>
      <c r="P22" s="2">
        <v>43619</v>
      </c>
      <c r="R22">
        <v>534.93109130859375</v>
      </c>
    </row>
    <row r="23" spans="1:18" x14ac:dyDescent="0.3">
      <c r="A23" t="s">
        <v>100</v>
      </c>
      <c r="B23" t="s">
        <v>195</v>
      </c>
      <c r="C23" t="s">
        <v>290</v>
      </c>
      <c r="I23" t="s">
        <v>25</v>
      </c>
      <c r="J23" t="s">
        <v>43</v>
      </c>
      <c r="K23" t="s">
        <v>61</v>
      </c>
      <c r="L23" t="s">
        <v>7</v>
      </c>
      <c r="M23" t="s">
        <v>8</v>
      </c>
      <c r="N23" t="s">
        <v>9</v>
      </c>
      <c r="O23" s="2">
        <v>43615</v>
      </c>
      <c r="P23" s="2">
        <v>43619</v>
      </c>
      <c r="R23">
        <v>1583.555541992188</v>
      </c>
    </row>
    <row r="24" spans="1:18" x14ac:dyDescent="0.3">
      <c r="A24" t="s">
        <v>101</v>
      </c>
      <c r="B24" t="s">
        <v>196</v>
      </c>
      <c r="C24" t="s">
        <v>291</v>
      </c>
      <c r="I24" t="s">
        <v>31</v>
      </c>
      <c r="J24" t="s">
        <v>49</v>
      </c>
      <c r="K24" t="s">
        <v>67</v>
      </c>
      <c r="L24" t="s">
        <v>7</v>
      </c>
      <c r="M24" t="s">
        <v>8</v>
      </c>
      <c r="N24" t="s">
        <v>9</v>
      </c>
      <c r="O24" s="2">
        <v>43615</v>
      </c>
      <c r="P24" s="2">
        <v>43619</v>
      </c>
      <c r="R24">
        <v>3640.68115234375</v>
      </c>
    </row>
    <row r="25" spans="1:18" x14ac:dyDescent="0.3">
      <c r="A25" t="s">
        <v>102</v>
      </c>
      <c r="B25" t="s">
        <v>197</v>
      </c>
      <c r="C25" t="s">
        <v>292</v>
      </c>
      <c r="I25" t="s">
        <v>18</v>
      </c>
      <c r="J25" t="s">
        <v>36</v>
      </c>
      <c r="K25" t="s">
        <v>54</v>
      </c>
      <c r="L25" t="s">
        <v>7</v>
      </c>
      <c r="M25" t="s">
        <v>8</v>
      </c>
      <c r="N25" t="s">
        <v>9</v>
      </c>
      <c r="O25" s="2">
        <v>43615</v>
      </c>
      <c r="P25" s="2">
        <v>43619</v>
      </c>
      <c r="R25">
        <v>8508.6591796875</v>
      </c>
    </row>
    <row r="26" spans="1:18" x14ac:dyDescent="0.3">
      <c r="A26" t="s">
        <v>103</v>
      </c>
      <c r="B26" t="s">
        <v>198</v>
      </c>
      <c r="C26" t="s">
        <v>293</v>
      </c>
      <c r="I26" t="s">
        <v>25</v>
      </c>
      <c r="J26" t="s">
        <v>43</v>
      </c>
      <c r="K26" t="s">
        <v>61</v>
      </c>
      <c r="L26" t="s">
        <v>7</v>
      </c>
      <c r="M26" t="s">
        <v>8</v>
      </c>
      <c r="N26" t="s">
        <v>9</v>
      </c>
      <c r="O26" s="2">
        <v>43615</v>
      </c>
      <c r="P26" s="2">
        <v>43619</v>
      </c>
      <c r="R26">
        <v>270.23703002929688</v>
      </c>
    </row>
    <row r="27" spans="1:18" x14ac:dyDescent="0.3">
      <c r="A27" t="s">
        <v>104</v>
      </c>
      <c r="B27" t="s">
        <v>199</v>
      </c>
      <c r="C27" t="s">
        <v>294</v>
      </c>
      <c r="I27" t="s">
        <v>26</v>
      </c>
      <c r="J27" t="s">
        <v>44</v>
      </c>
      <c r="K27" t="s">
        <v>62</v>
      </c>
      <c r="L27" t="s">
        <v>7</v>
      </c>
      <c r="M27" t="s">
        <v>8</v>
      </c>
      <c r="N27" t="s">
        <v>9</v>
      </c>
      <c r="O27" s="2">
        <v>43615</v>
      </c>
      <c r="P27" s="2">
        <v>43619</v>
      </c>
      <c r="R27">
        <v>2948.818603515625</v>
      </c>
    </row>
    <row r="28" spans="1:18" x14ac:dyDescent="0.3">
      <c r="A28" t="s">
        <v>105</v>
      </c>
      <c r="B28" t="s">
        <v>200</v>
      </c>
      <c r="C28" t="s">
        <v>295</v>
      </c>
      <c r="I28" t="s">
        <v>20</v>
      </c>
      <c r="J28" t="s">
        <v>38</v>
      </c>
      <c r="K28" t="s">
        <v>56</v>
      </c>
      <c r="L28" t="s">
        <v>7</v>
      </c>
      <c r="M28" t="s">
        <v>8</v>
      </c>
      <c r="N28" t="s">
        <v>9</v>
      </c>
      <c r="O28" s="2">
        <v>43615</v>
      </c>
      <c r="P28" s="2">
        <v>43619</v>
      </c>
      <c r="R28">
        <v>1718.169799804688</v>
      </c>
    </row>
    <row r="29" spans="1:18" x14ac:dyDescent="0.3">
      <c r="A29" t="s">
        <v>106</v>
      </c>
      <c r="B29" t="s">
        <v>201</v>
      </c>
      <c r="C29" t="s">
        <v>296</v>
      </c>
      <c r="I29" t="s">
        <v>21</v>
      </c>
      <c r="J29" t="s">
        <v>39</v>
      </c>
      <c r="K29" t="s">
        <v>57</v>
      </c>
      <c r="L29" t="s">
        <v>7</v>
      </c>
      <c r="M29" t="s">
        <v>8</v>
      </c>
      <c r="N29" t="s">
        <v>9</v>
      </c>
      <c r="O29" s="2">
        <v>43615</v>
      </c>
      <c r="P29" s="2">
        <v>43619</v>
      </c>
      <c r="R29">
        <v>519.4681396484375</v>
      </c>
    </row>
    <row r="30" spans="1:18" x14ac:dyDescent="0.3">
      <c r="A30" t="s">
        <v>107</v>
      </c>
      <c r="B30" t="s">
        <v>202</v>
      </c>
      <c r="C30" t="s">
        <v>297</v>
      </c>
      <c r="I30" t="s">
        <v>35</v>
      </c>
      <c r="J30" t="s">
        <v>53</v>
      </c>
      <c r="K30" t="s">
        <v>71</v>
      </c>
      <c r="L30" t="s">
        <v>7</v>
      </c>
      <c r="M30" t="s">
        <v>8</v>
      </c>
      <c r="N30" t="s">
        <v>9</v>
      </c>
      <c r="O30" s="2">
        <v>43615</v>
      </c>
      <c r="P30" s="2">
        <v>43619</v>
      </c>
      <c r="R30">
        <v>5075.40087890625</v>
      </c>
    </row>
    <row r="31" spans="1:18" x14ac:dyDescent="0.3">
      <c r="A31" t="s">
        <v>108</v>
      </c>
      <c r="B31" t="s">
        <v>203</v>
      </c>
      <c r="C31" t="s">
        <v>298</v>
      </c>
      <c r="D31" t="s">
        <v>370</v>
      </c>
      <c r="I31" t="s">
        <v>25</v>
      </c>
      <c r="J31" t="s">
        <v>43</v>
      </c>
      <c r="K31" t="s">
        <v>61</v>
      </c>
      <c r="L31" t="s">
        <v>7</v>
      </c>
      <c r="M31" t="s">
        <v>8</v>
      </c>
      <c r="N31" t="s">
        <v>9</v>
      </c>
      <c r="O31" s="2">
        <v>43615</v>
      </c>
      <c r="P31" s="2">
        <v>43619</v>
      </c>
      <c r="R31">
        <v>1316.524658203125</v>
      </c>
    </row>
    <row r="32" spans="1:18" x14ac:dyDescent="0.3">
      <c r="A32" t="s">
        <v>109</v>
      </c>
      <c r="B32" t="s">
        <v>204</v>
      </c>
      <c r="C32" t="s">
        <v>299</v>
      </c>
      <c r="I32" t="s">
        <v>24</v>
      </c>
      <c r="J32" t="s">
        <v>42</v>
      </c>
      <c r="K32" t="s">
        <v>60</v>
      </c>
      <c r="L32" t="s">
        <v>7</v>
      </c>
      <c r="M32" t="s">
        <v>8</v>
      </c>
      <c r="N32" t="s">
        <v>9</v>
      </c>
      <c r="O32" s="2">
        <v>43615</v>
      </c>
      <c r="P32" s="2">
        <v>43619</v>
      </c>
      <c r="R32">
        <v>1333.806518554688</v>
      </c>
    </row>
    <row r="33" spans="1:18" x14ac:dyDescent="0.3">
      <c r="A33" t="s">
        <v>110</v>
      </c>
      <c r="B33" t="s">
        <v>205</v>
      </c>
      <c r="C33" t="s">
        <v>300</v>
      </c>
      <c r="I33" t="s">
        <v>25</v>
      </c>
      <c r="J33" t="s">
        <v>43</v>
      </c>
      <c r="K33" t="s">
        <v>61</v>
      </c>
      <c r="L33" t="s">
        <v>7</v>
      </c>
      <c r="M33" t="s">
        <v>8</v>
      </c>
      <c r="N33" t="s">
        <v>9</v>
      </c>
      <c r="O33" s="2">
        <v>43615</v>
      </c>
      <c r="P33" s="2">
        <v>43619</v>
      </c>
      <c r="R33">
        <v>1422.687866210938</v>
      </c>
    </row>
    <row r="34" spans="1:18" x14ac:dyDescent="0.3">
      <c r="A34" t="s">
        <v>111</v>
      </c>
      <c r="B34" t="s">
        <v>206</v>
      </c>
      <c r="C34" t="s">
        <v>301</v>
      </c>
      <c r="I34" t="s">
        <v>31</v>
      </c>
      <c r="J34" t="s">
        <v>49</v>
      </c>
      <c r="K34" t="s">
        <v>67</v>
      </c>
      <c r="L34" t="s">
        <v>7</v>
      </c>
      <c r="M34" t="s">
        <v>8</v>
      </c>
      <c r="N34" t="s">
        <v>9</v>
      </c>
      <c r="O34" s="2">
        <v>43615</v>
      </c>
      <c r="P34" s="2">
        <v>43619</v>
      </c>
      <c r="R34">
        <v>2692.72900390625</v>
      </c>
    </row>
    <row r="35" spans="1:18" x14ac:dyDescent="0.3">
      <c r="A35" t="s">
        <v>112</v>
      </c>
      <c r="B35" t="s">
        <v>207</v>
      </c>
      <c r="C35" t="s">
        <v>302</v>
      </c>
      <c r="I35" t="s">
        <v>21</v>
      </c>
      <c r="J35" t="s">
        <v>39</v>
      </c>
      <c r="K35" t="s">
        <v>57</v>
      </c>
      <c r="L35" t="s">
        <v>7</v>
      </c>
      <c r="M35" t="s">
        <v>8</v>
      </c>
      <c r="N35" t="s">
        <v>9</v>
      </c>
      <c r="O35" s="2">
        <v>43615</v>
      </c>
      <c r="P35" s="2">
        <v>43619</v>
      </c>
      <c r="R35">
        <v>605.90936279296875</v>
      </c>
    </row>
    <row r="36" spans="1:18" x14ac:dyDescent="0.3">
      <c r="A36" t="s">
        <v>113</v>
      </c>
      <c r="B36" t="s">
        <v>208</v>
      </c>
      <c r="C36" t="s">
        <v>303</v>
      </c>
      <c r="I36" t="s">
        <v>31</v>
      </c>
      <c r="J36" t="s">
        <v>49</v>
      </c>
      <c r="K36" t="s">
        <v>67</v>
      </c>
      <c r="L36" t="s">
        <v>7</v>
      </c>
      <c r="M36" t="s">
        <v>8</v>
      </c>
      <c r="N36" t="s">
        <v>9</v>
      </c>
      <c r="O36" s="2">
        <v>43615</v>
      </c>
      <c r="P36" s="2">
        <v>43619</v>
      </c>
      <c r="R36">
        <v>2073.347900390625</v>
      </c>
    </row>
    <row r="37" spans="1:18" x14ac:dyDescent="0.3">
      <c r="A37" t="s">
        <v>114</v>
      </c>
      <c r="B37" t="s">
        <v>209</v>
      </c>
      <c r="C37" t="s">
        <v>304</v>
      </c>
      <c r="I37" t="s">
        <v>19</v>
      </c>
      <c r="J37" t="s">
        <v>37</v>
      </c>
      <c r="K37" t="s">
        <v>55</v>
      </c>
      <c r="L37" t="s">
        <v>7</v>
      </c>
      <c r="M37" t="s">
        <v>8</v>
      </c>
      <c r="N37" t="s">
        <v>9</v>
      </c>
      <c r="O37" s="2">
        <v>43615</v>
      </c>
      <c r="P37" s="2">
        <v>43619</v>
      </c>
      <c r="R37">
        <v>1024.946899414062</v>
      </c>
    </row>
    <row r="38" spans="1:18" x14ac:dyDescent="0.3">
      <c r="A38" t="s">
        <v>115</v>
      </c>
      <c r="B38" t="s">
        <v>210</v>
      </c>
      <c r="C38" t="s">
        <v>305</v>
      </c>
      <c r="I38" t="s">
        <v>32</v>
      </c>
      <c r="J38" t="s">
        <v>50</v>
      </c>
      <c r="K38" t="s">
        <v>68</v>
      </c>
      <c r="L38" t="s">
        <v>7</v>
      </c>
      <c r="M38" t="s">
        <v>8</v>
      </c>
      <c r="N38" t="s">
        <v>9</v>
      </c>
      <c r="O38" s="2">
        <v>43615</v>
      </c>
      <c r="P38" s="2">
        <v>43619</v>
      </c>
      <c r="R38">
        <v>4715.60986328125</v>
      </c>
    </row>
    <row r="39" spans="1:18" x14ac:dyDescent="0.3">
      <c r="A39" t="s">
        <v>116</v>
      </c>
      <c r="B39" t="s">
        <v>211</v>
      </c>
      <c r="C39" t="s">
        <v>306</v>
      </c>
      <c r="I39" t="s">
        <v>26</v>
      </c>
      <c r="J39" t="s">
        <v>44</v>
      </c>
      <c r="K39" t="s">
        <v>62</v>
      </c>
      <c r="L39" t="s">
        <v>7</v>
      </c>
      <c r="M39" t="s">
        <v>8</v>
      </c>
      <c r="N39" t="s">
        <v>9</v>
      </c>
      <c r="O39" s="2">
        <v>43615</v>
      </c>
      <c r="P39" s="2">
        <v>43619</v>
      </c>
      <c r="R39">
        <v>996.87744140625</v>
      </c>
    </row>
    <row r="40" spans="1:18" x14ac:dyDescent="0.3">
      <c r="A40" t="s">
        <v>117</v>
      </c>
      <c r="B40" t="s">
        <v>212</v>
      </c>
      <c r="C40" t="s">
        <v>307</v>
      </c>
      <c r="I40" t="s">
        <v>24</v>
      </c>
      <c r="J40" t="s">
        <v>42</v>
      </c>
      <c r="K40" t="s">
        <v>60</v>
      </c>
      <c r="L40" t="s">
        <v>7</v>
      </c>
      <c r="M40" t="s">
        <v>8</v>
      </c>
      <c r="N40" t="s">
        <v>9</v>
      </c>
      <c r="O40" s="2">
        <v>43615</v>
      </c>
      <c r="P40" s="2">
        <v>43619</v>
      </c>
      <c r="R40">
        <v>1017.0244140625</v>
      </c>
    </row>
    <row r="41" spans="1:18" x14ac:dyDescent="0.3">
      <c r="A41" t="s">
        <v>21</v>
      </c>
      <c r="B41" t="s">
        <v>39</v>
      </c>
      <c r="C41" t="s">
        <v>308</v>
      </c>
      <c r="I41" t="s">
        <v>21</v>
      </c>
      <c r="J41" t="s">
        <v>39</v>
      </c>
      <c r="K41" t="s">
        <v>57</v>
      </c>
      <c r="L41" t="s">
        <v>7</v>
      </c>
      <c r="M41" t="s">
        <v>8</v>
      </c>
      <c r="N41" t="s">
        <v>9</v>
      </c>
      <c r="O41" s="2">
        <v>43615</v>
      </c>
      <c r="P41" s="2">
        <v>43619</v>
      </c>
      <c r="R41">
        <v>38990.43359375</v>
      </c>
    </row>
    <row r="42" spans="1:18" x14ac:dyDescent="0.3">
      <c r="A42" t="s">
        <v>118</v>
      </c>
      <c r="B42" t="s">
        <v>213</v>
      </c>
      <c r="C42" t="s">
        <v>309</v>
      </c>
      <c r="I42" t="s">
        <v>35</v>
      </c>
      <c r="J42" t="s">
        <v>53</v>
      </c>
      <c r="K42" t="s">
        <v>71</v>
      </c>
      <c r="L42" t="s">
        <v>7</v>
      </c>
      <c r="M42" t="s">
        <v>8</v>
      </c>
      <c r="N42" t="s">
        <v>9</v>
      </c>
      <c r="O42" s="2">
        <v>43615</v>
      </c>
      <c r="P42" s="2">
        <v>43619</v>
      </c>
      <c r="R42">
        <v>2452.6552734375</v>
      </c>
    </row>
    <row r="43" spans="1:18" x14ac:dyDescent="0.3">
      <c r="A43" t="s">
        <v>119</v>
      </c>
      <c r="B43" t="s">
        <v>214</v>
      </c>
      <c r="C43" t="s">
        <v>310</v>
      </c>
      <c r="I43" t="s">
        <v>34</v>
      </c>
      <c r="J43" t="s">
        <v>52</v>
      </c>
      <c r="K43" t="s">
        <v>70</v>
      </c>
      <c r="L43" t="s">
        <v>7</v>
      </c>
      <c r="M43" t="s">
        <v>8</v>
      </c>
      <c r="N43" t="s">
        <v>9</v>
      </c>
      <c r="O43" s="2">
        <v>43615</v>
      </c>
      <c r="P43" s="2">
        <v>43619</v>
      </c>
      <c r="R43">
        <v>4173.599609375</v>
      </c>
    </row>
    <row r="44" spans="1:18" x14ac:dyDescent="0.3">
      <c r="A44" t="s">
        <v>120</v>
      </c>
      <c r="B44" t="s">
        <v>215</v>
      </c>
      <c r="C44" t="s">
        <v>311</v>
      </c>
      <c r="I44" t="s">
        <v>19</v>
      </c>
      <c r="J44" t="s">
        <v>37</v>
      </c>
      <c r="K44" t="s">
        <v>55</v>
      </c>
      <c r="L44" t="s">
        <v>7</v>
      </c>
      <c r="M44" t="s">
        <v>8</v>
      </c>
      <c r="N44" t="s">
        <v>9</v>
      </c>
      <c r="O44" s="2">
        <v>43615</v>
      </c>
      <c r="P44" s="2">
        <v>43619</v>
      </c>
      <c r="R44">
        <v>2091.513427734375</v>
      </c>
    </row>
    <row r="45" spans="1:18" x14ac:dyDescent="0.3">
      <c r="A45" t="s">
        <v>121</v>
      </c>
      <c r="B45" t="s">
        <v>216</v>
      </c>
      <c r="C45" t="s">
        <v>312</v>
      </c>
      <c r="I45" t="s">
        <v>18</v>
      </c>
      <c r="J45" t="s">
        <v>36</v>
      </c>
      <c r="K45" t="s">
        <v>54</v>
      </c>
      <c r="L45" t="s">
        <v>7</v>
      </c>
      <c r="M45" t="s">
        <v>8</v>
      </c>
      <c r="N45" t="s">
        <v>9</v>
      </c>
      <c r="O45" s="2">
        <v>43615</v>
      </c>
      <c r="P45" s="2">
        <v>43619</v>
      </c>
      <c r="R45">
        <v>8547.6123046875</v>
      </c>
    </row>
    <row r="46" spans="1:18" x14ac:dyDescent="0.3">
      <c r="A46" t="s">
        <v>122</v>
      </c>
      <c r="B46" t="s">
        <v>217</v>
      </c>
      <c r="C46" t="s">
        <v>313</v>
      </c>
      <c r="I46" t="s">
        <v>34</v>
      </c>
      <c r="J46" t="s">
        <v>52</v>
      </c>
      <c r="K46" t="s">
        <v>70</v>
      </c>
      <c r="L46" t="s">
        <v>7</v>
      </c>
      <c r="M46" t="s">
        <v>8</v>
      </c>
      <c r="N46" t="s">
        <v>9</v>
      </c>
      <c r="O46" s="2">
        <v>43615</v>
      </c>
      <c r="P46" s="2">
        <v>43619</v>
      </c>
      <c r="R46">
        <v>3554.842041015625</v>
      </c>
    </row>
    <row r="47" spans="1:18" x14ac:dyDescent="0.3">
      <c r="A47" t="s">
        <v>123</v>
      </c>
      <c r="B47" t="s">
        <v>218</v>
      </c>
      <c r="C47" t="s">
        <v>314</v>
      </c>
      <c r="I47" t="s">
        <v>25</v>
      </c>
      <c r="J47" t="s">
        <v>43</v>
      </c>
      <c r="K47" t="s">
        <v>61</v>
      </c>
      <c r="L47" t="s">
        <v>7</v>
      </c>
      <c r="M47" t="s">
        <v>8</v>
      </c>
      <c r="N47" t="s">
        <v>9</v>
      </c>
      <c r="O47" s="2">
        <v>43615</v>
      </c>
      <c r="P47" s="2">
        <v>43619</v>
      </c>
      <c r="R47">
        <v>173.09028625488281</v>
      </c>
    </row>
    <row r="48" spans="1:18" x14ac:dyDescent="0.3">
      <c r="A48" t="s">
        <v>124</v>
      </c>
      <c r="B48" t="s">
        <v>219</v>
      </c>
      <c r="C48" t="s">
        <v>315</v>
      </c>
      <c r="I48" t="s">
        <v>20</v>
      </c>
      <c r="J48" t="s">
        <v>38</v>
      </c>
      <c r="K48" t="s">
        <v>56</v>
      </c>
      <c r="L48" t="s">
        <v>7</v>
      </c>
      <c r="M48" t="s">
        <v>8</v>
      </c>
      <c r="N48" t="s">
        <v>9</v>
      </c>
      <c r="O48" s="2">
        <v>43615</v>
      </c>
      <c r="P48" s="2">
        <v>43619</v>
      </c>
      <c r="R48">
        <v>2361.126220703125</v>
      </c>
    </row>
    <row r="49" spans="1:18" x14ac:dyDescent="0.3">
      <c r="A49" t="s">
        <v>125</v>
      </c>
      <c r="B49" t="s">
        <v>220</v>
      </c>
      <c r="C49" t="s">
        <v>316</v>
      </c>
      <c r="I49" t="s">
        <v>18</v>
      </c>
      <c r="J49" t="s">
        <v>36</v>
      </c>
      <c r="K49" t="s">
        <v>54</v>
      </c>
      <c r="L49" t="s">
        <v>7</v>
      </c>
      <c r="M49" t="s">
        <v>8</v>
      </c>
      <c r="N49" t="s">
        <v>9</v>
      </c>
      <c r="O49" s="2">
        <v>43615</v>
      </c>
      <c r="P49" s="2">
        <v>43619</v>
      </c>
      <c r="R49">
        <v>80044.734375</v>
      </c>
    </row>
    <row r="50" spans="1:18" x14ac:dyDescent="0.3">
      <c r="A50" t="s">
        <v>126</v>
      </c>
      <c r="B50" t="s">
        <v>221</v>
      </c>
      <c r="C50" t="s">
        <v>317</v>
      </c>
      <c r="I50" t="s">
        <v>20</v>
      </c>
      <c r="J50" t="s">
        <v>38</v>
      </c>
      <c r="K50" t="s">
        <v>56</v>
      </c>
      <c r="L50" t="s">
        <v>7</v>
      </c>
      <c r="M50" t="s">
        <v>8</v>
      </c>
      <c r="N50" t="s">
        <v>9</v>
      </c>
      <c r="O50" s="2">
        <v>43615</v>
      </c>
      <c r="P50" s="2">
        <v>43619</v>
      </c>
      <c r="R50">
        <v>46555.41796875</v>
      </c>
    </row>
    <row r="51" spans="1:18" x14ac:dyDescent="0.3">
      <c r="A51" t="s">
        <v>127</v>
      </c>
      <c r="B51" t="s">
        <v>222</v>
      </c>
      <c r="C51" t="s">
        <v>318</v>
      </c>
      <c r="I51" t="s">
        <v>20</v>
      </c>
      <c r="J51" t="s">
        <v>38</v>
      </c>
      <c r="K51" t="s">
        <v>56</v>
      </c>
      <c r="L51" t="s">
        <v>7</v>
      </c>
      <c r="M51" t="s">
        <v>8</v>
      </c>
      <c r="N51" t="s">
        <v>9</v>
      </c>
      <c r="O51" s="2">
        <v>43615</v>
      </c>
      <c r="P51" s="2">
        <v>43619</v>
      </c>
      <c r="R51">
        <v>1011.090942382812</v>
      </c>
    </row>
    <row r="52" spans="1:18" x14ac:dyDescent="0.3">
      <c r="A52" t="s">
        <v>128</v>
      </c>
      <c r="B52" t="s">
        <v>223</v>
      </c>
      <c r="C52" t="s">
        <v>319</v>
      </c>
      <c r="I52" t="s">
        <v>22</v>
      </c>
      <c r="J52" t="s">
        <v>40</v>
      </c>
      <c r="K52" t="s">
        <v>58</v>
      </c>
      <c r="L52" t="s">
        <v>7</v>
      </c>
      <c r="M52" t="s">
        <v>8</v>
      </c>
      <c r="N52" t="s">
        <v>9</v>
      </c>
      <c r="O52" s="2">
        <v>43615</v>
      </c>
      <c r="P52" s="2">
        <v>43619</v>
      </c>
      <c r="R52">
        <v>949.02154541015625</v>
      </c>
    </row>
    <row r="53" spans="1:18" x14ac:dyDescent="0.3">
      <c r="A53" t="s">
        <v>129</v>
      </c>
      <c r="B53" t="s">
        <v>224</v>
      </c>
      <c r="C53" t="s">
        <v>320</v>
      </c>
      <c r="I53" t="s">
        <v>34</v>
      </c>
      <c r="J53" t="s">
        <v>52</v>
      </c>
      <c r="K53" t="s">
        <v>70</v>
      </c>
      <c r="L53" t="s">
        <v>7</v>
      </c>
      <c r="M53" t="s">
        <v>8</v>
      </c>
      <c r="N53" t="s">
        <v>9</v>
      </c>
      <c r="O53" s="2">
        <v>43615</v>
      </c>
      <c r="P53" s="2">
        <v>43619</v>
      </c>
      <c r="R53">
        <v>1810.541748046875</v>
      </c>
    </row>
    <row r="54" spans="1:18" x14ac:dyDescent="0.3">
      <c r="A54" t="s">
        <v>130</v>
      </c>
      <c r="B54" t="s">
        <v>225</v>
      </c>
      <c r="C54" t="s">
        <v>321</v>
      </c>
      <c r="I54" t="s">
        <v>32</v>
      </c>
      <c r="J54" t="s">
        <v>50</v>
      </c>
      <c r="K54" t="s">
        <v>68</v>
      </c>
      <c r="L54" t="s">
        <v>7</v>
      </c>
      <c r="M54" t="s">
        <v>8</v>
      </c>
      <c r="N54" t="s">
        <v>9</v>
      </c>
      <c r="O54" s="2">
        <v>43615</v>
      </c>
      <c r="P54" s="2">
        <v>43619</v>
      </c>
      <c r="R54">
        <v>1259.235107421875</v>
      </c>
    </row>
    <row r="55" spans="1:18" x14ac:dyDescent="0.3">
      <c r="A55" t="s">
        <v>131</v>
      </c>
      <c r="B55" t="s">
        <v>226</v>
      </c>
      <c r="C55" t="s">
        <v>322</v>
      </c>
      <c r="I55" t="s">
        <v>33</v>
      </c>
      <c r="J55" t="s">
        <v>51</v>
      </c>
      <c r="K55" t="s">
        <v>69</v>
      </c>
      <c r="L55" t="s">
        <v>7</v>
      </c>
      <c r="M55" t="s">
        <v>8</v>
      </c>
      <c r="N55" t="s">
        <v>9</v>
      </c>
      <c r="O55" s="2">
        <v>43615</v>
      </c>
      <c r="P55" s="2">
        <v>43619</v>
      </c>
      <c r="R55">
        <v>1423.609130859375</v>
      </c>
    </row>
    <row r="56" spans="1:18" x14ac:dyDescent="0.3">
      <c r="A56" t="s">
        <v>23</v>
      </c>
      <c r="B56" t="s">
        <v>41</v>
      </c>
      <c r="C56" t="s">
        <v>323</v>
      </c>
      <c r="I56" t="s">
        <v>23</v>
      </c>
      <c r="J56" t="s">
        <v>41</v>
      </c>
      <c r="K56" t="s">
        <v>59</v>
      </c>
      <c r="L56" t="s">
        <v>7</v>
      </c>
      <c r="M56" t="s">
        <v>8</v>
      </c>
      <c r="N56" t="s">
        <v>9</v>
      </c>
      <c r="O56" s="2">
        <v>43615</v>
      </c>
      <c r="P56" s="2">
        <v>43619</v>
      </c>
      <c r="R56">
        <v>2303.743408203125</v>
      </c>
    </row>
    <row r="57" spans="1:18" x14ac:dyDescent="0.3">
      <c r="A57" t="s">
        <v>132</v>
      </c>
      <c r="B57" t="s">
        <v>227</v>
      </c>
      <c r="C57" t="s">
        <v>324</v>
      </c>
      <c r="I57" t="s">
        <v>35</v>
      </c>
      <c r="J57" t="s">
        <v>53</v>
      </c>
      <c r="K57" t="s">
        <v>71</v>
      </c>
      <c r="L57" t="s">
        <v>7</v>
      </c>
      <c r="M57" t="s">
        <v>8</v>
      </c>
      <c r="N57" t="s">
        <v>9</v>
      </c>
      <c r="O57" s="2">
        <v>43615</v>
      </c>
      <c r="P57" s="2">
        <v>43619</v>
      </c>
      <c r="R57">
        <v>4296.26318359375</v>
      </c>
    </row>
    <row r="58" spans="1:18" x14ac:dyDescent="0.3">
      <c r="A58" t="s">
        <v>133</v>
      </c>
      <c r="B58" t="s">
        <v>228</v>
      </c>
      <c r="C58" t="s">
        <v>325</v>
      </c>
      <c r="I58" t="s">
        <v>25</v>
      </c>
      <c r="J58" t="s">
        <v>43</v>
      </c>
      <c r="K58" t="s">
        <v>61</v>
      </c>
      <c r="L58" t="s">
        <v>7</v>
      </c>
      <c r="M58" t="s">
        <v>8</v>
      </c>
      <c r="N58" t="s">
        <v>9</v>
      </c>
      <c r="O58" s="2">
        <v>43615</v>
      </c>
      <c r="P58" s="2">
        <v>43619</v>
      </c>
      <c r="R58">
        <v>78.622642517089844</v>
      </c>
    </row>
    <row r="59" spans="1:18" x14ac:dyDescent="0.3">
      <c r="A59" t="s">
        <v>134</v>
      </c>
      <c r="B59" t="s">
        <v>229</v>
      </c>
      <c r="C59" t="s">
        <v>326</v>
      </c>
      <c r="I59" t="s">
        <v>28</v>
      </c>
      <c r="J59" t="s">
        <v>46</v>
      </c>
      <c r="K59" t="s">
        <v>64</v>
      </c>
      <c r="L59" t="s">
        <v>7</v>
      </c>
      <c r="M59" t="s">
        <v>8</v>
      </c>
      <c r="N59" t="s">
        <v>9</v>
      </c>
      <c r="O59" s="2">
        <v>43615</v>
      </c>
      <c r="P59" s="2">
        <v>43619</v>
      </c>
      <c r="R59">
        <v>950.5263671875</v>
      </c>
    </row>
    <row r="60" spans="1:18" x14ac:dyDescent="0.3">
      <c r="A60" t="s">
        <v>135</v>
      </c>
      <c r="B60" t="s">
        <v>230</v>
      </c>
      <c r="C60" t="s">
        <v>327</v>
      </c>
      <c r="I60" t="s">
        <v>19</v>
      </c>
      <c r="J60" t="s">
        <v>37</v>
      </c>
      <c r="K60" t="s">
        <v>55</v>
      </c>
      <c r="L60" t="s">
        <v>7</v>
      </c>
      <c r="M60" t="s">
        <v>8</v>
      </c>
      <c r="N60" t="s">
        <v>9</v>
      </c>
      <c r="O60" s="2">
        <v>43615</v>
      </c>
      <c r="P60" s="2">
        <v>43619</v>
      </c>
      <c r="R60">
        <v>9937.8818359375</v>
      </c>
    </row>
    <row r="61" spans="1:18" x14ac:dyDescent="0.3">
      <c r="A61" t="s">
        <v>136</v>
      </c>
      <c r="B61" t="s">
        <v>231</v>
      </c>
      <c r="C61" t="s">
        <v>328</v>
      </c>
      <c r="I61" t="s">
        <v>31</v>
      </c>
      <c r="J61" t="s">
        <v>49</v>
      </c>
      <c r="K61" t="s">
        <v>67</v>
      </c>
      <c r="L61" t="s">
        <v>7</v>
      </c>
      <c r="M61" t="s">
        <v>8</v>
      </c>
      <c r="N61" t="s">
        <v>9</v>
      </c>
      <c r="O61" s="2">
        <v>43615</v>
      </c>
      <c r="P61" s="2">
        <v>43619</v>
      </c>
      <c r="R61">
        <v>3749.854736328125</v>
      </c>
    </row>
    <row r="62" spans="1:18" x14ac:dyDescent="0.3">
      <c r="A62" t="s">
        <v>137</v>
      </c>
      <c r="B62" t="s">
        <v>232</v>
      </c>
      <c r="C62" t="s">
        <v>329</v>
      </c>
      <c r="I62" t="s">
        <v>18</v>
      </c>
      <c r="J62" t="s">
        <v>36</v>
      </c>
      <c r="K62" t="s">
        <v>54</v>
      </c>
      <c r="L62" t="s">
        <v>7</v>
      </c>
      <c r="M62" t="s">
        <v>8</v>
      </c>
      <c r="N62" t="s">
        <v>9</v>
      </c>
      <c r="O62" s="2">
        <v>43615</v>
      </c>
      <c r="P62" s="2">
        <v>43619</v>
      </c>
      <c r="R62">
        <v>11361.1416015625</v>
      </c>
    </row>
    <row r="63" spans="1:18" x14ac:dyDescent="0.3">
      <c r="A63" t="s">
        <v>138</v>
      </c>
      <c r="B63" t="s">
        <v>233</v>
      </c>
      <c r="C63" t="s">
        <v>330</v>
      </c>
      <c r="I63" t="s">
        <v>32</v>
      </c>
      <c r="J63" t="s">
        <v>50</v>
      </c>
      <c r="K63" t="s">
        <v>68</v>
      </c>
      <c r="L63" t="s">
        <v>7</v>
      </c>
      <c r="M63" t="s">
        <v>8</v>
      </c>
      <c r="N63" t="s">
        <v>9</v>
      </c>
      <c r="O63" s="2">
        <v>43615</v>
      </c>
      <c r="P63" s="2">
        <v>43619</v>
      </c>
      <c r="R63">
        <v>2960.8818359375</v>
      </c>
    </row>
    <row r="64" spans="1:18" x14ac:dyDescent="0.3">
      <c r="A64" t="s">
        <v>139</v>
      </c>
      <c r="B64" t="s">
        <v>234</v>
      </c>
      <c r="C64" t="s">
        <v>331</v>
      </c>
      <c r="I64" t="s">
        <v>35</v>
      </c>
      <c r="J64" t="s">
        <v>53</v>
      </c>
      <c r="K64" t="s">
        <v>71</v>
      </c>
      <c r="L64" t="s">
        <v>7</v>
      </c>
      <c r="M64" t="s">
        <v>8</v>
      </c>
      <c r="N64" t="s">
        <v>9</v>
      </c>
      <c r="O64" s="2">
        <v>43615</v>
      </c>
      <c r="P64" s="2">
        <v>43619</v>
      </c>
      <c r="R64">
        <v>3490.323974609375</v>
      </c>
    </row>
    <row r="65" spans="1:18" x14ac:dyDescent="0.3">
      <c r="A65" t="s">
        <v>140</v>
      </c>
      <c r="B65" t="s">
        <v>235</v>
      </c>
      <c r="C65" t="s">
        <v>332</v>
      </c>
      <c r="I65" t="s">
        <v>33</v>
      </c>
      <c r="J65" t="s">
        <v>51</v>
      </c>
      <c r="K65" t="s">
        <v>69</v>
      </c>
      <c r="L65" t="s">
        <v>7</v>
      </c>
      <c r="M65" t="s">
        <v>8</v>
      </c>
      <c r="N65" t="s">
        <v>9</v>
      </c>
      <c r="O65" s="2">
        <v>43615</v>
      </c>
      <c r="P65" s="2">
        <v>43619</v>
      </c>
      <c r="R65">
        <v>4017.27099609375</v>
      </c>
    </row>
    <row r="66" spans="1:18" x14ac:dyDescent="0.3">
      <c r="A66" t="s">
        <v>141</v>
      </c>
      <c r="B66" t="s">
        <v>236</v>
      </c>
      <c r="C66" t="s">
        <v>333</v>
      </c>
      <c r="I66" t="s">
        <v>26</v>
      </c>
      <c r="J66" t="s">
        <v>44</v>
      </c>
      <c r="K66" t="s">
        <v>62</v>
      </c>
      <c r="L66" t="s">
        <v>7</v>
      </c>
      <c r="M66" t="s">
        <v>8</v>
      </c>
      <c r="N66" t="s">
        <v>9</v>
      </c>
      <c r="O66" s="2">
        <v>43615</v>
      </c>
      <c r="P66" s="2">
        <v>43619</v>
      </c>
      <c r="R66">
        <v>6811.77001953125</v>
      </c>
    </row>
    <row r="67" spans="1:18" x14ac:dyDescent="0.3">
      <c r="A67" t="s">
        <v>142</v>
      </c>
      <c r="B67" t="s">
        <v>237</v>
      </c>
      <c r="C67" t="s">
        <v>334</v>
      </c>
      <c r="I67" t="s">
        <v>26</v>
      </c>
      <c r="J67" t="s">
        <v>44</v>
      </c>
      <c r="K67" t="s">
        <v>62</v>
      </c>
      <c r="L67" t="s">
        <v>7</v>
      </c>
      <c r="M67" t="s">
        <v>8</v>
      </c>
      <c r="N67" t="s">
        <v>9</v>
      </c>
      <c r="O67" s="2">
        <v>43615</v>
      </c>
      <c r="P67" s="2">
        <v>43619</v>
      </c>
      <c r="R67">
        <v>1822.05224609375</v>
      </c>
    </row>
    <row r="68" spans="1:18" x14ac:dyDescent="0.3">
      <c r="A68" t="s">
        <v>143</v>
      </c>
      <c r="B68" t="s">
        <v>238</v>
      </c>
      <c r="C68" t="s">
        <v>335</v>
      </c>
      <c r="I68" t="s">
        <v>33</v>
      </c>
      <c r="J68" t="s">
        <v>51</v>
      </c>
      <c r="K68" t="s">
        <v>69</v>
      </c>
      <c r="L68" t="s">
        <v>7</v>
      </c>
      <c r="M68" t="s">
        <v>8</v>
      </c>
      <c r="N68" t="s">
        <v>9</v>
      </c>
      <c r="O68" s="2">
        <v>43615</v>
      </c>
      <c r="P68" s="2">
        <v>43619</v>
      </c>
      <c r="R68">
        <v>6626.5244140625</v>
      </c>
    </row>
    <row r="69" spans="1:18" x14ac:dyDescent="0.3">
      <c r="A69" t="s">
        <v>144</v>
      </c>
      <c r="B69" t="s">
        <v>239</v>
      </c>
      <c r="C69" t="s">
        <v>336</v>
      </c>
      <c r="I69" t="s">
        <v>23</v>
      </c>
      <c r="J69" t="s">
        <v>41</v>
      </c>
      <c r="K69" t="s">
        <v>59</v>
      </c>
      <c r="L69" t="s">
        <v>7</v>
      </c>
      <c r="M69" t="s">
        <v>8</v>
      </c>
      <c r="N69" t="s">
        <v>9</v>
      </c>
      <c r="O69" s="2">
        <v>43615</v>
      </c>
      <c r="P69" s="2">
        <v>43619</v>
      </c>
      <c r="R69">
        <v>4065.140869140625</v>
      </c>
    </row>
    <row r="70" spans="1:18" x14ac:dyDescent="0.3">
      <c r="A70" t="s">
        <v>145</v>
      </c>
      <c r="B70" t="s">
        <v>240</v>
      </c>
      <c r="C70" t="s">
        <v>337</v>
      </c>
      <c r="I70" t="s">
        <v>30</v>
      </c>
      <c r="J70" t="s">
        <v>48</v>
      </c>
      <c r="K70" t="s">
        <v>66</v>
      </c>
      <c r="L70" t="s">
        <v>7</v>
      </c>
      <c r="M70" t="s">
        <v>8</v>
      </c>
      <c r="N70" t="s">
        <v>9</v>
      </c>
      <c r="O70" s="2">
        <v>43615</v>
      </c>
      <c r="P70" s="2">
        <v>43619</v>
      </c>
      <c r="R70">
        <v>2671.679931640625</v>
      </c>
    </row>
    <row r="71" spans="1:18" x14ac:dyDescent="0.3">
      <c r="A71" t="s">
        <v>146</v>
      </c>
      <c r="B71" t="s">
        <v>241</v>
      </c>
      <c r="C71" t="s">
        <v>338</v>
      </c>
      <c r="I71" t="s">
        <v>23</v>
      </c>
      <c r="J71" t="s">
        <v>41</v>
      </c>
      <c r="K71" t="s">
        <v>59</v>
      </c>
      <c r="L71" t="s">
        <v>7</v>
      </c>
      <c r="M71" t="s">
        <v>8</v>
      </c>
      <c r="N71" t="s">
        <v>9</v>
      </c>
      <c r="O71" s="2">
        <v>43615</v>
      </c>
      <c r="P71" s="2">
        <v>43619</v>
      </c>
      <c r="R71">
        <v>530.08477783203125</v>
      </c>
    </row>
    <row r="72" spans="1:18" x14ac:dyDescent="0.3">
      <c r="A72" t="s">
        <v>147</v>
      </c>
      <c r="B72" t="s">
        <v>242</v>
      </c>
      <c r="C72" t="s">
        <v>339</v>
      </c>
      <c r="I72" t="s">
        <v>30</v>
      </c>
      <c r="J72" t="s">
        <v>48</v>
      </c>
      <c r="K72" t="s">
        <v>66</v>
      </c>
      <c r="L72" t="s">
        <v>7</v>
      </c>
      <c r="M72" t="s">
        <v>8</v>
      </c>
      <c r="N72" t="s">
        <v>9</v>
      </c>
      <c r="O72" s="2">
        <v>43615</v>
      </c>
      <c r="P72" s="2">
        <v>43619</v>
      </c>
      <c r="R72">
        <v>1722.608276367188</v>
      </c>
    </row>
    <row r="73" spans="1:18" x14ac:dyDescent="0.3">
      <c r="A73" t="s">
        <v>148</v>
      </c>
      <c r="B73" t="s">
        <v>243</v>
      </c>
      <c r="C73" t="s">
        <v>340</v>
      </c>
      <c r="I73" t="s">
        <v>23</v>
      </c>
      <c r="J73" t="s">
        <v>41</v>
      </c>
      <c r="K73" t="s">
        <v>59</v>
      </c>
      <c r="L73" t="s">
        <v>7</v>
      </c>
      <c r="M73" t="s">
        <v>8</v>
      </c>
      <c r="N73" t="s">
        <v>9</v>
      </c>
      <c r="O73" s="2">
        <v>43615</v>
      </c>
      <c r="P73" s="2">
        <v>43619</v>
      </c>
      <c r="R73">
        <v>1147.37109375</v>
      </c>
    </row>
    <row r="74" spans="1:18" x14ac:dyDescent="0.3">
      <c r="A74" t="s">
        <v>27</v>
      </c>
      <c r="B74" t="s">
        <v>45</v>
      </c>
      <c r="C74" t="s">
        <v>341</v>
      </c>
      <c r="I74" t="s">
        <v>27</v>
      </c>
      <c r="J74" t="s">
        <v>45</v>
      </c>
      <c r="K74" t="s">
        <v>63</v>
      </c>
      <c r="L74" t="s">
        <v>7</v>
      </c>
      <c r="M74" t="s">
        <v>8</v>
      </c>
      <c r="N74" t="s">
        <v>9</v>
      </c>
      <c r="O74" s="2">
        <v>43615</v>
      </c>
      <c r="P74" s="2">
        <v>43619</v>
      </c>
      <c r="R74">
        <v>1036.83935546875</v>
      </c>
    </row>
    <row r="75" spans="1:18" x14ac:dyDescent="0.3">
      <c r="A75" t="s">
        <v>28</v>
      </c>
      <c r="B75" t="s">
        <v>46</v>
      </c>
      <c r="C75" t="s">
        <v>342</v>
      </c>
      <c r="I75" t="s">
        <v>28</v>
      </c>
      <c r="J75" t="s">
        <v>46</v>
      </c>
      <c r="K75" t="s">
        <v>64</v>
      </c>
      <c r="L75" t="s">
        <v>7</v>
      </c>
      <c r="M75" t="s">
        <v>8</v>
      </c>
      <c r="N75" t="s">
        <v>9</v>
      </c>
      <c r="O75" s="2">
        <v>43615</v>
      </c>
      <c r="P75" s="2">
        <v>43619</v>
      </c>
      <c r="R75">
        <v>2729.712890625</v>
      </c>
    </row>
    <row r="76" spans="1:18" x14ac:dyDescent="0.3">
      <c r="A76" t="s">
        <v>149</v>
      </c>
      <c r="B76" t="s">
        <v>244</v>
      </c>
      <c r="C76" t="s">
        <v>343</v>
      </c>
      <c r="I76" t="s">
        <v>18</v>
      </c>
      <c r="J76" t="s">
        <v>36</v>
      </c>
      <c r="K76" t="s">
        <v>54</v>
      </c>
      <c r="L76" t="s">
        <v>7</v>
      </c>
      <c r="M76" t="s">
        <v>8</v>
      </c>
      <c r="N76" t="s">
        <v>9</v>
      </c>
      <c r="O76" s="2">
        <v>43615</v>
      </c>
      <c r="P76" s="2">
        <v>43619</v>
      </c>
      <c r="R76">
        <v>3480.22119140625</v>
      </c>
    </row>
    <row r="77" spans="1:18" x14ac:dyDescent="0.3">
      <c r="A77" t="s">
        <v>150</v>
      </c>
      <c r="B77" t="s">
        <v>245</v>
      </c>
      <c r="C77" t="s">
        <v>344</v>
      </c>
      <c r="I77" t="s">
        <v>23</v>
      </c>
      <c r="J77" t="s">
        <v>41</v>
      </c>
      <c r="K77" t="s">
        <v>59</v>
      </c>
      <c r="L77" t="s">
        <v>7</v>
      </c>
      <c r="M77" t="s">
        <v>8</v>
      </c>
      <c r="N77" t="s">
        <v>9</v>
      </c>
      <c r="O77" s="2">
        <v>43615</v>
      </c>
      <c r="P77" s="2">
        <v>43619</v>
      </c>
      <c r="R77">
        <v>1448.381958007812</v>
      </c>
    </row>
    <row r="78" spans="1:18" x14ac:dyDescent="0.3">
      <c r="A78" t="s">
        <v>151</v>
      </c>
      <c r="B78" t="s">
        <v>246</v>
      </c>
      <c r="C78" t="s">
        <v>345</v>
      </c>
      <c r="I78" t="s">
        <v>18</v>
      </c>
      <c r="J78" t="s">
        <v>36</v>
      </c>
      <c r="K78" t="s">
        <v>54</v>
      </c>
      <c r="L78" t="s">
        <v>7</v>
      </c>
      <c r="M78" t="s">
        <v>8</v>
      </c>
      <c r="N78" t="s">
        <v>9</v>
      </c>
      <c r="O78" s="2">
        <v>43615</v>
      </c>
      <c r="P78" s="2">
        <v>43619</v>
      </c>
      <c r="R78">
        <v>7381.1494140625</v>
      </c>
    </row>
    <row r="79" spans="1:18" x14ac:dyDescent="0.3">
      <c r="A79" t="s">
        <v>152</v>
      </c>
      <c r="B79" t="s">
        <v>247</v>
      </c>
      <c r="C79" t="s">
        <v>346</v>
      </c>
      <c r="I79" t="s">
        <v>23</v>
      </c>
      <c r="J79" t="s">
        <v>41</v>
      </c>
      <c r="K79" t="s">
        <v>59</v>
      </c>
      <c r="L79" t="s">
        <v>7</v>
      </c>
      <c r="M79" t="s">
        <v>8</v>
      </c>
      <c r="N79" t="s">
        <v>9</v>
      </c>
      <c r="O79" s="2">
        <v>43615</v>
      </c>
      <c r="P79" s="2">
        <v>43619</v>
      </c>
      <c r="R79">
        <v>2147.4990234375</v>
      </c>
    </row>
    <row r="80" spans="1:18" x14ac:dyDescent="0.3">
      <c r="A80" t="s">
        <v>153</v>
      </c>
      <c r="B80" t="s">
        <v>47</v>
      </c>
      <c r="C80" t="s">
        <v>347</v>
      </c>
      <c r="I80" t="s">
        <v>29</v>
      </c>
      <c r="J80" t="s">
        <v>47</v>
      </c>
      <c r="K80" t="s">
        <v>65</v>
      </c>
      <c r="L80" t="s">
        <v>7</v>
      </c>
      <c r="M80" t="s">
        <v>8</v>
      </c>
      <c r="N80" t="s">
        <v>9</v>
      </c>
      <c r="O80" s="2">
        <v>43615</v>
      </c>
      <c r="P80" s="2">
        <v>43619</v>
      </c>
      <c r="R80">
        <v>2684.41064453125</v>
      </c>
    </row>
    <row r="81" spans="1:18" x14ac:dyDescent="0.3">
      <c r="A81" t="s">
        <v>154</v>
      </c>
      <c r="B81" t="s">
        <v>248</v>
      </c>
      <c r="C81" t="s">
        <v>348</v>
      </c>
      <c r="I81" t="s">
        <v>26</v>
      </c>
      <c r="J81" t="s">
        <v>44</v>
      </c>
      <c r="K81" t="s">
        <v>62</v>
      </c>
      <c r="L81" t="s">
        <v>7</v>
      </c>
      <c r="M81" t="s">
        <v>8</v>
      </c>
      <c r="N81" t="s">
        <v>9</v>
      </c>
      <c r="O81" s="2">
        <v>43615</v>
      </c>
      <c r="P81" s="2">
        <v>43619</v>
      </c>
      <c r="R81">
        <v>3975.4140625</v>
      </c>
    </row>
    <row r="82" spans="1:18" x14ac:dyDescent="0.3">
      <c r="A82" t="s">
        <v>155</v>
      </c>
      <c r="B82" t="s">
        <v>249</v>
      </c>
      <c r="C82" t="s">
        <v>349</v>
      </c>
      <c r="I82" t="s">
        <v>26</v>
      </c>
      <c r="J82" t="s">
        <v>44</v>
      </c>
      <c r="K82" t="s">
        <v>62</v>
      </c>
      <c r="L82" t="s">
        <v>7</v>
      </c>
      <c r="M82" t="s">
        <v>8</v>
      </c>
      <c r="N82" t="s">
        <v>9</v>
      </c>
      <c r="O82" s="2">
        <v>43615</v>
      </c>
      <c r="P82" s="2">
        <v>43619</v>
      </c>
      <c r="R82">
        <v>2189.65576171875</v>
      </c>
    </row>
    <row r="83" spans="1:18" x14ac:dyDescent="0.3">
      <c r="A83" t="s">
        <v>30</v>
      </c>
      <c r="B83" t="s">
        <v>48</v>
      </c>
      <c r="C83" t="s">
        <v>350</v>
      </c>
      <c r="I83" t="s">
        <v>30</v>
      </c>
      <c r="J83" t="s">
        <v>48</v>
      </c>
      <c r="K83" t="s">
        <v>66</v>
      </c>
      <c r="L83" t="s">
        <v>7</v>
      </c>
      <c r="M83" t="s">
        <v>8</v>
      </c>
      <c r="N83" t="s">
        <v>9</v>
      </c>
      <c r="O83" s="2">
        <v>43615</v>
      </c>
      <c r="P83" s="2">
        <v>43619</v>
      </c>
      <c r="R83">
        <v>2911.5478515625</v>
      </c>
    </row>
    <row r="84" spans="1:18" x14ac:dyDescent="0.3">
      <c r="A84" t="s">
        <v>156</v>
      </c>
      <c r="B84" t="s">
        <v>250</v>
      </c>
      <c r="C84" t="s">
        <v>351</v>
      </c>
      <c r="I84" t="s">
        <v>28</v>
      </c>
      <c r="J84" t="s">
        <v>46</v>
      </c>
      <c r="K84" t="s">
        <v>64</v>
      </c>
      <c r="L84" t="s">
        <v>7</v>
      </c>
      <c r="M84" t="s">
        <v>8</v>
      </c>
      <c r="N84" t="s">
        <v>9</v>
      </c>
      <c r="O84" s="2">
        <v>43615</v>
      </c>
      <c r="P84" s="2">
        <v>43619</v>
      </c>
      <c r="R84">
        <v>2043.447265625</v>
      </c>
    </row>
    <row r="85" spans="1:18" x14ac:dyDescent="0.3">
      <c r="A85" t="s">
        <v>157</v>
      </c>
      <c r="B85" t="s">
        <v>251</v>
      </c>
      <c r="C85" t="s">
        <v>352</v>
      </c>
      <c r="I85" t="s">
        <v>28</v>
      </c>
      <c r="J85" t="s">
        <v>46</v>
      </c>
      <c r="K85" t="s">
        <v>64</v>
      </c>
      <c r="L85" t="s">
        <v>7</v>
      </c>
      <c r="M85" t="s">
        <v>8</v>
      </c>
      <c r="N85" t="s">
        <v>9</v>
      </c>
      <c r="O85" s="2">
        <v>43615</v>
      </c>
      <c r="P85" s="2">
        <v>43619</v>
      </c>
      <c r="R85">
        <v>2604.405029296875</v>
      </c>
    </row>
    <row r="86" spans="1:18" x14ac:dyDescent="0.3">
      <c r="A86" t="s">
        <v>158</v>
      </c>
      <c r="B86" t="s">
        <v>252</v>
      </c>
      <c r="C86" t="s">
        <v>353</v>
      </c>
      <c r="I86" t="s">
        <v>23</v>
      </c>
      <c r="J86" t="s">
        <v>41</v>
      </c>
      <c r="K86" t="s">
        <v>59</v>
      </c>
      <c r="L86" t="s">
        <v>7</v>
      </c>
      <c r="M86" t="s">
        <v>8</v>
      </c>
      <c r="N86" t="s">
        <v>9</v>
      </c>
      <c r="O86" s="2">
        <v>43615</v>
      </c>
      <c r="P86" s="2">
        <v>43619</v>
      </c>
      <c r="R86">
        <v>995.43255615234375</v>
      </c>
    </row>
    <row r="87" spans="1:18" x14ac:dyDescent="0.3">
      <c r="A87" t="s">
        <v>159</v>
      </c>
      <c r="B87" t="s">
        <v>253</v>
      </c>
      <c r="C87" t="s">
        <v>354</v>
      </c>
      <c r="I87" t="s">
        <v>23</v>
      </c>
      <c r="J87" t="s">
        <v>41</v>
      </c>
      <c r="K87" t="s">
        <v>59</v>
      </c>
      <c r="L87" t="s">
        <v>7</v>
      </c>
      <c r="M87" t="s">
        <v>8</v>
      </c>
      <c r="N87" t="s">
        <v>9</v>
      </c>
      <c r="O87" s="2">
        <v>43615</v>
      </c>
      <c r="P87" s="2">
        <v>43619</v>
      </c>
      <c r="R87">
        <v>1394.66943359375</v>
      </c>
    </row>
    <row r="88" spans="1:18" x14ac:dyDescent="0.3">
      <c r="A88" t="s">
        <v>160</v>
      </c>
      <c r="B88" t="s">
        <v>254</v>
      </c>
      <c r="C88" t="s">
        <v>355</v>
      </c>
      <c r="I88" t="s">
        <v>31</v>
      </c>
      <c r="J88" t="s">
        <v>49</v>
      </c>
      <c r="K88" t="s">
        <v>67</v>
      </c>
      <c r="L88" t="s">
        <v>7</v>
      </c>
      <c r="M88" t="s">
        <v>8</v>
      </c>
      <c r="N88" t="s">
        <v>9</v>
      </c>
      <c r="O88" s="2">
        <v>43615</v>
      </c>
      <c r="P88" s="2">
        <v>43619</v>
      </c>
      <c r="R88">
        <v>282.39297485351563</v>
      </c>
    </row>
    <row r="89" spans="1:18" x14ac:dyDescent="0.3">
      <c r="A89" t="s">
        <v>161</v>
      </c>
      <c r="B89" t="s">
        <v>255</v>
      </c>
      <c r="C89" t="s">
        <v>356</v>
      </c>
      <c r="I89" t="s">
        <v>23</v>
      </c>
      <c r="J89" t="s">
        <v>41</v>
      </c>
      <c r="K89" t="s">
        <v>59</v>
      </c>
      <c r="L89" t="s">
        <v>7</v>
      </c>
      <c r="M89" t="s">
        <v>8</v>
      </c>
      <c r="N89" t="s">
        <v>9</v>
      </c>
      <c r="O89" s="2">
        <v>43615</v>
      </c>
      <c r="P89" s="2">
        <v>43619</v>
      </c>
      <c r="R89">
        <v>1375.878540039062</v>
      </c>
    </row>
    <row r="90" spans="1:18" x14ac:dyDescent="0.3">
      <c r="A90" t="s">
        <v>162</v>
      </c>
      <c r="B90" t="s">
        <v>256</v>
      </c>
      <c r="C90" t="s">
        <v>357</v>
      </c>
      <c r="I90" t="s">
        <v>28</v>
      </c>
      <c r="J90" t="s">
        <v>46</v>
      </c>
      <c r="K90" t="s">
        <v>64</v>
      </c>
      <c r="L90" t="s">
        <v>7</v>
      </c>
      <c r="M90" t="s">
        <v>8</v>
      </c>
      <c r="N90" t="s">
        <v>9</v>
      </c>
      <c r="O90" s="2">
        <v>43615</v>
      </c>
      <c r="P90" s="2">
        <v>43619</v>
      </c>
      <c r="R90">
        <v>4381.4287109375</v>
      </c>
    </row>
    <row r="91" spans="1:18" x14ac:dyDescent="0.3">
      <c r="A91" t="s">
        <v>163</v>
      </c>
      <c r="B91" t="s">
        <v>257</v>
      </c>
      <c r="C91" t="s">
        <v>358</v>
      </c>
      <c r="I91" t="s">
        <v>33</v>
      </c>
      <c r="J91" t="s">
        <v>51</v>
      </c>
      <c r="K91" t="s">
        <v>69</v>
      </c>
      <c r="L91" t="s">
        <v>7</v>
      </c>
      <c r="M91" t="s">
        <v>8</v>
      </c>
      <c r="N91" t="s">
        <v>9</v>
      </c>
      <c r="O91" s="2">
        <v>43615</v>
      </c>
      <c r="P91" s="2">
        <v>43619</v>
      </c>
      <c r="R91">
        <v>5496.63916015625</v>
      </c>
    </row>
    <row r="92" spans="1:18" x14ac:dyDescent="0.3">
      <c r="A92" t="s">
        <v>164</v>
      </c>
      <c r="B92" t="s">
        <v>258</v>
      </c>
      <c r="C92" t="s">
        <v>359</v>
      </c>
      <c r="I92" t="s">
        <v>28</v>
      </c>
      <c r="J92" t="s">
        <v>46</v>
      </c>
      <c r="K92" t="s">
        <v>64</v>
      </c>
      <c r="L92" t="s">
        <v>7</v>
      </c>
      <c r="M92" t="s">
        <v>8</v>
      </c>
      <c r="N92" t="s">
        <v>9</v>
      </c>
      <c r="O92" s="2">
        <v>43615</v>
      </c>
      <c r="P92" s="2">
        <v>43619</v>
      </c>
      <c r="R92">
        <v>1784.132080078125</v>
      </c>
    </row>
    <row r="93" spans="1:18" x14ac:dyDescent="0.3">
      <c r="A93" t="s">
        <v>165</v>
      </c>
      <c r="B93" t="s">
        <v>259</v>
      </c>
      <c r="C93" t="s">
        <v>360</v>
      </c>
      <c r="I93" t="s">
        <v>23</v>
      </c>
      <c r="J93" t="s">
        <v>41</v>
      </c>
      <c r="K93" t="s">
        <v>59</v>
      </c>
      <c r="L93" t="s">
        <v>7</v>
      </c>
      <c r="M93" t="s">
        <v>8</v>
      </c>
      <c r="N93" t="s">
        <v>9</v>
      </c>
      <c r="O93" s="2">
        <v>43615</v>
      </c>
      <c r="P93" s="2">
        <v>43619</v>
      </c>
      <c r="R93">
        <v>2169.075927734375</v>
      </c>
    </row>
    <row r="94" spans="1:18" x14ac:dyDescent="0.3">
      <c r="A94" t="s">
        <v>166</v>
      </c>
      <c r="B94" t="s">
        <v>260</v>
      </c>
      <c r="C94" t="s">
        <v>361</v>
      </c>
      <c r="I94" t="s">
        <v>19</v>
      </c>
      <c r="J94" t="s">
        <v>37</v>
      </c>
      <c r="K94" t="s">
        <v>55</v>
      </c>
      <c r="L94" t="s">
        <v>7</v>
      </c>
      <c r="M94" t="s">
        <v>8</v>
      </c>
      <c r="N94" t="s">
        <v>9</v>
      </c>
      <c r="O94" s="2">
        <v>43615</v>
      </c>
      <c r="P94" s="2">
        <v>43619</v>
      </c>
      <c r="R94">
        <v>1997.437622070312</v>
      </c>
    </row>
    <row r="95" spans="1:18" x14ac:dyDescent="0.3">
      <c r="A95" t="s">
        <v>167</v>
      </c>
      <c r="B95" t="s">
        <v>261</v>
      </c>
      <c r="C95" t="s">
        <v>362</v>
      </c>
      <c r="I95" t="s">
        <v>32</v>
      </c>
      <c r="J95" t="s">
        <v>50</v>
      </c>
      <c r="K95" t="s">
        <v>68</v>
      </c>
      <c r="L95" t="s">
        <v>7</v>
      </c>
      <c r="M95" t="s">
        <v>8</v>
      </c>
      <c r="N95" t="s">
        <v>9</v>
      </c>
      <c r="O95" s="2">
        <v>43615</v>
      </c>
      <c r="P95" s="2">
        <v>43619</v>
      </c>
      <c r="R95">
        <v>2883.53759765625</v>
      </c>
    </row>
    <row r="96" spans="1:18" x14ac:dyDescent="0.3">
      <c r="A96" t="s">
        <v>168</v>
      </c>
      <c r="B96" t="s">
        <v>262</v>
      </c>
      <c r="C96" t="s">
        <v>363</v>
      </c>
      <c r="I96" t="s">
        <v>27</v>
      </c>
      <c r="J96" t="s">
        <v>45</v>
      </c>
      <c r="K96" t="s">
        <v>63</v>
      </c>
      <c r="L96" t="s">
        <v>7</v>
      </c>
      <c r="M96" t="s">
        <v>8</v>
      </c>
      <c r="N96" t="s">
        <v>9</v>
      </c>
      <c r="O96" s="2">
        <v>43615</v>
      </c>
      <c r="P96" s="2">
        <v>43619</v>
      </c>
      <c r="R96">
        <v>1352.966552734375</v>
      </c>
    </row>
    <row r="97" spans="1:18" x14ac:dyDescent="0.3">
      <c r="A97" t="s">
        <v>169</v>
      </c>
      <c r="B97" t="s">
        <v>263</v>
      </c>
      <c r="C97" t="s">
        <v>364</v>
      </c>
      <c r="I97" t="s">
        <v>34</v>
      </c>
      <c r="J97" t="s">
        <v>52</v>
      </c>
      <c r="K97" t="s">
        <v>70</v>
      </c>
      <c r="L97" t="s">
        <v>7</v>
      </c>
      <c r="M97" t="s">
        <v>8</v>
      </c>
      <c r="N97" t="s">
        <v>9</v>
      </c>
      <c r="O97" s="2">
        <v>43615</v>
      </c>
      <c r="P97" s="2">
        <v>43619</v>
      </c>
      <c r="R97">
        <v>1396.99462890625</v>
      </c>
    </row>
    <row r="98" spans="1:18" x14ac:dyDescent="0.3">
      <c r="A98" t="s">
        <v>170</v>
      </c>
      <c r="B98" t="s">
        <v>264</v>
      </c>
      <c r="C98" t="s">
        <v>365</v>
      </c>
      <c r="I98" t="s">
        <v>32</v>
      </c>
      <c r="J98" t="s">
        <v>50</v>
      </c>
      <c r="K98" t="s">
        <v>68</v>
      </c>
      <c r="L98" t="s">
        <v>7</v>
      </c>
      <c r="M98" t="s">
        <v>8</v>
      </c>
      <c r="N98" t="s">
        <v>9</v>
      </c>
      <c r="O98" s="2">
        <v>43615</v>
      </c>
      <c r="P98" s="2">
        <v>43619</v>
      </c>
      <c r="R98">
        <v>4743.89453125</v>
      </c>
    </row>
    <row r="99" spans="1:18" x14ac:dyDescent="0.3">
      <c r="A99" t="s">
        <v>171</v>
      </c>
      <c r="B99" t="s">
        <v>265</v>
      </c>
      <c r="C99" t="s">
        <v>366</v>
      </c>
      <c r="I99" t="s">
        <v>33</v>
      </c>
      <c r="J99" t="s">
        <v>51</v>
      </c>
      <c r="K99" t="s">
        <v>69</v>
      </c>
      <c r="L99" t="s">
        <v>7</v>
      </c>
      <c r="M99" t="s">
        <v>8</v>
      </c>
      <c r="N99" t="s">
        <v>9</v>
      </c>
      <c r="O99" s="2">
        <v>43615</v>
      </c>
      <c r="P99" s="2">
        <v>43619</v>
      </c>
      <c r="R99">
        <v>2573.861572265625</v>
      </c>
    </row>
    <row r="100" spans="1:18" x14ac:dyDescent="0.3">
      <c r="A100" t="s">
        <v>172</v>
      </c>
      <c r="B100" t="s">
        <v>266</v>
      </c>
      <c r="C100" t="s">
        <v>367</v>
      </c>
      <c r="I100" t="s">
        <v>32</v>
      </c>
      <c r="J100" t="s">
        <v>50</v>
      </c>
      <c r="K100" t="s">
        <v>68</v>
      </c>
      <c r="L100" t="s">
        <v>7</v>
      </c>
      <c r="M100" t="s">
        <v>8</v>
      </c>
      <c r="N100" t="s">
        <v>9</v>
      </c>
      <c r="O100" s="2">
        <v>43615</v>
      </c>
      <c r="P100" s="2">
        <v>43619</v>
      </c>
      <c r="R100">
        <v>1266.936645507812</v>
      </c>
    </row>
    <row r="101" spans="1:18" x14ac:dyDescent="0.3">
      <c r="A101" t="s">
        <v>173</v>
      </c>
      <c r="B101" t="s">
        <v>267</v>
      </c>
      <c r="C101" t="s">
        <v>368</v>
      </c>
      <c r="I101" t="s">
        <v>33</v>
      </c>
      <c r="J101" t="s">
        <v>51</v>
      </c>
      <c r="K101" t="s">
        <v>69</v>
      </c>
      <c r="L101" t="s">
        <v>7</v>
      </c>
      <c r="M101" t="s">
        <v>8</v>
      </c>
      <c r="N101" t="s">
        <v>9</v>
      </c>
      <c r="O101" s="2">
        <v>43615</v>
      </c>
      <c r="P101" s="2">
        <v>43619</v>
      </c>
      <c r="R101">
        <v>2113.375</v>
      </c>
    </row>
    <row r="102" spans="1:18" x14ac:dyDescent="0.3">
      <c r="A102" t="s">
        <v>174</v>
      </c>
      <c r="B102" t="s">
        <v>268</v>
      </c>
      <c r="C102" t="s">
        <v>369</v>
      </c>
      <c r="I102" t="s">
        <v>27</v>
      </c>
      <c r="J102" t="s">
        <v>45</v>
      </c>
      <c r="K102" t="s">
        <v>63</v>
      </c>
      <c r="L102" t="s">
        <v>7</v>
      </c>
      <c r="M102" t="s">
        <v>8</v>
      </c>
      <c r="N102" t="s">
        <v>9</v>
      </c>
      <c r="O102" s="2">
        <v>43615</v>
      </c>
      <c r="P102" s="2">
        <v>43619</v>
      </c>
      <c r="R102">
        <v>1382.76806640625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DA9C-AE3D-4565-962B-54BE921A340A}">
  <dimension ref="B1:K102"/>
  <sheetViews>
    <sheetView workbookViewId="0">
      <selection activeCell="F13" sqref="F13"/>
    </sheetView>
  </sheetViews>
  <sheetFormatPr defaultRowHeight="14.4" x14ac:dyDescent="0.3"/>
  <cols>
    <col min="2" max="2" width="14.88671875" customWidth="1"/>
    <col min="3" max="3" width="11.44140625" customWidth="1"/>
    <col min="4" max="4" width="14.88671875" bestFit="1" customWidth="1"/>
    <col min="5" max="5" width="3.5546875" customWidth="1"/>
    <col min="6" max="6" width="10.109375" style="4" customWidth="1"/>
    <col min="7" max="7" width="10.109375" style="7" customWidth="1"/>
    <col min="8" max="8" width="10.109375" style="5" customWidth="1"/>
    <col min="9" max="9" width="10.109375" style="6" customWidth="1"/>
    <col min="10" max="10" width="10.109375" style="3" customWidth="1"/>
    <col min="11" max="11" width="10.109375" customWidth="1"/>
  </cols>
  <sheetData>
    <row r="1" spans="2:11" x14ac:dyDescent="0.3">
      <c r="B1" s="1" t="s">
        <v>74</v>
      </c>
      <c r="C1" s="1" t="s">
        <v>372</v>
      </c>
      <c r="D1" s="1" t="s">
        <v>373</v>
      </c>
      <c r="E1" s="8" t="s">
        <v>371</v>
      </c>
      <c r="F1" s="4" t="s">
        <v>374</v>
      </c>
      <c r="G1" s="7" t="s">
        <v>375</v>
      </c>
      <c r="H1" s="5" t="s">
        <v>376</v>
      </c>
      <c r="I1" s="6" t="s">
        <v>377</v>
      </c>
      <c r="J1" s="3" t="s">
        <v>378</v>
      </c>
      <c r="K1" t="s">
        <v>379</v>
      </c>
    </row>
    <row r="2" spans="2:11" x14ac:dyDescent="0.3">
      <c r="B2" t="s">
        <v>327</v>
      </c>
      <c r="C2" t="s">
        <v>19</v>
      </c>
      <c r="D2" t="s">
        <v>135</v>
      </c>
      <c r="E2">
        <v>1</v>
      </c>
      <c r="F2" s="4">
        <v>250000</v>
      </c>
      <c r="G2" s="7">
        <v>240525</v>
      </c>
    </row>
    <row r="3" spans="2:11" x14ac:dyDescent="0.3">
      <c r="B3" t="s">
        <v>307</v>
      </c>
      <c r="C3" t="s">
        <v>24</v>
      </c>
      <c r="D3" t="s">
        <v>117</v>
      </c>
      <c r="E3">
        <v>1</v>
      </c>
      <c r="F3" s="4">
        <v>150000</v>
      </c>
      <c r="G3" s="7">
        <v>136025</v>
      </c>
    </row>
    <row r="4" spans="2:11" x14ac:dyDescent="0.3">
      <c r="B4" t="s">
        <v>272</v>
      </c>
      <c r="C4" t="s">
        <v>25</v>
      </c>
      <c r="D4" t="s">
        <v>83</v>
      </c>
      <c r="E4">
        <v>1</v>
      </c>
      <c r="F4" s="4">
        <v>740000</v>
      </c>
      <c r="G4" s="7">
        <v>142310</v>
      </c>
    </row>
    <row r="5" spans="2:11" x14ac:dyDescent="0.3">
      <c r="B5" t="s">
        <v>314</v>
      </c>
      <c r="C5" t="s">
        <v>25</v>
      </c>
      <c r="D5" t="s">
        <v>123</v>
      </c>
      <c r="E5">
        <v>1</v>
      </c>
      <c r="F5" s="4">
        <v>990000</v>
      </c>
      <c r="G5" s="7">
        <v>312050</v>
      </c>
      <c r="J5" s="3">
        <v>110000</v>
      </c>
    </row>
    <row r="6" spans="2:11" x14ac:dyDescent="0.3">
      <c r="B6" t="s">
        <v>306</v>
      </c>
      <c r="C6" t="s">
        <v>26</v>
      </c>
      <c r="D6" t="s">
        <v>116</v>
      </c>
      <c r="E6">
        <v>1</v>
      </c>
      <c r="F6" s="4">
        <v>120000</v>
      </c>
      <c r="G6" s="7">
        <v>128575</v>
      </c>
    </row>
    <row r="7" spans="2:11" x14ac:dyDescent="0.3">
      <c r="B7" t="s">
        <v>333</v>
      </c>
      <c r="C7" t="s">
        <v>26</v>
      </c>
      <c r="D7" t="s">
        <v>141</v>
      </c>
      <c r="E7">
        <v>1</v>
      </c>
      <c r="F7" s="4">
        <v>85290</v>
      </c>
      <c r="H7" s="5">
        <v>50000</v>
      </c>
    </row>
    <row r="8" spans="2:11" x14ac:dyDescent="0.3">
      <c r="B8" t="s">
        <v>334</v>
      </c>
      <c r="C8" t="s">
        <v>26</v>
      </c>
      <c r="D8" t="s">
        <v>142</v>
      </c>
      <c r="E8">
        <v>1</v>
      </c>
      <c r="F8" s="4">
        <v>200000</v>
      </c>
      <c r="G8" s="7">
        <v>436500</v>
      </c>
    </row>
    <row r="9" spans="2:11" x14ac:dyDescent="0.3">
      <c r="B9" t="s">
        <v>349</v>
      </c>
      <c r="C9" t="s">
        <v>26</v>
      </c>
      <c r="D9" t="s">
        <v>155</v>
      </c>
      <c r="E9">
        <v>1</v>
      </c>
      <c r="H9" s="5">
        <v>20000</v>
      </c>
      <c r="I9" s="6">
        <v>32961</v>
      </c>
    </row>
    <row r="10" spans="2:11" x14ac:dyDescent="0.3">
      <c r="B10" t="s">
        <v>363</v>
      </c>
      <c r="C10" t="s">
        <v>27</v>
      </c>
      <c r="D10" t="s">
        <v>168</v>
      </c>
      <c r="E10">
        <v>1</v>
      </c>
      <c r="H10" s="5">
        <v>100000</v>
      </c>
      <c r="J10" s="3">
        <v>43200</v>
      </c>
    </row>
    <row r="11" spans="2:11" x14ac:dyDescent="0.3">
      <c r="B11" t="s">
        <v>337</v>
      </c>
      <c r="C11" t="s">
        <v>30</v>
      </c>
      <c r="D11" t="s">
        <v>145</v>
      </c>
      <c r="E11">
        <v>1</v>
      </c>
      <c r="H11" s="5">
        <v>60000</v>
      </c>
      <c r="I11" s="6">
        <v>74280</v>
      </c>
    </row>
    <row r="12" spans="2:11" x14ac:dyDescent="0.3">
      <c r="B12" t="s">
        <v>350</v>
      </c>
      <c r="C12" t="s">
        <v>30</v>
      </c>
      <c r="D12" t="s">
        <v>30</v>
      </c>
      <c r="E12">
        <v>1</v>
      </c>
      <c r="F12" s="4">
        <v>120000</v>
      </c>
      <c r="G12" s="7">
        <v>105000</v>
      </c>
      <c r="H12" s="5">
        <v>655000</v>
      </c>
      <c r="I12" s="6">
        <v>138080</v>
      </c>
    </row>
    <row r="13" spans="2:11" x14ac:dyDescent="0.3">
      <c r="B13" t="s">
        <v>283</v>
      </c>
      <c r="C13" t="s">
        <v>32</v>
      </c>
      <c r="D13" t="s">
        <v>93</v>
      </c>
      <c r="E13">
        <v>1</v>
      </c>
      <c r="H13" s="5">
        <v>70000</v>
      </c>
      <c r="J13" s="3">
        <v>73460</v>
      </c>
    </row>
    <row r="14" spans="2:11" x14ac:dyDescent="0.3">
      <c r="B14" t="s">
        <v>305</v>
      </c>
      <c r="C14" t="s">
        <v>32</v>
      </c>
      <c r="D14" t="s">
        <v>115</v>
      </c>
      <c r="E14">
        <v>1</v>
      </c>
      <c r="G14" s="7">
        <v>1100000</v>
      </c>
      <c r="H14" s="5">
        <v>250000</v>
      </c>
      <c r="I14" s="6">
        <v>130260</v>
      </c>
      <c r="J14" s="3">
        <v>290000</v>
      </c>
    </row>
    <row r="15" spans="2:11" x14ac:dyDescent="0.3">
      <c r="B15" t="s">
        <v>321</v>
      </c>
      <c r="C15" t="s">
        <v>32</v>
      </c>
      <c r="D15" t="s">
        <v>130</v>
      </c>
      <c r="H15" s="5">
        <v>100</v>
      </c>
    </row>
    <row r="16" spans="2:11" x14ac:dyDescent="0.3">
      <c r="B16" t="s">
        <v>330</v>
      </c>
      <c r="C16" t="s">
        <v>32</v>
      </c>
      <c r="D16" t="s">
        <v>138</v>
      </c>
      <c r="E16">
        <v>1</v>
      </c>
      <c r="H16" s="5">
        <v>60000</v>
      </c>
      <c r="J16" s="3">
        <v>35475</v>
      </c>
    </row>
    <row r="17" spans="2:9" x14ac:dyDescent="0.3">
      <c r="B17" t="s">
        <v>365</v>
      </c>
      <c r="C17" t="s">
        <v>32</v>
      </c>
      <c r="D17" t="s">
        <v>170</v>
      </c>
      <c r="E17">
        <v>1</v>
      </c>
      <c r="H17" s="5">
        <v>100000</v>
      </c>
      <c r="I17" s="6">
        <v>284050</v>
      </c>
    </row>
    <row r="18" spans="2:9" x14ac:dyDescent="0.3">
      <c r="B18" t="s">
        <v>358</v>
      </c>
      <c r="C18" t="s">
        <v>33</v>
      </c>
      <c r="D18" t="s">
        <v>163</v>
      </c>
      <c r="E18">
        <v>1</v>
      </c>
      <c r="F18" s="4">
        <v>157000</v>
      </c>
      <c r="G18" s="7">
        <v>134665</v>
      </c>
    </row>
    <row r="19" spans="2:9" x14ac:dyDescent="0.3">
      <c r="B19" t="s">
        <v>310</v>
      </c>
      <c r="C19" t="s">
        <v>34</v>
      </c>
      <c r="D19" t="s">
        <v>119</v>
      </c>
      <c r="E19">
        <v>1</v>
      </c>
      <c r="F19" s="4">
        <v>636735</v>
      </c>
      <c r="G19" s="7">
        <v>130000</v>
      </c>
    </row>
    <row r="20" spans="2:9" x14ac:dyDescent="0.3">
      <c r="B20" t="s">
        <v>280</v>
      </c>
      <c r="C20" t="s">
        <v>18</v>
      </c>
      <c r="D20" t="s">
        <v>90</v>
      </c>
      <c r="G20" s="7">
        <v>100</v>
      </c>
    </row>
    <row r="21" spans="2:9" x14ac:dyDescent="0.3">
      <c r="B21" t="s">
        <v>292</v>
      </c>
      <c r="C21" t="s">
        <v>18</v>
      </c>
      <c r="D21" t="s">
        <v>102</v>
      </c>
      <c r="G21" s="7">
        <v>100</v>
      </c>
    </row>
    <row r="22" spans="2:9" x14ac:dyDescent="0.3">
      <c r="B22" t="s">
        <v>312</v>
      </c>
      <c r="C22" t="s">
        <v>18</v>
      </c>
      <c r="D22" t="s">
        <v>121</v>
      </c>
      <c r="G22" s="7">
        <v>100</v>
      </c>
    </row>
    <row r="23" spans="2:9" x14ac:dyDescent="0.3">
      <c r="B23" t="s">
        <v>316</v>
      </c>
      <c r="C23" t="s">
        <v>18</v>
      </c>
      <c r="D23" t="s">
        <v>125</v>
      </c>
      <c r="G23" s="7">
        <v>100</v>
      </c>
    </row>
    <row r="24" spans="2:9" x14ac:dyDescent="0.3">
      <c r="B24" t="s">
        <v>329</v>
      </c>
      <c r="C24" t="s">
        <v>18</v>
      </c>
      <c r="D24" t="s">
        <v>137</v>
      </c>
      <c r="G24" s="7">
        <v>100</v>
      </c>
    </row>
    <row r="25" spans="2:9" x14ac:dyDescent="0.3">
      <c r="B25" t="s">
        <v>343</v>
      </c>
      <c r="C25" t="s">
        <v>18</v>
      </c>
      <c r="D25" t="s">
        <v>149</v>
      </c>
      <c r="G25" s="7">
        <v>100</v>
      </c>
    </row>
    <row r="26" spans="2:9" x14ac:dyDescent="0.3">
      <c r="B26" t="s">
        <v>345</v>
      </c>
      <c r="C26" t="s">
        <v>18</v>
      </c>
      <c r="D26" t="s">
        <v>151</v>
      </c>
      <c r="G26" s="7">
        <v>100</v>
      </c>
    </row>
    <row r="27" spans="2:9" x14ac:dyDescent="0.3">
      <c r="B27" t="s">
        <v>269</v>
      </c>
      <c r="C27" t="s">
        <v>19</v>
      </c>
      <c r="D27" t="s">
        <v>80</v>
      </c>
      <c r="F27" s="4">
        <v>100</v>
      </c>
    </row>
    <row r="28" spans="2:9" x14ac:dyDescent="0.3">
      <c r="B28" t="s">
        <v>276</v>
      </c>
      <c r="C28" t="s">
        <v>19</v>
      </c>
      <c r="D28" t="s">
        <v>19</v>
      </c>
      <c r="F28" s="4">
        <v>100</v>
      </c>
    </row>
    <row r="29" spans="2:9" x14ac:dyDescent="0.3">
      <c r="B29" t="s">
        <v>281</v>
      </c>
      <c r="C29" t="s">
        <v>19</v>
      </c>
      <c r="D29" t="s">
        <v>91</v>
      </c>
      <c r="F29" s="4">
        <v>100</v>
      </c>
    </row>
    <row r="30" spans="2:9" x14ac:dyDescent="0.3">
      <c r="B30" t="s">
        <v>304</v>
      </c>
      <c r="C30" t="s">
        <v>19</v>
      </c>
      <c r="D30" t="s">
        <v>114</v>
      </c>
      <c r="F30" s="4">
        <v>100</v>
      </c>
    </row>
    <row r="31" spans="2:9" x14ac:dyDescent="0.3">
      <c r="B31" t="s">
        <v>311</v>
      </c>
      <c r="C31" t="s">
        <v>19</v>
      </c>
      <c r="D31" t="s">
        <v>120</v>
      </c>
      <c r="F31" s="4">
        <v>100</v>
      </c>
    </row>
    <row r="32" spans="2:9" x14ac:dyDescent="0.3">
      <c r="B32" t="s">
        <v>361</v>
      </c>
      <c r="C32" t="s">
        <v>19</v>
      </c>
      <c r="D32" t="s">
        <v>166</v>
      </c>
      <c r="F32" s="4">
        <v>100</v>
      </c>
    </row>
    <row r="33" spans="2:8" x14ac:dyDescent="0.3">
      <c r="B33" t="s">
        <v>295</v>
      </c>
      <c r="C33" t="s">
        <v>20</v>
      </c>
      <c r="D33" t="s">
        <v>105</v>
      </c>
      <c r="F33" s="4">
        <v>100</v>
      </c>
    </row>
    <row r="34" spans="2:8" x14ac:dyDescent="0.3">
      <c r="B34" t="s">
        <v>315</v>
      </c>
      <c r="C34" t="s">
        <v>20</v>
      </c>
      <c r="D34" t="s">
        <v>124</v>
      </c>
      <c r="F34" s="4">
        <v>100</v>
      </c>
    </row>
    <row r="35" spans="2:8" x14ac:dyDescent="0.3">
      <c r="B35" t="s">
        <v>317</v>
      </c>
      <c r="C35" t="s">
        <v>20</v>
      </c>
      <c r="D35" t="s">
        <v>126</v>
      </c>
      <c r="F35" s="4">
        <v>100</v>
      </c>
    </row>
    <row r="36" spans="2:8" x14ac:dyDescent="0.3">
      <c r="B36" t="s">
        <v>318</v>
      </c>
      <c r="C36" t="s">
        <v>20</v>
      </c>
      <c r="D36" t="s">
        <v>127</v>
      </c>
      <c r="F36" s="4">
        <v>100</v>
      </c>
    </row>
    <row r="37" spans="2:8" x14ac:dyDescent="0.3">
      <c r="B37" t="s">
        <v>296</v>
      </c>
      <c r="C37" t="s">
        <v>21</v>
      </c>
      <c r="D37" t="s">
        <v>106</v>
      </c>
      <c r="F37" s="4">
        <v>100</v>
      </c>
    </row>
    <row r="38" spans="2:8" x14ac:dyDescent="0.3">
      <c r="B38" t="s">
        <v>302</v>
      </c>
      <c r="C38" t="s">
        <v>21</v>
      </c>
      <c r="D38" t="s">
        <v>112</v>
      </c>
      <c r="F38" s="4">
        <v>100</v>
      </c>
    </row>
    <row r="39" spans="2:8" x14ac:dyDescent="0.3">
      <c r="B39" t="s">
        <v>308</v>
      </c>
      <c r="C39" t="s">
        <v>21</v>
      </c>
      <c r="D39" t="s">
        <v>21</v>
      </c>
      <c r="F39" s="4">
        <v>100</v>
      </c>
    </row>
    <row r="40" spans="2:8" x14ac:dyDescent="0.3">
      <c r="B40" t="s">
        <v>270</v>
      </c>
      <c r="C40" t="s">
        <v>22</v>
      </c>
      <c r="D40" t="s">
        <v>81</v>
      </c>
      <c r="F40" s="4">
        <v>100</v>
      </c>
    </row>
    <row r="41" spans="2:8" x14ac:dyDescent="0.3">
      <c r="B41" t="s">
        <v>279</v>
      </c>
      <c r="C41" t="s">
        <v>22</v>
      </c>
      <c r="D41" t="s">
        <v>89</v>
      </c>
      <c r="F41" s="4">
        <v>100</v>
      </c>
    </row>
    <row r="42" spans="2:8" x14ac:dyDescent="0.3">
      <c r="B42" t="s">
        <v>284</v>
      </c>
      <c r="C42" t="s">
        <v>22</v>
      </c>
      <c r="D42" t="s">
        <v>94</v>
      </c>
      <c r="F42" s="4">
        <v>100</v>
      </c>
    </row>
    <row r="43" spans="2:8" x14ac:dyDescent="0.3">
      <c r="B43" t="s">
        <v>319</v>
      </c>
      <c r="C43" t="s">
        <v>22</v>
      </c>
      <c r="D43" t="s">
        <v>128</v>
      </c>
      <c r="F43" s="4">
        <v>100</v>
      </c>
    </row>
    <row r="44" spans="2:8" x14ac:dyDescent="0.3">
      <c r="B44" t="s">
        <v>323</v>
      </c>
      <c r="C44" t="s">
        <v>23</v>
      </c>
      <c r="D44" t="s">
        <v>23</v>
      </c>
      <c r="H44" s="5">
        <v>100</v>
      </c>
    </row>
    <row r="45" spans="2:8" x14ac:dyDescent="0.3">
      <c r="B45" t="s">
        <v>336</v>
      </c>
      <c r="C45" t="s">
        <v>23</v>
      </c>
      <c r="D45" t="s">
        <v>144</v>
      </c>
      <c r="H45" s="5">
        <v>100</v>
      </c>
    </row>
    <row r="46" spans="2:8" x14ac:dyDescent="0.3">
      <c r="B46" t="s">
        <v>338</v>
      </c>
      <c r="C46" t="s">
        <v>23</v>
      </c>
      <c r="D46" t="s">
        <v>146</v>
      </c>
      <c r="H46" s="5">
        <v>100</v>
      </c>
    </row>
    <row r="47" spans="2:8" x14ac:dyDescent="0.3">
      <c r="B47" t="s">
        <v>340</v>
      </c>
      <c r="C47" t="s">
        <v>23</v>
      </c>
      <c r="D47" t="s">
        <v>148</v>
      </c>
      <c r="H47" s="5">
        <v>100</v>
      </c>
    </row>
    <row r="48" spans="2:8" x14ac:dyDescent="0.3">
      <c r="B48" t="s">
        <v>344</v>
      </c>
      <c r="C48" t="s">
        <v>23</v>
      </c>
      <c r="D48" t="s">
        <v>150</v>
      </c>
      <c r="H48" s="5">
        <v>100</v>
      </c>
    </row>
    <row r="49" spans="2:8" x14ac:dyDescent="0.3">
      <c r="B49" t="s">
        <v>346</v>
      </c>
      <c r="C49" t="s">
        <v>23</v>
      </c>
      <c r="D49" t="s">
        <v>152</v>
      </c>
      <c r="H49" s="5">
        <v>100</v>
      </c>
    </row>
    <row r="50" spans="2:8" x14ac:dyDescent="0.3">
      <c r="B50" t="s">
        <v>353</v>
      </c>
      <c r="C50" t="s">
        <v>23</v>
      </c>
      <c r="D50" t="s">
        <v>158</v>
      </c>
      <c r="H50" s="5">
        <v>100</v>
      </c>
    </row>
    <row r="51" spans="2:8" x14ac:dyDescent="0.3">
      <c r="B51" t="s">
        <v>354</v>
      </c>
      <c r="C51" t="s">
        <v>23</v>
      </c>
      <c r="D51" t="s">
        <v>159</v>
      </c>
      <c r="H51" s="5">
        <v>100</v>
      </c>
    </row>
    <row r="52" spans="2:8" x14ac:dyDescent="0.3">
      <c r="B52" t="s">
        <v>356</v>
      </c>
      <c r="C52" t="s">
        <v>23</v>
      </c>
      <c r="D52" t="s">
        <v>161</v>
      </c>
      <c r="H52" s="5">
        <v>100</v>
      </c>
    </row>
    <row r="53" spans="2:8" x14ac:dyDescent="0.3">
      <c r="B53" t="s">
        <v>360</v>
      </c>
      <c r="C53" t="s">
        <v>23</v>
      </c>
      <c r="D53" t="s">
        <v>165</v>
      </c>
      <c r="H53" s="5">
        <v>100</v>
      </c>
    </row>
    <row r="54" spans="2:8" x14ac:dyDescent="0.3">
      <c r="B54" t="s">
        <v>285</v>
      </c>
      <c r="C54" t="s">
        <v>24</v>
      </c>
      <c r="D54" t="s">
        <v>95</v>
      </c>
      <c r="F54" s="4">
        <v>100</v>
      </c>
    </row>
    <row r="55" spans="2:8" x14ac:dyDescent="0.3">
      <c r="B55" t="s">
        <v>288</v>
      </c>
      <c r="C55" t="s">
        <v>24</v>
      </c>
      <c r="D55" t="s">
        <v>98</v>
      </c>
      <c r="F55" s="4">
        <v>100</v>
      </c>
    </row>
    <row r="56" spans="2:8" x14ac:dyDescent="0.3">
      <c r="B56" t="s">
        <v>299</v>
      </c>
      <c r="C56" t="s">
        <v>24</v>
      </c>
      <c r="D56" t="s">
        <v>109</v>
      </c>
      <c r="F56" s="4">
        <v>100</v>
      </c>
    </row>
    <row r="57" spans="2:8" x14ac:dyDescent="0.3">
      <c r="B57" t="s">
        <v>290</v>
      </c>
      <c r="C57" t="s">
        <v>25</v>
      </c>
      <c r="D57" t="s">
        <v>100</v>
      </c>
      <c r="F57" s="4">
        <v>100</v>
      </c>
    </row>
    <row r="58" spans="2:8" x14ac:dyDescent="0.3">
      <c r="B58" t="s">
        <v>293</v>
      </c>
      <c r="C58" t="s">
        <v>25</v>
      </c>
      <c r="D58" t="s">
        <v>103</v>
      </c>
      <c r="G58" s="7">
        <v>100</v>
      </c>
    </row>
    <row r="59" spans="2:8" x14ac:dyDescent="0.3">
      <c r="B59" t="s">
        <v>298</v>
      </c>
      <c r="C59" t="s">
        <v>25</v>
      </c>
      <c r="D59" t="s">
        <v>108</v>
      </c>
      <c r="F59" s="4">
        <v>100</v>
      </c>
    </row>
    <row r="60" spans="2:8" x14ac:dyDescent="0.3">
      <c r="B60" t="s">
        <v>300</v>
      </c>
      <c r="C60" t="s">
        <v>25</v>
      </c>
      <c r="D60" t="s">
        <v>110</v>
      </c>
      <c r="F60" s="4">
        <v>100</v>
      </c>
    </row>
    <row r="61" spans="2:8" x14ac:dyDescent="0.3">
      <c r="B61" t="s">
        <v>325</v>
      </c>
      <c r="C61" t="s">
        <v>25</v>
      </c>
      <c r="D61" t="s">
        <v>133</v>
      </c>
      <c r="F61" s="4">
        <v>100</v>
      </c>
    </row>
    <row r="62" spans="2:8" x14ac:dyDescent="0.3">
      <c r="B62" t="s">
        <v>294</v>
      </c>
      <c r="C62" t="s">
        <v>26</v>
      </c>
      <c r="D62" t="s">
        <v>104</v>
      </c>
      <c r="F62" s="4">
        <v>100</v>
      </c>
    </row>
    <row r="63" spans="2:8" x14ac:dyDescent="0.3">
      <c r="B63" t="s">
        <v>348</v>
      </c>
      <c r="C63" t="s">
        <v>26</v>
      </c>
      <c r="D63" t="s">
        <v>154</v>
      </c>
      <c r="H63" s="5">
        <v>100</v>
      </c>
    </row>
    <row r="64" spans="2:8" x14ac:dyDescent="0.3">
      <c r="B64" t="s">
        <v>273</v>
      </c>
      <c r="C64" t="s">
        <v>27</v>
      </c>
      <c r="D64" t="s">
        <v>84</v>
      </c>
      <c r="H64" s="5">
        <v>100</v>
      </c>
    </row>
    <row r="65" spans="2:8" x14ac:dyDescent="0.3">
      <c r="B65" t="s">
        <v>341</v>
      </c>
      <c r="C65" t="s">
        <v>27</v>
      </c>
      <c r="D65" t="s">
        <v>27</v>
      </c>
      <c r="H65" s="5">
        <v>100</v>
      </c>
    </row>
    <row r="66" spans="2:8" x14ac:dyDescent="0.3">
      <c r="B66" t="s">
        <v>369</v>
      </c>
      <c r="C66" t="s">
        <v>27</v>
      </c>
      <c r="D66" t="s">
        <v>174</v>
      </c>
      <c r="H66" s="5">
        <v>100</v>
      </c>
    </row>
    <row r="67" spans="2:8" x14ac:dyDescent="0.3">
      <c r="B67" t="s">
        <v>326</v>
      </c>
      <c r="C67" t="s">
        <v>28</v>
      </c>
      <c r="D67" t="s">
        <v>134</v>
      </c>
      <c r="H67" s="5">
        <v>100</v>
      </c>
    </row>
    <row r="68" spans="2:8" x14ac:dyDescent="0.3">
      <c r="B68" t="s">
        <v>342</v>
      </c>
      <c r="C68" t="s">
        <v>28</v>
      </c>
      <c r="D68" t="s">
        <v>28</v>
      </c>
      <c r="H68" s="5">
        <v>100</v>
      </c>
    </row>
    <row r="69" spans="2:8" x14ac:dyDescent="0.3">
      <c r="B69" t="s">
        <v>351</v>
      </c>
      <c r="C69" t="s">
        <v>28</v>
      </c>
      <c r="D69" t="s">
        <v>156</v>
      </c>
      <c r="H69" s="5">
        <v>100</v>
      </c>
    </row>
    <row r="70" spans="2:8" x14ac:dyDescent="0.3">
      <c r="B70" t="s">
        <v>352</v>
      </c>
      <c r="C70" t="s">
        <v>28</v>
      </c>
      <c r="D70" t="s">
        <v>157</v>
      </c>
      <c r="H70" s="5">
        <v>100</v>
      </c>
    </row>
    <row r="71" spans="2:8" x14ac:dyDescent="0.3">
      <c r="B71" t="s">
        <v>357</v>
      </c>
      <c r="C71" t="s">
        <v>28</v>
      </c>
      <c r="D71" t="s">
        <v>162</v>
      </c>
      <c r="H71" s="5">
        <v>100</v>
      </c>
    </row>
    <row r="72" spans="2:8" x14ac:dyDescent="0.3">
      <c r="B72" t="s">
        <v>359</v>
      </c>
      <c r="C72" t="s">
        <v>28</v>
      </c>
      <c r="D72" t="s">
        <v>164</v>
      </c>
      <c r="H72" s="5">
        <v>100</v>
      </c>
    </row>
    <row r="73" spans="2:8" x14ac:dyDescent="0.3">
      <c r="B73" t="s">
        <v>271</v>
      </c>
      <c r="C73" t="s">
        <v>29</v>
      </c>
      <c r="D73" t="s">
        <v>82</v>
      </c>
      <c r="F73" s="4">
        <v>100</v>
      </c>
    </row>
    <row r="74" spans="2:8" x14ac:dyDescent="0.3">
      <c r="B74" t="s">
        <v>289</v>
      </c>
      <c r="C74" t="s">
        <v>29</v>
      </c>
      <c r="D74" t="s">
        <v>99</v>
      </c>
      <c r="F74" s="4">
        <v>100</v>
      </c>
    </row>
    <row r="75" spans="2:8" x14ac:dyDescent="0.3">
      <c r="B75" t="s">
        <v>347</v>
      </c>
      <c r="C75" t="s">
        <v>29</v>
      </c>
      <c r="D75" t="s">
        <v>153</v>
      </c>
      <c r="F75" s="4">
        <v>100</v>
      </c>
    </row>
    <row r="76" spans="2:8" x14ac:dyDescent="0.3">
      <c r="B76" t="s">
        <v>287</v>
      </c>
      <c r="C76" t="s">
        <v>30</v>
      </c>
      <c r="D76" t="s">
        <v>97</v>
      </c>
      <c r="G76" s="7">
        <v>100</v>
      </c>
    </row>
    <row r="77" spans="2:8" x14ac:dyDescent="0.3">
      <c r="B77" t="s">
        <v>339</v>
      </c>
      <c r="C77" t="s">
        <v>30</v>
      </c>
      <c r="D77" t="s">
        <v>147</v>
      </c>
      <c r="H77" s="5">
        <v>100</v>
      </c>
    </row>
    <row r="78" spans="2:8" x14ac:dyDescent="0.3">
      <c r="B78" t="s">
        <v>274</v>
      </c>
      <c r="C78" t="s">
        <v>31</v>
      </c>
      <c r="D78" t="s">
        <v>85</v>
      </c>
      <c r="F78" s="4">
        <v>100</v>
      </c>
    </row>
    <row r="79" spans="2:8" x14ac:dyDescent="0.3">
      <c r="B79" t="s">
        <v>328</v>
      </c>
      <c r="C79" t="s">
        <v>31</v>
      </c>
      <c r="D79" t="s">
        <v>136</v>
      </c>
      <c r="F79" s="4">
        <v>100</v>
      </c>
    </row>
    <row r="80" spans="2:8" x14ac:dyDescent="0.3">
      <c r="B80" t="s">
        <v>291</v>
      </c>
      <c r="C80" t="s">
        <v>31</v>
      </c>
      <c r="D80" t="s">
        <v>101</v>
      </c>
      <c r="F80" s="4">
        <v>100</v>
      </c>
    </row>
    <row r="81" spans="2:10" x14ac:dyDescent="0.3">
      <c r="B81" t="s">
        <v>301</v>
      </c>
      <c r="C81" t="s">
        <v>31</v>
      </c>
      <c r="D81" t="s">
        <v>111</v>
      </c>
      <c r="F81" s="4">
        <v>100</v>
      </c>
    </row>
    <row r="82" spans="2:10" x14ac:dyDescent="0.3">
      <c r="B82" t="s">
        <v>303</v>
      </c>
      <c r="C82" t="s">
        <v>31</v>
      </c>
      <c r="D82" t="s">
        <v>113</v>
      </c>
      <c r="F82" s="4">
        <v>100</v>
      </c>
    </row>
    <row r="83" spans="2:10" x14ac:dyDescent="0.3">
      <c r="B83" t="s">
        <v>355</v>
      </c>
      <c r="C83" t="s">
        <v>31</v>
      </c>
      <c r="D83" t="s">
        <v>160</v>
      </c>
      <c r="F83" s="4">
        <v>100</v>
      </c>
    </row>
    <row r="84" spans="2:10" x14ac:dyDescent="0.3">
      <c r="B84" t="s">
        <v>275</v>
      </c>
      <c r="C84" t="s">
        <v>32</v>
      </c>
      <c r="D84" t="s">
        <v>86</v>
      </c>
      <c r="G84" s="7">
        <v>100</v>
      </c>
    </row>
    <row r="85" spans="2:10" x14ac:dyDescent="0.3">
      <c r="B85" t="s">
        <v>286</v>
      </c>
      <c r="C85" t="s">
        <v>32</v>
      </c>
      <c r="D85" t="s">
        <v>96</v>
      </c>
      <c r="G85" s="7">
        <v>100</v>
      </c>
    </row>
    <row r="86" spans="2:10" x14ac:dyDescent="0.3">
      <c r="B86" t="s">
        <v>362</v>
      </c>
      <c r="C86" t="s">
        <v>32</v>
      </c>
      <c r="D86" t="s">
        <v>167</v>
      </c>
      <c r="H86" s="5">
        <v>100</v>
      </c>
    </row>
    <row r="87" spans="2:10" x14ac:dyDescent="0.3">
      <c r="B87" t="s">
        <v>367</v>
      </c>
      <c r="C87" t="s">
        <v>32</v>
      </c>
      <c r="D87" t="s">
        <v>172</v>
      </c>
      <c r="J87" s="3">
        <v>100</v>
      </c>
    </row>
    <row r="88" spans="2:10" x14ac:dyDescent="0.3">
      <c r="B88" t="s">
        <v>278</v>
      </c>
      <c r="C88" t="s">
        <v>33</v>
      </c>
      <c r="D88" t="s">
        <v>88</v>
      </c>
      <c r="G88" s="7">
        <v>100</v>
      </c>
    </row>
    <row r="89" spans="2:10" x14ac:dyDescent="0.3">
      <c r="B89" t="s">
        <v>322</v>
      </c>
      <c r="C89" t="s">
        <v>33</v>
      </c>
      <c r="D89" t="s">
        <v>131</v>
      </c>
      <c r="G89" s="7">
        <v>100</v>
      </c>
    </row>
    <row r="90" spans="2:10" x14ac:dyDescent="0.3">
      <c r="B90" t="s">
        <v>332</v>
      </c>
      <c r="C90" t="s">
        <v>33</v>
      </c>
      <c r="D90" t="s">
        <v>140</v>
      </c>
      <c r="F90" s="4">
        <v>100</v>
      </c>
    </row>
    <row r="91" spans="2:10" x14ac:dyDescent="0.3">
      <c r="B91" t="s">
        <v>335</v>
      </c>
      <c r="C91" t="s">
        <v>33</v>
      </c>
      <c r="D91" t="s">
        <v>143</v>
      </c>
      <c r="G91" s="7">
        <v>100</v>
      </c>
    </row>
    <row r="92" spans="2:10" x14ac:dyDescent="0.3">
      <c r="B92" t="s">
        <v>366</v>
      </c>
      <c r="C92" t="s">
        <v>33</v>
      </c>
      <c r="D92" t="s">
        <v>171</v>
      </c>
      <c r="G92" s="7">
        <v>100</v>
      </c>
    </row>
    <row r="93" spans="2:10" x14ac:dyDescent="0.3">
      <c r="B93" t="s">
        <v>368</v>
      </c>
      <c r="C93" t="s">
        <v>33</v>
      </c>
      <c r="D93" t="s">
        <v>173</v>
      </c>
      <c r="I93" s="6">
        <v>100</v>
      </c>
    </row>
    <row r="94" spans="2:10" x14ac:dyDescent="0.3">
      <c r="B94" t="s">
        <v>277</v>
      </c>
      <c r="C94" t="s">
        <v>34</v>
      </c>
      <c r="D94" t="s">
        <v>87</v>
      </c>
      <c r="F94" s="4">
        <v>100</v>
      </c>
    </row>
    <row r="95" spans="2:10" x14ac:dyDescent="0.3">
      <c r="B95" t="s">
        <v>313</v>
      </c>
      <c r="C95" t="s">
        <v>34</v>
      </c>
      <c r="D95" t="s">
        <v>122</v>
      </c>
      <c r="F95" s="4">
        <v>100</v>
      </c>
    </row>
    <row r="96" spans="2:10" x14ac:dyDescent="0.3">
      <c r="B96" t="s">
        <v>320</v>
      </c>
      <c r="C96" t="s">
        <v>34</v>
      </c>
      <c r="D96" t="s">
        <v>129</v>
      </c>
      <c r="F96" s="4">
        <v>100</v>
      </c>
    </row>
    <row r="97" spans="2:6" x14ac:dyDescent="0.3">
      <c r="B97" t="s">
        <v>364</v>
      </c>
      <c r="C97" t="s">
        <v>34</v>
      </c>
      <c r="D97" t="s">
        <v>169</v>
      </c>
      <c r="F97" s="4">
        <v>100</v>
      </c>
    </row>
    <row r="98" spans="2:6" x14ac:dyDescent="0.3">
      <c r="B98" t="s">
        <v>282</v>
      </c>
      <c r="C98" t="s">
        <v>35</v>
      </c>
      <c r="D98" t="s">
        <v>92</v>
      </c>
      <c r="F98" s="4">
        <v>100</v>
      </c>
    </row>
    <row r="99" spans="2:6" x14ac:dyDescent="0.3">
      <c r="B99" t="s">
        <v>297</v>
      </c>
      <c r="C99" t="s">
        <v>35</v>
      </c>
      <c r="D99" t="s">
        <v>107</v>
      </c>
      <c r="F99" s="4">
        <v>100</v>
      </c>
    </row>
    <row r="100" spans="2:6" x14ac:dyDescent="0.3">
      <c r="B100" t="s">
        <v>309</v>
      </c>
      <c r="C100" t="s">
        <v>35</v>
      </c>
      <c r="D100" t="s">
        <v>118</v>
      </c>
      <c r="F100" s="4">
        <v>100</v>
      </c>
    </row>
    <row r="101" spans="2:6" x14ac:dyDescent="0.3">
      <c r="B101" t="s">
        <v>324</v>
      </c>
      <c r="C101" t="s">
        <v>35</v>
      </c>
      <c r="D101" t="s">
        <v>132</v>
      </c>
      <c r="F101" s="4">
        <v>100</v>
      </c>
    </row>
    <row r="102" spans="2:6" x14ac:dyDescent="0.3">
      <c r="B102" t="s">
        <v>331</v>
      </c>
      <c r="C102" t="s">
        <v>35</v>
      </c>
      <c r="D102" t="s">
        <v>139</v>
      </c>
      <c r="F102" s="4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3796-FF7F-4C6F-BB00-46FCAAA0A504}">
  <dimension ref="B1:AF102"/>
  <sheetViews>
    <sheetView zoomScale="91" zoomScaleNormal="115" workbookViewId="0">
      <selection activeCell="I1" sqref="C1:I1048576"/>
    </sheetView>
  </sheetViews>
  <sheetFormatPr defaultRowHeight="14.4" x14ac:dyDescent="0.3"/>
  <cols>
    <col min="2" max="2" width="14.88671875" customWidth="1"/>
    <col min="3" max="3" width="14.88671875" bestFit="1" customWidth="1"/>
    <col min="4" max="4" width="14.88671875" customWidth="1"/>
    <col min="5" max="5" width="3.5546875" customWidth="1"/>
    <col min="6" max="7" width="6.44140625" customWidth="1"/>
    <col min="8" max="12" width="10.109375" style="16" customWidth="1"/>
    <col min="13" max="13" width="10.109375" style="15" customWidth="1"/>
    <col min="15" max="15" width="16" bestFit="1" customWidth="1"/>
    <col min="16" max="16" width="17.44140625" bestFit="1" customWidth="1"/>
  </cols>
  <sheetData>
    <row r="1" spans="2:32" x14ac:dyDescent="0.3">
      <c r="B1" s="1" t="s">
        <v>74</v>
      </c>
      <c r="C1" s="1" t="s">
        <v>373</v>
      </c>
      <c r="D1" s="1" t="s">
        <v>372</v>
      </c>
      <c r="E1" s="8" t="s">
        <v>390</v>
      </c>
      <c r="F1" s="8" t="s">
        <v>371</v>
      </c>
      <c r="G1" s="8" t="s">
        <v>385</v>
      </c>
      <c r="H1" s="8" t="s">
        <v>386</v>
      </c>
      <c r="I1" s="16" t="s">
        <v>374</v>
      </c>
      <c r="J1" s="16" t="s">
        <v>375</v>
      </c>
      <c r="K1" s="16" t="s">
        <v>376</v>
      </c>
      <c r="L1" s="16" t="s">
        <v>377</v>
      </c>
      <c r="M1" s="16" t="s">
        <v>378</v>
      </c>
      <c r="N1" s="15" t="s">
        <v>379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</row>
    <row r="2" spans="2:32" x14ac:dyDescent="0.3">
      <c r="B2" t="s">
        <v>280</v>
      </c>
      <c r="C2" t="s">
        <v>90</v>
      </c>
      <c r="D2" t="s">
        <v>18</v>
      </c>
      <c r="G2" t="s">
        <v>387</v>
      </c>
      <c r="H2">
        <v>1</v>
      </c>
      <c r="J2" s="16">
        <v>1</v>
      </c>
      <c r="M2" s="16"/>
      <c r="N2" s="15"/>
      <c r="O2">
        <f>SUM(P2:T2)</f>
        <v>490525</v>
      </c>
      <c r="P2" s="9">
        <v>250000</v>
      </c>
      <c r="Q2" s="10">
        <v>240525</v>
      </c>
      <c r="R2" s="11"/>
      <c r="S2" s="12"/>
      <c r="T2" s="13"/>
      <c r="AB2">
        <v>0.51</v>
      </c>
      <c r="AC2">
        <v>0.49</v>
      </c>
    </row>
    <row r="3" spans="2:32" x14ac:dyDescent="0.3">
      <c r="B3" t="s">
        <v>292</v>
      </c>
      <c r="C3" t="s">
        <v>102</v>
      </c>
      <c r="D3" t="s">
        <v>18</v>
      </c>
      <c r="G3" t="s">
        <v>387</v>
      </c>
      <c r="H3">
        <v>1</v>
      </c>
      <c r="J3" s="16">
        <v>1</v>
      </c>
      <c r="M3" s="16"/>
      <c r="N3" s="15"/>
      <c r="O3">
        <f t="shared" ref="O3:O19" si="0">SUM(P3:T3)</f>
        <v>286025</v>
      </c>
      <c r="P3" s="9">
        <v>150000</v>
      </c>
      <c r="Q3" s="10">
        <v>136025</v>
      </c>
      <c r="R3" s="11"/>
      <c r="S3" s="12"/>
      <c r="T3" s="13"/>
      <c r="AB3">
        <v>0.52400000000000002</v>
      </c>
      <c r="AC3">
        <v>0.47599999999999998</v>
      </c>
    </row>
    <row r="4" spans="2:32" x14ac:dyDescent="0.3">
      <c r="B4" t="s">
        <v>312</v>
      </c>
      <c r="C4" t="s">
        <v>121</v>
      </c>
      <c r="D4" t="s">
        <v>18</v>
      </c>
      <c r="G4" t="s">
        <v>387</v>
      </c>
      <c r="H4">
        <v>1</v>
      </c>
      <c r="J4" s="16">
        <v>1</v>
      </c>
      <c r="M4" s="16"/>
      <c r="N4" s="15"/>
      <c r="O4">
        <f t="shared" si="0"/>
        <v>882310</v>
      </c>
      <c r="P4" s="9">
        <v>740000</v>
      </c>
      <c r="Q4" s="10">
        <v>142310</v>
      </c>
      <c r="R4" s="11"/>
      <c r="S4" s="12"/>
      <c r="T4" s="13"/>
      <c r="AB4">
        <v>0.83899999999999997</v>
      </c>
      <c r="AC4">
        <v>0.161</v>
      </c>
    </row>
    <row r="5" spans="2:32" x14ac:dyDescent="0.3">
      <c r="B5" t="s">
        <v>316</v>
      </c>
      <c r="C5" t="s">
        <v>125</v>
      </c>
      <c r="D5" t="s">
        <v>18</v>
      </c>
      <c r="G5" t="s">
        <v>387</v>
      </c>
      <c r="H5">
        <v>1</v>
      </c>
      <c r="J5" s="16">
        <v>1</v>
      </c>
      <c r="M5" s="16"/>
      <c r="N5" s="15"/>
      <c r="O5">
        <f t="shared" si="0"/>
        <v>1412050</v>
      </c>
      <c r="P5" s="9">
        <v>990000</v>
      </c>
      <c r="Q5" s="10">
        <v>312050</v>
      </c>
      <c r="R5" s="11"/>
      <c r="S5" s="12"/>
      <c r="T5" s="13">
        <v>110000</v>
      </c>
      <c r="AB5">
        <v>0.70099999999999996</v>
      </c>
      <c r="AC5">
        <v>0.221</v>
      </c>
      <c r="AF5">
        <v>7.8E-2</v>
      </c>
    </row>
    <row r="6" spans="2:32" x14ac:dyDescent="0.3">
      <c r="B6" t="s">
        <v>329</v>
      </c>
      <c r="C6" t="s">
        <v>137</v>
      </c>
      <c r="D6" t="s">
        <v>18</v>
      </c>
      <c r="G6" t="s">
        <v>387</v>
      </c>
      <c r="H6">
        <v>1</v>
      </c>
      <c r="J6" s="16">
        <v>1</v>
      </c>
      <c r="M6" s="16"/>
      <c r="N6" s="15"/>
      <c r="O6">
        <f t="shared" si="0"/>
        <v>248575</v>
      </c>
      <c r="P6" s="9">
        <v>120000</v>
      </c>
      <c r="Q6" s="10">
        <v>128575</v>
      </c>
      <c r="R6" s="11"/>
      <c r="S6" s="12"/>
      <c r="T6" s="13"/>
      <c r="AB6">
        <v>0.48299999999999998</v>
      </c>
      <c r="AC6">
        <v>0.51700000000000002</v>
      </c>
    </row>
    <row r="7" spans="2:32" x14ac:dyDescent="0.3">
      <c r="B7" t="s">
        <v>343</v>
      </c>
      <c r="C7" t="s">
        <v>149</v>
      </c>
      <c r="D7" t="s">
        <v>18</v>
      </c>
      <c r="G7" t="s">
        <v>387</v>
      </c>
      <c r="H7">
        <v>1</v>
      </c>
      <c r="J7" s="16">
        <v>1</v>
      </c>
      <c r="M7" s="16"/>
      <c r="N7" s="15"/>
      <c r="O7">
        <f t="shared" si="0"/>
        <v>135290</v>
      </c>
      <c r="P7" s="9">
        <v>85290</v>
      </c>
      <c r="Q7" s="10"/>
      <c r="R7" s="11">
        <v>50000</v>
      </c>
      <c r="S7" s="12"/>
      <c r="T7" s="13"/>
      <c r="AB7">
        <v>0.63</v>
      </c>
      <c r="AD7">
        <v>0.37</v>
      </c>
    </row>
    <row r="8" spans="2:32" x14ac:dyDescent="0.3">
      <c r="B8" t="s">
        <v>345</v>
      </c>
      <c r="C8" t="s">
        <v>151</v>
      </c>
      <c r="D8" t="s">
        <v>18</v>
      </c>
      <c r="G8" t="s">
        <v>387</v>
      </c>
      <c r="H8">
        <v>1</v>
      </c>
      <c r="J8" s="16">
        <v>1</v>
      </c>
      <c r="M8" s="16"/>
      <c r="N8" s="15"/>
      <c r="O8">
        <f t="shared" si="0"/>
        <v>636500</v>
      </c>
      <c r="P8" s="9">
        <v>200000</v>
      </c>
      <c r="Q8" s="10">
        <v>436500</v>
      </c>
      <c r="R8" s="11"/>
      <c r="S8" s="12"/>
      <c r="T8" s="13"/>
      <c r="AB8">
        <v>0.314</v>
      </c>
      <c r="AC8">
        <v>0.68600000000000005</v>
      </c>
    </row>
    <row r="9" spans="2:32" x14ac:dyDescent="0.3">
      <c r="B9" t="s">
        <v>269</v>
      </c>
      <c r="C9" t="s">
        <v>80</v>
      </c>
      <c r="D9" t="s">
        <v>19</v>
      </c>
      <c r="G9" t="s">
        <v>374</v>
      </c>
      <c r="H9">
        <v>1</v>
      </c>
      <c r="I9" s="16">
        <v>1</v>
      </c>
      <c r="M9" s="16"/>
      <c r="N9" s="15"/>
      <c r="O9">
        <f t="shared" si="0"/>
        <v>52961</v>
      </c>
      <c r="P9" s="9"/>
      <c r="Q9" s="10"/>
      <c r="R9" s="11">
        <v>20000</v>
      </c>
      <c r="S9" s="12">
        <v>32961</v>
      </c>
      <c r="T9" s="13"/>
      <c r="AD9">
        <v>0.378</v>
      </c>
      <c r="AE9">
        <v>0.622</v>
      </c>
    </row>
    <row r="10" spans="2:32" x14ac:dyDescent="0.3">
      <c r="B10" t="s">
        <v>276</v>
      </c>
      <c r="C10" t="s">
        <v>19</v>
      </c>
      <c r="D10" t="s">
        <v>19</v>
      </c>
      <c r="G10" t="s">
        <v>374</v>
      </c>
      <c r="H10">
        <v>1</v>
      </c>
      <c r="I10" s="16">
        <v>1</v>
      </c>
      <c r="M10" s="16"/>
      <c r="N10" s="15"/>
      <c r="O10">
        <f t="shared" si="0"/>
        <v>143200</v>
      </c>
      <c r="P10" s="9"/>
      <c r="Q10" s="10"/>
      <c r="R10" s="11">
        <v>100000</v>
      </c>
      <c r="S10" s="12"/>
      <c r="T10" s="13">
        <v>43200</v>
      </c>
      <c r="AD10">
        <v>0.69799999999999995</v>
      </c>
      <c r="AF10">
        <v>0.30199999999999999</v>
      </c>
    </row>
    <row r="11" spans="2:32" x14ac:dyDescent="0.3">
      <c r="B11" t="s">
        <v>281</v>
      </c>
      <c r="C11" t="s">
        <v>91</v>
      </c>
      <c r="D11" t="s">
        <v>19</v>
      </c>
      <c r="G11" t="s">
        <v>374</v>
      </c>
      <c r="H11">
        <v>1</v>
      </c>
      <c r="I11" s="16">
        <v>1</v>
      </c>
      <c r="M11" s="16"/>
      <c r="N11" s="15"/>
      <c r="O11">
        <f t="shared" si="0"/>
        <v>134280</v>
      </c>
      <c r="P11" s="9"/>
      <c r="Q11" s="10"/>
      <c r="R11" s="11">
        <v>60000</v>
      </c>
      <c r="S11" s="12">
        <v>74280</v>
      </c>
      <c r="T11" s="13"/>
      <c r="AD11">
        <v>0.44700000000000001</v>
      </c>
      <c r="AE11">
        <v>0.55300000000000005</v>
      </c>
    </row>
    <row r="12" spans="2:32" x14ac:dyDescent="0.3">
      <c r="B12" t="s">
        <v>304</v>
      </c>
      <c r="C12" t="s">
        <v>114</v>
      </c>
      <c r="D12" t="s">
        <v>19</v>
      </c>
      <c r="G12" t="s">
        <v>374</v>
      </c>
      <c r="H12">
        <v>1</v>
      </c>
      <c r="I12" s="16">
        <v>1</v>
      </c>
      <c r="M12" s="16"/>
      <c r="N12" s="15"/>
      <c r="O12">
        <f t="shared" si="0"/>
        <v>1018080</v>
      </c>
      <c r="P12" s="9">
        <v>120000</v>
      </c>
      <c r="Q12" s="10">
        <v>105000</v>
      </c>
      <c r="R12" s="11">
        <v>655000</v>
      </c>
      <c r="S12" s="12">
        <v>138080</v>
      </c>
      <c r="T12" s="13"/>
      <c r="AB12">
        <v>0.11799999999999999</v>
      </c>
      <c r="AC12">
        <v>0.10299999999999999</v>
      </c>
      <c r="AD12">
        <v>0.64300000000000002</v>
      </c>
      <c r="AE12">
        <v>0.13600000000000001</v>
      </c>
    </row>
    <row r="13" spans="2:32" x14ac:dyDescent="0.3">
      <c r="B13" t="s">
        <v>311</v>
      </c>
      <c r="C13" t="s">
        <v>120</v>
      </c>
      <c r="D13" t="s">
        <v>19</v>
      </c>
      <c r="G13" t="s">
        <v>374</v>
      </c>
      <c r="H13">
        <v>1</v>
      </c>
      <c r="I13" s="16">
        <v>1</v>
      </c>
      <c r="M13" s="16"/>
      <c r="N13" s="15"/>
      <c r="O13">
        <f t="shared" si="0"/>
        <v>143460</v>
      </c>
      <c r="P13" s="9"/>
      <c r="Q13" s="10"/>
      <c r="R13" s="11">
        <v>70000</v>
      </c>
      <c r="S13" s="12"/>
      <c r="T13" s="13">
        <v>73460</v>
      </c>
      <c r="AD13">
        <v>0.48799999999999999</v>
      </c>
      <c r="AF13">
        <v>0.51200000000000001</v>
      </c>
    </row>
    <row r="14" spans="2:32" x14ac:dyDescent="0.3">
      <c r="B14" t="s">
        <v>327</v>
      </c>
      <c r="C14" t="s">
        <v>135</v>
      </c>
      <c r="D14" t="s">
        <v>19</v>
      </c>
      <c r="F14">
        <v>1</v>
      </c>
      <c r="G14" t="s">
        <v>374</v>
      </c>
      <c r="H14">
        <v>0.51</v>
      </c>
      <c r="I14" s="16">
        <v>0.51</v>
      </c>
      <c r="J14" s="16">
        <v>0.49</v>
      </c>
      <c r="M14" s="16"/>
      <c r="N14" s="15"/>
      <c r="O14">
        <f t="shared" si="0"/>
        <v>1770260</v>
      </c>
      <c r="P14" s="9"/>
      <c r="Q14" s="10">
        <v>1100000</v>
      </c>
      <c r="R14" s="11">
        <v>250000</v>
      </c>
      <c r="S14" s="12">
        <v>130260</v>
      </c>
      <c r="T14" s="13">
        <v>290000</v>
      </c>
      <c r="AC14">
        <v>0.621</v>
      </c>
      <c r="AD14">
        <v>0.14099999999999999</v>
      </c>
      <c r="AE14">
        <v>7.3999999999999996E-2</v>
      </c>
      <c r="AF14">
        <v>0.16400000000000001</v>
      </c>
    </row>
    <row r="15" spans="2:32" x14ac:dyDescent="0.3">
      <c r="B15" t="s">
        <v>361</v>
      </c>
      <c r="C15" t="s">
        <v>166</v>
      </c>
      <c r="D15" t="s">
        <v>19</v>
      </c>
      <c r="G15" t="s">
        <v>374</v>
      </c>
      <c r="H15">
        <v>1</v>
      </c>
      <c r="I15" s="16">
        <v>1</v>
      </c>
      <c r="M15" s="16"/>
      <c r="N15" s="15"/>
      <c r="O15">
        <f t="shared" si="0"/>
        <v>90675</v>
      </c>
      <c r="P15" s="9"/>
      <c r="Q15" s="10"/>
      <c r="R15" s="11">
        <v>90675</v>
      </c>
      <c r="S15" s="12"/>
      <c r="T15" s="13"/>
      <c r="AD15">
        <v>1</v>
      </c>
    </row>
    <row r="16" spans="2:32" x14ac:dyDescent="0.3">
      <c r="B16" t="s">
        <v>295</v>
      </c>
      <c r="C16" t="s">
        <v>105</v>
      </c>
      <c r="D16" t="s">
        <v>20</v>
      </c>
      <c r="G16" t="s">
        <v>374</v>
      </c>
      <c r="H16">
        <v>1</v>
      </c>
      <c r="I16" s="16">
        <v>1</v>
      </c>
      <c r="M16" s="16"/>
      <c r="N16" s="15"/>
      <c r="O16">
        <f t="shared" si="0"/>
        <v>95475</v>
      </c>
      <c r="P16" s="9"/>
      <c r="Q16" s="10"/>
      <c r="R16" s="11">
        <v>60000</v>
      </c>
      <c r="S16" s="12"/>
      <c r="T16" s="13">
        <v>35475</v>
      </c>
      <c r="AD16">
        <v>0.628</v>
      </c>
      <c r="AF16">
        <v>0.372</v>
      </c>
    </row>
    <row r="17" spans="2:31" x14ac:dyDescent="0.3">
      <c r="B17" t="s">
        <v>315</v>
      </c>
      <c r="C17" t="s">
        <v>124</v>
      </c>
      <c r="D17" t="s">
        <v>20</v>
      </c>
      <c r="G17" t="s">
        <v>374</v>
      </c>
      <c r="H17">
        <v>1</v>
      </c>
      <c r="I17" s="16">
        <v>1</v>
      </c>
      <c r="M17" s="16"/>
      <c r="N17" s="15"/>
      <c r="O17">
        <f t="shared" si="0"/>
        <v>384050</v>
      </c>
      <c r="P17" s="9"/>
      <c r="Q17" s="10"/>
      <c r="R17" s="11">
        <v>100000</v>
      </c>
      <c r="S17" s="12">
        <v>284050</v>
      </c>
      <c r="T17" s="13"/>
      <c r="AD17">
        <v>0.26</v>
      </c>
      <c r="AE17">
        <v>0.74</v>
      </c>
    </row>
    <row r="18" spans="2:31" x14ac:dyDescent="0.3">
      <c r="B18" t="s">
        <v>317</v>
      </c>
      <c r="C18" t="s">
        <v>126</v>
      </c>
      <c r="D18" t="s">
        <v>20</v>
      </c>
      <c r="G18" t="s">
        <v>374</v>
      </c>
      <c r="H18">
        <v>1</v>
      </c>
      <c r="I18" s="16">
        <v>1</v>
      </c>
      <c r="M18" s="16"/>
      <c r="N18" s="15"/>
      <c r="O18">
        <f t="shared" si="0"/>
        <v>291665</v>
      </c>
      <c r="P18" s="9">
        <v>157000</v>
      </c>
      <c r="Q18" s="10">
        <v>134665</v>
      </c>
      <c r="R18" s="11"/>
      <c r="S18" s="12"/>
      <c r="T18" s="13"/>
      <c r="AB18">
        <v>0.53800000000000003</v>
      </c>
      <c r="AC18">
        <v>0.46200000000000002</v>
      </c>
    </row>
    <row r="19" spans="2:31" x14ac:dyDescent="0.3">
      <c r="B19" t="s">
        <v>318</v>
      </c>
      <c r="C19" t="s">
        <v>127</v>
      </c>
      <c r="D19" t="s">
        <v>20</v>
      </c>
      <c r="G19" t="s">
        <v>374</v>
      </c>
      <c r="H19">
        <v>1</v>
      </c>
      <c r="I19" s="16">
        <v>1</v>
      </c>
      <c r="M19" s="16"/>
      <c r="N19" s="15"/>
      <c r="O19">
        <f t="shared" si="0"/>
        <v>766735</v>
      </c>
      <c r="P19" s="9">
        <v>636735</v>
      </c>
      <c r="Q19" s="10">
        <v>130000</v>
      </c>
      <c r="R19" s="11"/>
      <c r="S19" s="12"/>
      <c r="T19" s="13"/>
      <c r="AB19">
        <v>0.83</v>
      </c>
      <c r="AC19">
        <v>0.17</v>
      </c>
    </row>
    <row r="20" spans="2:31" x14ac:dyDescent="0.3">
      <c r="B20" t="s">
        <v>296</v>
      </c>
      <c r="C20" t="s">
        <v>106</v>
      </c>
      <c r="D20" t="s">
        <v>21</v>
      </c>
      <c r="G20" t="s">
        <v>374</v>
      </c>
      <c r="H20">
        <v>1</v>
      </c>
      <c r="I20" s="16">
        <v>1</v>
      </c>
      <c r="M20" s="16"/>
      <c r="N20" s="15"/>
      <c r="AC20">
        <v>1</v>
      </c>
    </row>
    <row r="21" spans="2:31" x14ac:dyDescent="0.3">
      <c r="B21" t="s">
        <v>302</v>
      </c>
      <c r="C21" t="s">
        <v>112</v>
      </c>
      <c r="D21" t="s">
        <v>21</v>
      </c>
      <c r="G21" t="s">
        <v>374</v>
      </c>
      <c r="H21">
        <v>1</v>
      </c>
      <c r="I21" s="16">
        <v>1</v>
      </c>
      <c r="M21" s="16"/>
      <c r="N21" s="15"/>
      <c r="P21">
        <v>0.5096580194689363</v>
      </c>
      <c r="Q21">
        <v>0.49034198053106365</v>
      </c>
      <c r="R21">
        <v>0</v>
      </c>
      <c r="S21">
        <v>0</v>
      </c>
      <c r="T21">
        <v>0</v>
      </c>
      <c r="V21" s="15">
        <f>ROUND(P21, 3)</f>
        <v>0.51</v>
      </c>
      <c r="W21" s="15">
        <f t="shared" ref="W21:Z36" si="1">ROUND(Q21, 3)</f>
        <v>0.49</v>
      </c>
      <c r="X21" s="15">
        <f t="shared" si="1"/>
        <v>0</v>
      </c>
      <c r="Y21" s="15">
        <f t="shared" si="1"/>
        <v>0</v>
      </c>
      <c r="Z21" s="15">
        <f t="shared" si="1"/>
        <v>0</v>
      </c>
      <c r="AA21" s="14"/>
      <c r="AC21">
        <v>1</v>
      </c>
    </row>
    <row r="22" spans="2:31" x14ac:dyDescent="0.3">
      <c r="B22" t="s">
        <v>308</v>
      </c>
      <c r="C22" t="s">
        <v>21</v>
      </c>
      <c r="D22" t="s">
        <v>21</v>
      </c>
      <c r="G22" t="s">
        <v>374</v>
      </c>
      <c r="H22">
        <v>1</v>
      </c>
      <c r="I22" s="16">
        <v>1</v>
      </c>
      <c r="M22" s="16"/>
      <c r="N22" s="15"/>
      <c r="P22">
        <v>0.52442968272004198</v>
      </c>
      <c r="Q22">
        <v>0.47557031727995802</v>
      </c>
      <c r="R22">
        <v>0</v>
      </c>
      <c r="S22">
        <v>0</v>
      </c>
      <c r="T22">
        <v>0</v>
      </c>
      <c r="V22" s="15">
        <f t="shared" ref="V22:V37" si="2">ROUND(P22, 3)</f>
        <v>0.52400000000000002</v>
      </c>
      <c r="W22" s="15">
        <f t="shared" si="1"/>
        <v>0.47599999999999998</v>
      </c>
      <c r="X22" s="15">
        <f t="shared" si="1"/>
        <v>0</v>
      </c>
      <c r="Y22" s="15">
        <f t="shared" si="1"/>
        <v>0</v>
      </c>
      <c r="Z22" s="15">
        <f t="shared" si="1"/>
        <v>0</v>
      </c>
      <c r="AA22" s="14"/>
      <c r="AC22">
        <v>1</v>
      </c>
    </row>
    <row r="23" spans="2:31" x14ac:dyDescent="0.3">
      <c r="B23" t="s">
        <v>270</v>
      </c>
      <c r="C23" t="s">
        <v>81</v>
      </c>
      <c r="D23" t="s">
        <v>22</v>
      </c>
      <c r="G23" t="s">
        <v>374</v>
      </c>
      <c r="H23">
        <v>1</v>
      </c>
      <c r="I23" s="16">
        <v>1</v>
      </c>
      <c r="M23" s="16"/>
      <c r="N23" s="15"/>
      <c r="P23">
        <v>0.83870748376420989</v>
      </c>
      <c r="Q23">
        <v>0.16129251623579013</v>
      </c>
      <c r="R23">
        <v>0</v>
      </c>
      <c r="S23">
        <v>0</v>
      </c>
      <c r="T23">
        <v>0</v>
      </c>
      <c r="V23" s="15">
        <f t="shared" si="2"/>
        <v>0.83899999999999997</v>
      </c>
      <c r="W23" s="15">
        <f t="shared" si="1"/>
        <v>0.161</v>
      </c>
      <c r="X23" s="15">
        <f t="shared" si="1"/>
        <v>0</v>
      </c>
      <c r="Y23" s="15">
        <f t="shared" si="1"/>
        <v>0</v>
      </c>
      <c r="Z23" s="15">
        <f t="shared" si="1"/>
        <v>0</v>
      </c>
      <c r="AA23" s="14"/>
      <c r="AC23">
        <v>1</v>
      </c>
    </row>
    <row r="24" spans="2:31" x14ac:dyDescent="0.3">
      <c r="B24" t="s">
        <v>279</v>
      </c>
      <c r="C24" t="s">
        <v>89</v>
      </c>
      <c r="D24" t="s">
        <v>22</v>
      </c>
      <c r="G24" t="s">
        <v>374</v>
      </c>
      <c r="H24">
        <v>1</v>
      </c>
      <c r="I24" s="16">
        <v>1</v>
      </c>
      <c r="M24" s="16"/>
      <c r="N24" s="15"/>
      <c r="P24">
        <v>0.70110831769413262</v>
      </c>
      <c r="Q24">
        <v>0.22099075811763039</v>
      </c>
      <c r="R24">
        <v>0</v>
      </c>
      <c r="S24">
        <v>0</v>
      </c>
      <c r="T24">
        <v>7.7900924188236964E-2</v>
      </c>
      <c r="V24" s="15">
        <f t="shared" si="2"/>
        <v>0.70099999999999996</v>
      </c>
      <c r="W24" s="15">
        <f t="shared" si="1"/>
        <v>0.221</v>
      </c>
      <c r="X24" s="15">
        <f t="shared" si="1"/>
        <v>0</v>
      </c>
      <c r="Y24" s="15">
        <f t="shared" si="1"/>
        <v>0</v>
      </c>
      <c r="Z24" s="15">
        <f t="shared" si="1"/>
        <v>7.8E-2</v>
      </c>
      <c r="AA24" s="14"/>
      <c r="AC24">
        <v>1</v>
      </c>
    </row>
    <row r="25" spans="2:31" x14ac:dyDescent="0.3">
      <c r="B25" t="s">
        <v>284</v>
      </c>
      <c r="C25" t="s">
        <v>94</v>
      </c>
      <c r="D25" t="s">
        <v>22</v>
      </c>
      <c r="G25" t="s">
        <v>374</v>
      </c>
      <c r="H25">
        <v>1</v>
      </c>
      <c r="I25" s="16">
        <v>1</v>
      </c>
      <c r="M25" s="16"/>
      <c r="N25" s="15"/>
      <c r="P25">
        <v>0.48275168460223272</v>
      </c>
      <c r="Q25">
        <v>0.51724831539776728</v>
      </c>
      <c r="R25">
        <v>0</v>
      </c>
      <c r="S25">
        <v>0</v>
      </c>
      <c r="T25">
        <v>0</v>
      </c>
      <c r="V25" s="15">
        <f t="shared" si="2"/>
        <v>0.48299999999999998</v>
      </c>
      <c r="W25" s="15">
        <f t="shared" si="1"/>
        <v>0.51700000000000002</v>
      </c>
      <c r="X25" s="15">
        <f t="shared" si="1"/>
        <v>0</v>
      </c>
      <c r="Y25" s="15">
        <f t="shared" si="1"/>
        <v>0</v>
      </c>
      <c r="Z25" s="15">
        <f t="shared" si="1"/>
        <v>0</v>
      </c>
      <c r="AA25" s="14"/>
      <c r="AC25">
        <v>1</v>
      </c>
    </row>
    <row r="26" spans="2:31" x14ac:dyDescent="0.3">
      <c r="B26" t="s">
        <v>319</v>
      </c>
      <c r="C26" t="s">
        <v>128</v>
      </c>
      <c r="D26" t="s">
        <v>22</v>
      </c>
      <c r="G26" t="s">
        <v>374</v>
      </c>
      <c r="H26">
        <v>1</v>
      </c>
      <c r="I26" s="16">
        <v>1</v>
      </c>
      <c r="M26" s="16"/>
      <c r="N26" s="15"/>
      <c r="P26">
        <v>0.63042353462931477</v>
      </c>
      <c r="Q26">
        <v>0</v>
      </c>
      <c r="R26">
        <v>0.36957646537068517</v>
      </c>
      <c r="S26">
        <v>0</v>
      </c>
      <c r="T26">
        <v>0</v>
      </c>
      <c r="V26" s="15">
        <f t="shared" si="2"/>
        <v>0.63</v>
      </c>
      <c r="W26" s="15">
        <f t="shared" si="1"/>
        <v>0</v>
      </c>
      <c r="X26" s="15">
        <f t="shared" si="1"/>
        <v>0.37</v>
      </c>
      <c r="Y26" s="15">
        <f t="shared" si="1"/>
        <v>0</v>
      </c>
      <c r="Z26" s="15">
        <f t="shared" si="1"/>
        <v>0</v>
      </c>
      <c r="AA26" s="14"/>
      <c r="AC26">
        <v>1</v>
      </c>
    </row>
    <row r="27" spans="2:31" x14ac:dyDescent="0.3">
      <c r="B27" t="s">
        <v>323</v>
      </c>
      <c r="C27" t="s">
        <v>23</v>
      </c>
      <c r="D27" t="s">
        <v>23</v>
      </c>
      <c r="G27" t="s">
        <v>376</v>
      </c>
      <c r="H27">
        <v>1</v>
      </c>
      <c r="K27" s="16">
        <v>1</v>
      </c>
      <c r="M27" s="16"/>
      <c r="N27" s="15"/>
      <c r="P27">
        <v>0.31421838177533384</v>
      </c>
      <c r="Q27">
        <v>0.6857816182246661</v>
      </c>
      <c r="R27">
        <v>0</v>
      </c>
      <c r="S27">
        <v>0</v>
      </c>
      <c r="T27">
        <v>0</v>
      </c>
      <c r="V27" s="15">
        <f t="shared" si="2"/>
        <v>0.314</v>
      </c>
      <c r="W27" s="15">
        <f t="shared" si="1"/>
        <v>0.68600000000000005</v>
      </c>
      <c r="X27" s="15">
        <f t="shared" si="1"/>
        <v>0</v>
      </c>
      <c r="Y27" s="15">
        <f t="shared" si="1"/>
        <v>0</v>
      </c>
      <c r="Z27" s="15">
        <f t="shared" si="1"/>
        <v>0</v>
      </c>
      <c r="AA27" s="14"/>
      <c r="AB27">
        <v>1</v>
      </c>
    </row>
    <row r="28" spans="2:31" x14ac:dyDescent="0.3">
      <c r="B28" t="s">
        <v>336</v>
      </c>
      <c r="C28" t="s">
        <v>144</v>
      </c>
      <c r="D28" t="s">
        <v>23</v>
      </c>
      <c r="G28" t="s">
        <v>376</v>
      </c>
      <c r="H28">
        <v>1</v>
      </c>
      <c r="K28" s="16">
        <v>1</v>
      </c>
      <c r="M28" s="16"/>
      <c r="N28" s="15"/>
      <c r="P28">
        <v>0</v>
      </c>
      <c r="Q28">
        <v>0</v>
      </c>
      <c r="R28">
        <v>0.37763637393553745</v>
      </c>
      <c r="S28">
        <v>0.62236362606446249</v>
      </c>
      <c r="T28">
        <v>0</v>
      </c>
      <c r="V28" s="15">
        <f t="shared" si="2"/>
        <v>0</v>
      </c>
      <c r="W28" s="15">
        <f t="shared" si="1"/>
        <v>0</v>
      </c>
      <c r="X28" s="15">
        <f t="shared" si="1"/>
        <v>0.378</v>
      </c>
      <c r="Y28" s="15">
        <f t="shared" si="1"/>
        <v>0.622</v>
      </c>
      <c r="Z28" s="15">
        <f t="shared" si="1"/>
        <v>0</v>
      </c>
      <c r="AA28" s="14"/>
      <c r="AB28">
        <v>1</v>
      </c>
    </row>
    <row r="29" spans="2:31" x14ac:dyDescent="0.3">
      <c r="B29" t="s">
        <v>338</v>
      </c>
      <c r="C29" t="s">
        <v>146</v>
      </c>
      <c r="D29" t="s">
        <v>23</v>
      </c>
      <c r="G29" t="s">
        <v>376</v>
      </c>
      <c r="H29">
        <v>1</v>
      </c>
      <c r="K29" s="16">
        <v>1</v>
      </c>
      <c r="M29" s="16"/>
      <c r="N29" s="15"/>
      <c r="P29">
        <v>0</v>
      </c>
      <c r="Q29">
        <v>0</v>
      </c>
      <c r="R29">
        <v>0.6983240223463687</v>
      </c>
      <c r="S29">
        <v>0</v>
      </c>
      <c r="T29">
        <v>0.3016759776536313</v>
      </c>
      <c r="V29" s="15">
        <f t="shared" si="2"/>
        <v>0</v>
      </c>
      <c r="W29" s="15">
        <f t="shared" si="1"/>
        <v>0</v>
      </c>
      <c r="X29" s="15">
        <f t="shared" si="1"/>
        <v>0.69799999999999995</v>
      </c>
      <c r="Y29" s="15">
        <f t="shared" si="1"/>
        <v>0</v>
      </c>
      <c r="Z29" s="15">
        <f t="shared" si="1"/>
        <v>0.30199999999999999</v>
      </c>
      <c r="AA29" s="14"/>
      <c r="AB29">
        <v>1</v>
      </c>
    </row>
    <row r="30" spans="2:31" x14ac:dyDescent="0.3">
      <c r="B30" t="s">
        <v>340</v>
      </c>
      <c r="C30" t="s">
        <v>148</v>
      </c>
      <c r="D30" t="s">
        <v>23</v>
      </c>
      <c r="G30" t="s">
        <v>376</v>
      </c>
      <c r="H30">
        <v>1</v>
      </c>
      <c r="K30" s="16">
        <v>1</v>
      </c>
      <c r="M30" s="16"/>
      <c r="N30" s="15"/>
      <c r="P30">
        <v>0</v>
      </c>
      <c r="Q30">
        <v>0</v>
      </c>
      <c r="R30">
        <v>0.44682752457551383</v>
      </c>
      <c r="S30">
        <v>0.55317247542448611</v>
      </c>
      <c r="T30">
        <v>0</v>
      </c>
      <c r="V30" s="15">
        <f t="shared" si="2"/>
        <v>0</v>
      </c>
      <c r="W30" s="15">
        <f t="shared" si="1"/>
        <v>0</v>
      </c>
      <c r="X30" s="15">
        <f t="shared" si="1"/>
        <v>0.44700000000000001</v>
      </c>
      <c r="Y30" s="15">
        <f t="shared" si="1"/>
        <v>0.55300000000000005</v>
      </c>
      <c r="Z30" s="15">
        <f t="shared" si="1"/>
        <v>0</v>
      </c>
      <c r="AA30" s="14"/>
      <c r="AB30">
        <v>1</v>
      </c>
    </row>
    <row r="31" spans="2:31" x14ac:dyDescent="0.3">
      <c r="B31" t="s">
        <v>344</v>
      </c>
      <c r="C31" t="s">
        <v>150</v>
      </c>
      <c r="D31" t="s">
        <v>23</v>
      </c>
      <c r="G31" t="s">
        <v>376</v>
      </c>
      <c r="H31">
        <v>1</v>
      </c>
      <c r="K31" s="16">
        <v>1</v>
      </c>
      <c r="M31" s="16"/>
      <c r="N31" s="15"/>
      <c r="P31">
        <v>0.11786892975011787</v>
      </c>
      <c r="Q31">
        <v>0.10313531353135313</v>
      </c>
      <c r="R31">
        <v>0.64336790821939338</v>
      </c>
      <c r="S31">
        <v>0.13562784849913562</v>
      </c>
      <c r="T31">
        <v>0</v>
      </c>
      <c r="V31" s="15">
        <f t="shared" si="2"/>
        <v>0.11799999999999999</v>
      </c>
      <c r="W31" s="15">
        <f t="shared" si="1"/>
        <v>0.10299999999999999</v>
      </c>
      <c r="X31" s="15">
        <f t="shared" si="1"/>
        <v>0.64300000000000002</v>
      </c>
      <c r="Y31" s="15">
        <f t="shared" si="1"/>
        <v>0.13600000000000001</v>
      </c>
      <c r="Z31" s="15">
        <f t="shared" si="1"/>
        <v>0</v>
      </c>
      <c r="AA31" s="14"/>
      <c r="AB31">
        <v>1</v>
      </c>
    </row>
    <row r="32" spans="2:31" x14ac:dyDescent="0.3">
      <c r="B32" t="s">
        <v>346</v>
      </c>
      <c r="C32" t="s">
        <v>152</v>
      </c>
      <c r="D32" t="s">
        <v>23</v>
      </c>
      <c r="G32" t="s">
        <v>376</v>
      </c>
      <c r="H32">
        <v>1</v>
      </c>
      <c r="K32" s="16">
        <v>1</v>
      </c>
      <c r="M32" s="16"/>
      <c r="N32" s="15"/>
      <c r="P32">
        <v>0</v>
      </c>
      <c r="Q32">
        <v>0</v>
      </c>
      <c r="R32">
        <v>0.48794088944653563</v>
      </c>
      <c r="S32">
        <v>0</v>
      </c>
      <c r="T32">
        <v>0.51205911055346442</v>
      </c>
      <c r="V32" s="15">
        <f t="shared" si="2"/>
        <v>0</v>
      </c>
      <c r="W32" s="15">
        <f t="shared" si="1"/>
        <v>0</v>
      </c>
      <c r="X32" s="15">
        <f t="shared" si="1"/>
        <v>0.48799999999999999</v>
      </c>
      <c r="Y32" s="15">
        <f t="shared" si="1"/>
        <v>0</v>
      </c>
      <c r="Z32" s="15">
        <f t="shared" si="1"/>
        <v>0.51200000000000001</v>
      </c>
      <c r="AA32" s="14"/>
      <c r="AB32">
        <v>1</v>
      </c>
    </row>
    <row r="33" spans="2:30" x14ac:dyDescent="0.3">
      <c r="B33" t="s">
        <v>353</v>
      </c>
      <c r="C33" t="s">
        <v>158</v>
      </c>
      <c r="D33" t="s">
        <v>23</v>
      </c>
      <c r="G33" t="s">
        <v>376</v>
      </c>
      <c r="H33">
        <v>1</v>
      </c>
      <c r="K33" s="16">
        <v>1</v>
      </c>
      <c r="M33" s="16"/>
      <c r="N33" s="15"/>
      <c r="P33">
        <v>0</v>
      </c>
      <c r="Q33">
        <v>0.62137765074056917</v>
      </c>
      <c r="R33">
        <v>0.14122219335012937</v>
      </c>
      <c r="S33">
        <v>7.3582411623151406E-2</v>
      </c>
      <c r="T33">
        <v>0.16381774428615006</v>
      </c>
      <c r="V33" s="15">
        <f t="shared" si="2"/>
        <v>0</v>
      </c>
      <c r="W33" s="15">
        <f t="shared" si="1"/>
        <v>0.621</v>
      </c>
      <c r="X33" s="15">
        <f t="shared" si="1"/>
        <v>0.14099999999999999</v>
      </c>
      <c r="Y33" s="15">
        <f t="shared" si="1"/>
        <v>7.3999999999999996E-2</v>
      </c>
      <c r="Z33" s="15">
        <f t="shared" si="1"/>
        <v>0.16400000000000001</v>
      </c>
      <c r="AA33" s="14"/>
      <c r="AB33">
        <v>1</v>
      </c>
    </row>
    <row r="34" spans="2:30" x14ac:dyDescent="0.3">
      <c r="B34" t="s">
        <v>354</v>
      </c>
      <c r="C34" t="s">
        <v>159</v>
      </c>
      <c r="D34" t="s">
        <v>23</v>
      </c>
      <c r="G34" t="s">
        <v>376</v>
      </c>
      <c r="H34">
        <v>1</v>
      </c>
      <c r="K34" s="16">
        <v>1</v>
      </c>
      <c r="M34" s="16"/>
      <c r="N34" s="15"/>
      <c r="P34">
        <v>0</v>
      </c>
      <c r="Q34">
        <v>0</v>
      </c>
      <c r="R34">
        <v>1</v>
      </c>
      <c r="S34">
        <v>0</v>
      </c>
      <c r="T34">
        <v>0</v>
      </c>
      <c r="V34" s="15">
        <f t="shared" si="2"/>
        <v>0</v>
      </c>
      <c r="W34" s="15">
        <f t="shared" si="1"/>
        <v>0</v>
      </c>
      <c r="X34" s="15">
        <f t="shared" si="1"/>
        <v>1</v>
      </c>
      <c r="Y34" s="15">
        <f t="shared" si="1"/>
        <v>0</v>
      </c>
      <c r="Z34" s="15">
        <f t="shared" si="1"/>
        <v>0</v>
      </c>
      <c r="AA34" s="14"/>
      <c r="AB34">
        <v>1</v>
      </c>
    </row>
    <row r="35" spans="2:30" x14ac:dyDescent="0.3">
      <c r="B35" t="s">
        <v>356</v>
      </c>
      <c r="C35" t="s">
        <v>161</v>
      </c>
      <c r="D35" t="s">
        <v>23</v>
      </c>
      <c r="G35" t="s">
        <v>376</v>
      </c>
      <c r="H35">
        <v>1</v>
      </c>
      <c r="K35" s="16">
        <v>1</v>
      </c>
      <c r="M35" s="16"/>
      <c r="N35" s="15"/>
      <c r="P35">
        <v>0</v>
      </c>
      <c r="Q35">
        <v>0</v>
      </c>
      <c r="R35">
        <v>0.62843676355066769</v>
      </c>
      <c r="S35">
        <v>0</v>
      </c>
      <c r="T35">
        <v>0.37156323644933231</v>
      </c>
      <c r="V35" s="15">
        <f t="shared" si="2"/>
        <v>0</v>
      </c>
      <c r="W35" s="15">
        <f t="shared" si="1"/>
        <v>0</v>
      </c>
      <c r="X35" s="15">
        <f t="shared" si="1"/>
        <v>0.628</v>
      </c>
      <c r="Y35" s="15">
        <f t="shared" si="1"/>
        <v>0</v>
      </c>
      <c r="Z35" s="15">
        <f t="shared" si="1"/>
        <v>0.372</v>
      </c>
      <c r="AA35" s="14"/>
      <c r="AB35">
        <v>1</v>
      </c>
    </row>
    <row r="36" spans="2:30" x14ac:dyDescent="0.3">
      <c r="B36" t="s">
        <v>360</v>
      </c>
      <c r="C36" t="s">
        <v>165</v>
      </c>
      <c r="D36" t="s">
        <v>23</v>
      </c>
      <c r="G36" t="s">
        <v>376</v>
      </c>
      <c r="H36">
        <v>1</v>
      </c>
      <c r="K36" s="16">
        <v>1</v>
      </c>
      <c r="M36" s="16"/>
      <c r="N36" s="15"/>
      <c r="P36">
        <v>0</v>
      </c>
      <c r="Q36">
        <v>0</v>
      </c>
      <c r="R36">
        <v>0.26038276266111182</v>
      </c>
      <c r="S36">
        <v>0.73961723733888818</v>
      </c>
      <c r="T36">
        <v>0</v>
      </c>
      <c r="V36" s="15">
        <f t="shared" si="2"/>
        <v>0</v>
      </c>
      <c r="W36" s="15">
        <f t="shared" si="1"/>
        <v>0</v>
      </c>
      <c r="X36" s="15">
        <f t="shared" si="1"/>
        <v>0.26</v>
      </c>
      <c r="Y36" s="15">
        <f t="shared" si="1"/>
        <v>0.74</v>
      </c>
      <c r="Z36" s="15">
        <f t="shared" si="1"/>
        <v>0</v>
      </c>
      <c r="AA36" s="14"/>
      <c r="AB36">
        <v>1</v>
      </c>
    </row>
    <row r="37" spans="2:30" x14ac:dyDescent="0.3">
      <c r="B37" t="s">
        <v>285</v>
      </c>
      <c r="C37" t="s">
        <v>95</v>
      </c>
      <c r="D37" t="s">
        <v>24</v>
      </c>
      <c r="G37" t="s">
        <v>374</v>
      </c>
      <c r="H37">
        <v>1</v>
      </c>
      <c r="I37" s="16">
        <v>1</v>
      </c>
      <c r="M37" s="16"/>
      <c r="N37" s="15"/>
      <c r="P37">
        <v>0.53828879022165843</v>
      </c>
      <c r="Q37">
        <v>0.46171120977834157</v>
      </c>
      <c r="R37">
        <v>0</v>
      </c>
      <c r="S37">
        <v>0</v>
      </c>
      <c r="T37">
        <v>0</v>
      </c>
      <c r="V37" s="15">
        <f t="shared" si="2"/>
        <v>0.53800000000000003</v>
      </c>
      <c r="W37" s="15">
        <f t="shared" ref="W37:Z38" si="3">ROUND(Q37, 3)</f>
        <v>0.46200000000000002</v>
      </c>
      <c r="X37" s="15">
        <f t="shared" si="3"/>
        <v>0</v>
      </c>
      <c r="Y37" s="15">
        <f t="shared" si="3"/>
        <v>0</v>
      </c>
      <c r="Z37" s="15">
        <f t="shared" si="3"/>
        <v>0</v>
      </c>
      <c r="AA37" s="14"/>
      <c r="AB37">
        <v>1</v>
      </c>
    </row>
    <row r="38" spans="2:30" x14ac:dyDescent="0.3">
      <c r="B38" t="s">
        <v>288</v>
      </c>
      <c r="C38" t="s">
        <v>98</v>
      </c>
      <c r="D38" t="s">
        <v>24</v>
      </c>
      <c r="G38" t="s">
        <v>374</v>
      </c>
      <c r="H38">
        <v>1</v>
      </c>
      <c r="I38" s="16">
        <v>1</v>
      </c>
      <c r="M38" s="16"/>
      <c r="N38" s="15"/>
      <c r="P38">
        <v>0.83044989468329999</v>
      </c>
      <c r="Q38">
        <v>0.16955010531670003</v>
      </c>
      <c r="R38">
        <v>0</v>
      </c>
      <c r="S38">
        <v>0</v>
      </c>
      <c r="T38">
        <v>0</v>
      </c>
      <c r="V38" s="15">
        <f>ROUND(P38, 3)</f>
        <v>0.83</v>
      </c>
      <c r="W38" s="15">
        <f t="shared" si="3"/>
        <v>0.17</v>
      </c>
      <c r="X38" s="15">
        <f t="shared" si="3"/>
        <v>0</v>
      </c>
      <c r="Y38" s="15">
        <f t="shared" si="3"/>
        <v>0</v>
      </c>
      <c r="Z38" s="15">
        <f t="shared" si="3"/>
        <v>0</v>
      </c>
      <c r="AA38" s="14"/>
      <c r="AB38">
        <v>1</v>
      </c>
    </row>
    <row r="39" spans="2:30" x14ac:dyDescent="0.3">
      <c r="B39" t="s">
        <v>299</v>
      </c>
      <c r="C39" t="s">
        <v>109</v>
      </c>
      <c r="D39" t="s">
        <v>24</v>
      </c>
      <c r="G39" t="s">
        <v>374</v>
      </c>
      <c r="H39">
        <v>1</v>
      </c>
      <c r="I39" s="16">
        <v>1</v>
      </c>
      <c r="M39" s="16"/>
      <c r="N39" s="15"/>
      <c r="AB39">
        <v>1</v>
      </c>
    </row>
    <row r="40" spans="2:30" x14ac:dyDescent="0.3">
      <c r="B40" t="s">
        <v>307</v>
      </c>
      <c r="C40" t="s">
        <v>117</v>
      </c>
      <c r="D40" t="s">
        <v>24</v>
      </c>
      <c r="F40">
        <v>1</v>
      </c>
      <c r="G40" t="s">
        <v>374</v>
      </c>
      <c r="H40">
        <v>0.52400000000000002</v>
      </c>
      <c r="I40" s="16">
        <v>0.52400000000000002</v>
      </c>
      <c r="J40" s="16">
        <v>0.47599999999999998</v>
      </c>
      <c r="M40" s="16"/>
      <c r="N40" s="15"/>
      <c r="AB40">
        <v>1</v>
      </c>
    </row>
    <row r="41" spans="2:30" x14ac:dyDescent="0.3">
      <c r="B41" t="s">
        <v>272</v>
      </c>
      <c r="C41" t="s">
        <v>83</v>
      </c>
      <c r="D41" t="s">
        <v>25</v>
      </c>
      <c r="F41">
        <v>1</v>
      </c>
      <c r="G41" t="s">
        <v>374</v>
      </c>
      <c r="H41">
        <v>0.83899999999999997</v>
      </c>
      <c r="I41" s="16">
        <v>0.83899999999999997</v>
      </c>
      <c r="J41" s="16">
        <v>0.161</v>
      </c>
      <c r="M41" s="16"/>
      <c r="N41" s="15"/>
      <c r="AB41">
        <v>1</v>
      </c>
    </row>
    <row r="42" spans="2:30" x14ac:dyDescent="0.3">
      <c r="B42" t="s">
        <v>290</v>
      </c>
      <c r="C42" t="s">
        <v>100</v>
      </c>
      <c r="D42" t="s">
        <v>25</v>
      </c>
      <c r="G42" t="s">
        <v>374</v>
      </c>
      <c r="H42">
        <v>1</v>
      </c>
      <c r="I42" s="16">
        <v>1</v>
      </c>
      <c r="M42" s="16"/>
      <c r="N42" s="15"/>
      <c r="AB42">
        <v>1</v>
      </c>
    </row>
    <row r="43" spans="2:30" x14ac:dyDescent="0.3">
      <c r="B43" t="s">
        <v>293</v>
      </c>
      <c r="C43" t="s">
        <v>103</v>
      </c>
      <c r="D43" t="s">
        <v>25</v>
      </c>
      <c r="G43" t="s">
        <v>387</v>
      </c>
      <c r="H43">
        <v>1</v>
      </c>
      <c r="J43" s="16">
        <v>1</v>
      </c>
      <c r="M43" s="16"/>
      <c r="N43" s="15"/>
      <c r="AB43">
        <v>1</v>
      </c>
    </row>
    <row r="44" spans="2:30" x14ac:dyDescent="0.3">
      <c r="B44" t="s">
        <v>298</v>
      </c>
      <c r="C44" t="s">
        <v>108</v>
      </c>
      <c r="D44" t="s">
        <v>25</v>
      </c>
      <c r="G44" t="s">
        <v>374</v>
      </c>
      <c r="H44">
        <v>1</v>
      </c>
      <c r="I44" s="16">
        <v>1</v>
      </c>
      <c r="M44" s="16"/>
      <c r="N44" s="15"/>
      <c r="P44" s="19" t="s">
        <v>693</v>
      </c>
      <c r="Q44" t="s">
        <v>695</v>
      </c>
      <c r="AD44">
        <v>1</v>
      </c>
    </row>
    <row r="45" spans="2:30" x14ac:dyDescent="0.3">
      <c r="B45" t="s">
        <v>300</v>
      </c>
      <c r="C45" t="s">
        <v>110</v>
      </c>
      <c r="D45" t="s">
        <v>25</v>
      </c>
      <c r="G45" t="s">
        <v>374</v>
      </c>
      <c r="H45">
        <v>1</v>
      </c>
      <c r="I45" s="16">
        <v>1</v>
      </c>
      <c r="M45" s="16"/>
      <c r="N45" s="15"/>
      <c r="P45" s="20" t="s">
        <v>18</v>
      </c>
      <c r="Q45">
        <v>7</v>
      </c>
      <c r="AD45">
        <v>1</v>
      </c>
    </row>
    <row r="46" spans="2:30" x14ac:dyDescent="0.3">
      <c r="B46" t="s">
        <v>314</v>
      </c>
      <c r="C46" t="s">
        <v>123</v>
      </c>
      <c r="D46" t="s">
        <v>25</v>
      </c>
      <c r="F46">
        <v>1</v>
      </c>
      <c r="G46" t="s">
        <v>374</v>
      </c>
      <c r="H46">
        <v>0.70099999999999996</v>
      </c>
      <c r="I46" s="16">
        <v>0.70099999999999996</v>
      </c>
      <c r="J46" s="16">
        <v>0.221</v>
      </c>
      <c r="M46" s="16">
        <v>7.8E-2</v>
      </c>
      <c r="N46" s="15"/>
      <c r="P46" s="20" t="s">
        <v>19</v>
      </c>
      <c r="Q46">
        <v>7</v>
      </c>
      <c r="AD46">
        <v>1</v>
      </c>
    </row>
    <row r="47" spans="2:30" x14ac:dyDescent="0.3">
      <c r="B47" t="s">
        <v>325</v>
      </c>
      <c r="C47" t="s">
        <v>133</v>
      </c>
      <c r="D47" t="s">
        <v>25</v>
      </c>
      <c r="G47" t="s">
        <v>374</v>
      </c>
      <c r="H47">
        <v>1</v>
      </c>
      <c r="I47" s="16">
        <v>1</v>
      </c>
      <c r="M47" s="16"/>
      <c r="N47" s="15"/>
      <c r="P47" s="20" t="s">
        <v>20</v>
      </c>
      <c r="Q47">
        <v>4</v>
      </c>
      <c r="AD47">
        <v>1</v>
      </c>
    </row>
    <row r="48" spans="2:30" x14ac:dyDescent="0.3">
      <c r="B48" t="s">
        <v>294</v>
      </c>
      <c r="C48" t="s">
        <v>104</v>
      </c>
      <c r="D48" t="s">
        <v>26</v>
      </c>
      <c r="E48" t="s">
        <v>392</v>
      </c>
      <c r="G48" t="s">
        <v>374</v>
      </c>
      <c r="H48">
        <v>1</v>
      </c>
      <c r="I48" s="16">
        <v>1</v>
      </c>
      <c r="M48" s="16"/>
      <c r="N48" s="15"/>
      <c r="P48" s="20" t="s">
        <v>21</v>
      </c>
      <c r="Q48">
        <v>3</v>
      </c>
      <c r="AD48">
        <v>1</v>
      </c>
    </row>
    <row r="49" spans="2:30" x14ac:dyDescent="0.3">
      <c r="B49" t="s">
        <v>334</v>
      </c>
      <c r="C49" t="s">
        <v>142</v>
      </c>
      <c r="D49" t="s">
        <v>26</v>
      </c>
      <c r="E49" t="s">
        <v>392</v>
      </c>
      <c r="F49">
        <v>1</v>
      </c>
      <c r="G49" t="s">
        <v>387</v>
      </c>
      <c r="H49">
        <v>0.68600000000000005</v>
      </c>
      <c r="I49" s="16">
        <v>0.314</v>
      </c>
      <c r="J49" s="16">
        <v>0.68600000000000005</v>
      </c>
      <c r="M49" s="16"/>
      <c r="N49" s="15"/>
      <c r="P49" s="20" t="s">
        <v>22</v>
      </c>
      <c r="Q49">
        <v>4</v>
      </c>
      <c r="AD49">
        <v>1</v>
      </c>
    </row>
    <row r="50" spans="2:30" x14ac:dyDescent="0.3">
      <c r="B50" t="s">
        <v>306</v>
      </c>
      <c r="C50" t="s">
        <v>116</v>
      </c>
      <c r="D50" t="s">
        <v>26</v>
      </c>
      <c r="F50">
        <v>1</v>
      </c>
      <c r="G50" t="s">
        <v>387</v>
      </c>
      <c r="H50">
        <v>0.51700000000000002</v>
      </c>
      <c r="I50" s="16">
        <v>0.48299999999999998</v>
      </c>
      <c r="J50" s="16">
        <v>0.51700000000000002</v>
      </c>
      <c r="M50" s="16"/>
      <c r="N50" s="15"/>
      <c r="P50" s="20" t="s">
        <v>23</v>
      </c>
      <c r="Q50">
        <v>10</v>
      </c>
      <c r="AD50">
        <v>1</v>
      </c>
    </row>
    <row r="51" spans="2:30" x14ac:dyDescent="0.3">
      <c r="B51" t="s">
        <v>333</v>
      </c>
      <c r="C51" t="s">
        <v>141</v>
      </c>
      <c r="D51" t="s">
        <v>26</v>
      </c>
      <c r="F51">
        <v>1</v>
      </c>
      <c r="G51" t="s">
        <v>374</v>
      </c>
      <c r="H51">
        <v>0.63</v>
      </c>
      <c r="I51" s="16">
        <v>0.63</v>
      </c>
      <c r="K51" s="16">
        <v>0.37</v>
      </c>
      <c r="M51" s="16"/>
      <c r="N51" s="15"/>
      <c r="P51" s="20" t="s">
        <v>24</v>
      </c>
      <c r="Q51">
        <v>4</v>
      </c>
      <c r="AD51">
        <v>1</v>
      </c>
    </row>
    <row r="52" spans="2:30" x14ac:dyDescent="0.3">
      <c r="B52" t="s">
        <v>348</v>
      </c>
      <c r="C52" t="s">
        <v>154</v>
      </c>
      <c r="D52" t="s">
        <v>26</v>
      </c>
      <c r="G52" t="s">
        <v>376</v>
      </c>
      <c r="H52">
        <v>1</v>
      </c>
      <c r="K52" s="16">
        <v>1</v>
      </c>
      <c r="M52" s="16"/>
      <c r="N52" s="15"/>
      <c r="P52" s="20" t="s">
        <v>25</v>
      </c>
      <c r="Q52">
        <v>7</v>
      </c>
      <c r="AD52">
        <v>1</v>
      </c>
    </row>
    <row r="53" spans="2:30" x14ac:dyDescent="0.3">
      <c r="B53" t="s">
        <v>349</v>
      </c>
      <c r="C53" t="s">
        <v>155</v>
      </c>
      <c r="D53" t="s">
        <v>26</v>
      </c>
      <c r="F53">
        <v>1</v>
      </c>
      <c r="G53" t="s">
        <v>377</v>
      </c>
      <c r="H53">
        <v>0.622</v>
      </c>
      <c r="K53" s="16">
        <v>0.378</v>
      </c>
      <c r="L53" s="16">
        <v>0.622</v>
      </c>
      <c r="M53" s="16"/>
      <c r="N53" s="15"/>
      <c r="P53" s="20" t="s">
        <v>26</v>
      </c>
      <c r="Q53">
        <v>6</v>
      </c>
      <c r="AD53">
        <v>1</v>
      </c>
    </row>
    <row r="54" spans="2:30" x14ac:dyDescent="0.3">
      <c r="B54" t="s">
        <v>273</v>
      </c>
      <c r="C54" t="s">
        <v>84</v>
      </c>
      <c r="D54" t="s">
        <v>27</v>
      </c>
      <c r="G54" t="s">
        <v>376</v>
      </c>
      <c r="H54">
        <v>1</v>
      </c>
      <c r="K54" s="16">
        <v>1</v>
      </c>
      <c r="M54" s="16"/>
      <c r="N54" s="15"/>
      <c r="P54" s="20" t="s">
        <v>27</v>
      </c>
      <c r="Q54">
        <v>4</v>
      </c>
      <c r="AB54">
        <v>1</v>
      </c>
    </row>
    <row r="55" spans="2:30" x14ac:dyDescent="0.3">
      <c r="B55" t="s">
        <v>341</v>
      </c>
      <c r="C55" t="s">
        <v>27</v>
      </c>
      <c r="D55" t="s">
        <v>27</v>
      </c>
      <c r="G55" t="s">
        <v>376</v>
      </c>
      <c r="H55">
        <v>1</v>
      </c>
      <c r="K55" s="16">
        <v>1</v>
      </c>
      <c r="M55" s="16"/>
      <c r="N55" s="15"/>
      <c r="P55" s="20" t="s">
        <v>28</v>
      </c>
      <c r="Q55">
        <v>6</v>
      </c>
      <c r="AB55">
        <v>1</v>
      </c>
    </row>
    <row r="56" spans="2:30" x14ac:dyDescent="0.3">
      <c r="B56" t="s">
        <v>363</v>
      </c>
      <c r="C56" t="s">
        <v>168</v>
      </c>
      <c r="D56" t="s">
        <v>27</v>
      </c>
      <c r="F56">
        <v>1</v>
      </c>
      <c r="G56" t="s">
        <v>376</v>
      </c>
      <c r="H56">
        <v>0.69799999999999995</v>
      </c>
      <c r="K56" s="16">
        <v>0.69799999999999995</v>
      </c>
      <c r="M56" s="16">
        <v>0.30199999999999999</v>
      </c>
      <c r="N56" s="15"/>
      <c r="P56" s="20" t="s">
        <v>29</v>
      </c>
      <c r="Q56">
        <v>3</v>
      </c>
      <c r="AB56">
        <v>1</v>
      </c>
    </row>
    <row r="57" spans="2:30" x14ac:dyDescent="0.3">
      <c r="B57" t="s">
        <v>369</v>
      </c>
      <c r="C57" t="s">
        <v>174</v>
      </c>
      <c r="D57" t="s">
        <v>27</v>
      </c>
      <c r="G57" t="s">
        <v>376</v>
      </c>
      <c r="H57">
        <v>1</v>
      </c>
      <c r="K57" s="16">
        <v>1</v>
      </c>
      <c r="M57" s="16"/>
      <c r="N57" s="15"/>
      <c r="P57" s="20" t="s">
        <v>30</v>
      </c>
      <c r="Q57">
        <v>4</v>
      </c>
      <c r="AB57">
        <v>1</v>
      </c>
    </row>
    <row r="58" spans="2:30" x14ac:dyDescent="0.3">
      <c r="B58" t="s">
        <v>326</v>
      </c>
      <c r="C58" t="s">
        <v>134</v>
      </c>
      <c r="D58" t="s">
        <v>28</v>
      </c>
      <c r="G58" t="s">
        <v>376</v>
      </c>
      <c r="H58">
        <v>1</v>
      </c>
      <c r="K58" s="16">
        <v>1</v>
      </c>
      <c r="M58" s="16"/>
      <c r="N58" s="15"/>
      <c r="P58" s="20" t="s">
        <v>31</v>
      </c>
      <c r="Q58">
        <v>6</v>
      </c>
      <c r="AC58">
        <v>1</v>
      </c>
    </row>
    <row r="59" spans="2:30" x14ac:dyDescent="0.3">
      <c r="B59" t="s">
        <v>342</v>
      </c>
      <c r="C59" t="s">
        <v>28</v>
      </c>
      <c r="D59" t="s">
        <v>28</v>
      </c>
      <c r="G59" t="s">
        <v>376</v>
      </c>
      <c r="H59">
        <v>1</v>
      </c>
      <c r="K59" s="16">
        <v>1</v>
      </c>
      <c r="M59" s="16"/>
      <c r="N59" s="15"/>
      <c r="P59" s="20" t="s">
        <v>32</v>
      </c>
      <c r="Q59">
        <v>9</v>
      </c>
      <c r="AB59">
        <v>1</v>
      </c>
    </row>
    <row r="60" spans="2:30" x14ac:dyDescent="0.3">
      <c r="B60" t="s">
        <v>351</v>
      </c>
      <c r="C60" t="s">
        <v>156</v>
      </c>
      <c r="D60" t="s">
        <v>28</v>
      </c>
      <c r="G60" t="s">
        <v>376</v>
      </c>
      <c r="H60">
        <v>1</v>
      </c>
      <c r="K60" s="16">
        <v>1</v>
      </c>
      <c r="M60" s="16"/>
      <c r="N60" s="15"/>
      <c r="P60" s="20" t="s">
        <v>33</v>
      </c>
      <c r="Q60">
        <v>7</v>
      </c>
      <c r="AB60">
        <v>1</v>
      </c>
    </row>
    <row r="61" spans="2:30" x14ac:dyDescent="0.3">
      <c r="B61" t="s">
        <v>352</v>
      </c>
      <c r="C61" t="s">
        <v>157</v>
      </c>
      <c r="D61" t="s">
        <v>28</v>
      </c>
      <c r="G61" t="s">
        <v>376</v>
      </c>
      <c r="H61">
        <v>1</v>
      </c>
      <c r="K61" s="16">
        <v>1</v>
      </c>
      <c r="M61" s="16"/>
      <c r="N61" s="15"/>
      <c r="P61" s="20" t="s">
        <v>34</v>
      </c>
      <c r="Q61">
        <v>5</v>
      </c>
      <c r="AB61">
        <v>1</v>
      </c>
    </row>
    <row r="62" spans="2:30" x14ac:dyDescent="0.3">
      <c r="B62" t="s">
        <v>357</v>
      </c>
      <c r="C62" t="s">
        <v>162</v>
      </c>
      <c r="D62" t="s">
        <v>28</v>
      </c>
      <c r="G62" t="s">
        <v>376</v>
      </c>
      <c r="H62">
        <v>1</v>
      </c>
      <c r="K62" s="16">
        <v>1</v>
      </c>
      <c r="M62" s="16"/>
      <c r="N62" s="15"/>
      <c r="P62" s="20" t="s">
        <v>35</v>
      </c>
      <c r="Q62">
        <v>5</v>
      </c>
      <c r="AB62">
        <v>1</v>
      </c>
    </row>
    <row r="63" spans="2:30" x14ac:dyDescent="0.3">
      <c r="B63" t="s">
        <v>359</v>
      </c>
      <c r="C63" t="s">
        <v>164</v>
      </c>
      <c r="D63" t="s">
        <v>28</v>
      </c>
      <c r="G63" t="s">
        <v>376</v>
      </c>
      <c r="H63">
        <v>1</v>
      </c>
      <c r="K63" s="16">
        <v>1</v>
      </c>
      <c r="M63" s="16"/>
      <c r="N63" s="15"/>
      <c r="P63" s="20" t="s">
        <v>694</v>
      </c>
      <c r="Q63">
        <v>101</v>
      </c>
      <c r="AD63">
        <v>1</v>
      </c>
    </row>
    <row r="64" spans="2:30" x14ac:dyDescent="0.3">
      <c r="B64" t="s">
        <v>271</v>
      </c>
      <c r="C64" t="s">
        <v>82</v>
      </c>
      <c r="D64" t="s">
        <v>29</v>
      </c>
      <c r="G64" t="s">
        <v>374</v>
      </c>
      <c r="H64">
        <v>1</v>
      </c>
      <c r="I64" s="16">
        <v>1</v>
      </c>
      <c r="M64" s="16"/>
      <c r="N64" s="15"/>
      <c r="AD64">
        <v>1</v>
      </c>
    </row>
    <row r="65" spans="2:30" x14ac:dyDescent="0.3">
      <c r="B65" t="s">
        <v>289</v>
      </c>
      <c r="C65" t="s">
        <v>99</v>
      </c>
      <c r="D65" t="s">
        <v>29</v>
      </c>
      <c r="G65" t="s">
        <v>374</v>
      </c>
      <c r="H65">
        <v>1</v>
      </c>
      <c r="I65" s="16">
        <v>1</v>
      </c>
      <c r="M65" s="16"/>
      <c r="N65" s="15"/>
      <c r="AD65">
        <v>1</v>
      </c>
    </row>
    <row r="66" spans="2:30" x14ac:dyDescent="0.3">
      <c r="B66" t="s">
        <v>347</v>
      </c>
      <c r="C66" t="s">
        <v>153</v>
      </c>
      <c r="D66" t="s">
        <v>29</v>
      </c>
      <c r="G66" t="s">
        <v>374</v>
      </c>
      <c r="H66">
        <v>1</v>
      </c>
      <c r="I66" s="16">
        <v>1</v>
      </c>
      <c r="M66" s="16"/>
      <c r="N66" s="15"/>
      <c r="AD66">
        <v>1</v>
      </c>
    </row>
    <row r="67" spans="2:30" x14ac:dyDescent="0.3">
      <c r="B67" t="s">
        <v>337</v>
      </c>
      <c r="C67" t="s">
        <v>145</v>
      </c>
      <c r="D67" t="s">
        <v>30</v>
      </c>
      <c r="E67" t="s">
        <v>391</v>
      </c>
      <c r="F67">
        <v>1</v>
      </c>
      <c r="G67" t="s">
        <v>377</v>
      </c>
      <c r="H67">
        <v>0.55300000000000005</v>
      </c>
      <c r="K67" s="16">
        <v>0.44700000000000001</v>
      </c>
      <c r="L67" s="16">
        <v>0.55300000000000005</v>
      </c>
      <c r="M67" s="16"/>
      <c r="N67" s="15"/>
      <c r="AD67">
        <v>1</v>
      </c>
    </row>
    <row r="68" spans="2:30" x14ac:dyDescent="0.3">
      <c r="B68" t="s">
        <v>339</v>
      </c>
      <c r="C68" t="s">
        <v>147</v>
      </c>
      <c r="D68" t="s">
        <v>30</v>
      </c>
      <c r="E68" t="s">
        <v>391</v>
      </c>
      <c r="G68" t="s">
        <v>376</v>
      </c>
      <c r="H68">
        <v>1</v>
      </c>
      <c r="J68" s="16">
        <v>0.15</v>
      </c>
      <c r="K68" s="16">
        <v>0.3</v>
      </c>
      <c r="L68" s="16">
        <v>0.5</v>
      </c>
      <c r="M68" s="16">
        <v>0.05</v>
      </c>
      <c r="N68" s="15"/>
      <c r="AD68">
        <v>1</v>
      </c>
    </row>
    <row r="69" spans="2:30" x14ac:dyDescent="0.3">
      <c r="B69" t="s">
        <v>350</v>
      </c>
      <c r="C69" t="s">
        <v>30</v>
      </c>
      <c r="D69" t="s">
        <v>30</v>
      </c>
      <c r="E69" t="s">
        <v>393</v>
      </c>
      <c r="F69">
        <v>1</v>
      </c>
      <c r="G69" t="s">
        <v>376</v>
      </c>
      <c r="H69">
        <v>0.64300000000000002</v>
      </c>
      <c r="I69" s="16">
        <v>0.11799999999999999</v>
      </c>
      <c r="J69" s="16">
        <v>0.10299999999999999</v>
      </c>
      <c r="K69" s="16">
        <v>0.64300000000000002</v>
      </c>
      <c r="L69" s="16">
        <v>0.13600000000000001</v>
      </c>
      <c r="M69" s="16"/>
      <c r="N69" s="15"/>
      <c r="AD69">
        <v>1</v>
      </c>
    </row>
    <row r="70" spans="2:30" x14ac:dyDescent="0.3">
      <c r="B70" t="s">
        <v>287</v>
      </c>
      <c r="C70" t="s">
        <v>97</v>
      </c>
      <c r="D70" t="s">
        <v>30</v>
      </c>
      <c r="G70" t="s">
        <v>387</v>
      </c>
      <c r="H70">
        <v>1</v>
      </c>
      <c r="J70" s="16">
        <v>1</v>
      </c>
      <c r="M70" s="16"/>
      <c r="N70" s="15"/>
      <c r="AD70">
        <v>1</v>
      </c>
    </row>
    <row r="71" spans="2:30" x14ac:dyDescent="0.3">
      <c r="B71" t="s">
        <v>274</v>
      </c>
      <c r="C71" t="s">
        <v>85</v>
      </c>
      <c r="D71" t="s">
        <v>31</v>
      </c>
      <c r="G71" t="s">
        <v>374</v>
      </c>
      <c r="H71">
        <v>1</v>
      </c>
      <c r="I71" s="16">
        <v>1</v>
      </c>
      <c r="M71" s="16"/>
      <c r="N71" s="15"/>
      <c r="AD71">
        <v>1</v>
      </c>
    </row>
    <row r="72" spans="2:30" x14ac:dyDescent="0.3">
      <c r="B72" t="s">
        <v>328</v>
      </c>
      <c r="C72" t="s">
        <v>136</v>
      </c>
      <c r="D72" t="s">
        <v>31</v>
      </c>
      <c r="G72" t="s">
        <v>374</v>
      </c>
      <c r="H72">
        <v>1</v>
      </c>
      <c r="I72" s="16">
        <v>1</v>
      </c>
      <c r="M72" s="16"/>
      <c r="N72" s="15"/>
      <c r="AD72">
        <v>1</v>
      </c>
    </row>
    <row r="73" spans="2:30" x14ac:dyDescent="0.3">
      <c r="B73" t="s">
        <v>291</v>
      </c>
      <c r="C73" t="s">
        <v>101</v>
      </c>
      <c r="D73" t="s">
        <v>31</v>
      </c>
      <c r="G73" t="s">
        <v>374</v>
      </c>
      <c r="H73">
        <v>1</v>
      </c>
      <c r="I73" s="16">
        <v>1</v>
      </c>
      <c r="M73" s="16"/>
      <c r="N73" s="15"/>
      <c r="AB73">
        <v>1</v>
      </c>
    </row>
    <row r="74" spans="2:30" x14ac:dyDescent="0.3">
      <c r="B74" t="s">
        <v>301</v>
      </c>
      <c r="C74" t="s">
        <v>111</v>
      </c>
      <c r="D74" t="s">
        <v>31</v>
      </c>
      <c r="G74" t="s">
        <v>374</v>
      </c>
      <c r="H74">
        <v>1</v>
      </c>
      <c r="I74" s="16">
        <v>1</v>
      </c>
      <c r="M74" s="16"/>
      <c r="N74" s="15"/>
      <c r="AB74">
        <v>1</v>
      </c>
    </row>
    <row r="75" spans="2:30" x14ac:dyDescent="0.3">
      <c r="B75" t="s">
        <v>303</v>
      </c>
      <c r="C75" t="s">
        <v>113</v>
      </c>
      <c r="D75" t="s">
        <v>31</v>
      </c>
      <c r="G75" t="s">
        <v>374</v>
      </c>
      <c r="H75">
        <v>1</v>
      </c>
      <c r="I75" s="16">
        <v>1</v>
      </c>
      <c r="M75" s="16"/>
      <c r="N75" s="15"/>
      <c r="AB75">
        <v>1</v>
      </c>
    </row>
    <row r="76" spans="2:30" x14ac:dyDescent="0.3">
      <c r="B76" t="s">
        <v>355</v>
      </c>
      <c r="C76" t="s">
        <v>160</v>
      </c>
      <c r="D76" t="s">
        <v>31</v>
      </c>
      <c r="G76" t="s">
        <v>374</v>
      </c>
      <c r="H76">
        <v>1</v>
      </c>
      <c r="I76" s="16">
        <v>1</v>
      </c>
      <c r="M76" s="16"/>
      <c r="N76" s="15"/>
      <c r="AC76">
        <v>1</v>
      </c>
    </row>
    <row r="77" spans="2:30" x14ac:dyDescent="0.3">
      <c r="B77" t="s">
        <v>283</v>
      </c>
      <c r="C77" t="s">
        <v>93</v>
      </c>
      <c r="D77" t="s">
        <v>32</v>
      </c>
      <c r="E77" t="s">
        <v>391</v>
      </c>
      <c r="F77">
        <v>1</v>
      </c>
      <c r="G77" t="s">
        <v>378</v>
      </c>
      <c r="H77">
        <v>0.51200000000000001</v>
      </c>
      <c r="K77" s="16">
        <v>0.48799999999999999</v>
      </c>
      <c r="M77" s="16">
        <v>0.51200000000000001</v>
      </c>
      <c r="N77" s="15"/>
      <c r="AD77">
        <v>1</v>
      </c>
    </row>
    <row r="78" spans="2:30" x14ac:dyDescent="0.3">
      <c r="B78" t="s">
        <v>305</v>
      </c>
      <c r="C78" t="s">
        <v>115</v>
      </c>
      <c r="D78" t="s">
        <v>32</v>
      </c>
      <c r="E78" t="s">
        <v>391</v>
      </c>
      <c r="F78">
        <v>1</v>
      </c>
      <c r="G78" t="s">
        <v>387</v>
      </c>
      <c r="H78">
        <v>0.621</v>
      </c>
      <c r="J78" s="16">
        <v>0.621</v>
      </c>
      <c r="K78" s="16">
        <v>0.14099999999999999</v>
      </c>
      <c r="L78" s="16">
        <v>7.3999999999999996E-2</v>
      </c>
      <c r="M78" s="16">
        <v>0.16400000000000001</v>
      </c>
      <c r="N78" s="15"/>
      <c r="AB78">
        <v>1</v>
      </c>
    </row>
    <row r="79" spans="2:30" x14ac:dyDescent="0.3">
      <c r="B79" t="s">
        <v>330</v>
      </c>
      <c r="C79" t="s">
        <v>138</v>
      </c>
      <c r="D79" t="s">
        <v>32</v>
      </c>
      <c r="F79">
        <v>1</v>
      </c>
      <c r="G79" t="s">
        <v>376</v>
      </c>
      <c r="H79">
        <v>0.628</v>
      </c>
      <c r="K79" s="16">
        <v>0.628</v>
      </c>
      <c r="M79" s="16">
        <v>0.372</v>
      </c>
      <c r="N79" s="15"/>
      <c r="AB79">
        <v>1</v>
      </c>
    </row>
    <row r="80" spans="2:30" x14ac:dyDescent="0.3">
      <c r="B80" t="s">
        <v>275</v>
      </c>
      <c r="C80" t="s">
        <v>86</v>
      </c>
      <c r="D80" t="s">
        <v>32</v>
      </c>
      <c r="G80" t="s">
        <v>387</v>
      </c>
      <c r="H80">
        <v>1</v>
      </c>
      <c r="J80" s="16">
        <v>1</v>
      </c>
      <c r="M80" s="16"/>
      <c r="N80" s="15"/>
      <c r="AB80">
        <v>1</v>
      </c>
    </row>
    <row r="81" spans="2:32" x14ac:dyDescent="0.3">
      <c r="B81" t="s">
        <v>286</v>
      </c>
      <c r="C81" t="s">
        <v>96</v>
      </c>
      <c r="D81" t="s">
        <v>32</v>
      </c>
      <c r="G81" t="s">
        <v>387</v>
      </c>
      <c r="H81">
        <v>1</v>
      </c>
      <c r="J81" s="16">
        <v>1</v>
      </c>
      <c r="M81" s="16"/>
      <c r="N81" s="15"/>
      <c r="AB81">
        <v>1</v>
      </c>
    </row>
    <row r="82" spans="2:32" x14ac:dyDescent="0.3">
      <c r="B82" t="s">
        <v>321</v>
      </c>
      <c r="C82" t="s">
        <v>130</v>
      </c>
      <c r="D82" t="s">
        <v>32</v>
      </c>
      <c r="G82" t="s">
        <v>376</v>
      </c>
      <c r="H82">
        <v>1</v>
      </c>
      <c r="K82" s="16">
        <v>1</v>
      </c>
      <c r="M82" s="16"/>
      <c r="N82" s="15"/>
      <c r="AB82">
        <v>1</v>
      </c>
    </row>
    <row r="83" spans="2:32" x14ac:dyDescent="0.3">
      <c r="B83" t="s">
        <v>362</v>
      </c>
      <c r="C83" t="s">
        <v>167</v>
      </c>
      <c r="D83" t="s">
        <v>32</v>
      </c>
      <c r="G83" t="s">
        <v>376</v>
      </c>
      <c r="H83">
        <v>1</v>
      </c>
      <c r="K83" s="16">
        <v>1</v>
      </c>
      <c r="M83" s="16"/>
      <c r="N83" s="15"/>
      <c r="AB83">
        <v>1</v>
      </c>
    </row>
    <row r="84" spans="2:32" x14ac:dyDescent="0.3">
      <c r="B84" t="s">
        <v>365</v>
      </c>
      <c r="C84" t="s">
        <v>170</v>
      </c>
      <c r="D84" t="s">
        <v>32</v>
      </c>
      <c r="F84">
        <v>1</v>
      </c>
      <c r="G84" t="s">
        <v>377</v>
      </c>
      <c r="H84">
        <v>0.74</v>
      </c>
      <c r="K84" s="16">
        <v>0.26</v>
      </c>
      <c r="L84" s="16">
        <v>0.74</v>
      </c>
      <c r="M84" s="16"/>
      <c r="N84" s="15"/>
      <c r="AC84">
        <v>1</v>
      </c>
    </row>
    <row r="85" spans="2:32" x14ac:dyDescent="0.3">
      <c r="B85" t="s">
        <v>367</v>
      </c>
      <c r="C85" t="s">
        <v>172</v>
      </c>
      <c r="D85" t="s">
        <v>32</v>
      </c>
      <c r="G85" t="s">
        <v>378</v>
      </c>
      <c r="H85">
        <v>1</v>
      </c>
      <c r="M85" s="16">
        <v>1</v>
      </c>
      <c r="N85" s="15"/>
      <c r="AC85">
        <v>1</v>
      </c>
    </row>
    <row r="86" spans="2:32" x14ac:dyDescent="0.3">
      <c r="B86" t="s">
        <v>278</v>
      </c>
      <c r="C86" t="s">
        <v>88</v>
      </c>
      <c r="D86" t="s">
        <v>33</v>
      </c>
      <c r="G86" t="s">
        <v>387</v>
      </c>
      <c r="H86">
        <v>1</v>
      </c>
      <c r="J86" s="16">
        <v>1</v>
      </c>
      <c r="M86" s="16"/>
      <c r="N86" s="15"/>
      <c r="AD86">
        <v>1</v>
      </c>
    </row>
    <row r="87" spans="2:32" x14ac:dyDescent="0.3">
      <c r="B87" t="s">
        <v>322</v>
      </c>
      <c r="C87" t="s">
        <v>131</v>
      </c>
      <c r="D87" t="s">
        <v>33</v>
      </c>
      <c r="G87" t="s">
        <v>387</v>
      </c>
      <c r="H87">
        <v>1</v>
      </c>
      <c r="J87" s="16">
        <v>1</v>
      </c>
      <c r="M87" s="16"/>
      <c r="N87" s="15"/>
      <c r="AF87">
        <v>1</v>
      </c>
    </row>
    <row r="88" spans="2:32" x14ac:dyDescent="0.3">
      <c r="B88" t="s">
        <v>335</v>
      </c>
      <c r="C88" t="s">
        <v>143</v>
      </c>
      <c r="D88" t="s">
        <v>33</v>
      </c>
      <c r="G88" t="s">
        <v>387</v>
      </c>
      <c r="H88">
        <v>1</v>
      </c>
      <c r="J88" s="16">
        <v>1</v>
      </c>
      <c r="M88" s="16"/>
      <c r="N88" s="15"/>
      <c r="AC88">
        <v>1</v>
      </c>
    </row>
    <row r="89" spans="2:32" x14ac:dyDescent="0.3">
      <c r="B89" t="s">
        <v>332</v>
      </c>
      <c r="C89" t="s">
        <v>140</v>
      </c>
      <c r="D89" t="s">
        <v>33</v>
      </c>
      <c r="G89" t="s">
        <v>374</v>
      </c>
      <c r="H89">
        <v>1</v>
      </c>
      <c r="I89" s="16">
        <v>1</v>
      </c>
      <c r="M89" s="16"/>
      <c r="N89" s="15"/>
      <c r="AC89">
        <v>1</v>
      </c>
    </row>
    <row r="90" spans="2:32" x14ac:dyDescent="0.3">
      <c r="B90" t="s">
        <v>358</v>
      </c>
      <c r="C90" t="s">
        <v>163</v>
      </c>
      <c r="D90" t="s">
        <v>33</v>
      </c>
      <c r="F90">
        <v>1</v>
      </c>
      <c r="G90" t="s">
        <v>374</v>
      </c>
      <c r="H90">
        <v>0.53800000000000003</v>
      </c>
      <c r="I90" s="16">
        <v>0.53800000000000003</v>
      </c>
      <c r="J90" s="16">
        <v>0.46200000000000002</v>
      </c>
      <c r="M90" s="16"/>
      <c r="N90" s="15"/>
      <c r="AB90">
        <v>1</v>
      </c>
    </row>
    <row r="91" spans="2:32" x14ac:dyDescent="0.3">
      <c r="B91" t="s">
        <v>366</v>
      </c>
      <c r="C91" t="s">
        <v>171</v>
      </c>
      <c r="D91" t="s">
        <v>33</v>
      </c>
      <c r="G91" t="s">
        <v>387</v>
      </c>
      <c r="H91">
        <v>1</v>
      </c>
      <c r="J91" s="16">
        <v>1</v>
      </c>
      <c r="M91" s="16"/>
      <c r="N91" s="15"/>
      <c r="AC91">
        <v>1</v>
      </c>
    </row>
    <row r="92" spans="2:32" x14ac:dyDescent="0.3">
      <c r="B92" t="s">
        <v>368</v>
      </c>
      <c r="C92" t="s">
        <v>173</v>
      </c>
      <c r="D92" t="s">
        <v>33</v>
      </c>
      <c r="G92" t="s">
        <v>377</v>
      </c>
      <c r="H92">
        <v>1</v>
      </c>
      <c r="L92" s="16">
        <v>1</v>
      </c>
      <c r="M92" s="16"/>
      <c r="N92" s="15"/>
      <c r="AC92">
        <v>1</v>
      </c>
    </row>
    <row r="93" spans="2:32" x14ac:dyDescent="0.3">
      <c r="B93" t="s">
        <v>277</v>
      </c>
      <c r="C93" t="s">
        <v>87</v>
      </c>
      <c r="D93" t="s">
        <v>34</v>
      </c>
      <c r="G93" t="s">
        <v>374</v>
      </c>
      <c r="H93">
        <v>1</v>
      </c>
      <c r="I93" s="16">
        <v>1</v>
      </c>
      <c r="M93" s="16"/>
      <c r="N93" s="15"/>
      <c r="AE93">
        <v>1</v>
      </c>
    </row>
    <row r="94" spans="2:32" x14ac:dyDescent="0.3">
      <c r="B94" t="s">
        <v>313</v>
      </c>
      <c r="C94" t="s">
        <v>122</v>
      </c>
      <c r="D94" t="s">
        <v>34</v>
      </c>
      <c r="G94" t="s">
        <v>374</v>
      </c>
      <c r="H94">
        <v>1</v>
      </c>
      <c r="I94" s="16">
        <v>1</v>
      </c>
      <c r="M94" s="16"/>
      <c r="N94" s="15"/>
      <c r="AB94">
        <v>1</v>
      </c>
    </row>
    <row r="95" spans="2:32" x14ac:dyDescent="0.3">
      <c r="B95" t="s">
        <v>320</v>
      </c>
      <c r="C95" t="s">
        <v>129</v>
      </c>
      <c r="D95" t="s">
        <v>34</v>
      </c>
      <c r="G95" t="s">
        <v>374</v>
      </c>
      <c r="H95">
        <v>1</v>
      </c>
      <c r="I95" s="16">
        <v>1</v>
      </c>
      <c r="M95" s="16"/>
      <c r="N95" s="15"/>
      <c r="AB95">
        <v>1</v>
      </c>
    </row>
    <row r="96" spans="2:32" x14ac:dyDescent="0.3">
      <c r="B96" t="s">
        <v>310</v>
      </c>
      <c r="C96" t="s">
        <v>119</v>
      </c>
      <c r="D96" t="s">
        <v>34</v>
      </c>
      <c r="F96">
        <v>1</v>
      </c>
      <c r="G96" t="s">
        <v>374</v>
      </c>
      <c r="H96">
        <v>0.83</v>
      </c>
      <c r="I96" s="16">
        <v>0.83</v>
      </c>
      <c r="J96" s="16">
        <v>0.17</v>
      </c>
      <c r="M96" s="16"/>
      <c r="N96" s="15"/>
      <c r="AB96">
        <v>1</v>
      </c>
    </row>
    <row r="97" spans="2:28" x14ac:dyDescent="0.3">
      <c r="B97" t="s">
        <v>364</v>
      </c>
      <c r="C97" t="s">
        <v>169</v>
      </c>
      <c r="D97" t="s">
        <v>34</v>
      </c>
      <c r="G97" t="s">
        <v>374</v>
      </c>
      <c r="H97">
        <v>1</v>
      </c>
      <c r="I97" s="16">
        <v>1</v>
      </c>
      <c r="M97" s="16"/>
      <c r="N97" s="15"/>
      <c r="AB97">
        <v>1</v>
      </c>
    </row>
    <row r="98" spans="2:28" x14ac:dyDescent="0.3">
      <c r="B98" t="s">
        <v>282</v>
      </c>
      <c r="C98" t="s">
        <v>92</v>
      </c>
      <c r="D98" t="s">
        <v>35</v>
      </c>
      <c r="G98" t="s">
        <v>374</v>
      </c>
      <c r="H98">
        <v>1</v>
      </c>
      <c r="I98" s="16">
        <v>1</v>
      </c>
      <c r="M98" s="16"/>
      <c r="N98" s="15"/>
      <c r="AB98">
        <v>1</v>
      </c>
    </row>
    <row r="99" spans="2:28" x14ac:dyDescent="0.3">
      <c r="B99" t="s">
        <v>297</v>
      </c>
      <c r="C99" t="s">
        <v>107</v>
      </c>
      <c r="D99" t="s">
        <v>35</v>
      </c>
      <c r="G99" t="s">
        <v>374</v>
      </c>
      <c r="H99">
        <v>1</v>
      </c>
      <c r="I99" s="16">
        <v>1</v>
      </c>
      <c r="M99" s="16"/>
      <c r="N99" s="15"/>
      <c r="AB99">
        <v>1</v>
      </c>
    </row>
    <row r="100" spans="2:28" x14ac:dyDescent="0.3">
      <c r="B100" t="s">
        <v>309</v>
      </c>
      <c r="C100" t="s">
        <v>118</v>
      </c>
      <c r="D100" t="s">
        <v>35</v>
      </c>
      <c r="G100" t="s">
        <v>374</v>
      </c>
      <c r="H100">
        <v>1</v>
      </c>
      <c r="I100" s="16">
        <v>1</v>
      </c>
      <c r="M100" s="16"/>
      <c r="N100" s="15"/>
      <c r="AB100">
        <v>1</v>
      </c>
    </row>
    <row r="101" spans="2:28" x14ac:dyDescent="0.3">
      <c r="B101" t="s">
        <v>324</v>
      </c>
      <c r="C101" t="s">
        <v>132</v>
      </c>
      <c r="D101" t="s">
        <v>35</v>
      </c>
      <c r="G101" t="s">
        <v>374</v>
      </c>
      <c r="H101">
        <v>1</v>
      </c>
      <c r="I101" s="16">
        <v>1</v>
      </c>
      <c r="M101" s="16"/>
      <c r="N101" s="15"/>
      <c r="AB101">
        <v>1</v>
      </c>
    </row>
    <row r="102" spans="2:28" x14ac:dyDescent="0.3">
      <c r="B102" t="s">
        <v>331</v>
      </c>
      <c r="C102" t="s">
        <v>139</v>
      </c>
      <c r="D102" t="s">
        <v>35</v>
      </c>
      <c r="G102" t="s">
        <v>374</v>
      </c>
      <c r="H102">
        <v>1</v>
      </c>
      <c r="I102" s="16">
        <v>1</v>
      </c>
      <c r="M102" s="16"/>
      <c r="N102" s="15"/>
      <c r="AB102">
        <v>1</v>
      </c>
    </row>
  </sheetData>
  <phoneticPr fontId="3" type="noConversion"/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6360-6A87-4736-950A-216A0D99E577}">
  <dimension ref="A1:J102"/>
  <sheetViews>
    <sheetView workbookViewId="0">
      <selection activeCell="F13" sqref="F13"/>
    </sheetView>
  </sheetViews>
  <sheetFormatPr defaultRowHeight="14.4" x14ac:dyDescent="0.3"/>
  <sheetData>
    <row r="1" spans="1:10" x14ac:dyDescent="0.3">
      <c r="A1" t="s">
        <v>74</v>
      </c>
      <c r="B1" t="s">
        <v>372</v>
      </c>
      <c r="C1" t="s">
        <v>373</v>
      </c>
      <c r="D1" t="s">
        <v>388</v>
      </c>
      <c r="E1" t="s">
        <v>389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</row>
    <row r="2" spans="1:10" x14ac:dyDescent="0.3">
      <c r="A2" t="s">
        <v>280</v>
      </c>
      <c r="B2" t="s">
        <v>18</v>
      </c>
      <c r="C2" t="s">
        <v>90</v>
      </c>
      <c r="D2" t="s">
        <v>387</v>
      </c>
      <c r="E2">
        <v>1</v>
      </c>
      <c r="G2">
        <v>1</v>
      </c>
    </row>
    <row r="3" spans="1:10" x14ac:dyDescent="0.3">
      <c r="A3" t="s">
        <v>292</v>
      </c>
      <c r="B3" t="s">
        <v>18</v>
      </c>
      <c r="C3" t="s">
        <v>102</v>
      </c>
      <c r="D3" t="s">
        <v>387</v>
      </c>
      <c r="E3">
        <v>1</v>
      </c>
      <c r="G3">
        <v>1</v>
      </c>
    </row>
    <row r="4" spans="1:10" x14ac:dyDescent="0.3">
      <c r="A4" t="s">
        <v>312</v>
      </c>
      <c r="B4" t="s">
        <v>18</v>
      </c>
      <c r="C4" t="s">
        <v>121</v>
      </c>
      <c r="D4" t="s">
        <v>387</v>
      </c>
      <c r="E4">
        <v>1</v>
      </c>
      <c r="G4">
        <v>1</v>
      </c>
    </row>
    <row r="5" spans="1:10" x14ac:dyDescent="0.3">
      <c r="A5" t="s">
        <v>316</v>
      </c>
      <c r="B5" t="s">
        <v>18</v>
      </c>
      <c r="C5" t="s">
        <v>125</v>
      </c>
      <c r="D5" t="s">
        <v>387</v>
      </c>
      <c r="E5">
        <v>1</v>
      </c>
      <c r="G5">
        <v>1</v>
      </c>
    </row>
    <row r="6" spans="1:10" x14ac:dyDescent="0.3">
      <c r="A6" t="s">
        <v>329</v>
      </c>
      <c r="B6" t="s">
        <v>18</v>
      </c>
      <c r="C6" t="s">
        <v>137</v>
      </c>
      <c r="D6" t="s">
        <v>387</v>
      </c>
      <c r="E6">
        <v>1</v>
      </c>
      <c r="G6">
        <v>1</v>
      </c>
    </row>
    <row r="7" spans="1:10" x14ac:dyDescent="0.3">
      <c r="A7" t="s">
        <v>343</v>
      </c>
      <c r="B7" t="s">
        <v>18</v>
      </c>
      <c r="C7" t="s">
        <v>149</v>
      </c>
      <c r="D7" t="s">
        <v>387</v>
      </c>
      <c r="E7">
        <v>1</v>
      </c>
      <c r="G7">
        <v>1</v>
      </c>
    </row>
    <row r="8" spans="1:10" x14ac:dyDescent="0.3">
      <c r="A8" t="s">
        <v>345</v>
      </c>
      <c r="B8" t="s">
        <v>18</v>
      </c>
      <c r="C8" t="s">
        <v>151</v>
      </c>
      <c r="D8" t="s">
        <v>387</v>
      </c>
      <c r="E8">
        <v>1</v>
      </c>
      <c r="G8">
        <v>1</v>
      </c>
    </row>
    <row r="9" spans="1:10" x14ac:dyDescent="0.3">
      <c r="A9" t="s">
        <v>269</v>
      </c>
      <c r="B9" t="s">
        <v>19</v>
      </c>
      <c r="C9" t="s">
        <v>80</v>
      </c>
      <c r="D9" t="s">
        <v>374</v>
      </c>
      <c r="E9">
        <v>1</v>
      </c>
      <c r="F9">
        <v>1</v>
      </c>
    </row>
    <row r="10" spans="1:10" x14ac:dyDescent="0.3">
      <c r="A10" t="s">
        <v>276</v>
      </c>
      <c r="B10" t="s">
        <v>19</v>
      </c>
      <c r="C10" t="s">
        <v>19</v>
      </c>
      <c r="D10" t="s">
        <v>374</v>
      </c>
      <c r="E10">
        <v>1</v>
      </c>
      <c r="F10">
        <v>1</v>
      </c>
    </row>
    <row r="11" spans="1:10" x14ac:dyDescent="0.3">
      <c r="A11" t="s">
        <v>281</v>
      </c>
      <c r="B11" t="s">
        <v>19</v>
      </c>
      <c r="C11" t="s">
        <v>91</v>
      </c>
      <c r="D11" t="s">
        <v>374</v>
      </c>
      <c r="E11">
        <v>1</v>
      </c>
      <c r="F11">
        <v>1</v>
      </c>
    </row>
    <row r="12" spans="1:10" x14ac:dyDescent="0.3">
      <c r="A12" t="s">
        <v>304</v>
      </c>
      <c r="B12" t="s">
        <v>19</v>
      </c>
      <c r="C12" t="s">
        <v>114</v>
      </c>
      <c r="D12" t="s">
        <v>374</v>
      </c>
      <c r="E12">
        <v>1</v>
      </c>
      <c r="F12">
        <v>1</v>
      </c>
    </row>
    <row r="13" spans="1:10" x14ac:dyDescent="0.3">
      <c r="A13" t="s">
        <v>311</v>
      </c>
      <c r="B13" t="s">
        <v>19</v>
      </c>
      <c r="C13" t="s">
        <v>120</v>
      </c>
      <c r="D13" t="s">
        <v>374</v>
      </c>
      <c r="E13">
        <v>1</v>
      </c>
      <c r="F13">
        <v>1</v>
      </c>
    </row>
    <row r="14" spans="1:10" x14ac:dyDescent="0.3">
      <c r="A14" t="s">
        <v>327</v>
      </c>
      <c r="B14" t="s">
        <v>19</v>
      </c>
      <c r="C14" t="s">
        <v>135</v>
      </c>
      <c r="D14" t="s">
        <v>374</v>
      </c>
      <c r="E14">
        <v>0.51</v>
      </c>
      <c r="F14">
        <v>0.51</v>
      </c>
      <c r="G14">
        <v>0.49</v>
      </c>
    </row>
    <row r="15" spans="1:10" x14ac:dyDescent="0.3">
      <c r="A15" t="s">
        <v>361</v>
      </c>
      <c r="B15" t="s">
        <v>19</v>
      </c>
      <c r="C15" t="s">
        <v>166</v>
      </c>
      <c r="D15" t="s">
        <v>374</v>
      </c>
      <c r="E15">
        <v>1</v>
      </c>
      <c r="F15">
        <v>1</v>
      </c>
    </row>
    <row r="16" spans="1:10" x14ac:dyDescent="0.3">
      <c r="A16" t="s">
        <v>295</v>
      </c>
      <c r="B16" t="s">
        <v>20</v>
      </c>
      <c r="C16" t="s">
        <v>105</v>
      </c>
      <c r="D16" t="s">
        <v>374</v>
      </c>
      <c r="E16">
        <v>1</v>
      </c>
      <c r="F16">
        <v>1</v>
      </c>
    </row>
    <row r="17" spans="1:8" x14ac:dyDescent="0.3">
      <c r="A17" t="s">
        <v>315</v>
      </c>
      <c r="B17" t="s">
        <v>20</v>
      </c>
      <c r="C17" t="s">
        <v>124</v>
      </c>
      <c r="D17" t="s">
        <v>374</v>
      </c>
      <c r="E17">
        <v>1</v>
      </c>
      <c r="F17">
        <v>1</v>
      </c>
    </row>
    <row r="18" spans="1:8" x14ac:dyDescent="0.3">
      <c r="A18" t="s">
        <v>317</v>
      </c>
      <c r="B18" t="s">
        <v>20</v>
      </c>
      <c r="C18" t="s">
        <v>126</v>
      </c>
      <c r="D18" t="s">
        <v>374</v>
      </c>
      <c r="E18">
        <v>1</v>
      </c>
      <c r="F18">
        <v>1</v>
      </c>
    </row>
    <row r="19" spans="1:8" x14ac:dyDescent="0.3">
      <c r="A19" t="s">
        <v>318</v>
      </c>
      <c r="B19" t="s">
        <v>20</v>
      </c>
      <c r="C19" t="s">
        <v>127</v>
      </c>
      <c r="D19" t="s">
        <v>374</v>
      </c>
      <c r="E19">
        <v>1</v>
      </c>
      <c r="F19">
        <v>1</v>
      </c>
    </row>
    <row r="20" spans="1:8" x14ac:dyDescent="0.3">
      <c r="A20" t="s">
        <v>296</v>
      </c>
      <c r="B20" t="s">
        <v>21</v>
      </c>
      <c r="C20" t="s">
        <v>106</v>
      </c>
      <c r="D20" t="s">
        <v>374</v>
      </c>
      <c r="E20">
        <v>1</v>
      </c>
      <c r="F20">
        <v>1</v>
      </c>
    </row>
    <row r="21" spans="1:8" x14ac:dyDescent="0.3">
      <c r="A21" t="s">
        <v>302</v>
      </c>
      <c r="B21" t="s">
        <v>21</v>
      </c>
      <c r="C21" t="s">
        <v>112</v>
      </c>
      <c r="D21" t="s">
        <v>374</v>
      </c>
      <c r="E21">
        <v>1</v>
      </c>
      <c r="F21">
        <v>1</v>
      </c>
    </row>
    <row r="22" spans="1:8" x14ac:dyDescent="0.3">
      <c r="A22" t="s">
        <v>308</v>
      </c>
      <c r="B22" t="s">
        <v>21</v>
      </c>
      <c r="C22" t="s">
        <v>21</v>
      </c>
      <c r="D22" t="s">
        <v>374</v>
      </c>
      <c r="E22">
        <v>1</v>
      </c>
      <c r="F22">
        <v>1</v>
      </c>
    </row>
    <row r="23" spans="1:8" x14ac:dyDescent="0.3">
      <c r="A23" t="s">
        <v>270</v>
      </c>
      <c r="B23" t="s">
        <v>22</v>
      </c>
      <c r="C23" t="s">
        <v>81</v>
      </c>
      <c r="D23" t="s">
        <v>374</v>
      </c>
      <c r="E23">
        <v>1</v>
      </c>
      <c r="F23">
        <v>1</v>
      </c>
    </row>
    <row r="24" spans="1:8" x14ac:dyDescent="0.3">
      <c r="A24" t="s">
        <v>279</v>
      </c>
      <c r="B24" t="s">
        <v>22</v>
      </c>
      <c r="C24" t="s">
        <v>89</v>
      </c>
      <c r="D24" t="s">
        <v>374</v>
      </c>
      <c r="E24">
        <v>1</v>
      </c>
      <c r="F24">
        <v>1</v>
      </c>
    </row>
    <row r="25" spans="1:8" x14ac:dyDescent="0.3">
      <c r="A25" t="s">
        <v>284</v>
      </c>
      <c r="B25" t="s">
        <v>22</v>
      </c>
      <c r="C25" t="s">
        <v>94</v>
      </c>
      <c r="D25" t="s">
        <v>374</v>
      </c>
      <c r="E25">
        <v>1</v>
      </c>
      <c r="F25">
        <v>1</v>
      </c>
    </row>
    <row r="26" spans="1:8" x14ac:dyDescent="0.3">
      <c r="A26" t="s">
        <v>319</v>
      </c>
      <c r="B26" t="s">
        <v>22</v>
      </c>
      <c r="C26" t="s">
        <v>128</v>
      </c>
      <c r="D26" t="s">
        <v>374</v>
      </c>
      <c r="E26">
        <v>1</v>
      </c>
      <c r="F26">
        <v>1</v>
      </c>
    </row>
    <row r="27" spans="1:8" x14ac:dyDescent="0.3">
      <c r="A27" t="s">
        <v>323</v>
      </c>
      <c r="B27" t="s">
        <v>23</v>
      </c>
      <c r="C27" t="s">
        <v>23</v>
      </c>
      <c r="D27" t="s">
        <v>376</v>
      </c>
      <c r="E27">
        <v>1</v>
      </c>
      <c r="H27">
        <v>1</v>
      </c>
    </row>
    <row r="28" spans="1:8" x14ac:dyDescent="0.3">
      <c r="A28" t="s">
        <v>336</v>
      </c>
      <c r="B28" t="s">
        <v>23</v>
      </c>
      <c r="C28" t="s">
        <v>144</v>
      </c>
      <c r="D28" t="s">
        <v>376</v>
      </c>
      <c r="E28">
        <v>1</v>
      </c>
      <c r="H28">
        <v>1</v>
      </c>
    </row>
    <row r="29" spans="1:8" x14ac:dyDescent="0.3">
      <c r="A29" t="s">
        <v>338</v>
      </c>
      <c r="B29" t="s">
        <v>23</v>
      </c>
      <c r="C29" t="s">
        <v>146</v>
      </c>
      <c r="D29" t="s">
        <v>376</v>
      </c>
      <c r="E29">
        <v>1</v>
      </c>
      <c r="H29">
        <v>1</v>
      </c>
    </row>
    <row r="30" spans="1:8" x14ac:dyDescent="0.3">
      <c r="A30" t="s">
        <v>340</v>
      </c>
      <c r="B30" t="s">
        <v>23</v>
      </c>
      <c r="C30" t="s">
        <v>148</v>
      </c>
      <c r="D30" t="s">
        <v>376</v>
      </c>
      <c r="E30">
        <v>1</v>
      </c>
      <c r="H30">
        <v>1</v>
      </c>
    </row>
    <row r="31" spans="1:8" x14ac:dyDescent="0.3">
      <c r="A31" t="s">
        <v>344</v>
      </c>
      <c r="B31" t="s">
        <v>23</v>
      </c>
      <c r="C31" t="s">
        <v>150</v>
      </c>
      <c r="D31" t="s">
        <v>376</v>
      </c>
      <c r="E31">
        <v>1</v>
      </c>
      <c r="H31">
        <v>1</v>
      </c>
    </row>
    <row r="32" spans="1:8" x14ac:dyDescent="0.3">
      <c r="A32" t="s">
        <v>346</v>
      </c>
      <c r="B32" t="s">
        <v>23</v>
      </c>
      <c r="C32" t="s">
        <v>152</v>
      </c>
      <c r="D32" t="s">
        <v>376</v>
      </c>
      <c r="E32">
        <v>1</v>
      </c>
      <c r="H32">
        <v>1</v>
      </c>
    </row>
    <row r="33" spans="1:10" x14ac:dyDescent="0.3">
      <c r="A33" t="s">
        <v>353</v>
      </c>
      <c r="B33" t="s">
        <v>23</v>
      </c>
      <c r="C33" t="s">
        <v>158</v>
      </c>
      <c r="D33" t="s">
        <v>376</v>
      </c>
      <c r="E33">
        <v>1</v>
      </c>
      <c r="H33">
        <v>1</v>
      </c>
    </row>
    <row r="34" spans="1:10" x14ac:dyDescent="0.3">
      <c r="A34" t="s">
        <v>354</v>
      </c>
      <c r="B34" t="s">
        <v>23</v>
      </c>
      <c r="C34" t="s">
        <v>159</v>
      </c>
      <c r="D34" t="s">
        <v>376</v>
      </c>
      <c r="E34">
        <v>1</v>
      </c>
      <c r="H34">
        <v>1</v>
      </c>
    </row>
    <row r="35" spans="1:10" x14ac:dyDescent="0.3">
      <c r="A35" t="s">
        <v>356</v>
      </c>
      <c r="B35" t="s">
        <v>23</v>
      </c>
      <c r="C35" t="s">
        <v>161</v>
      </c>
      <c r="D35" t="s">
        <v>376</v>
      </c>
      <c r="E35">
        <v>1</v>
      </c>
      <c r="H35">
        <v>1</v>
      </c>
    </row>
    <row r="36" spans="1:10" x14ac:dyDescent="0.3">
      <c r="A36" t="s">
        <v>360</v>
      </c>
      <c r="B36" t="s">
        <v>23</v>
      </c>
      <c r="C36" t="s">
        <v>165</v>
      </c>
      <c r="D36" t="s">
        <v>376</v>
      </c>
      <c r="E36">
        <v>1</v>
      </c>
      <c r="H36">
        <v>1</v>
      </c>
    </row>
    <row r="37" spans="1:10" x14ac:dyDescent="0.3">
      <c r="A37" t="s">
        <v>285</v>
      </c>
      <c r="B37" t="s">
        <v>24</v>
      </c>
      <c r="C37" t="s">
        <v>95</v>
      </c>
      <c r="D37" t="s">
        <v>374</v>
      </c>
      <c r="E37">
        <v>1</v>
      </c>
      <c r="F37">
        <v>1</v>
      </c>
    </row>
    <row r="38" spans="1:10" x14ac:dyDescent="0.3">
      <c r="A38" t="s">
        <v>288</v>
      </c>
      <c r="B38" t="s">
        <v>24</v>
      </c>
      <c r="C38" t="s">
        <v>98</v>
      </c>
      <c r="D38" t="s">
        <v>374</v>
      </c>
      <c r="E38">
        <v>1</v>
      </c>
      <c r="F38">
        <v>1</v>
      </c>
    </row>
    <row r="39" spans="1:10" x14ac:dyDescent="0.3">
      <c r="A39" t="s">
        <v>299</v>
      </c>
      <c r="B39" t="s">
        <v>24</v>
      </c>
      <c r="C39" t="s">
        <v>109</v>
      </c>
      <c r="D39" t="s">
        <v>374</v>
      </c>
      <c r="E39">
        <v>1</v>
      </c>
      <c r="F39">
        <v>1</v>
      </c>
    </row>
    <row r="40" spans="1:10" x14ac:dyDescent="0.3">
      <c r="A40" t="s">
        <v>307</v>
      </c>
      <c r="B40" t="s">
        <v>24</v>
      </c>
      <c r="C40" t="s">
        <v>117</v>
      </c>
      <c r="D40" t="s">
        <v>374</v>
      </c>
      <c r="E40">
        <v>0.52400000000000002</v>
      </c>
      <c r="F40">
        <v>0.52400000000000002</v>
      </c>
      <c r="G40">
        <v>0.47599999999999998</v>
      </c>
    </row>
    <row r="41" spans="1:10" x14ac:dyDescent="0.3">
      <c r="A41" t="s">
        <v>272</v>
      </c>
      <c r="B41" t="s">
        <v>25</v>
      </c>
      <c r="C41" t="s">
        <v>83</v>
      </c>
      <c r="D41" t="s">
        <v>374</v>
      </c>
      <c r="E41">
        <v>0.83899999999999997</v>
      </c>
      <c r="F41">
        <v>0.83899999999999997</v>
      </c>
      <c r="G41">
        <v>0.161</v>
      </c>
    </row>
    <row r="42" spans="1:10" x14ac:dyDescent="0.3">
      <c r="A42" t="s">
        <v>290</v>
      </c>
      <c r="B42" t="s">
        <v>25</v>
      </c>
      <c r="C42" t="s">
        <v>100</v>
      </c>
      <c r="D42" t="s">
        <v>374</v>
      </c>
      <c r="E42">
        <v>1</v>
      </c>
      <c r="F42">
        <v>1</v>
      </c>
    </row>
    <row r="43" spans="1:10" x14ac:dyDescent="0.3">
      <c r="A43" t="s">
        <v>293</v>
      </c>
      <c r="B43" t="s">
        <v>25</v>
      </c>
      <c r="C43" t="s">
        <v>103</v>
      </c>
      <c r="D43" t="s">
        <v>387</v>
      </c>
      <c r="E43">
        <v>1</v>
      </c>
      <c r="G43">
        <v>1</v>
      </c>
    </row>
    <row r="44" spans="1:10" x14ac:dyDescent="0.3">
      <c r="A44" t="s">
        <v>298</v>
      </c>
      <c r="B44" t="s">
        <v>25</v>
      </c>
      <c r="C44" t="s">
        <v>108</v>
      </c>
      <c r="D44" t="s">
        <v>374</v>
      </c>
      <c r="E44">
        <v>1</v>
      </c>
      <c r="F44">
        <v>1</v>
      </c>
    </row>
    <row r="45" spans="1:10" x14ac:dyDescent="0.3">
      <c r="A45" t="s">
        <v>300</v>
      </c>
      <c r="B45" t="s">
        <v>25</v>
      </c>
      <c r="C45" t="s">
        <v>110</v>
      </c>
      <c r="D45" t="s">
        <v>374</v>
      </c>
      <c r="E45">
        <v>1</v>
      </c>
      <c r="F45">
        <v>1</v>
      </c>
    </row>
    <row r="46" spans="1:10" x14ac:dyDescent="0.3">
      <c r="A46" t="s">
        <v>314</v>
      </c>
      <c r="B46" t="s">
        <v>25</v>
      </c>
      <c r="C46" t="s">
        <v>123</v>
      </c>
      <c r="D46" t="s">
        <v>374</v>
      </c>
      <c r="E46">
        <v>0.70099999999999996</v>
      </c>
      <c r="F46">
        <v>0.70099999999999996</v>
      </c>
      <c r="G46">
        <v>0.221</v>
      </c>
      <c r="J46">
        <v>7.8E-2</v>
      </c>
    </row>
    <row r="47" spans="1:10" x14ac:dyDescent="0.3">
      <c r="A47" t="s">
        <v>325</v>
      </c>
      <c r="B47" t="s">
        <v>25</v>
      </c>
      <c r="C47" t="s">
        <v>133</v>
      </c>
      <c r="D47" t="s">
        <v>374</v>
      </c>
      <c r="E47">
        <v>1</v>
      </c>
      <c r="F47">
        <v>1</v>
      </c>
    </row>
    <row r="48" spans="1:10" x14ac:dyDescent="0.3">
      <c r="A48" t="s">
        <v>273</v>
      </c>
      <c r="B48" t="s">
        <v>27</v>
      </c>
      <c r="C48" t="s">
        <v>84</v>
      </c>
      <c r="D48" t="s">
        <v>376</v>
      </c>
      <c r="E48">
        <v>1</v>
      </c>
      <c r="H48">
        <v>1</v>
      </c>
    </row>
    <row r="49" spans="1:10" x14ac:dyDescent="0.3">
      <c r="A49" t="s">
        <v>341</v>
      </c>
      <c r="B49" t="s">
        <v>27</v>
      </c>
      <c r="C49" t="s">
        <v>27</v>
      </c>
      <c r="D49" t="s">
        <v>376</v>
      </c>
      <c r="E49">
        <v>1</v>
      </c>
      <c r="H49">
        <v>1</v>
      </c>
    </row>
    <row r="50" spans="1:10" x14ac:dyDescent="0.3">
      <c r="A50" t="s">
        <v>363</v>
      </c>
      <c r="B50" t="s">
        <v>27</v>
      </c>
      <c r="C50" t="s">
        <v>168</v>
      </c>
      <c r="D50" t="s">
        <v>376</v>
      </c>
      <c r="E50">
        <v>0.69799999999999995</v>
      </c>
      <c r="H50">
        <v>0.69799999999999995</v>
      </c>
      <c r="J50">
        <v>0.30199999999999999</v>
      </c>
    </row>
    <row r="51" spans="1:10" x14ac:dyDescent="0.3">
      <c r="A51" t="s">
        <v>369</v>
      </c>
      <c r="B51" t="s">
        <v>27</v>
      </c>
      <c r="C51" t="s">
        <v>174</v>
      </c>
      <c r="D51" t="s">
        <v>376</v>
      </c>
      <c r="E51">
        <v>1</v>
      </c>
      <c r="H51">
        <v>1</v>
      </c>
    </row>
    <row r="52" spans="1:10" x14ac:dyDescent="0.3">
      <c r="A52" t="s">
        <v>294</v>
      </c>
      <c r="B52" t="s">
        <v>26</v>
      </c>
      <c r="C52" t="s">
        <v>104</v>
      </c>
      <c r="D52" t="s">
        <v>374</v>
      </c>
      <c r="E52">
        <v>1</v>
      </c>
      <c r="F52">
        <v>1</v>
      </c>
    </row>
    <row r="53" spans="1:10" x14ac:dyDescent="0.3">
      <c r="A53" t="s">
        <v>306</v>
      </c>
      <c r="B53" t="s">
        <v>26</v>
      </c>
      <c r="C53" t="s">
        <v>116</v>
      </c>
      <c r="D53" t="s">
        <v>387</v>
      </c>
      <c r="E53">
        <v>0.51700000000000002</v>
      </c>
      <c r="F53">
        <v>0.48299999999999998</v>
      </c>
      <c r="G53">
        <v>0.51700000000000002</v>
      </c>
    </row>
    <row r="54" spans="1:10" x14ac:dyDescent="0.3">
      <c r="A54" t="s">
        <v>333</v>
      </c>
      <c r="B54" t="s">
        <v>26</v>
      </c>
      <c r="C54" t="s">
        <v>141</v>
      </c>
      <c r="D54" t="s">
        <v>374</v>
      </c>
      <c r="E54">
        <v>0.63</v>
      </c>
      <c r="F54">
        <v>0.63</v>
      </c>
      <c r="H54">
        <v>0.37</v>
      </c>
    </row>
    <row r="55" spans="1:10" x14ac:dyDescent="0.3">
      <c r="A55" t="s">
        <v>334</v>
      </c>
      <c r="B55" t="s">
        <v>26</v>
      </c>
      <c r="C55" t="s">
        <v>142</v>
      </c>
      <c r="D55" t="s">
        <v>387</v>
      </c>
      <c r="E55">
        <v>0.68600000000000005</v>
      </c>
      <c r="F55">
        <v>0.314</v>
      </c>
      <c r="G55">
        <v>0.68600000000000005</v>
      </c>
    </row>
    <row r="56" spans="1:10" x14ac:dyDescent="0.3">
      <c r="A56" t="s">
        <v>348</v>
      </c>
      <c r="B56" t="s">
        <v>26</v>
      </c>
      <c r="C56" t="s">
        <v>154</v>
      </c>
      <c r="D56" t="s">
        <v>376</v>
      </c>
      <c r="E56">
        <v>1</v>
      </c>
      <c r="H56">
        <v>1</v>
      </c>
    </row>
    <row r="57" spans="1:10" x14ac:dyDescent="0.3">
      <c r="A57" t="s">
        <v>349</v>
      </c>
      <c r="B57" t="s">
        <v>26</v>
      </c>
      <c r="C57" t="s">
        <v>155</v>
      </c>
      <c r="D57" t="s">
        <v>377</v>
      </c>
      <c r="E57">
        <v>0.622</v>
      </c>
      <c r="H57">
        <v>0.378</v>
      </c>
      <c r="I57">
        <v>0.622</v>
      </c>
    </row>
    <row r="58" spans="1:10" x14ac:dyDescent="0.3">
      <c r="A58" t="s">
        <v>326</v>
      </c>
      <c r="B58" t="s">
        <v>28</v>
      </c>
      <c r="C58" t="s">
        <v>134</v>
      </c>
      <c r="D58" t="s">
        <v>376</v>
      </c>
      <c r="E58">
        <v>1</v>
      </c>
      <c r="H58">
        <v>1</v>
      </c>
    </row>
    <row r="59" spans="1:10" x14ac:dyDescent="0.3">
      <c r="A59" t="s">
        <v>342</v>
      </c>
      <c r="B59" t="s">
        <v>28</v>
      </c>
      <c r="C59" t="s">
        <v>28</v>
      </c>
      <c r="D59" t="s">
        <v>376</v>
      </c>
      <c r="E59">
        <v>1</v>
      </c>
      <c r="H59">
        <v>1</v>
      </c>
    </row>
    <row r="60" spans="1:10" x14ac:dyDescent="0.3">
      <c r="A60" t="s">
        <v>351</v>
      </c>
      <c r="B60" t="s">
        <v>28</v>
      </c>
      <c r="C60" t="s">
        <v>156</v>
      </c>
      <c r="D60" t="s">
        <v>376</v>
      </c>
      <c r="E60">
        <v>1</v>
      </c>
      <c r="H60">
        <v>1</v>
      </c>
    </row>
    <row r="61" spans="1:10" x14ac:dyDescent="0.3">
      <c r="A61" t="s">
        <v>352</v>
      </c>
      <c r="B61" t="s">
        <v>28</v>
      </c>
      <c r="C61" t="s">
        <v>157</v>
      </c>
      <c r="D61" t="s">
        <v>376</v>
      </c>
      <c r="E61">
        <v>1</v>
      </c>
      <c r="H61">
        <v>1</v>
      </c>
    </row>
    <row r="62" spans="1:10" x14ac:dyDescent="0.3">
      <c r="A62" t="s">
        <v>357</v>
      </c>
      <c r="B62" t="s">
        <v>28</v>
      </c>
      <c r="C62" t="s">
        <v>162</v>
      </c>
      <c r="D62" t="s">
        <v>376</v>
      </c>
      <c r="E62">
        <v>1</v>
      </c>
      <c r="H62">
        <v>1</v>
      </c>
    </row>
    <row r="63" spans="1:10" x14ac:dyDescent="0.3">
      <c r="A63" t="s">
        <v>359</v>
      </c>
      <c r="B63" t="s">
        <v>28</v>
      </c>
      <c r="C63" t="s">
        <v>164</v>
      </c>
      <c r="D63" t="s">
        <v>376</v>
      </c>
      <c r="E63">
        <v>1</v>
      </c>
      <c r="H63">
        <v>1</v>
      </c>
    </row>
    <row r="64" spans="1:10" x14ac:dyDescent="0.3">
      <c r="A64" t="s">
        <v>271</v>
      </c>
      <c r="B64" t="s">
        <v>29</v>
      </c>
      <c r="C64" t="s">
        <v>82</v>
      </c>
      <c r="D64" t="s">
        <v>374</v>
      </c>
      <c r="E64">
        <v>1</v>
      </c>
      <c r="F64">
        <v>1</v>
      </c>
    </row>
    <row r="65" spans="1:10" x14ac:dyDescent="0.3">
      <c r="A65" t="s">
        <v>289</v>
      </c>
      <c r="B65" t="s">
        <v>29</v>
      </c>
      <c r="C65" t="s">
        <v>99</v>
      </c>
      <c r="D65" t="s">
        <v>374</v>
      </c>
      <c r="E65">
        <v>1</v>
      </c>
      <c r="F65">
        <v>1</v>
      </c>
    </row>
    <row r="66" spans="1:10" x14ac:dyDescent="0.3">
      <c r="A66" t="s">
        <v>347</v>
      </c>
      <c r="B66" t="s">
        <v>29</v>
      </c>
      <c r="C66" t="s">
        <v>153</v>
      </c>
      <c r="D66" t="s">
        <v>374</v>
      </c>
      <c r="E66">
        <v>1</v>
      </c>
      <c r="F66">
        <v>1</v>
      </c>
    </row>
    <row r="67" spans="1:10" x14ac:dyDescent="0.3">
      <c r="A67" t="s">
        <v>287</v>
      </c>
      <c r="B67" t="s">
        <v>30</v>
      </c>
      <c r="C67" t="s">
        <v>97</v>
      </c>
      <c r="D67" t="s">
        <v>387</v>
      </c>
      <c r="E67">
        <v>1</v>
      </c>
      <c r="G67">
        <v>1</v>
      </c>
    </row>
    <row r="68" spans="1:10" x14ac:dyDescent="0.3">
      <c r="A68" t="s">
        <v>337</v>
      </c>
      <c r="B68" t="s">
        <v>30</v>
      </c>
      <c r="C68" t="s">
        <v>145</v>
      </c>
      <c r="D68" t="s">
        <v>377</v>
      </c>
      <c r="E68">
        <v>0.55300000000000005</v>
      </c>
      <c r="H68">
        <v>0.44700000000000001</v>
      </c>
      <c r="I68">
        <v>0.55300000000000005</v>
      </c>
    </row>
    <row r="69" spans="1:10" x14ac:dyDescent="0.3">
      <c r="A69" t="s">
        <v>339</v>
      </c>
      <c r="B69" t="s">
        <v>30</v>
      </c>
      <c r="C69" t="s">
        <v>147</v>
      </c>
      <c r="D69" t="s">
        <v>376</v>
      </c>
      <c r="E69">
        <v>1</v>
      </c>
      <c r="H69">
        <v>1</v>
      </c>
    </row>
    <row r="70" spans="1:10" x14ac:dyDescent="0.3">
      <c r="A70" t="s">
        <v>350</v>
      </c>
      <c r="B70" t="s">
        <v>30</v>
      </c>
      <c r="C70" t="s">
        <v>30</v>
      </c>
      <c r="D70" t="s">
        <v>376</v>
      </c>
      <c r="E70">
        <v>0.64300000000000002</v>
      </c>
      <c r="F70">
        <v>0.11799999999999999</v>
      </c>
      <c r="G70">
        <v>0.10299999999999999</v>
      </c>
      <c r="H70">
        <v>0.64300000000000002</v>
      </c>
      <c r="I70">
        <v>0.13600000000000001</v>
      </c>
    </row>
    <row r="71" spans="1:10" x14ac:dyDescent="0.3">
      <c r="A71" t="s">
        <v>274</v>
      </c>
      <c r="B71" t="s">
        <v>31</v>
      </c>
      <c r="C71" t="s">
        <v>85</v>
      </c>
      <c r="D71" t="s">
        <v>374</v>
      </c>
      <c r="E71">
        <v>1</v>
      </c>
      <c r="F71">
        <v>1</v>
      </c>
    </row>
    <row r="72" spans="1:10" x14ac:dyDescent="0.3">
      <c r="A72" t="s">
        <v>328</v>
      </c>
      <c r="B72" t="s">
        <v>31</v>
      </c>
      <c r="C72" t="s">
        <v>136</v>
      </c>
      <c r="D72" t="s">
        <v>374</v>
      </c>
      <c r="E72">
        <v>1</v>
      </c>
      <c r="F72">
        <v>1</v>
      </c>
    </row>
    <row r="73" spans="1:10" x14ac:dyDescent="0.3">
      <c r="A73" t="s">
        <v>291</v>
      </c>
      <c r="B73" t="s">
        <v>31</v>
      </c>
      <c r="C73" t="s">
        <v>101</v>
      </c>
      <c r="D73" t="s">
        <v>374</v>
      </c>
      <c r="E73">
        <v>1</v>
      </c>
      <c r="F73">
        <v>1</v>
      </c>
    </row>
    <row r="74" spans="1:10" x14ac:dyDescent="0.3">
      <c r="A74" t="s">
        <v>301</v>
      </c>
      <c r="B74" t="s">
        <v>31</v>
      </c>
      <c r="C74" t="s">
        <v>111</v>
      </c>
      <c r="D74" t="s">
        <v>374</v>
      </c>
      <c r="E74">
        <v>1</v>
      </c>
      <c r="F74">
        <v>1</v>
      </c>
    </row>
    <row r="75" spans="1:10" x14ac:dyDescent="0.3">
      <c r="A75" t="s">
        <v>303</v>
      </c>
      <c r="B75" t="s">
        <v>31</v>
      </c>
      <c r="C75" t="s">
        <v>113</v>
      </c>
      <c r="D75" t="s">
        <v>374</v>
      </c>
      <c r="E75">
        <v>1</v>
      </c>
      <c r="F75">
        <v>1</v>
      </c>
    </row>
    <row r="76" spans="1:10" x14ac:dyDescent="0.3">
      <c r="A76" t="s">
        <v>355</v>
      </c>
      <c r="B76" t="s">
        <v>31</v>
      </c>
      <c r="C76" t="s">
        <v>160</v>
      </c>
      <c r="D76" t="s">
        <v>374</v>
      </c>
      <c r="E76">
        <v>1</v>
      </c>
      <c r="F76">
        <v>1</v>
      </c>
    </row>
    <row r="77" spans="1:10" x14ac:dyDescent="0.3">
      <c r="A77" t="s">
        <v>330</v>
      </c>
      <c r="B77" t="s">
        <v>32</v>
      </c>
      <c r="C77" t="s">
        <v>138</v>
      </c>
      <c r="D77" t="s">
        <v>376</v>
      </c>
      <c r="E77">
        <v>0.628</v>
      </c>
      <c r="H77">
        <v>0.628</v>
      </c>
      <c r="J77">
        <v>0.372</v>
      </c>
    </row>
    <row r="78" spans="1:10" x14ac:dyDescent="0.3">
      <c r="A78" t="s">
        <v>275</v>
      </c>
      <c r="B78" t="s">
        <v>32</v>
      </c>
      <c r="C78" t="s">
        <v>86</v>
      </c>
      <c r="D78" t="s">
        <v>387</v>
      </c>
      <c r="E78">
        <v>1</v>
      </c>
      <c r="G78">
        <v>1</v>
      </c>
    </row>
    <row r="79" spans="1:10" x14ac:dyDescent="0.3">
      <c r="A79" t="s">
        <v>283</v>
      </c>
      <c r="B79" t="s">
        <v>32</v>
      </c>
      <c r="C79" t="s">
        <v>93</v>
      </c>
      <c r="D79" t="s">
        <v>378</v>
      </c>
      <c r="E79">
        <v>0.51200000000000001</v>
      </c>
      <c r="H79">
        <v>0.48799999999999999</v>
      </c>
      <c r="J79">
        <v>0.51200000000000001</v>
      </c>
    </row>
    <row r="80" spans="1:10" x14ac:dyDescent="0.3">
      <c r="A80" t="s">
        <v>286</v>
      </c>
      <c r="B80" t="s">
        <v>32</v>
      </c>
      <c r="C80" t="s">
        <v>96</v>
      </c>
      <c r="D80" t="s">
        <v>387</v>
      </c>
      <c r="E80">
        <v>1</v>
      </c>
      <c r="G80">
        <v>1</v>
      </c>
    </row>
    <row r="81" spans="1:10" x14ac:dyDescent="0.3">
      <c r="A81" t="s">
        <v>305</v>
      </c>
      <c r="B81" t="s">
        <v>32</v>
      </c>
      <c r="C81" t="s">
        <v>115</v>
      </c>
      <c r="D81" t="s">
        <v>387</v>
      </c>
      <c r="E81">
        <v>0.621</v>
      </c>
      <c r="G81">
        <v>0.621</v>
      </c>
      <c r="H81">
        <v>0.14099999999999999</v>
      </c>
      <c r="I81">
        <v>7.3999999999999996E-2</v>
      </c>
      <c r="J81">
        <v>0.16400000000000001</v>
      </c>
    </row>
    <row r="82" spans="1:10" x14ac:dyDescent="0.3">
      <c r="A82" t="s">
        <v>321</v>
      </c>
      <c r="B82" t="s">
        <v>32</v>
      </c>
      <c r="C82" t="s">
        <v>130</v>
      </c>
      <c r="D82" t="s">
        <v>376</v>
      </c>
      <c r="E82">
        <v>1</v>
      </c>
      <c r="H82">
        <v>1</v>
      </c>
    </row>
    <row r="83" spans="1:10" x14ac:dyDescent="0.3">
      <c r="A83" t="s">
        <v>362</v>
      </c>
      <c r="B83" t="s">
        <v>32</v>
      </c>
      <c r="C83" t="s">
        <v>167</v>
      </c>
      <c r="D83" t="s">
        <v>376</v>
      </c>
      <c r="E83">
        <v>1</v>
      </c>
      <c r="H83">
        <v>1</v>
      </c>
    </row>
    <row r="84" spans="1:10" x14ac:dyDescent="0.3">
      <c r="A84" t="s">
        <v>365</v>
      </c>
      <c r="B84" t="s">
        <v>32</v>
      </c>
      <c r="C84" t="s">
        <v>170</v>
      </c>
      <c r="D84" t="s">
        <v>377</v>
      </c>
      <c r="E84">
        <v>0.74</v>
      </c>
      <c r="H84">
        <v>0.26</v>
      </c>
      <c r="I84">
        <v>0.74</v>
      </c>
    </row>
    <row r="85" spans="1:10" x14ac:dyDescent="0.3">
      <c r="A85" t="s">
        <v>367</v>
      </c>
      <c r="B85" t="s">
        <v>32</v>
      </c>
      <c r="C85" t="s">
        <v>172</v>
      </c>
      <c r="D85" t="s">
        <v>378</v>
      </c>
      <c r="E85">
        <v>1</v>
      </c>
      <c r="J85">
        <v>1</v>
      </c>
    </row>
    <row r="86" spans="1:10" x14ac:dyDescent="0.3">
      <c r="A86" t="s">
        <v>278</v>
      </c>
      <c r="B86" t="s">
        <v>33</v>
      </c>
      <c r="C86" t="s">
        <v>88</v>
      </c>
      <c r="D86" t="s">
        <v>387</v>
      </c>
      <c r="E86">
        <v>1</v>
      </c>
      <c r="G86">
        <v>1</v>
      </c>
    </row>
    <row r="87" spans="1:10" x14ac:dyDescent="0.3">
      <c r="A87" t="s">
        <v>322</v>
      </c>
      <c r="B87" t="s">
        <v>33</v>
      </c>
      <c r="C87" t="s">
        <v>131</v>
      </c>
      <c r="D87" t="s">
        <v>387</v>
      </c>
      <c r="E87">
        <v>1</v>
      </c>
      <c r="G87">
        <v>1</v>
      </c>
    </row>
    <row r="88" spans="1:10" x14ac:dyDescent="0.3">
      <c r="A88" t="s">
        <v>335</v>
      </c>
      <c r="B88" t="s">
        <v>33</v>
      </c>
      <c r="C88" t="s">
        <v>143</v>
      </c>
      <c r="D88" t="s">
        <v>387</v>
      </c>
      <c r="E88">
        <v>1</v>
      </c>
      <c r="G88">
        <v>1</v>
      </c>
    </row>
    <row r="89" spans="1:10" x14ac:dyDescent="0.3">
      <c r="A89" t="s">
        <v>332</v>
      </c>
      <c r="B89" t="s">
        <v>33</v>
      </c>
      <c r="C89" t="s">
        <v>140</v>
      </c>
      <c r="D89" t="s">
        <v>374</v>
      </c>
      <c r="E89">
        <v>1</v>
      </c>
      <c r="F89">
        <v>1</v>
      </c>
    </row>
    <row r="90" spans="1:10" x14ac:dyDescent="0.3">
      <c r="A90" t="s">
        <v>358</v>
      </c>
      <c r="B90" t="s">
        <v>33</v>
      </c>
      <c r="C90" t="s">
        <v>163</v>
      </c>
      <c r="D90" t="s">
        <v>374</v>
      </c>
      <c r="E90">
        <v>0.53800000000000003</v>
      </c>
      <c r="F90">
        <v>0.53800000000000003</v>
      </c>
      <c r="G90">
        <v>0.46200000000000002</v>
      </c>
    </row>
    <row r="91" spans="1:10" x14ac:dyDescent="0.3">
      <c r="A91" t="s">
        <v>366</v>
      </c>
      <c r="B91" t="s">
        <v>33</v>
      </c>
      <c r="C91" t="s">
        <v>171</v>
      </c>
      <c r="D91" t="s">
        <v>387</v>
      </c>
      <c r="E91">
        <v>1</v>
      </c>
      <c r="G91">
        <v>1</v>
      </c>
    </row>
    <row r="92" spans="1:10" x14ac:dyDescent="0.3">
      <c r="A92" t="s">
        <v>368</v>
      </c>
      <c r="B92" t="s">
        <v>33</v>
      </c>
      <c r="C92" t="s">
        <v>173</v>
      </c>
      <c r="D92" t="s">
        <v>377</v>
      </c>
      <c r="E92">
        <v>1</v>
      </c>
      <c r="I92">
        <v>1</v>
      </c>
    </row>
    <row r="93" spans="1:10" x14ac:dyDescent="0.3">
      <c r="A93" t="s">
        <v>277</v>
      </c>
      <c r="B93" t="s">
        <v>34</v>
      </c>
      <c r="C93" t="s">
        <v>87</v>
      </c>
      <c r="D93" t="s">
        <v>374</v>
      </c>
      <c r="E93">
        <v>1</v>
      </c>
      <c r="F93">
        <v>1</v>
      </c>
    </row>
    <row r="94" spans="1:10" x14ac:dyDescent="0.3">
      <c r="A94" t="s">
        <v>313</v>
      </c>
      <c r="B94" t="s">
        <v>34</v>
      </c>
      <c r="C94" t="s">
        <v>122</v>
      </c>
      <c r="D94" t="s">
        <v>374</v>
      </c>
      <c r="E94">
        <v>1</v>
      </c>
      <c r="F94">
        <v>1</v>
      </c>
    </row>
    <row r="95" spans="1:10" x14ac:dyDescent="0.3">
      <c r="A95" t="s">
        <v>320</v>
      </c>
      <c r="B95" t="s">
        <v>34</v>
      </c>
      <c r="C95" t="s">
        <v>129</v>
      </c>
      <c r="D95" t="s">
        <v>374</v>
      </c>
      <c r="E95">
        <v>1</v>
      </c>
      <c r="F95">
        <v>1</v>
      </c>
    </row>
    <row r="96" spans="1:10" x14ac:dyDescent="0.3">
      <c r="A96" t="s">
        <v>310</v>
      </c>
      <c r="B96" t="s">
        <v>34</v>
      </c>
      <c r="C96" t="s">
        <v>119</v>
      </c>
      <c r="D96" t="s">
        <v>374</v>
      </c>
      <c r="E96">
        <v>0.83</v>
      </c>
      <c r="F96">
        <v>0.83</v>
      </c>
      <c r="G96">
        <v>0.17</v>
      </c>
    </row>
    <row r="97" spans="1:6" x14ac:dyDescent="0.3">
      <c r="A97" t="s">
        <v>364</v>
      </c>
      <c r="B97" t="s">
        <v>34</v>
      </c>
      <c r="C97" t="s">
        <v>169</v>
      </c>
      <c r="D97" t="s">
        <v>374</v>
      </c>
      <c r="E97">
        <v>1</v>
      </c>
      <c r="F97">
        <v>1</v>
      </c>
    </row>
    <row r="98" spans="1:6" x14ac:dyDescent="0.3">
      <c r="A98" t="s">
        <v>282</v>
      </c>
      <c r="B98" t="s">
        <v>35</v>
      </c>
      <c r="C98" t="s">
        <v>92</v>
      </c>
      <c r="D98" t="s">
        <v>374</v>
      </c>
      <c r="E98">
        <v>1</v>
      </c>
      <c r="F98">
        <v>1</v>
      </c>
    </row>
    <row r="99" spans="1:6" x14ac:dyDescent="0.3">
      <c r="A99" t="s">
        <v>297</v>
      </c>
      <c r="B99" t="s">
        <v>35</v>
      </c>
      <c r="C99" t="s">
        <v>107</v>
      </c>
      <c r="D99" t="s">
        <v>374</v>
      </c>
      <c r="E99">
        <v>1</v>
      </c>
      <c r="F99">
        <v>1</v>
      </c>
    </row>
    <row r="100" spans="1:6" x14ac:dyDescent="0.3">
      <c r="A100" t="s">
        <v>309</v>
      </c>
      <c r="B100" t="s">
        <v>35</v>
      </c>
      <c r="C100" t="s">
        <v>118</v>
      </c>
      <c r="D100" t="s">
        <v>374</v>
      </c>
      <c r="E100">
        <v>1</v>
      </c>
      <c r="F100">
        <v>1</v>
      </c>
    </row>
    <row r="101" spans="1:6" x14ac:dyDescent="0.3">
      <c r="A101" t="s">
        <v>324</v>
      </c>
      <c r="B101" t="s">
        <v>35</v>
      </c>
      <c r="C101" t="s">
        <v>132</v>
      </c>
      <c r="D101" t="s">
        <v>374</v>
      </c>
      <c r="E101">
        <v>1</v>
      </c>
      <c r="F101">
        <v>1</v>
      </c>
    </row>
    <row r="102" spans="1:6" x14ac:dyDescent="0.3">
      <c r="A102" t="s">
        <v>331</v>
      </c>
      <c r="B102" t="s">
        <v>35</v>
      </c>
      <c r="C102" t="s">
        <v>139</v>
      </c>
      <c r="D102" t="s">
        <v>374</v>
      </c>
      <c r="E102">
        <v>1</v>
      </c>
      <c r="F1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9F41-7621-48F4-8FF5-7E79A5EA1450}">
  <dimension ref="B2:E25"/>
  <sheetViews>
    <sheetView workbookViewId="0">
      <selection activeCell="B25" sqref="B25"/>
    </sheetView>
  </sheetViews>
  <sheetFormatPr defaultRowHeight="14.4" x14ac:dyDescent="0.3"/>
  <sheetData>
    <row r="2" spans="2:5" x14ac:dyDescent="0.3">
      <c r="B2" t="s">
        <v>395</v>
      </c>
      <c r="C2" t="s">
        <v>396</v>
      </c>
      <c r="D2" t="s">
        <v>397</v>
      </c>
      <c r="E2" t="s">
        <v>398</v>
      </c>
    </row>
    <row r="3" spans="2:5" x14ac:dyDescent="0.3">
      <c r="B3" t="s">
        <v>399</v>
      </c>
      <c r="C3" t="s">
        <v>400</v>
      </c>
      <c r="D3" t="s">
        <v>401</v>
      </c>
      <c r="E3" t="s">
        <v>402</v>
      </c>
    </row>
    <row r="4" spans="2:5" x14ac:dyDescent="0.3">
      <c r="B4" t="s">
        <v>403</v>
      </c>
      <c r="C4" t="s">
        <v>404</v>
      </c>
      <c r="D4" t="s">
        <v>405</v>
      </c>
      <c r="E4" t="s">
        <v>406</v>
      </c>
    </row>
    <row r="5" spans="2:5" x14ac:dyDescent="0.3">
      <c r="B5" t="s">
        <v>407</v>
      </c>
      <c r="C5" t="s">
        <v>408</v>
      </c>
      <c r="D5" t="s">
        <v>409</v>
      </c>
      <c r="E5" t="s">
        <v>410</v>
      </c>
    </row>
    <row r="6" spans="2:5" x14ac:dyDescent="0.3">
      <c r="B6" t="s">
        <v>30</v>
      </c>
      <c r="C6" t="s">
        <v>411</v>
      </c>
      <c r="D6" t="s">
        <v>412</v>
      </c>
      <c r="E6" t="s">
        <v>413</v>
      </c>
    </row>
    <row r="7" spans="2:5" x14ac:dyDescent="0.3">
      <c r="B7" t="s">
        <v>414</v>
      </c>
      <c r="C7" t="s">
        <v>415</v>
      </c>
      <c r="D7" t="s">
        <v>416</v>
      </c>
      <c r="E7" t="s">
        <v>417</v>
      </c>
    </row>
    <row r="8" spans="2:5" x14ac:dyDescent="0.3">
      <c r="B8" t="s">
        <v>26</v>
      </c>
      <c r="C8" t="s">
        <v>418</v>
      </c>
      <c r="D8" t="s">
        <v>419</v>
      </c>
      <c r="E8" t="s">
        <v>420</v>
      </c>
    </row>
    <row r="9" spans="2:5" x14ac:dyDescent="0.3">
      <c r="B9" t="s">
        <v>421</v>
      </c>
      <c r="C9" t="s">
        <v>422</v>
      </c>
      <c r="D9" t="s">
        <v>423</v>
      </c>
      <c r="E9" t="s">
        <v>424</v>
      </c>
    </row>
    <row r="10" spans="2:5" x14ac:dyDescent="0.3">
      <c r="B10" t="s">
        <v>25</v>
      </c>
      <c r="C10" t="s">
        <v>425</v>
      </c>
      <c r="D10" t="s">
        <v>426</v>
      </c>
      <c r="E10" t="s">
        <v>427</v>
      </c>
    </row>
    <row r="11" spans="2:5" x14ac:dyDescent="0.3">
      <c r="B11" t="s">
        <v>428</v>
      </c>
      <c r="C11" t="s">
        <v>429</v>
      </c>
      <c r="D11" t="s">
        <v>430</v>
      </c>
      <c r="E11" t="s">
        <v>431</v>
      </c>
    </row>
    <row r="12" spans="2:5" x14ac:dyDescent="0.3">
      <c r="B12" t="s">
        <v>432</v>
      </c>
      <c r="C12" t="s">
        <v>433</v>
      </c>
      <c r="D12" t="s">
        <v>434</v>
      </c>
      <c r="E12" t="s">
        <v>435</v>
      </c>
    </row>
    <row r="13" spans="2:5" x14ac:dyDescent="0.3">
      <c r="B13" t="s">
        <v>436</v>
      </c>
      <c r="C13" t="s">
        <v>437</v>
      </c>
      <c r="D13" t="s">
        <v>438</v>
      </c>
      <c r="E13" t="s">
        <v>439</v>
      </c>
    </row>
    <row r="14" spans="2:5" x14ac:dyDescent="0.3">
      <c r="B14" t="s">
        <v>440</v>
      </c>
      <c r="C14" t="s">
        <v>441</v>
      </c>
      <c r="D14" t="s">
        <v>442</v>
      </c>
      <c r="E14" t="s">
        <v>443</v>
      </c>
    </row>
    <row r="15" spans="2:5" x14ac:dyDescent="0.3">
      <c r="B15" t="s">
        <v>444</v>
      </c>
      <c r="C15" t="s">
        <v>445</v>
      </c>
      <c r="D15" t="s">
        <v>446</v>
      </c>
      <c r="E15" t="s">
        <v>447</v>
      </c>
    </row>
    <row r="16" spans="2:5" x14ac:dyDescent="0.3">
      <c r="B16" t="s">
        <v>448</v>
      </c>
      <c r="C16" t="s">
        <v>449</v>
      </c>
      <c r="D16" t="s">
        <v>450</v>
      </c>
      <c r="E16" t="s">
        <v>451</v>
      </c>
    </row>
    <row r="17" spans="2:5" x14ac:dyDescent="0.3">
      <c r="B17" t="s">
        <v>452</v>
      </c>
      <c r="C17" t="s">
        <v>453</v>
      </c>
      <c r="D17" t="s">
        <v>454</v>
      </c>
      <c r="E17" t="s">
        <v>455</v>
      </c>
    </row>
    <row r="18" spans="2:5" x14ac:dyDescent="0.3">
      <c r="B18" t="s">
        <v>456</v>
      </c>
      <c r="C18" t="s">
        <v>457</v>
      </c>
      <c r="D18" t="s">
        <v>458</v>
      </c>
      <c r="E18" t="s">
        <v>459</v>
      </c>
    </row>
    <row r="19" spans="2:5" x14ac:dyDescent="0.3">
      <c r="B19" t="s">
        <v>31</v>
      </c>
      <c r="C19" t="s">
        <v>460</v>
      </c>
      <c r="D19" t="s">
        <v>461</v>
      </c>
      <c r="E19" t="s">
        <v>462</v>
      </c>
    </row>
    <row r="20" spans="2:5" x14ac:dyDescent="0.3">
      <c r="B20" t="s">
        <v>463</v>
      </c>
      <c r="C20" t="s">
        <v>464</v>
      </c>
      <c r="D20" t="s">
        <v>465</v>
      </c>
      <c r="E20" t="s">
        <v>466</v>
      </c>
    </row>
    <row r="21" spans="2:5" x14ac:dyDescent="0.3">
      <c r="B21" t="s">
        <v>467</v>
      </c>
      <c r="C21" t="s">
        <v>468</v>
      </c>
      <c r="D21" t="s">
        <v>469</v>
      </c>
      <c r="E21" t="s">
        <v>470</v>
      </c>
    </row>
    <row r="22" spans="2:5" x14ac:dyDescent="0.3">
      <c r="B22" t="s">
        <v>471</v>
      </c>
    </row>
    <row r="24" spans="2:5" x14ac:dyDescent="0.3">
      <c r="B24" t="s">
        <v>394</v>
      </c>
    </row>
    <row r="25" spans="2:5" x14ac:dyDescent="0.3">
      <c r="B25" t="s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B601-EF8F-439F-92C5-331A1462F95A}">
  <dimension ref="B1:AB11"/>
  <sheetViews>
    <sheetView zoomScale="114" zoomScaleNormal="115" workbookViewId="0">
      <selection activeCell="C16" sqref="C16"/>
    </sheetView>
  </sheetViews>
  <sheetFormatPr defaultRowHeight="14.4" x14ac:dyDescent="0.3"/>
  <cols>
    <col min="2" max="2" width="4.6640625" customWidth="1"/>
    <col min="3" max="3" width="14.88671875" customWidth="1"/>
    <col min="4" max="10" width="7.21875" customWidth="1"/>
    <col min="11" max="11" width="13.88671875" customWidth="1"/>
    <col min="12" max="16" width="7.33203125" customWidth="1"/>
    <col min="17" max="17" width="14.88671875" bestFit="1" customWidth="1"/>
    <col min="18" max="18" width="14.88671875" customWidth="1"/>
    <col min="19" max="19" width="3.5546875" customWidth="1"/>
    <col min="20" max="21" width="6.44140625" customWidth="1"/>
    <col min="22" max="26" width="10.109375" style="25" customWidth="1"/>
    <col min="27" max="27" width="10.109375" style="24" customWidth="1"/>
  </cols>
  <sheetData>
    <row r="1" spans="2:28" x14ac:dyDescent="0.3">
      <c r="B1" s="1" t="s">
        <v>699</v>
      </c>
      <c r="C1" s="1" t="s">
        <v>74</v>
      </c>
      <c r="D1" s="1" t="s">
        <v>700</v>
      </c>
      <c r="E1" s="1" t="s">
        <v>701</v>
      </c>
      <c r="F1" s="1" t="s">
        <v>702</v>
      </c>
      <c r="G1" s="1" t="s">
        <v>696</v>
      </c>
      <c r="H1" s="1" t="s">
        <v>697</v>
      </c>
      <c r="I1" s="1" t="s">
        <v>698</v>
      </c>
      <c r="J1" s="1" t="s">
        <v>715</v>
      </c>
      <c r="K1" s="1" t="s">
        <v>703</v>
      </c>
      <c r="L1" s="1" t="s">
        <v>714</v>
      </c>
      <c r="M1" s="1" t="s">
        <v>727</v>
      </c>
      <c r="N1" s="1" t="s">
        <v>728</v>
      </c>
      <c r="O1" s="1" t="s">
        <v>729</v>
      </c>
      <c r="P1" s="1" t="s">
        <v>730</v>
      </c>
      <c r="Q1" s="1" t="s">
        <v>373</v>
      </c>
      <c r="R1" s="1" t="s">
        <v>372</v>
      </c>
      <c r="S1" s="8" t="s">
        <v>390</v>
      </c>
      <c r="T1" s="8" t="s">
        <v>371</v>
      </c>
      <c r="U1" s="8" t="s">
        <v>385</v>
      </c>
      <c r="V1" s="8" t="s">
        <v>386</v>
      </c>
      <c r="W1" s="25" t="s">
        <v>374</v>
      </c>
      <c r="X1" s="25" t="s">
        <v>375</v>
      </c>
      <c r="Y1" s="25" t="s">
        <v>376</v>
      </c>
      <c r="Z1" s="25" t="s">
        <v>377</v>
      </c>
      <c r="AA1" s="25" t="s">
        <v>378</v>
      </c>
      <c r="AB1" s="24" t="s">
        <v>379</v>
      </c>
    </row>
    <row r="2" spans="2:28" x14ac:dyDescent="0.3">
      <c r="B2">
        <v>1</v>
      </c>
      <c r="C2" t="s">
        <v>280</v>
      </c>
      <c r="D2" s="23">
        <v>2</v>
      </c>
      <c r="E2" s="23"/>
      <c r="F2" s="23"/>
      <c r="G2" s="23" t="str">
        <f>_xlfn.XLOOKUP(Table135[[#This Row],[D1]], Table3[Column1], Table3[Name])</f>
        <v>Al-'Āmiriyah</v>
      </c>
      <c r="H2" s="23"/>
      <c r="I2" s="23"/>
      <c r="J2" s="23"/>
      <c r="K2" s="23" t="s">
        <v>706</v>
      </c>
      <c r="L2" s="23"/>
      <c r="M2" s="23" t="s">
        <v>731</v>
      </c>
      <c r="N2" s="23" t="s">
        <v>481</v>
      </c>
      <c r="O2" s="23"/>
      <c r="P2" s="23"/>
      <c r="Q2" t="s">
        <v>90</v>
      </c>
      <c r="R2" t="s">
        <v>18</v>
      </c>
      <c r="U2" t="s">
        <v>387</v>
      </c>
      <c r="V2">
        <v>1</v>
      </c>
      <c r="X2" s="25">
        <v>1</v>
      </c>
      <c r="AA2" s="25"/>
      <c r="AB2" s="24"/>
    </row>
    <row r="3" spans="2:28" x14ac:dyDescent="0.3">
      <c r="B3">
        <v>29</v>
      </c>
      <c r="C3" t="s">
        <v>340</v>
      </c>
      <c r="D3" s="23"/>
      <c r="E3" s="23"/>
      <c r="F3" s="23"/>
      <c r="G3" s="23"/>
      <c r="H3" s="23"/>
      <c r="I3" s="23"/>
      <c r="J3" s="23"/>
      <c r="K3" s="23" t="s">
        <v>705</v>
      </c>
      <c r="L3" s="23"/>
      <c r="M3" s="23"/>
      <c r="N3" s="23"/>
      <c r="O3" s="23"/>
      <c r="P3" s="23"/>
      <c r="Q3" t="s">
        <v>148</v>
      </c>
      <c r="R3" t="s">
        <v>23</v>
      </c>
      <c r="U3" t="s">
        <v>376</v>
      </c>
      <c r="V3">
        <v>1</v>
      </c>
      <c r="Y3" s="25">
        <v>1</v>
      </c>
      <c r="AA3" s="25"/>
      <c r="AB3" s="24"/>
    </row>
    <row r="4" spans="2:28" x14ac:dyDescent="0.3">
      <c r="B4">
        <v>30</v>
      </c>
      <c r="C4" t="s">
        <v>344</v>
      </c>
      <c r="D4" s="23">
        <v>105</v>
      </c>
      <c r="E4" s="23"/>
      <c r="F4" s="23"/>
      <c r="G4" s="23" t="str">
        <f>_xlfn.XLOOKUP(Table135[[#This Row],[D1]], Table3[Column1], Table3[Name])</f>
        <v>Ḥalabjah [Helebce]</v>
      </c>
      <c r="H4" s="23"/>
      <c r="I4" s="23"/>
      <c r="J4" s="23"/>
      <c r="K4" s="23" t="s">
        <v>704</v>
      </c>
      <c r="L4" s="23"/>
      <c r="M4" s="23" t="s">
        <v>732</v>
      </c>
      <c r="N4" s="23" t="s">
        <v>562</v>
      </c>
      <c r="O4" s="23"/>
      <c r="P4" s="23"/>
      <c r="Q4" t="s">
        <v>150</v>
      </c>
      <c r="R4" t="s">
        <v>23</v>
      </c>
      <c r="U4" t="s">
        <v>376</v>
      </c>
      <c r="V4">
        <v>1</v>
      </c>
      <c r="Y4" s="25">
        <v>1</v>
      </c>
      <c r="AA4" s="25"/>
      <c r="AB4" s="24"/>
    </row>
    <row r="5" spans="2:28" x14ac:dyDescent="0.3">
      <c r="B5">
        <v>52</v>
      </c>
      <c r="C5" t="s">
        <v>349</v>
      </c>
      <c r="D5" s="23">
        <v>103</v>
      </c>
      <c r="E5" s="23"/>
      <c r="F5" s="23"/>
      <c r="G5" s="23" t="str">
        <f>_xlfn.XLOOKUP(Table135[[#This Row],[D1]], Table3[Column1], Table3[Name])</f>
        <v>Kifrī</v>
      </c>
      <c r="H5" s="23"/>
      <c r="I5" s="23"/>
      <c r="J5" s="23"/>
      <c r="K5" s="23" t="s">
        <v>707</v>
      </c>
      <c r="L5" s="23"/>
      <c r="M5" s="23"/>
      <c r="N5" s="23"/>
      <c r="O5" s="23"/>
      <c r="P5" s="23"/>
      <c r="Q5" t="s">
        <v>155</v>
      </c>
      <c r="R5" t="s">
        <v>26</v>
      </c>
      <c r="T5">
        <v>1</v>
      </c>
      <c r="U5" t="s">
        <v>377</v>
      </c>
      <c r="V5">
        <v>0.622</v>
      </c>
      <c r="Y5" s="25">
        <v>0.378</v>
      </c>
      <c r="Z5" s="25">
        <v>0.622</v>
      </c>
      <c r="AA5" s="25"/>
      <c r="AB5" s="24"/>
    </row>
    <row r="6" spans="2:28" x14ac:dyDescent="0.3">
      <c r="B6">
        <v>57</v>
      </c>
      <c r="C6" t="s">
        <v>326</v>
      </c>
      <c r="D6" s="23">
        <v>42</v>
      </c>
      <c r="E6" s="23"/>
      <c r="F6" s="23"/>
      <c r="G6" s="23" t="str">
        <f>_xlfn.XLOOKUP(Table135[[#This Row],[D1]], Table3[Column1], Table3[Name])</f>
        <v>Maīrkahsūr [Mêrgesor‎]</v>
      </c>
      <c r="H6" s="23"/>
      <c r="I6" s="23"/>
      <c r="J6" s="23"/>
      <c r="K6" s="23" t="s">
        <v>708</v>
      </c>
      <c r="L6" s="23"/>
      <c r="M6" s="23"/>
      <c r="N6" s="23"/>
      <c r="O6" s="23"/>
      <c r="P6" s="23"/>
      <c r="Q6" t="s">
        <v>134</v>
      </c>
      <c r="R6" t="s">
        <v>28</v>
      </c>
      <c r="U6" t="s">
        <v>376</v>
      </c>
      <c r="V6">
        <v>1</v>
      </c>
      <c r="Y6" s="25">
        <v>1</v>
      </c>
      <c r="AA6" s="25"/>
      <c r="AB6" s="24"/>
    </row>
    <row r="7" spans="2:28" x14ac:dyDescent="0.3">
      <c r="B7">
        <v>61</v>
      </c>
      <c r="C7" t="s">
        <v>357</v>
      </c>
      <c r="D7" s="23">
        <v>43</v>
      </c>
      <c r="E7" s="23">
        <v>39</v>
      </c>
      <c r="F7" s="23">
        <v>45</v>
      </c>
      <c r="G7" s="23" t="str">
        <f>_xlfn.XLOOKUP(Table135[[#This Row],[D1]], Table3[Column1], Table3[Name])</f>
        <v>Rawāndūz [Rewandiz]</v>
      </c>
      <c r="H7" s="23" t="str">
        <f>_xlfn.XLOOKUP(Table135[[#This Row],[D2]], Table3[Column1], Table3[Name])</f>
        <v>Jūmān [Çoman]</v>
      </c>
      <c r="I7" s="23" t="str">
        <f>_xlfn.XLOOKUP(Table135[[#This Row],[D3]], Table3[Column1], Table3[Name])</f>
        <v>Sūrān [Soran‎]</v>
      </c>
      <c r="J7" s="23"/>
      <c r="K7" s="23" t="s">
        <v>709</v>
      </c>
      <c r="L7" s="23"/>
      <c r="M7" s="23"/>
      <c r="N7" s="23"/>
      <c r="O7" s="23"/>
      <c r="P7" s="23"/>
      <c r="Q7" t="s">
        <v>162</v>
      </c>
      <c r="R7" t="s">
        <v>28</v>
      </c>
      <c r="U7" t="s">
        <v>376</v>
      </c>
      <c r="V7">
        <v>1</v>
      </c>
      <c r="Y7" s="25">
        <v>1</v>
      </c>
      <c r="AA7" s="25"/>
      <c r="AB7" s="24"/>
    </row>
    <row r="8" spans="2:28" x14ac:dyDescent="0.3">
      <c r="B8">
        <v>68</v>
      </c>
      <c r="C8" t="s">
        <v>350</v>
      </c>
      <c r="D8" s="23">
        <v>114</v>
      </c>
      <c r="E8" s="23"/>
      <c r="F8" s="23"/>
      <c r="G8" s="23" t="str">
        <f>_xlfn.XLOOKUP(Table135[[#This Row],[D1]], Table3[Column1], Table3[Name])</f>
        <v>Kirkūk</v>
      </c>
      <c r="H8" s="23"/>
      <c r="I8" s="23"/>
      <c r="J8" s="23"/>
      <c r="K8" s="23" t="s">
        <v>710</v>
      </c>
      <c r="L8" s="23"/>
      <c r="M8" s="23"/>
      <c r="N8" s="23"/>
      <c r="O8" s="23"/>
      <c r="P8" s="23"/>
      <c r="Q8" t="s">
        <v>30</v>
      </c>
      <c r="R8" t="s">
        <v>30</v>
      </c>
      <c r="S8" t="s">
        <v>393</v>
      </c>
      <c r="T8">
        <v>1</v>
      </c>
      <c r="U8" t="s">
        <v>376</v>
      </c>
      <c r="V8">
        <v>0.64300000000000002</v>
      </c>
      <c r="W8" s="25">
        <v>0.11799999999999999</v>
      </c>
      <c r="X8" s="25">
        <v>0.10299999999999999</v>
      </c>
      <c r="Y8" s="25">
        <v>0.64300000000000002</v>
      </c>
      <c r="Z8" s="25">
        <v>0.13600000000000001</v>
      </c>
      <c r="AA8" s="25"/>
      <c r="AB8" s="24"/>
    </row>
    <row r="9" spans="2:28" x14ac:dyDescent="0.3">
      <c r="B9">
        <v>70</v>
      </c>
      <c r="C9" t="s">
        <v>274</v>
      </c>
      <c r="D9" s="23">
        <v>116</v>
      </c>
      <c r="E9" s="23"/>
      <c r="F9" s="23"/>
      <c r="G9" s="23" t="str">
        <f>_xlfn.XLOOKUP(Table135[[#This Row],[D1]], Table3[Column1], Table3[Name])</f>
        <v>Al-'Amārah [Amara]</v>
      </c>
      <c r="H9" s="23"/>
      <c r="I9" s="23"/>
      <c r="J9" s="23"/>
      <c r="K9" s="23" t="s">
        <v>712</v>
      </c>
      <c r="L9" s="23"/>
      <c r="M9" s="23"/>
      <c r="N9" s="23"/>
      <c r="O9" s="23"/>
      <c r="P9" s="23"/>
      <c r="Q9" t="s">
        <v>85</v>
      </c>
      <c r="R9" t="s">
        <v>31</v>
      </c>
      <c r="U9" t="s">
        <v>374</v>
      </c>
      <c r="V9">
        <v>1</v>
      </c>
      <c r="W9" s="25">
        <v>1</v>
      </c>
      <c r="AA9" s="25"/>
      <c r="AB9" s="24"/>
    </row>
    <row r="10" spans="2:28" x14ac:dyDescent="0.3">
      <c r="B10">
        <v>72</v>
      </c>
      <c r="C10" t="s">
        <v>291</v>
      </c>
      <c r="D10" s="23">
        <v>118</v>
      </c>
      <c r="E10" s="23"/>
      <c r="F10" s="23"/>
      <c r="G10" s="23" t="str">
        <f>_xlfn.XLOOKUP(Table135[[#This Row],[D1]], Table3[Column1], Table3[Name])</f>
        <v>Al-Kaḥlā'</v>
      </c>
      <c r="H10" s="23"/>
      <c r="I10" s="23"/>
      <c r="J10" s="23"/>
      <c r="K10" s="23" t="s">
        <v>711</v>
      </c>
      <c r="L10" s="23"/>
      <c r="M10" s="23"/>
      <c r="N10" s="23"/>
      <c r="O10" s="23"/>
      <c r="P10" s="23"/>
      <c r="Q10" t="s">
        <v>101</v>
      </c>
      <c r="R10" t="s">
        <v>31</v>
      </c>
      <c r="U10" t="s">
        <v>374</v>
      </c>
      <c r="V10">
        <v>1</v>
      </c>
      <c r="W10" s="25">
        <v>1</v>
      </c>
      <c r="AA10" s="25"/>
      <c r="AB10" s="24"/>
    </row>
    <row r="11" spans="2:28" x14ac:dyDescent="0.3">
      <c r="B11">
        <v>78</v>
      </c>
      <c r="C11" t="s">
        <v>330</v>
      </c>
      <c r="D11" s="23">
        <v>79</v>
      </c>
      <c r="E11" s="23"/>
      <c r="F11" s="23"/>
      <c r="G11" s="23" t="str">
        <f>_xlfn.XLOOKUP(Table135[[#This Row],[D1]], Table3[Column1], Table3[Name])</f>
        <v>'Ākra [Akrê]</v>
      </c>
      <c r="H11" s="23"/>
      <c r="I11" s="23"/>
      <c r="J11" s="23"/>
      <c r="K11" s="23" t="s">
        <v>713</v>
      </c>
      <c r="L11" s="23"/>
      <c r="M11" s="23"/>
      <c r="N11" s="23"/>
      <c r="O11" s="23"/>
      <c r="P11" s="23"/>
      <c r="Q11" t="s">
        <v>138</v>
      </c>
      <c r="R11" t="s">
        <v>32</v>
      </c>
      <c r="T11">
        <v>1</v>
      </c>
      <c r="U11" t="s">
        <v>376</v>
      </c>
      <c r="V11">
        <v>0.628</v>
      </c>
      <c r="Y11" s="25">
        <v>0.628</v>
      </c>
      <c r="AA11" s="25">
        <v>0.372</v>
      </c>
      <c r="AB11" s="24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C8EB-B7C9-4043-9372-C939512E664F}">
  <dimension ref="B1:M162"/>
  <sheetViews>
    <sheetView zoomScale="110" zoomScaleNormal="115" workbookViewId="0">
      <selection activeCell="G125" sqref="G125"/>
    </sheetView>
  </sheetViews>
  <sheetFormatPr defaultRowHeight="14.4" x14ac:dyDescent="0.3"/>
  <cols>
    <col min="2" max="2" width="10.109375" customWidth="1"/>
    <col min="3" max="4" width="18.6640625" customWidth="1"/>
    <col min="5" max="6" width="10.109375" customWidth="1"/>
    <col min="7" max="7" width="10.44140625" customWidth="1"/>
    <col min="9" max="9" width="37.44140625" bestFit="1" customWidth="1"/>
    <col min="10" max="10" width="13.88671875" bestFit="1" customWidth="1"/>
  </cols>
  <sheetData>
    <row r="1" spans="2:13" x14ac:dyDescent="0.3">
      <c r="G1" s="18" t="s">
        <v>692</v>
      </c>
    </row>
    <row r="2" spans="2:13" x14ac:dyDescent="0.3">
      <c r="B2" t="s">
        <v>390</v>
      </c>
      <c r="C2" t="s">
        <v>473</v>
      </c>
      <c r="D2" t="s">
        <v>371</v>
      </c>
      <c r="E2" t="s">
        <v>474</v>
      </c>
      <c r="F2" t="s">
        <v>475</v>
      </c>
      <c r="G2" t="s">
        <v>691</v>
      </c>
    </row>
    <row r="3" spans="2:13" x14ac:dyDescent="0.3">
      <c r="B3">
        <v>52</v>
      </c>
      <c r="C3" t="s">
        <v>551</v>
      </c>
      <c r="D3" t="s">
        <v>544</v>
      </c>
      <c r="E3" t="s">
        <v>479</v>
      </c>
      <c r="F3" t="s">
        <v>239</v>
      </c>
      <c r="G3" s="42">
        <v>169834</v>
      </c>
    </row>
    <row r="4" spans="2:13" x14ac:dyDescent="0.3">
      <c r="B4">
        <v>53</v>
      </c>
      <c r="C4" t="s">
        <v>552</v>
      </c>
      <c r="D4" t="s">
        <v>544</v>
      </c>
      <c r="E4" t="s">
        <v>479</v>
      </c>
      <c r="F4" t="s">
        <v>247</v>
      </c>
      <c r="G4" s="42">
        <v>199584</v>
      </c>
    </row>
    <row r="5" spans="2:13" x14ac:dyDescent="0.3">
      <c r="B5">
        <v>54</v>
      </c>
      <c r="C5" t="s">
        <v>553</v>
      </c>
      <c r="D5" t="s">
        <v>544</v>
      </c>
      <c r="E5" t="s">
        <v>479</v>
      </c>
      <c r="F5" t="s">
        <v>554</v>
      </c>
      <c r="G5" s="42">
        <v>14982</v>
      </c>
    </row>
    <row r="6" spans="2:13" x14ac:dyDescent="0.3">
      <c r="B6">
        <v>55</v>
      </c>
      <c r="C6" t="s">
        <v>555</v>
      </c>
      <c r="D6" t="s">
        <v>544</v>
      </c>
      <c r="E6" t="s">
        <v>479</v>
      </c>
      <c r="F6" t="s">
        <v>249</v>
      </c>
      <c r="G6" s="42">
        <v>55136</v>
      </c>
    </row>
    <row r="7" spans="2:13" x14ac:dyDescent="0.3">
      <c r="B7">
        <v>102</v>
      </c>
      <c r="C7" t="s">
        <v>630</v>
      </c>
      <c r="D7" t="s">
        <v>623</v>
      </c>
      <c r="E7" t="s">
        <v>479</v>
      </c>
      <c r="F7" t="s">
        <v>554</v>
      </c>
      <c r="G7" s="42">
        <v>232224</v>
      </c>
    </row>
    <row r="8" spans="2:13" x14ac:dyDescent="0.3">
      <c r="B8">
        <v>103</v>
      </c>
      <c r="C8" t="s">
        <v>631</v>
      </c>
      <c r="D8" t="s">
        <v>623</v>
      </c>
      <c r="E8" t="s">
        <v>479</v>
      </c>
      <c r="F8" t="s">
        <v>249</v>
      </c>
      <c r="G8" s="42">
        <v>51579</v>
      </c>
    </row>
    <row r="9" spans="2:13" x14ac:dyDescent="0.3">
      <c r="B9">
        <v>137</v>
      </c>
      <c r="C9" t="s">
        <v>671</v>
      </c>
      <c r="D9" t="s">
        <v>665</v>
      </c>
      <c r="E9" t="s">
        <v>479</v>
      </c>
      <c r="F9" t="s">
        <v>672</v>
      </c>
      <c r="G9" s="42">
        <v>46360</v>
      </c>
    </row>
    <row r="10" spans="2:13" x14ac:dyDescent="0.3">
      <c r="B10">
        <v>143</v>
      </c>
      <c r="C10" t="s">
        <v>678</v>
      </c>
      <c r="D10" t="s">
        <v>665</v>
      </c>
      <c r="E10" t="s">
        <v>479</v>
      </c>
      <c r="F10" t="s">
        <v>267</v>
      </c>
      <c r="G10" s="42">
        <v>150349</v>
      </c>
    </row>
    <row r="11" spans="2:13" x14ac:dyDescent="0.3">
      <c r="B11">
        <v>2</v>
      </c>
      <c r="C11" t="s">
        <v>478</v>
      </c>
      <c r="D11" t="s">
        <v>476</v>
      </c>
      <c r="E11" t="s">
        <v>479</v>
      </c>
      <c r="F11" t="s">
        <v>480</v>
      </c>
      <c r="G11" s="17">
        <v>105336</v>
      </c>
    </row>
    <row r="12" spans="2:13" x14ac:dyDescent="0.3">
      <c r="B12">
        <v>3</v>
      </c>
      <c r="C12" t="s">
        <v>481</v>
      </c>
      <c r="D12" t="s">
        <v>476</v>
      </c>
      <c r="E12" t="s">
        <v>479</v>
      </c>
      <c r="F12" t="s">
        <v>185</v>
      </c>
      <c r="G12" s="17">
        <v>522795</v>
      </c>
    </row>
    <row r="13" spans="2:13" x14ac:dyDescent="0.3">
      <c r="B13">
        <v>4</v>
      </c>
      <c r="C13" t="s">
        <v>482</v>
      </c>
      <c r="D13" t="s">
        <v>476</v>
      </c>
      <c r="E13" t="s">
        <v>479</v>
      </c>
      <c r="F13" t="s">
        <v>483</v>
      </c>
      <c r="G13" s="17">
        <v>138754</v>
      </c>
    </row>
    <row r="14" spans="2:13" x14ac:dyDescent="0.3">
      <c r="B14">
        <v>5</v>
      </c>
      <c r="C14" t="s">
        <v>484</v>
      </c>
      <c r="D14" t="s">
        <v>476</v>
      </c>
      <c r="E14" t="s">
        <v>479</v>
      </c>
      <c r="F14" t="s">
        <v>197</v>
      </c>
      <c r="G14" s="17">
        <v>179192</v>
      </c>
      <c r="I14" s="19" t="s">
        <v>693</v>
      </c>
      <c r="J14" t="s">
        <v>863</v>
      </c>
    </row>
    <row r="15" spans="2:13" x14ac:dyDescent="0.3">
      <c r="B15">
        <v>6</v>
      </c>
      <c r="C15" t="s">
        <v>485</v>
      </c>
      <c r="D15" t="s">
        <v>476</v>
      </c>
      <c r="E15" t="s">
        <v>479</v>
      </c>
      <c r="F15" t="s">
        <v>486</v>
      </c>
      <c r="G15" s="17">
        <v>31575</v>
      </c>
      <c r="I15" s="20" t="s">
        <v>495</v>
      </c>
      <c r="J15">
        <v>2</v>
      </c>
      <c r="K15" t="e">
        <f>GETPIVOTDATA("Column2",$I$14,"Column2","Al-Anbār")-1</f>
        <v>#REF!</v>
      </c>
      <c r="L15" s="20" t="s">
        <v>18</v>
      </c>
      <c r="M15">
        <v>7</v>
      </c>
    </row>
    <row r="16" spans="2:13" x14ac:dyDescent="0.3">
      <c r="B16">
        <v>7</v>
      </c>
      <c r="C16" t="s">
        <v>487</v>
      </c>
      <c r="D16" t="s">
        <v>476</v>
      </c>
      <c r="E16" t="s">
        <v>479</v>
      </c>
      <c r="F16" t="s">
        <v>216</v>
      </c>
      <c r="G16" s="17">
        <v>446519</v>
      </c>
      <c r="I16" s="20" t="s">
        <v>639</v>
      </c>
      <c r="J16">
        <v>2</v>
      </c>
      <c r="K16" t="e">
        <f>GETPIVOTDATA("Column2",$I$14,"Column2","Al-Baṣrah [Basra]")-1</f>
        <v>#REF!</v>
      </c>
      <c r="L16" s="41" t="s">
        <v>19</v>
      </c>
      <c r="M16">
        <v>7</v>
      </c>
    </row>
    <row r="17" spans="2:13" x14ac:dyDescent="0.3">
      <c r="B17">
        <v>8</v>
      </c>
      <c r="C17" t="s">
        <v>488</v>
      </c>
      <c r="D17" t="s">
        <v>476</v>
      </c>
      <c r="E17" t="s">
        <v>479</v>
      </c>
      <c r="F17" t="s">
        <v>220</v>
      </c>
      <c r="G17" s="17">
        <v>47040</v>
      </c>
      <c r="I17" s="20" t="s">
        <v>634</v>
      </c>
      <c r="J17">
        <v>2</v>
      </c>
      <c r="K17">
        <v>5</v>
      </c>
      <c r="L17" s="20" t="s">
        <v>20</v>
      </c>
      <c r="M17">
        <v>4</v>
      </c>
    </row>
    <row r="18" spans="2:13" x14ac:dyDescent="0.3">
      <c r="B18">
        <v>9</v>
      </c>
      <c r="C18" t="s">
        <v>489</v>
      </c>
      <c r="D18" t="s">
        <v>476</v>
      </c>
      <c r="E18" t="s">
        <v>479</v>
      </c>
      <c r="F18" t="s">
        <v>490</v>
      </c>
      <c r="G18" s="17">
        <v>105710</v>
      </c>
      <c r="I18" s="20" t="s">
        <v>621</v>
      </c>
      <c r="J18">
        <v>1</v>
      </c>
      <c r="K18">
        <v>4</v>
      </c>
      <c r="L18" s="41" t="s">
        <v>22</v>
      </c>
      <c r="M18">
        <v>4</v>
      </c>
    </row>
    <row r="19" spans="2:13" x14ac:dyDescent="0.3">
      <c r="B19">
        <v>10</v>
      </c>
      <c r="C19" t="s">
        <v>491</v>
      </c>
      <c r="D19" t="s">
        <v>476</v>
      </c>
      <c r="E19" t="s">
        <v>479</v>
      </c>
      <c r="F19" t="s">
        <v>492</v>
      </c>
      <c r="G19" s="17">
        <v>170776</v>
      </c>
      <c r="I19" s="20" t="s">
        <v>550</v>
      </c>
      <c r="J19">
        <v>1</v>
      </c>
      <c r="K19">
        <v>4</v>
      </c>
      <c r="L19" s="20" t="s">
        <v>21</v>
      </c>
      <c r="M19">
        <v>3</v>
      </c>
    </row>
    <row r="20" spans="2:13" x14ac:dyDescent="0.3">
      <c r="B20">
        <v>11</v>
      </c>
      <c r="C20" t="s">
        <v>493</v>
      </c>
      <c r="D20" t="s">
        <v>476</v>
      </c>
      <c r="E20" t="s">
        <v>479</v>
      </c>
      <c r="F20" t="s">
        <v>494</v>
      </c>
      <c r="G20" s="17">
        <v>23959</v>
      </c>
      <c r="I20" s="20" t="s">
        <v>688</v>
      </c>
      <c r="J20">
        <v>1</v>
      </c>
      <c r="K20">
        <v>9</v>
      </c>
      <c r="L20" s="20" t="s">
        <v>28</v>
      </c>
      <c r="M20">
        <v>6</v>
      </c>
    </row>
    <row r="21" spans="2:13" x14ac:dyDescent="0.3">
      <c r="B21">
        <v>13</v>
      </c>
      <c r="C21" t="s">
        <v>496</v>
      </c>
      <c r="D21" t="s">
        <v>495</v>
      </c>
      <c r="E21" t="s">
        <v>479</v>
      </c>
      <c r="F21" t="s">
        <v>497</v>
      </c>
      <c r="G21" s="17">
        <v>223675</v>
      </c>
      <c r="I21" s="20" t="s">
        <v>640</v>
      </c>
      <c r="J21">
        <v>1</v>
      </c>
      <c r="K21">
        <v>15</v>
      </c>
      <c r="L21" s="20" t="s">
        <v>23</v>
      </c>
      <c r="M21">
        <v>10</v>
      </c>
    </row>
    <row r="22" spans="2:13" x14ac:dyDescent="0.3">
      <c r="B22">
        <v>14</v>
      </c>
      <c r="C22" t="s">
        <v>495</v>
      </c>
      <c r="D22" t="s">
        <v>495</v>
      </c>
      <c r="E22" t="s">
        <v>479</v>
      </c>
      <c r="F22" t="s">
        <v>37</v>
      </c>
      <c r="G22" s="17">
        <v>1436253</v>
      </c>
      <c r="I22" s="20" t="s">
        <v>617</v>
      </c>
      <c r="J22">
        <v>1</v>
      </c>
      <c r="K22">
        <v>4</v>
      </c>
      <c r="L22" s="41" t="s">
        <v>24</v>
      </c>
      <c r="M22">
        <v>4</v>
      </c>
    </row>
    <row r="23" spans="2:13" x14ac:dyDescent="0.3">
      <c r="B23">
        <v>15</v>
      </c>
      <c r="C23" t="s">
        <v>498</v>
      </c>
      <c r="D23" t="s">
        <v>495</v>
      </c>
      <c r="E23" t="s">
        <v>479</v>
      </c>
      <c r="F23" t="s">
        <v>186</v>
      </c>
      <c r="G23" s="17">
        <v>42252</v>
      </c>
      <c r="I23" s="20" t="s">
        <v>514</v>
      </c>
      <c r="J23">
        <v>1</v>
      </c>
      <c r="K23">
        <v>10</v>
      </c>
      <c r="L23" s="20" t="s">
        <v>25</v>
      </c>
      <c r="M23">
        <v>7</v>
      </c>
    </row>
    <row r="24" spans="2:13" x14ac:dyDescent="0.3">
      <c r="B24">
        <v>16</v>
      </c>
      <c r="C24" t="s">
        <v>499</v>
      </c>
      <c r="D24" t="s">
        <v>495</v>
      </c>
      <c r="E24" t="s">
        <v>479</v>
      </c>
      <c r="F24" t="s">
        <v>500</v>
      </c>
      <c r="G24" s="17">
        <v>234641</v>
      </c>
      <c r="I24" s="20" t="s">
        <v>512</v>
      </c>
      <c r="J24">
        <v>1</v>
      </c>
      <c r="K24">
        <v>9</v>
      </c>
      <c r="L24" s="20" t="s">
        <v>27</v>
      </c>
      <c r="M24">
        <v>4</v>
      </c>
    </row>
    <row r="25" spans="2:13" x14ac:dyDescent="0.3">
      <c r="B25">
        <v>17</v>
      </c>
      <c r="C25" t="s">
        <v>501</v>
      </c>
      <c r="D25" t="s">
        <v>495</v>
      </c>
      <c r="E25" t="s">
        <v>479</v>
      </c>
      <c r="F25" t="s">
        <v>215</v>
      </c>
      <c r="G25" s="17">
        <v>286073</v>
      </c>
      <c r="I25" s="20" t="s">
        <v>667</v>
      </c>
      <c r="J25">
        <v>1</v>
      </c>
      <c r="K25">
        <v>10</v>
      </c>
      <c r="L25" s="20" t="s">
        <v>34</v>
      </c>
      <c r="M25">
        <v>5</v>
      </c>
    </row>
    <row r="26" spans="2:13" x14ac:dyDescent="0.3">
      <c r="B26">
        <v>18</v>
      </c>
      <c r="C26" t="s">
        <v>502</v>
      </c>
      <c r="D26" t="s">
        <v>495</v>
      </c>
      <c r="E26" t="s">
        <v>479</v>
      </c>
      <c r="F26" t="s">
        <v>503</v>
      </c>
      <c r="G26" s="17">
        <v>511224</v>
      </c>
      <c r="I26" s="20" t="s">
        <v>548</v>
      </c>
      <c r="J26">
        <v>1</v>
      </c>
      <c r="K26">
        <v>6</v>
      </c>
      <c r="L26" s="41" t="s">
        <v>26</v>
      </c>
      <c r="M26">
        <v>6</v>
      </c>
    </row>
    <row r="27" spans="2:13" x14ac:dyDescent="0.3">
      <c r="B27">
        <v>19</v>
      </c>
      <c r="C27" t="s">
        <v>504</v>
      </c>
      <c r="D27" t="s">
        <v>495</v>
      </c>
      <c r="E27" t="s">
        <v>479</v>
      </c>
      <c r="F27" t="s">
        <v>260</v>
      </c>
      <c r="G27" s="17">
        <v>174373</v>
      </c>
      <c r="I27" s="20" t="s">
        <v>515</v>
      </c>
      <c r="J27">
        <v>1</v>
      </c>
      <c r="K27">
        <v>1</v>
      </c>
      <c r="L27" s="20" t="s">
        <v>862</v>
      </c>
    </row>
    <row r="28" spans="2:13" x14ac:dyDescent="0.3">
      <c r="B28">
        <v>21</v>
      </c>
      <c r="C28" t="s">
        <v>506</v>
      </c>
      <c r="D28" t="s">
        <v>505</v>
      </c>
      <c r="E28" t="s">
        <v>479</v>
      </c>
      <c r="F28" t="s">
        <v>200</v>
      </c>
      <c r="G28" s="17">
        <v>111827</v>
      </c>
      <c r="I28" s="20" t="s">
        <v>606</v>
      </c>
      <c r="J28">
        <v>1</v>
      </c>
      <c r="K28">
        <v>3</v>
      </c>
      <c r="L28" s="41" t="s">
        <v>29</v>
      </c>
      <c r="M28">
        <v>3</v>
      </c>
    </row>
    <row r="29" spans="2:13" x14ac:dyDescent="0.3">
      <c r="B29">
        <v>22</v>
      </c>
      <c r="C29" t="s">
        <v>507</v>
      </c>
      <c r="D29" t="s">
        <v>505</v>
      </c>
      <c r="E29" t="s">
        <v>479</v>
      </c>
      <c r="F29" t="s">
        <v>508</v>
      </c>
      <c r="G29" s="17">
        <v>99856</v>
      </c>
      <c r="I29" s="20" t="s">
        <v>594</v>
      </c>
      <c r="J29">
        <v>1</v>
      </c>
      <c r="K29">
        <v>4</v>
      </c>
      <c r="L29" s="41" t="s">
        <v>30</v>
      </c>
      <c r="M29">
        <v>4</v>
      </c>
    </row>
    <row r="30" spans="2:13" x14ac:dyDescent="0.3">
      <c r="B30">
        <v>23</v>
      </c>
      <c r="C30" t="s">
        <v>509</v>
      </c>
      <c r="D30" t="s">
        <v>505</v>
      </c>
      <c r="E30" t="s">
        <v>479</v>
      </c>
      <c r="F30" t="s">
        <v>510</v>
      </c>
      <c r="G30" s="17">
        <v>243047</v>
      </c>
      <c r="I30" s="20" t="s">
        <v>676</v>
      </c>
      <c r="J30">
        <v>1</v>
      </c>
      <c r="K30">
        <v>6</v>
      </c>
      <c r="L30" s="41" t="s">
        <v>31</v>
      </c>
      <c r="M30">
        <v>6</v>
      </c>
    </row>
    <row r="31" spans="2:13" x14ac:dyDescent="0.3">
      <c r="B31">
        <v>24</v>
      </c>
      <c r="C31" t="s">
        <v>511</v>
      </c>
      <c r="D31" t="s">
        <v>505</v>
      </c>
      <c r="E31" t="s">
        <v>479</v>
      </c>
      <c r="F31" t="s">
        <v>221</v>
      </c>
      <c r="G31" s="17">
        <v>11070</v>
      </c>
      <c r="I31" s="20" t="s">
        <v>669</v>
      </c>
      <c r="J31">
        <v>1</v>
      </c>
      <c r="K31">
        <v>10</v>
      </c>
      <c r="L31" s="20" t="s">
        <v>32</v>
      </c>
      <c r="M31">
        <v>9</v>
      </c>
    </row>
    <row r="32" spans="2:13" x14ac:dyDescent="0.3">
      <c r="B32">
        <v>25</v>
      </c>
      <c r="C32" t="s">
        <v>512</v>
      </c>
      <c r="D32" t="s">
        <v>505</v>
      </c>
      <c r="E32" t="s">
        <v>479</v>
      </c>
      <c r="F32" t="s">
        <v>222</v>
      </c>
      <c r="G32" s="17">
        <v>348571</v>
      </c>
      <c r="I32" s="20" t="s">
        <v>496</v>
      </c>
      <c r="J32">
        <v>1</v>
      </c>
      <c r="K32">
        <v>10</v>
      </c>
      <c r="L32" s="20" t="s">
        <v>33</v>
      </c>
      <c r="M32">
        <v>7</v>
      </c>
    </row>
    <row r="33" spans="2:13" x14ac:dyDescent="0.3">
      <c r="B33">
        <v>27</v>
      </c>
      <c r="C33" t="s">
        <v>514</v>
      </c>
      <c r="D33" t="s">
        <v>513</v>
      </c>
      <c r="E33" t="s">
        <v>479</v>
      </c>
      <c r="F33" t="s">
        <v>184</v>
      </c>
      <c r="G33" s="17">
        <v>602418</v>
      </c>
      <c r="I33" s="20" t="s">
        <v>596</v>
      </c>
      <c r="J33">
        <v>1</v>
      </c>
      <c r="K33">
        <v>6</v>
      </c>
      <c r="L33" s="20" t="s">
        <v>35</v>
      </c>
      <c r="M33">
        <v>5</v>
      </c>
    </row>
    <row r="34" spans="2:13" x14ac:dyDescent="0.3">
      <c r="B34">
        <v>28</v>
      </c>
      <c r="C34" t="s">
        <v>515</v>
      </c>
      <c r="D34" t="s">
        <v>513</v>
      </c>
      <c r="E34" t="s">
        <v>479</v>
      </c>
      <c r="F34" t="s">
        <v>176</v>
      </c>
      <c r="G34" s="17">
        <v>180467</v>
      </c>
      <c r="I34" s="20" t="s">
        <v>637</v>
      </c>
      <c r="J34">
        <v>1</v>
      </c>
    </row>
    <row r="35" spans="2:13" x14ac:dyDescent="0.3">
      <c r="B35">
        <v>29</v>
      </c>
      <c r="C35" t="s">
        <v>516</v>
      </c>
      <c r="D35" t="s">
        <v>513</v>
      </c>
      <c r="E35" t="s">
        <v>479</v>
      </c>
      <c r="F35" t="s">
        <v>189</v>
      </c>
      <c r="G35" s="17">
        <v>234929</v>
      </c>
      <c r="I35" s="20" t="s">
        <v>646</v>
      </c>
      <c r="J35">
        <v>1</v>
      </c>
    </row>
    <row r="36" spans="2:13" x14ac:dyDescent="0.3">
      <c r="B36">
        <v>30</v>
      </c>
      <c r="C36" t="s">
        <v>517</v>
      </c>
      <c r="D36" t="s">
        <v>513</v>
      </c>
      <c r="E36" t="s">
        <v>479</v>
      </c>
      <c r="F36" t="s">
        <v>518</v>
      </c>
      <c r="G36" s="17">
        <v>273234</v>
      </c>
      <c r="I36" s="20" t="s">
        <v>627</v>
      </c>
      <c r="J36">
        <v>1</v>
      </c>
    </row>
    <row r="37" spans="2:13" x14ac:dyDescent="0.3">
      <c r="B37">
        <v>32</v>
      </c>
      <c r="C37" t="s">
        <v>520</v>
      </c>
      <c r="D37" t="s">
        <v>519</v>
      </c>
      <c r="E37" t="s">
        <v>479</v>
      </c>
      <c r="F37" t="s">
        <v>201</v>
      </c>
      <c r="G37" s="17">
        <v>367558</v>
      </c>
      <c r="I37" s="20" t="s">
        <v>478</v>
      </c>
      <c r="J37">
        <v>1</v>
      </c>
    </row>
    <row r="38" spans="2:13" x14ac:dyDescent="0.3">
      <c r="B38">
        <v>33</v>
      </c>
      <c r="C38" t="s">
        <v>521</v>
      </c>
      <c r="D38" t="s">
        <v>519</v>
      </c>
      <c r="E38" t="s">
        <v>479</v>
      </c>
      <c r="F38" t="s">
        <v>522</v>
      </c>
      <c r="G38" s="17">
        <v>133250</v>
      </c>
      <c r="I38" s="20" t="s">
        <v>549</v>
      </c>
      <c r="J38">
        <v>1</v>
      </c>
    </row>
    <row r="39" spans="2:13" x14ac:dyDescent="0.3">
      <c r="B39">
        <v>34</v>
      </c>
      <c r="C39" t="s">
        <v>523</v>
      </c>
      <c r="D39" t="s">
        <v>519</v>
      </c>
      <c r="E39" t="s">
        <v>479</v>
      </c>
      <c r="F39" t="s">
        <v>524</v>
      </c>
      <c r="G39" s="17">
        <v>140132</v>
      </c>
      <c r="I39" s="20" t="s">
        <v>476</v>
      </c>
      <c r="J39">
        <v>1</v>
      </c>
    </row>
    <row r="40" spans="2:13" x14ac:dyDescent="0.3">
      <c r="B40">
        <v>35</v>
      </c>
      <c r="C40" t="s">
        <v>525</v>
      </c>
      <c r="D40" t="s">
        <v>519</v>
      </c>
      <c r="E40" t="s">
        <v>479</v>
      </c>
      <c r="F40" t="s">
        <v>39</v>
      </c>
      <c r="G40" s="17">
        <v>830652</v>
      </c>
      <c r="I40" s="20" t="s">
        <v>491</v>
      </c>
      <c r="J40">
        <v>1</v>
      </c>
    </row>
    <row r="41" spans="2:13" x14ac:dyDescent="0.3">
      <c r="B41">
        <v>37</v>
      </c>
      <c r="C41" t="s">
        <v>528</v>
      </c>
      <c r="D41" t="s">
        <v>526</v>
      </c>
      <c r="E41" t="s">
        <v>479</v>
      </c>
      <c r="F41" t="s">
        <v>527</v>
      </c>
      <c r="G41" s="17">
        <v>956812</v>
      </c>
      <c r="I41" s="20" t="s">
        <v>579</v>
      </c>
      <c r="J41">
        <v>1</v>
      </c>
    </row>
    <row r="42" spans="2:13" x14ac:dyDescent="0.3">
      <c r="B42">
        <v>38</v>
      </c>
      <c r="C42" t="s">
        <v>529</v>
      </c>
      <c r="D42" t="s">
        <v>526</v>
      </c>
      <c r="E42" t="s">
        <v>479</v>
      </c>
      <c r="F42" t="s">
        <v>530</v>
      </c>
      <c r="G42" s="17">
        <v>223694</v>
      </c>
      <c r="I42" s="20" t="s">
        <v>556</v>
      </c>
      <c r="J42">
        <v>1</v>
      </c>
    </row>
    <row r="43" spans="2:13" x14ac:dyDescent="0.3">
      <c r="B43">
        <v>39</v>
      </c>
      <c r="C43" t="s">
        <v>531</v>
      </c>
      <c r="D43" t="s">
        <v>526</v>
      </c>
      <c r="E43" t="s">
        <v>479</v>
      </c>
      <c r="F43" t="s">
        <v>532</v>
      </c>
      <c r="G43" s="17">
        <v>31549</v>
      </c>
      <c r="I43" s="20" t="s">
        <v>680</v>
      </c>
      <c r="J43">
        <v>1</v>
      </c>
    </row>
    <row r="44" spans="2:13" x14ac:dyDescent="0.3">
      <c r="B44">
        <v>40</v>
      </c>
      <c r="C44" t="s">
        <v>533</v>
      </c>
      <c r="D44" t="s">
        <v>526</v>
      </c>
      <c r="E44" t="s">
        <v>479</v>
      </c>
      <c r="F44" t="s">
        <v>534</v>
      </c>
      <c r="G44" s="17">
        <v>111386</v>
      </c>
      <c r="I44" s="20" t="s">
        <v>539</v>
      </c>
      <c r="J44">
        <v>1</v>
      </c>
    </row>
    <row r="45" spans="2:13" x14ac:dyDescent="0.3">
      <c r="B45">
        <v>41</v>
      </c>
      <c r="C45" t="s">
        <v>535</v>
      </c>
      <c r="D45" t="s">
        <v>526</v>
      </c>
      <c r="E45" t="s">
        <v>479</v>
      </c>
      <c r="F45" t="s">
        <v>536</v>
      </c>
      <c r="G45" s="17">
        <v>113038</v>
      </c>
      <c r="I45" s="20" t="s">
        <v>654</v>
      </c>
      <c r="J45">
        <v>1</v>
      </c>
    </row>
    <row r="46" spans="2:13" x14ac:dyDescent="0.3">
      <c r="B46">
        <v>42</v>
      </c>
      <c r="C46" t="s">
        <v>537</v>
      </c>
      <c r="D46" t="s">
        <v>526</v>
      </c>
      <c r="E46" t="s">
        <v>479</v>
      </c>
      <c r="F46" t="s">
        <v>538</v>
      </c>
      <c r="G46" s="17">
        <v>53464</v>
      </c>
      <c r="I46" s="20" t="s">
        <v>504</v>
      </c>
      <c r="J46">
        <v>1</v>
      </c>
    </row>
    <row r="47" spans="2:13" x14ac:dyDescent="0.3">
      <c r="B47">
        <v>43</v>
      </c>
      <c r="C47" t="s">
        <v>539</v>
      </c>
      <c r="D47" t="s">
        <v>526</v>
      </c>
      <c r="E47" t="s">
        <v>479</v>
      </c>
      <c r="F47" t="s">
        <v>540</v>
      </c>
      <c r="G47" s="17">
        <v>25641</v>
      </c>
      <c r="I47" s="20" t="s">
        <v>577</v>
      </c>
      <c r="J47">
        <v>1</v>
      </c>
    </row>
    <row r="48" spans="2:13" x14ac:dyDescent="0.3">
      <c r="B48">
        <v>44</v>
      </c>
      <c r="C48" t="s">
        <v>541</v>
      </c>
      <c r="D48" t="s">
        <v>526</v>
      </c>
      <c r="E48" t="s">
        <v>479</v>
      </c>
      <c r="F48" t="s">
        <v>258</v>
      </c>
      <c r="G48" s="17">
        <v>151182</v>
      </c>
      <c r="I48" s="20" t="s">
        <v>677</v>
      </c>
      <c r="J48">
        <v>1</v>
      </c>
    </row>
    <row r="49" spans="2:10" x14ac:dyDescent="0.3">
      <c r="B49">
        <v>45</v>
      </c>
      <c r="C49" t="s">
        <v>542</v>
      </c>
      <c r="D49" t="s">
        <v>526</v>
      </c>
      <c r="E49" t="s">
        <v>479</v>
      </c>
      <c r="F49" t="s">
        <v>543</v>
      </c>
      <c r="G49" s="17">
        <v>188012</v>
      </c>
      <c r="I49" s="20" t="s">
        <v>481</v>
      </c>
      <c r="J49">
        <v>1</v>
      </c>
    </row>
    <row r="50" spans="2:10" x14ac:dyDescent="0.3">
      <c r="B50">
        <v>47</v>
      </c>
      <c r="C50" t="s">
        <v>545</v>
      </c>
      <c r="D50" t="s">
        <v>544</v>
      </c>
      <c r="E50" t="s">
        <v>479</v>
      </c>
      <c r="F50" t="s">
        <v>41</v>
      </c>
      <c r="G50" s="17">
        <v>878146</v>
      </c>
      <c r="I50" s="20" t="s">
        <v>589</v>
      </c>
      <c r="J50">
        <v>1</v>
      </c>
    </row>
    <row r="51" spans="2:10" x14ac:dyDescent="0.3">
      <c r="B51">
        <v>48</v>
      </c>
      <c r="C51" t="s">
        <v>546</v>
      </c>
      <c r="D51" t="s">
        <v>544</v>
      </c>
      <c r="E51" t="s">
        <v>479</v>
      </c>
      <c r="F51" t="s">
        <v>547</v>
      </c>
      <c r="G51" s="17">
        <v>46265</v>
      </c>
      <c r="I51" s="20" t="s">
        <v>498</v>
      </c>
      <c r="J51">
        <v>1</v>
      </c>
    </row>
    <row r="52" spans="2:10" x14ac:dyDescent="0.3">
      <c r="B52">
        <v>49</v>
      </c>
      <c r="C52" t="s">
        <v>548</v>
      </c>
      <c r="D52" t="s">
        <v>544</v>
      </c>
      <c r="E52" t="s">
        <v>479</v>
      </c>
      <c r="F52" t="s">
        <v>253</v>
      </c>
      <c r="G52" s="17">
        <v>130786</v>
      </c>
      <c r="I52" s="20" t="s">
        <v>545</v>
      </c>
      <c r="J52">
        <v>1</v>
      </c>
    </row>
    <row r="53" spans="2:10" x14ac:dyDescent="0.3">
      <c r="B53">
        <v>50</v>
      </c>
      <c r="C53" t="s">
        <v>549</v>
      </c>
      <c r="D53" t="s">
        <v>544</v>
      </c>
      <c r="E53" t="s">
        <v>479</v>
      </c>
      <c r="F53" t="s">
        <v>241</v>
      </c>
      <c r="G53" s="17">
        <v>50344</v>
      </c>
      <c r="I53" s="20" t="s">
        <v>608</v>
      </c>
      <c r="J53">
        <v>1</v>
      </c>
    </row>
    <row r="54" spans="2:10" x14ac:dyDescent="0.3">
      <c r="B54">
        <v>51</v>
      </c>
      <c r="C54" t="s">
        <v>550</v>
      </c>
      <c r="D54" t="s">
        <v>544</v>
      </c>
      <c r="E54" t="s">
        <v>479</v>
      </c>
      <c r="F54" t="s">
        <v>243</v>
      </c>
      <c r="G54" s="17">
        <v>72371</v>
      </c>
      <c r="I54" s="20" t="s">
        <v>502</v>
      </c>
      <c r="J54">
        <v>1</v>
      </c>
    </row>
    <row r="55" spans="2:10" x14ac:dyDescent="0.3">
      <c r="B55">
        <v>56</v>
      </c>
      <c r="C55" t="s">
        <v>556</v>
      </c>
      <c r="D55" t="s">
        <v>544</v>
      </c>
      <c r="E55" t="s">
        <v>479</v>
      </c>
      <c r="F55" t="s">
        <v>557</v>
      </c>
      <c r="G55" s="17">
        <v>9524</v>
      </c>
      <c r="I55" s="20" t="s">
        <v>482</v>
      </c>
      <c r="J55">
        <v>1</v>
      </c>
    </row>
    <row r="56" spans="2:10" x14ac:dyDescent="0.3">
      <c r="B56">
        <v>57</v>
      </c>
      <c r="C56" t="s">
        <v>558</v>
      </c>
      <c r="D56" t="s">
        <v>544</v>
      </c>
      <c r="E56" t="s">
        <v>479</v>
      </c>
      <c r="F56" t="s">
        <v>559</v>
      </c>
      <c r="G56" s="17">
        <v>10968</v>
      </c>
      <c r="I56" s="20" t="s">
        <v>674</v>
      </c>
      <c r="J56">
        <v>1</v>
      </c>
    </row>
    <row r="57" spans="2:10" x14ac:dyDescent="0.3">
      <c r="B57">
        <v>58</v>
      </c>
      <c r="C57" t="s">
        <v>560</v>
      </c>
      <c r="D57" t="s">
        <v>544</v>
      </c>
      <c r="E57" t="s">
        <v>479</v>
      </c>
      <c r="F57" t="s">
        <v>561</v>
      </c>
      <c r="G57" s="17">
        <v>235992</v>
      </c>
      <c r="I57" s="20" t="s">
        <v>655</v>
      </c>
      <c r="J57">
        <v>1</v>
      </c>
    </row>
    <row r="58" spans="2:10" x14ac:dyDescent="0.3">
      <c r="B58">
        <v>59</v>
      </c>
      <c r="C58" t="s">
        <v>562</v>
      </c>
      <c r="D58" t="s">
        <v>544</v>
      </c>
      <c r="E58" t="s">
        <v>479</v>
      </c>
      <c r="F58" t="s">
        <v>563</v>
      </c>
      <c r="G58" s="17">
        <v>87699</v>
      </c>
      <c r="I58" s="20" t="s">
        <v>629</v>
      </c>
      <c r="J58">
        <v>1</v>
      </c>
    </row>
    <row r="59" spans="2:10" x14ac:dyDescent="0.3">
      <c r="B59">
        <v>60</v>
      </c>
      <c r="C59" t="s">
        <v>564</v>
      </c>
      <c r="D59" t="s">
        <v>544</v>
      </c>
      <c r="E59" t="s">
        <v>479</v>
      </c>
      <c r="F59" t="s">
        <v>565</v>
      </c>
      <c r="G59" s="17">
        <v>70231</v>
      </c>
      <c r="I59" s="20" t="s">
        <v>656</v>
      </c>
      <c r="J59">
        <v>1</v>
      </c>
    </row>
    <row r="60" spans="2:10" x14ac:dyDescent="0.3">
      <c r="B60">
        <v>61</v>
      </c>
      <c r="C60" t="s">
        <v>566</v>
      </c>
      <c r="D60" t="s">
        <v>544</v>
      </c>
      <c r="E60" t="s">
        <v>479</v>
      </c>
      <c r="F60" t="s">
        <v>567</v>
      </c>
      <c r="G60" s="17">
        <v>21443</v>
      </c>
      <c r="I60" s="20" t="s">
        <v>593</v>
      </c>
      <c r="J60">
        <v>1</v>
      </c>
    </row>
    <row r="61" spans="2:10" x14ac:dyDescent="0.3">
      <c r="B61">
        <v>63</v>
      </c>
      <c r="C61" t="s">
        <v>569</v>
      </c>
      <c r="D61" t="s">
        <v>568</v>
      </c>
      <c r="E61" t="s">
        <v>479</v>
      </c>
      <c r="F61" t="s">
        <v>570</v>
      </c>
      <c r="G61" s="17">
        <v>476132</v>
      </c>
      <c r="I61" s="20" t="s">
        <v>516</v>
      </c>
      <c r="J61">
        <v>1</v>
      </c>
    </row>
    <row r="62" spans="2:10" x14ac:dyDescent="0.3">
      <c r="B62">
        <v>64</v>
      </c>
      <c r="C62" t="s">
        <v>571</v>
      </c>
      <c r="D62" t="s">
        <v>568</v>
      </c>
      <c r="E62" t="s">
        <v>479</v>
      </c>
      <c r="F62" t="s">
        <v>193</v>
      </c>
      <c r="G62" s="17">
        <v>841276</v>
      </c>
      <c r="I62" s="20" t="s">
        <v>605</v>
      </c>
      <c r="J62">
        <v>1</v>
      </c>
    </row>
    <row r="63" spans="2:10" x14ac:dyDescent="0.3">
      <c r="B63">
        <v>65</v>
      </c>
      <c r="C63" t="s">
        <v>572</v>
      </c>
      <c r="D63" t="s">
        <v>568</v>
      </c>
      <c r="E63" t="s">
        <v>479</v>
      </c>
      <c r="F63" t="s">
        <v>573</v>
      </c>
      <c r="G63" s="17">
        <v>354104</v>
      </c>
      <c r="I63" s="20" t="s">
        <v>569</v>
      </c>
      <c r="J63">
        <v>1</v>
      </c>
    </row>
    <row r="64" spans="2:10" x14ac:dyDescent="0.3">
      <c r="B64">
        <v>66</v>
      </c>
      <c r="C64" t="s">
        <v>574</v>
      </c>
      <c r="D64" t="s">
        <v>568</v>
      </c>
      <c r="E64" t="s">
        <v>479</v>
      </c>
      <c r="F64" t="s">
        <v>575</v>
      </c>
      <c r="G64" s="17">
        <v>393530</v>
      </c>
      <c r="I64" s="20" t="s">
        <v>632</v>
      </c>
      <c r="J64">
        <v>1</v>
      </c>
    </row>
    <row r="65" spans="2:10" x14ac:dyDescent="0.3">
      <c r="B65">
        <v>68</v>
      </c>
      <c r="C65" t="s">
        <v>577</v>
      </c>
      <c r="D65" t="s">
        <v>576</v>
      </c>
      <c r="E65" t="s">
        <v>479</v>
      </c>
      <c r="F65" t="s">
        <v>578</v>
      </c>
      <c r="G65" s="17">
        <v>323068</v>
      </c>
      <c r="I65" s="20" t="s">
        <v>531</v>
      </c>
      <c r="J65">
        <v>1</v>
      </c>
    </row>
    <row r="66" spans="2:10" x14ac:dyDescent="0.3">
      <c r="B66">
        <v>69</v>
      </c>
      <c r="C66" t="s">
        <v>579</v>
      </c>
      <c r="D66" t="s">
        <v>576</v>
      </c>
      <c r="E66" t="s">
        <v>479</v>
      </c>
      <c r="F66" t="s">
        <v>580</v>
      </c>
      <c r="G66" s="17">
        <v>1202492</v>
      </c>
      <c r="I66" s="20" t="s">
        <v>666</v>
      </c>
      <c r="J66">
        <v>1</v>
      </c>
    </row>
    <row r="67" spans="2:10" x14ac:dyDescent="0.3">
      <c r="B67">
        <v>70</v>
      </c>
      <c r="C67" t="s">
        <v>103</v>
      </c>
      <c r="D67" t="s">
        <v>576</v>
      </c>
      <c r="E67" t="s">
        <v>479</v>
      </c>
      <c r="F67" t="s">
        <v>198</v>
      </c>
      <c r="G67" s="17">
        <v>1593676</v>
      </c>
      <c r="I67" s="20" t="s">
        <v>630</v>
      </c>
      <c r="J67">
        <v>1</v>
      </c>
    </row>
    <row r="68" spans="2:10" x14ac:dyDescent="0.3">
      <c r="B68">
        <v>71</v>
      </c>
      <c r="C68" t="s">
        <v>581</v>
      </c>
      <c r="D68" t="s">
        <v>576</v>
      </c>
      <c r="E68" t="s">
        <v>479</v>
      </c>
      <c r="F68" t="s">
        <v>582</v>
      </c>
      <c r="G68" s="17">
        <v>897396</v>
      </c>
      <c r="I68" s="20" t="s">
        <v>642</v>
      </c>
      <c r="J68">
        <v>1</v>
      </c>
    </row>
    <row r="69" spans="2:10" x14ac:dyDescent="0.3">
      <c r="B69">
        <v>72</v>
      </c>
      <c r="C69" t="s">
        <v>583</v>
      </c>
      <c r="D69" t="s">
        <v>576</v>
      </c>
      <c r="E69" t="s">
        <v>479</v>
      </c>
      <c r="F69" t="s">
        <v>203</v>
      </c>
      <c r="G69" s="17">
        <v>459673</v>
      </c>
      <c r="I69" s="20" t="s">
        <v>631</v>
      </c>
      <c r="J69">
        <v>1</v>
      </c>
    </row>
    <row r="70" spans="2:10" x14ac:dyDescent="0.3">
      <c r="B70">
        <v>73</v>
      </c>
      <c r="C70" t="s">
        <v>584</v>
      </c>
      <c r="D70" t="s">
        <v>576</v>
      </c>
      <c r="E70" t="s">
        <v>479</v>
      </c>
      <c r="F70" t="s">
        <v>585</v>
      </c>
      <c r="G70" s="17">
        <v>484004</v>
      </c>
      <c r="I70" s="20" t="s">
        <v>682</v>
      </c>
      <c r="J70">
        <v>1</v>
      </c>
    </row>
    <row r="71" spans="2:10" x14ac:dyDescent="0.3">
      <c r="B71">
        <v>74</v>
      </c>
      <c r="C71" t="s">
        <v>586</v>
      </c>
      <c r="D71" t="s">
        <v>576</v>
      </c>
      <c r="E71" t="s">
        <v>479</v>
      </c>
      <c r="F71" t="s">
        <v>218</v>
      </c>
      <c r="G71" s="17">
        <v>1809468</v>
      </c>
      <c r="I71" s="20" t="s">
        <v>537</v>
      </c>
      <c r="J71">
        <v>1</v>
      </c>
    </row>
    <row r="72" spans="2:10" x14ac:dyDescent="0.3">
      <c r="B72">
        <v>75</v>
      </c>
      <c r="C72" t="s">
        <v>587</v>
      </c>
      <c r="D72" t="s">
        <v>576</v>
      </c>
      <c r="E72" t="s">
        <v>479</v>
      </c>
      <c r="F72" t="s">
        <v>588</v>
      </c>
      <c r="G72" s="17">
        <v>708388</v>
      </c>
      <c r="I72" s="20" t="s">
        <v>571</v>
      </c>
      <c r="J72">
        <v>1</v>
      </c>
    </row>
    <row r="73" spans="2:10" x14ac:dyDescent="0.3">
      <c r="B73">
        <v>76</v>
      </c>
      <c r="C73" t="s">
        <v>589</v>
      </c>
      <c r="D73" t="s">
        <v>576</v>
      </c>
      <c r="E73" t="s">
        <v>479</v>
      </c>
      <c r="F73" t="s">
        <v>590</v>
      </c>
      <c r="G73" s="17">
        <v>503461</v>
      </c>
      <c r="I73" s="20" t="s">
        <v>653</v>
      </c>
      <c r="J73">
        <v>1</v>
      </c>
    </row>
    <row r="74" spans="2:10" x14ac:dyDescent="0.3">
      <c r="B74">
        <v>77</v>
      </c>
      <c r="C74" t="s">
        <v>591</v>
      </c>
      <c r="D74" t="s">
        <v>576</v>
      </c>
      <c r="E74" t="s">
        <v>479</v>
      </c>
      <c r="F74" t="s">
        <v>592</v>
      </c>
      <c r="G74" s="17">
        <v>145129</v>
      </c>
      <c r="I74" s="20" t="s">
        <v>635</v>
      </c>
      <c r="J74">
        <v>1</v>
      </c>
    </row>
    <row r="75" spans="2:10" x14ac:dyDescent="0.3">
      <c r="B75">
        <v>79</v>
      </c>
      <c r="C75" t="s">
        <v>594</v>
      </c>
      <c r="D75" t="s">
        <v>593</v>
      </c>
      <c r="E75" t="s">
        <v>479</v>
      </c>
      <c r="F75" t="s">
        <v>595</v>
      </c>
      <c r="G75" s="17">
        <v>177200</v>
      </c>
      <c r="I75" s="20" t="s">
        <v>560</v>
      </c>
      <c r="J75">
        <v>1</v>
      </c>
    </row>
    <row r="76" spans="2:10" x14ac:dyDescent="0.3">
      <c r="B76">
        <v>80</v>
      </c>
      <c r="C76" t="s">
        <v>596</v>
      </c>
      <c r="D76" t="s">
        <v>593</v>
      </c>
      <c r="E76" t="s">
        <v>479</v>
      </c>
      <c r="F76" t="s">
        <v>179</v>
      </c>
      <c r="G76" s="17">
        <v>114464</v>
      </c>
      <c r="I76" s="20" t="s">
        <v>647</v>
      </c>
      <c r="J76">
        <v>1</v>
      </c>
    </row>
    <row r="77" spans="2:10" x14ac:dyDescent="0.3">
      <c r="B77">
        <v>81</v>
      </c>
      <c r="C77" t="s">
        <v>597</v>
      </c>
      <c r="D77" t="s">
        <v>593</v>
      </c>
      <c r="E77" t="s">
        <v>479</v>
      </c>
      <c r="F77" t="s">
        <v>598</v>
      </c>
      <c r="G77" s="17">
        <v>102376</v>
      </c>
      <c r="I77" s="20" t="s">
        <v>562</v>
      </c>
      <c r="J77">
        <v>1</v>
      </c>
    </row>
    <row r="78" spans="2:10" x14ac:dyDescent="0.3">
      <c r="B78">
        <v>82</v>
      </c>
      <c r="C78" t="s">
        <v>599</v>
      </c>
      <c r="D78" t="s">
        <v>593</v>
      </c>
      <c r="E78" t="s">
        <v>479</v>
      </c>
      <c r="F78" t="s">
        <v>600</v>
      </c>
      <c r="G78" s="17">
        <v>138664</v>
      </c>
      <c r="I78" s="20" t="s">
        <v>610</v>
      </c>
      <c r="J78">
        <v>1</v>
      </c>
    </row>
    <row r="79" spans="2:10" x14ac:dyDescent="0.3">
      <c r="B79">
        <v>83</v>
      </c>
      <c r="C79" t="s">
        <v>601</v>
      </c>
      <c r="D79" t="s">
        <v>593</v>
      </c>
      <c r="E79" t="s">
        <v>479</v>
      </c>
      <c r="F79" t="s">
        <v>45</v>
      </c>
      <c r="G79" s="17">
        <v>374522</v>
      </c>
      <c r="I79" s="20" t="s">
        <v>564</v>
      </c>
      <c r="J79">
        <v>1</v>
      </c>
    </row>
    <row r="80" spans="2:10" x14ac:dyDescent="0.3">
      <c r="B80">
        <v>84</v>
      </c>
      <c r="C80" t="s">
        <v>602</v>
      </c>
      <c r="D80" t="s">
        <v>593</v>
      </c>
      <c r="E80" t="s">
        <v>479</v>
      </c>
      <c r="F80" t="s">
        <v>603</v>
      </c>
      <c r="G80" s="17">
        <v>110218</v>
      </c>
      <c r="I80" s="20" t="s">
        <v>612</v>
      </c>
      <c r="J80">
        <v>1</v>
      </c>
    </row>
    <row r="81" spans="2:10" x14ac:dyDescent="0.3">
      <c r="B81">
        <v>85</v>
      </c>
      <c r="C81" t="s">
        <v>604</v>
      </c>
      <c r="D81" t="s">
        <v>593</v>
      </c>
      <c r="E81" t="s">
        <v>479</v>
      </c>
      <c r="F81" t="s">
        <v>268</v>
      </c>
      <c r="G81" s="17">
        <v>275091</v>
      </c>
      <c r="I81" s="20" t="s">
        <v>661</v>
      </c>
      <c r="J81">
        <v>1</v>
      </c>
    </row>
    <row r="82" spans="2:10" x14ac:dyDescent="0.3">
      <c r="B82">
        <v>87</v>
      </c>
      <c r="C82" t="s">
        <v>606</v>
      </c>
      <c r="D82" t="s">
        <v>605</v>
      </c>
      <c r="E82" t="s">
        <v>479</v>
      </c>
      <c r="F82" t="s">
        <v>607</v>
      </c>
      <c r="G82" s="17">
        <v>88883</v>
      </c>
      <c r="I82" s="20" t="s">
        <v>648</v>
      </c>
      <c r="J82">
        <v>1</v>
      </c>
    </row>
    <row r="83" spans="2:10" x14ac:dyDescent="0.3">
      <c r="B83">
        <v>88</v>
      </c>
      <c r="C83" t="s">
        <v>608</v>
      </c>
      <c r="D83" t="s">
        <v>605</v>
      </c>
      <c r="E83" t="s">
        <v>479</v>
      </c>
      <c r="F83" t="s">
        <v>609</v>
      </c>
      <c r="G83" s="17">
        <v>47639</v>
      </c>
      <c r="I83" s="20" t="s">
        <v>662</v>
      </c>
      <c r="J83">
        <v>1</v>
      </c>
    </row>
    <row r="84" spans="2:10" x14ac:dyDescent="0.3">
      <c r="B84">
        <v>89</v>
      </c>
      <c r="C84" t="s">
        <v>610</v>
      </c>
      <c r="D84" t="s">
        <v>605</v>
      </c>
      <c r="E84" t="s">
        <v>479</v>
      </c>
      <c r="F84" t="s">
        <v>611</v>
      </c>
      <c r="G84" s="17">
        <v>46196</v>
      </c>
      <c r="I84" s="20" t="s">
        <v>103</v>
      </c>
      <c r="J84">
        <v>1</v>
      </c>
    </row>
    <row r="85" spans="2:10" x14ac:dyDescent="0.3">
      <c r="B85">
        <v>90</v>
      </c>
      <c r="C85" t="s">
        <v>612</v>
      </c>
      <c r="D85" t="s">
        <v>605</v>
      </c>
      <c r="E85" t="s">
        <v>479</v>
      </c>
      <c r="F85" t="s">
        <v>613</v>
      </c>
      <c r="G85" s="17">
        <v>55153</v>
      </c>
      <c r="I85" s="20" t="s">
        <v>679</v>
      </c>
      <c r="J85">
        <v>1</v>
      </c>
    </row>
    <row r="86" spans="2:10" x14ac:dyDescent="0.3">
      <c r="B86">
        <v>91</v>
      </c>
      <c r="C86" t="s">
        <v>614</v>
      </c>
      <c r="D86" t="s">
        <v>605</v>
      </c>
      <c r="E86" t="s">
        <v>479</v>
      </c>
      <c r="F86" t="s">
        <v>214</v>
      </c>
      <c r="G86" s="17">
        <v>672333</v>
      </c>
      <c r="I86" s="20" t="s">
        <v>581</v>
      </c>
      <c r="J86">
        <v>1</v>
      </c>
    </row>
    <row r="87" spans="2:10" x14ac:dyDescent="0.3">
      <c r="B87">
        <v>92</v>
      </c>
      <c r="C87" t="s">
        <v>615</v>
      </c>
      <c r="D87" t="s">
        <v>605</v>
      </c>
      <c r="E87" t="s">
        <v>479</v>
      </c>
      <c r="F87" t="s">
        <v>217</v>
      </c>
      <c r="G87" s="17">
        <v>265350</v>
      </c>
      <c r="I87" s="20" t="s">
        <v>587</v>
      </c>
      <c r="J87">
        <v>1</v>
      </c>
    </row>
    <row r="88" spans="2:10" x14ac:dyDescent="0.3">
      <c r="B88">
        <v>93</v>
      </c>
      <c r="C88" t="s">
        <v>616</v>
      </c>
      <c r="D88" t="s">
        <v>605</v>
      </c>
      <c r="E88" t="s">
        <v>479</v>
      </c>
      <c r="F88" t="s">
        <v>224</v>
      </c>
      <c r="G88" s="17">
        <v>372169</v>
      </c>
      <c r="I88" s="20" t="s">
        <v>624</v>
      </c>
      <c r="J88">
        <v>1</v>
      </c>
    </row>
    <row r="89" spans="2:10" x14ac:dyDescent="0.3">
      <c r="B89">
        <v>94</v>
      </c>
      <c r="C89" t="s">
        <v>617</v>
      </c>
      <c r="D89" t="s">
        <v>605</v>
      </c>
      <c r="E89" t="s">
        <v>479</v>
      </c>
      <c r="F89" t="s">
        <v>618</v>
      </c>
      <c r="G89" s="17">
        <v>167379</v>
      </c>
      <c r="I89" s="20" t="s">
        <v>511</v>
      </c>
      <c r="J89">
        <v>1</v>
      </c>
    </row>
    <row r="90" spans="2:10" x14ac:dyDescent="0.3">
      <c r="B90">
        <v>95</v>
      </c>
      <c r="C90" t="s">
        <v>619</v>
      </c>
      <c r="D90" t="s">
        <v>605</v>
      </c>
      <c r="E90" t="s">
        <v>479</v>
      </c>
      <c r="F90" t="s">
        <v>620</v>
      </c>
      <c r="G90" s="17">
        <v>60612</v>
      </c>
      <c r="I90" s="20" t="s">
        <v>506</v>
      </c>
      <c r="J90">
        <v>1</v>
      </c>
    </row>
    <row r="91" spans="2:10" x14ac:dyDescent="0.3">
      <c r="B91">
        <v>96</v>
      </c>
      <c r="C91" t="s">
        <v>621</v>
      </c>
      <c r="D91" t="s">
        <v>605</v>
      </c>
      <c r="E91" t="s">
        <v>479</v>
      </c>
      <c r="F91" t="s">
        <v>622</v>
      </c>
      <c r="G91" s="17">
        <v>319458</v>
      </c>
      <c r="I91" s="20" t="s">
        <v>544</v>
      </c>
      <c r="J91">
        <v>1</v>
      </c>
    </row>
    <row r="92" spans="2:10" x14ac:dyDescent="0.3">
      <c r="B92">
        <v>98</v>
      </c>
      <c r="C92" t="s">
        <v>624</v>
      </c>
      <c r="D92" t="s">
        <v>623</v>
      </c>
      <c r="E92" t="s">
        <v>479</v>
      </c>
      <c r="F92" t="s">
        <v>199</v>
      </c>
      <c r="G92" s="17">
        <v>349940</v>
      </c>
      <c r="I92" s="20" t="s">
        <v>520</v>
      </c>
      <c r="J92">
        <v>1</v>
      </c>
    </row>
    <row r="93" spans="2:10" x14ac:dyDescent="0.3">
      <c r="B93">
        <v>99</v>
      </c>
      <c r="C93" t="s">
        <v>625</v>
      </c>
      <c r="D93" t="s">
        <v>623</v>
      </c>
      <c r="E93" t="s">
        <v>479</v>
      </c>
      <c r="F93" t="s">
        <v>626</v>
      </c>
      <c r="G93" s="17">
        <v>254526</v>
      </c>
      <c r="I93" s="20" t="s">
        <v>686</v>
      </c>
      <c r="J93">
        <v>1</v>
      </c>
    </row>
    <row r="94" spans="2:10" x14ac:dyDescent="0.3">
      <c r="B94">
        <v>100</v>
      </c>
      <c r="C94" t="s">
        <v>627</v>
      </c>
      <c r="D94" t="s">
        <v>623</v>
      </c>
      <c r="E94" t="s">
        <v>479</v>
      </c>
      <c r="F94" t="s">
        <v>628</v>
      </c>
      <c r="G94" s="17">
        <v>148177</v>
      </c>
      <c r="I94" s="20" t="s">
        <v>683</v>
      </c>
      <c r="J94">
        <v>1</v>
      </c>
    </row>
    <row r="95" spans="2:10" x14ac:dyDescent="0.3">
      <c r="B95">
        <v>101</v>
      </c>
      <c r="C95" t="s">
        <v>629</v>
      </c>
      <c r="D95" t="s">
        <v>623</v>
      </c>
      <c r="E95" t="s">
        <v>479</v>
      </c>
      <c r="F95" t="s">
        <v>237</v>
      </c>
      <c r="G95" s="17">
        <v>600780</v>
      </c>
      <c r="I95" s="20" t="s">
        <v>591</v>
      </c>
      <c r="J95">
        <v>1</v>
      </c>
    </row>
    <row r="96" spans="2:10" x14ac:dyDescent="0.3">
      <c r="B96">
        <v>105</v>
      </c>
      <c r="C96" t="s">
        <v>633</v>
      </c>
      <c r="D96" t="s">
        <v>632</v>
      </c>
      <c r="E96" t="s">
        <v>479</v>
      </c>
      <c r="F96" t="s">
        <v>245</v>
      </c>
      <c r="G96" s="17">
        <v>108974</v>
      </c>
      <c r="I96" s="20" t="s">
        <v>583</v>
      </c>
      <c r="J96">
        <v>1</v>
      </c>
    </row>
    <row r="97" spans="2:10" x14ac:dyDescent="0.3">
      <c r="B97">
        <v>107</v>
      </c>
      <c r="C97" t="s">
        <v>635</v>
      </c>
      <c r="D97" t="s">
        <v>634</v>
      </c>
      <c r="E97" t="s">
        <v>479</v>
      </c>
      <c r="F97" t="s">
        <v>636</v>
      </c>
      <c r="G97" s="17">
        <v>261671</v>
      </c>
      <c r="I97" s="20" t="s">
        <v>568</v>
      </c>
      <c r="J97">
        <v>1</v>
      </c>
    </row>
    <row r="98" spans="2:10" x14ac:dyDescent="0.3">
      <c r="B98">
        <v>108</v>
      </c>
      <c r="C98" t="s">
        <v>637</v>
      </c>
      <c r="D98" t="s">
        <v>634</v>
      </c>
      <c r="E98" t="s">
        <v>479</v>
      </c>
      <c r="F98" t="s">
        <v>638</v>
      </c>
      <c r="G98" s="17">
        <v>28477</v>
      </c>
      <c r="I98" s="20" t="s">
        <v>572</v>
      </c>
      <c r="J98">
        <v>1</v>
      </c>
    </row>
    <row r="99" spans="2:10" x14ac:dyDescent="0.3">
      <c r="B99">
        <v>109</v>
      </c>
      <c r="C99" t="s">
        <v>634</v>
      </c>
      <c r="D99" t="s">
        <v>634</v>
      </c>
      <c r="E99" t="s">
        <v>479</v>
      </c>
      <c r="F99" t="s">
        <v>47</v>
      </c>
      <c r="G99" s="17">
        <v>928584</v>
      </c>
      <c r="I99" s="20" t="s">
        <v>576</v>
      </c>
      <c r="J99">
        <v>1</v>
      </c>
    </row>
    <row r="100" spans="2:10" x14ac:dyDescent="0.3">
      <c r="B100">
        <v>111</v>
      </c>
      <c r="C100" t="s">
        <v>640</v>
      </c>
      <c r="D100" t="s">
        <v>639</v>
      </c>
      <c r="E100" t="s">
        <v>479</v>
      </c>
      <c r="F100" t="s">
        <v>641</v>
      </c>
      <c r="G100" s="17">
        <v>70774</v>
      </c>
      <c r="I100" s="20" t="s">
        <v>584</v>
      </c>
      <c r="J100">
        <v>1</v>
      </c>
    </row>
    <row r="101" spans="2:10" x14ac:dyDescent="0.3">
      <c r="B101">
        <v>112</v>
      </c>
      <c r="C101" t="s">
        <v>642</v>
      </c>
      <c r="D101" t="s">
        <v>639</v>
      </c>
      <c r="E101" t="s">
        <v>479</v>
      </c>
      <c r="F101" t="s">
        <v>643</v>
      </c>
      <c r="G101" s="17">
        <v>293290</v>
      </c>
      <c r="I101" s="20" t="s">
        <v>140</v>
      </c>
      <c r="J101">
        <v>1</v>
      </c>
    </row>
    <row r="102" spans="2:10" x14ac:dyDescent="0.3">
      <c r="B102">
        <v>113</v>
      </c>
      <c r="C102" t="s">
        <v>644</v>
      </c>
      <c r="D102" t="s">
        <v>639</v>
      </c>
      <c r="E102" t="s">
        <v>479</v>
      </c>
      <c r="F102" t="s">
        <v>240</v>
      </c>
      <c r="G102" s="17">
        <v>95109</v>
      </c>
      <c r="I102" s="20" t="s">
        <v>649</v>
      </c>
      <c r="J102">
        <v>1</v>
      </c>
    </row>
    <row r="103" spans="2:10" x14ac:dyDescent="0.3">
      <c r="B103">
        <v>114</v>
      </c>
      <c r="C103" t="s">
        <v>639</v>
      </c>
      <c r="D103" t="s">
        <v>639</v>
      </c>
      <c r="E103" t="s">
        <v>479</v>
      </c>
      <c r="F103" t="s">
        <v>48</v>
      </c>
      <c r="G103" s="17">
        <v>1138703</v>
      </c>
      <c r="I103" s="20" t="s">
        <v>546</v>
      </c>
      <c r="J103">
        <v>1</v>
      </c>
    </row>
    <row r="104" spans="2:10" x14ac:dyDescent="0.3">
      <c r="B104">
        <v>116</v>
      </c>
      <c r="C104" t="s">
        <v>646</v>
      </c>
      <c r="D104" t="s">
        <v>645</v>
      </c>
      <c r="E104" t="s">
        <v>479</v>
      </c>
      <c r="F104" t="s">
        <v>180</v>
      </c>
      <c r="G104" s="17">
        <v>599234</v>
      </c>
      <c r="I104" s="20" t="s">
        <v>651</v>
      </c>
      <c r="J104">
        <v>1</v>
      </c>
    </row>
    <row r="105" spans="2:10" x14ac:dyDescent="0.3">
      <c r="B105">
        <v>117</v>
      </c>
      <c r="C105" t="s">
        <v>647</v>
      </c>
      <c r="D105" t="s">
        <v>645</v>
      </c>
      <c r="E105" t="s">
        <v>479</v>
      </c>
      <c r="F105" t="s">
        <v>231</v>
      </c>
      <c r="G105" s="17">
        <v>53143</v>
      </c>
      <c r="I105" s="20" t="s">
        <v>599</v>
      </c>
      <c r="J105">
        <v>1</v>
      </c>
    </row>
    <row r="106" spans="2:10" x14ac:dyDescent="0.3">
      <c r="B106">
        <v>118</v>
      </c>
      <c r="C106" t="s">
        <v>648</v>
      </c>
      <c r="D106" t="s">
        <v>645</v>
      </c>
      <c r="E106" t="s">
        <v>479</v>
      </c>
      <c r="F106" t="s">
        <v>196</v>
      </c>
      <c r="G106" s="17">
        <v>89015</v>
      </c>
      <c r="I106" s="20" t="s">
        <v>521</v>
      </c>
      <c r="J106">
        <v>1</v>
      </c>
    </row>
    <row r="107" spans="2:10" x14ac:dyDescent="0.3">
      <c r="B107">
        <v>119</v>
      </c>
      <c r="C107" t="s">
        <v>649</v>
      </c>
      <c r="D107" t="s">
        <v>645</v>
      </c>
      <c r="E107" t="s">
        <v>479</v>
      </c>
      <c r="F107" t="s">
        <v>650</v>
      </c>
      <c r="G107" s="17">
        <v>103913</v>
      </c>
      <c r="I107" s="20" t="s">
        <v>601</v>
      </c>
      <c r="J107">
        <v>1</v>
      </c>
    </row>
    <row r="108" spans="2:10" x14ac:dyDescent="0.3">
      <c r="B108">
        <v>120</v>
      </c>
      <c r="C108" t="s">
        <v>651</v>
      </c>
      <c r="D108" t="s">
        <v>645</v>
      </c>
      <c r="E108" t="s">
        <v>479</v>
      </c>
      <c r="F108" t="s">
        <v>208</v>
      </c>
      <c r="G108" s="17">
        <v>159303</v>
      </c>
      <c r="I108" s="20" t="s">
        <v>657</v>
      </c>
      <c r="J108">
        <v>1</v>
      </c>
    </row>
    <row r="109" spans="2:10" x14ac:dyDescent="0.3">
      <c r="B109">
        <v>121</v>
      </c>
      <c r="C109" t="s">
        <v>652</v>
      </c>
      <c r="D109" t="s">
        <v>645</v>
      </c>
      <c r="E109" t="s">
        <v>479</v>
      </c>
      <c r="F109" t="s">
        <v>254</v>
      </c>
      <c r="G109" s="17">
        <v>108065</v>
      </c>
      <c r="I109" s="20" t="s">
        <v>644</v>
      </c>
      <c r="J109">
        <v>1</v>
      </c>
    </row>
    <row r="110" spans="2:10" x14ac:dyDescent="0.3">
      <c r="B110">
        <v>123</v>
      </c>
      <c r="C110" t="s">
        <v>654</v>
      </c>
      <c r="D110" t="s">
        <v>653</v>
      </c>
      <c r="E110" t="s">
        <v>479</v>
      </c>
      <c r="F110" t="s">
        <v>181</v>
      </c>
      <c r="G110" s="17">
        <v>179520</v>
      </c>
      <c r="I110" s="20" t="s">
        <v>499</v>
      </c>
      <c r="J110">
        <v>1</v>
      </c>
    </row>
    <row r="111" spans="2:10" x14ac:dyDescent="0.3">
      <c r="B111">
        <v>124</v>
      </c>
      <c r="C111" t="s">
        <v>655</v>
      </c>
      <c r="D111" t="s">
        <v>653</v>
      </c>
      <c r="E111" t="s">
        <v>479</v>
      </c>
      <c r="F111" t="s">
        <v>191</v>
      </c>
      <c r="G111" s="17">
        <v>59429</v>
      </c>
      <c r="I111" s="20" t="s">
        <v>529</v>
      </c>
      <c r="J111">
        <v>1</v>
      </c>
    </row>
    <row r="112" spans="2:10" x14ac:dyDescent="0.3">
      <c r="B112">
        <v>125</v>
      </c>
      <c r="C112" t="s">
        <v>656</v>
      </c>
      <c r="D112" t="s">
        <v>653</v>
      </c>
      <c r="E112" t="s">
        <v>479</v>
      </c>
      <c r="F112" t="s">
        <v>188</v>
      </c>
      <c r="G112" s="17">
        <v>210601</v>
      </c>
      <c r="I112" s="20" t="s">
        <v>523</v>
      </c>
      <c r="J112">
        <v>1</v>
      </c>
    </row>
    <row r="113" spans="2:10" x14ac:dyDescent="0.3">
      <c r="B113">
        <v>126</v>
      </c>
      <c r="C113" t="s">
        <v>657</v>
      </c>
      <c r="D113" t="s">
        <v>653</v>
      </c>
      <c r="E113" t="s">
        <v>479</v>
      </c>
      <c r="F113" t="s">
        <v>210</v>
      </c>
      <c r="G113" s="17">
        <v>1905174</v>
      </c>
      <c r="I113" s="20" t="s">
        <v>623</v>
      </c>
      <c r="J113">
        <v>1</v>
      </c>
    </row>
    <row r="114" spans="2:10" x14ac:dyDescent="0.3">
      <c r="B114">
        <v>127</v>
      </c>
      <c r="C114" t="s">
        <v>658</v>
      </c>
      <c r="D114" t="s">
        <v>653</v>
      </c>
      <c r="E114" t="s">
        <v>479</v>
      </c>
      <c r="F114" t="s">
        <v>598</v>
      </c>
      <c r="G114" s="17">
        <v>43984</v>
      </c>
      <c r="I114" s="20" t="s">
        <v>625</v>
      </c>
      <c r="J114">
        <v>1</v>
      </c>
    </row>
    <row r="115" spans="2:10" x14ac:dyDescent="0.3">
      <c r="B115">
        <v>128</v>
      </c>
      <c r="C115" t="s">
        <v>659</v>
      </c>
      <c r="D115" t="s">
        <v>653</v>
      </c>
      <c r="E115" t="s">
        <v>479</v>
      </c>
      <c r="F115" t="s">
        <v>251</v>
      </c>
      <c r="G115" s="17">
        <v>209545</v>
      </c>
      <c r="I115" s="20" t="s">
        <v>489</v>
      </c>
      <c r="J115">
        <v>1</v>
      </c>
    </row>
    <row r="116" spans="2:10" x14ac:dyDescent="0.3">
      <c r="B116">
        <v>129</v>
      </c>
      <c r="C116" t="s">
        <v>660</v>
      </c>
      <c r="D116" t="s">
        <v>653</v>
      </c>
      <c r="E116" t="s">
        <v>479</v>
      </c>
      <c r="F116" t="s">
        <v>261</v>
      </c>
      <c r="G116" s="17">
        <v>325816</v>
      </c>
      <c r="I116" s="20" t="s">
        <v>574</v>
      </c>
      <c r="J116">
        <v>1</v>
      </c>
    </row>
    <row r="117" spans="2:10" x14ac:dyDescent="0.3">
      <c r="B117">
        <v>130</v>
      </c>
      <c r="C117" t="s">
        <v>661</v>
      </c>
      <c r="D117" t="s">
        <v>653</v>
      </c>
      <c r="E117" t="s">
        <v>479</v>
      </c>
      <c r="F117" t="s">
        <v>603</v>
      </c>
      <c r="G117" s="17">
        <v>74662</v>
      </c>
      <c r="I117" s="20" t="s">
        <v>633</v>
      </c>
      <c r="J117">
        <v>1</v>
      </c>
    </row>
    <row r="118" spans="2:10" x14ac:dyDescent="0.3">
      <c r="B118">
        <v>131</v>
      </c>
      <c r="C118" t="s">
        <v>662</v>
      </c>
      <c r="D118" t="s">
        <v>653</v>
      </c>
      <c r="E118" t="s">
        <v>479</v>
      </c>
      <c r="F118" t="s">
        <v>264</v>
      </c>
      <c r="G118" s="17">
        <v>511004</v>
      </c>
      <c r="I118" s="20" t="s">
        <v>505</v>
      </c>
      <c r="J118">
        <v>1</v>
      </c>
    </row>
    <row r="119" spans="2:10" x14ac:dyDescent="0.3">
      <c r="B119">
        <v>132</v>
      </c>
      <c r="C119" t="s">
        <v>663</v>
      </c>
      <c r="D119" t="s">
        <v>653</v>
      </c>
      <c r="E119" t="s">
        <v>479</v>
      </c>
      <c r="F119" t="s">
        <v>664</v>
      </c>
      <c r="G119" s="17">
        <v>210263</v>
      </c>
      <c r="I119" s="20" t="s">
        <v>551</v>
      </c>
      <c r="J119">
        <v>1</v>
      </c>
    </row>
    <row r="120" spans="2:10" x14ac:dyDescent="0.3">
      <c r="B120">
        <v>134</v>
      </c>
      <c r="C120" t="s">
        <v>666</v>
      </c>
      <c r="D120" t="s">
        <v>665</v>
      </c>
      <c r="E120" t="s">
        <v>479</v>
      </c>
      <c r="F120" t="s">
        <v>183</v>
      </c>
      <c r="G120" s="17">
        <v>71027</v>
      </c>
      <c r="I120" s="20" t="s">
        <v>513</v>
      </c>
      <c r="J120">
        <v>1</v>
      </c>
    </row>
    <row r="121" spans="2:10" x14ac:dyDescent="0.3">
      <c r="B121">
        <v>135</v>
      </c>
      <c r="C121" t="s">
        <v>667</v>
      </c>
      <c r="D121" t="s">
        <v>665</v>
      </c>
      <c r="E121" t="s">
        <v>479</v>
      </c>
      <c r="F121" t="s">
        <v>668</v>
      </c>
      <c r="G121" s="17">
        <v>109697</v>
      </c>
      <c r="I121" s="20" t="s">
        <v>552</v>
      </c>
      <c r="J121">
        <v>1</v>
      </c>
    </row>
    <row r="122" spans="2:10" x14ac:dyDescent="0.3">
      <c r="B122">
        <v>136</v>
      </c>
      <c r="C122" t="s">
        <v>669</v>
      </c>
      <c r="D122" t="s">
        <v>665</v>
      </c>
      <c r="E122" t="s">
        <v>479</v>
      </c>
      <c r="F122" t="s">
        <v>670</v>
      </c>
      <c r="G122" s="17">
        <v>59935</v>
      </c>
      <c r="I122" s="20" t="s">
        <v>484</v>
      </c>
      <c r="J122">
        <v>1</v>
      </c>
    </row>
    <row r="123" spans="2:10" x14ac:dyDescent="0.3">
      <c r="B123">
        <v>138</v>
      </c>
      <c r="C123" t="s">
        <v>673</v>
      </c>
      <c r="D123" t="s">
        <v>665</v>
      </c>
      <c r="E123" t="s">
        <v>479</v>
      </c>
      <c r="F123" t="s">
        <v>226</v>
      </c>
      <c r="G123" s="17">
        <v>217269</v>
      </c>
      <c r="I123" s="20" t="s">
        <v>533</v>
      </c>
      <c r="J123">
        <v>1</v>
      </c>
    </row>
    <row r="124" spans="2:10" x14ac:dyDescent="0.3">
      <c r="B124">
        <v>139</v>
      </c>
      <c r="C124" t="s">
        <v>674</v>
      </c>
      <c r="D124" t="s">
        <v>665</v>
      </c>
      <c r="E124" t="s">
        <v>479</v>
      </c>
      <c r="F124" t="s">
        <v>675</v>
      </c>
      <c r="G124" s="17">
        <v>221666</v>
      </c>
      <c r="I124" s="20" t="s">
        <v>501</v>
      </c>
      <c r="J124">
        <v>1</v>
      </c>
    </row>
    <row r="125" spans="2:10" x14ac:dyDescent="0.3">
      <c r="B125">
        <v>140</v>
      </c>
      <c r="C125" t="s">
        <v>140</v>
      </c>
      <c r="D125" t="s">
        <v>665</v>
      </c>
      <c r="E125" t="s">
        <v>479</v>
      </c>
      <c r="F125" t="s">
        <v>235</v>
      </c>
      <c r="G125" s="17">
        <v>281192</v>
      </c>
      <c r="I125" s="20" t="s">
        <v>553</v>
      </c>
      <c r="J125">
        <v>1</v>
      </c>
    </row>
    <row r="126" spans="2:10" x14ac:dyDescent="0.3">
      <c r="B126">
        <v>141</v>
      </c>
      <c r="C126" t="s">
        <v>676</v>
      </c>
      <c r="D126" t="s">
        <v>665</v>
      </c>
      <c r="E126" t="s">
        <v>479</v>
      </c>
      <c r="F126" t="s">
        <v>257</v>
      </c>
      <c r="G126" s="17">
        <v>247899</v>
      </c>
      <c r="I126" s="20" t="s">
        <v>507</v>
      </c>
      <c r="J126">
        <v>1</v>
      </c>
    </row>
    <row r="127" spans="2:10" x14ac:dyDescent="0.3">
      <c r="B127">
        <v>142</v>
      </c>
      <c r="C127" t="s">
        <v>677</v>
      </c>
      <c r="D127" t="s">
        <v>665</v>
      </c>
      <c r="E127" t="s">
        <v>479</v>
      </c>
      <c r="F127" t="s">
        <v>265</v>
      </c>
      <c r="G127" s="17">
        <v>189841</v>
      </c>
      <c r="I127" s="20" t="s">
        <v>555</v>
      </c>
      <c r="J127">
        <v>1</v>
      </c>
    </row>
    <row r="128" spans="2:10" x14ac:dyDescent="0.3">
      <c r="B128">
        <v>145</v>
      </c>
      <c r="C128" t="s">
        <v>680</v>
      </c>
      <c r="D128" t="s">
        <v>679</v>
      </c>
      <c r="E128" t="s">
        <v>479</v>
      </c>
      <c r="F128" t="s">
        <v>681</v>
      </c>
      <c r="G128" s="17">
        <v>208114</v>
      </c>
      <c r="I128" s="20" t="s">
        <v>671</v>
      </c>
      <c r="J128">
        <v>1</v>
      </c>
    </row>
    <row r="129" spans="2:10" x14ac:dyDescent="0.3">
      <c r="B129">
        <v>146</v>
      </c>
      <c r="C129" t="s">
        <v>682</v>
      </c>
      <c r="D129" t="s">
        <v>679</v>
      </c>
      <c r="E129" t="s">
        <v>479</v>
      </c>
      <c r="F129" t="s">
        <v>187</v>
      </c>
      <c r="G129" s="17">
        <v>187918</v>
      </c>
      <c r="I129" s="20" t="s">
        <v>535</v>
      </c>
      <c r="J129">
        <v>1</v>
      </c>
    </row>
    <row r="130" spans="2:10" x14ac:dyDescent="0.3">
      <c r="B130">
        <v>147</v>
      </c>
      <c r="C130" t="s">
        <v>683</v>
      </c>
      <c r="D130" t="s">
        <v>679</v>
      </c>
      <c r="E130" t="s">
        <v>479</v>
      </c>
      <c r="F130" t="s">
        <v>202</v>
      </c>
      <c r="G130" s="17">
        <v>541641</v>
      </c>
      <c r="I130" s="20" t="s">
        <v>485</v>
      </c>
      <c r="J130">
        <v>1</v>
      </c>
    </row>
    <row r="131" spans="2:10" x14ac:dyDescent="0.3">
      <c r="B131">
        <v>148</v>
      </c>
      <c r="C131" t="s">
        <v>684</v>
      </c>
      <c r="D131" t="s">
        <v>679</v>
      </c>
      <c r="E131" t="s">
        <v>479</v>
      </c>
      <c r="F131" t="s">
        <v>685</v>
      </c>
      <c r="G131" s="17">
        <v>171491</v>
      </c>
      <c r="I131" s="20" t="s">
        <v>659</v>
      </c>
      <c r="J131">
        <v>1</v>
      </c>
    </row>
    <row r="132" spans="2:10" x14ac:dyDescent="0.3">
      <c r="B132">
        <v>149</v>
      </c>
      <c r="C132" t="s">
        <v>686</v>
      </c>
      <c r="D132" t="s">
        <v>679</v>
      </c>
      <c r="E132" t="s">
        <v>479</v>
      </c>
      <c r="F132" t="s">
        <v>687</v>
      </c>
      <c r="G132" s="17">
        <v>240643</v>
      </c>
      <c r="I132" s="20" t="s">
        <v>519</v>
      </c>
      <c r="J132">
        <v>1</v>
      </c>
    </row>
    <row r="133" spans="2:10" x14ac:dyDescent="0.3">
      <c r="B133">
        <v>150</v>
      </c>
      <c r="C133" t="s">
        <v>688</v>
      </c>
      <c r="D133" t="s">
        <v>679</v>
      </c>
      <c r="E133" t="s">
        <v>479</v>
      </c>
      <c r="F133" t="s">
        <v>234</v>
      </c>
      <c r="G133" s="17">
        <v>28916</v>
      </c>
      <c r="I133" s="20" t="s">
        <v>645</v>
      </c>
      <c r="J133">
        <v>1</v>
      </c>
    </row>
    <row r="134" spans="2:10" x14ac:dyDescent="0.3">
      <c r="B134">
        <v>1</v>
      </c>
      <c r="D134" t="s">
        <v>476</v>
      </c>
      <c r="E134" t="s">
        <v>477</v>
      </c>
      <c r="F134" t="s">
        <v>36</v>
      </c>
      <c r="G134" s="17">
        <v>1771656</v>
      </c>
      <c r="I134" s="20" t="s">
        <v>525</v>
      </c>
      <c r="J134">
        <v>1</v>
      </c>
    </row>
    <row r="135" spans="2:10" x14ac:dyDescent="0.3">
      <c r="B135">
        <v>12</v>
      </c>
      <c r="D135" t="s">
        <v>495</v>
      </c>
      <c r="E135" t="s">
        <v>477</v>
      </c>
      <c r="F135" t="s">
        <v>37</v>
      </c>
      <c r="G135" s="17">
        <v>2908491</v>
      </c>
      <c r="I135" s="20" t="s">
        <v>652</v>
      </c>
      <c r="J135">
        <v>1</v>
      </c>
    </row>
    <row r="136" spans="2:10" x14ac:dyDescent="0.3">
      <c r="B136">
        <v>20</v>
      </c>
      <c r="D136" t="s">
        <v>505</v>
      </c>
      <c r="E136" t="s">
        <v>477</v>
      </c>
      <c r="F136" t="s">
        <v>38</v>
      </c>
      <c r="G136" s="17">
        <v>814371</v>
      </c>
      <c r="I136" s="20" t="s">
        <v>614</v>
      </c>
      <c r="J136">
        <v>1</v>
      </c>
    </row>
    <row r="137" spans="2:10" x14ac:dyDescent="0.3">
      <c r="B137">
        <v>26</v>
      </c>
      <c r="D137" t="s">
        <v>513</v>
      </c>
      <c r="E137" t="s">
        <v>477</v>
      </c>
      <c r="F137" t="s">
        <v>40</v>
      </c>
      <c r="G137" s="17">
        <v>1291048</v>
      </c>
      <c r="I137" s="20" t="s">
        <v>558</v>
      </c>
      <c r="J137">
        <v>1</v>
      </c>
    </row>
    <row r="138" spans="2:10" x14ac:dyDescent="0.3">
      <c r="B138">
        <v>31</v>
      </c>
      <c r="D138" t="s">
        <v>519</v>
      </c>
      <c r="E138" t="s">
        <v>477</v>
      </c>
      <c r="F138" t="s">
        <v>39</v>
      </c>
      <c r="G138" s="17">
        <v>1471592</v>
      </c>
      <c r="I138" s="20" t="s">
        <v>684</v>
      </c>
      <c r="J138">
        <v>1</v>
      </c>
    </row>
    <row r="139" spans="2:10" x14ac:dyDescent="0.3">
      <c r="B139">
        <v>36</v>
      </c>
      <c r="D139" t="s">
        <v>526</v>
      </c>
      <c r="E139" t="s">
        <v>477</v>
      </c>
      <c r="F139" t="s">
        <v>527</v>
      </c>
      <c r="G139" s="17">
        <v>1854778</v>
      </c>
      <c r="I139" s="20" t="s">
        <v>493</v>
      </c>
      <c r="J139">
        <v>1</v>
      </c>
    </row>
    <row r="140" spans="2:10" x14ac:dyDescent="0.3">
      <c r="B140">
        <v>46</v>
      </c>
      <c r="D140" t="s">
        <v>544</v>
      </c>
      <c r="E140" t="s">
        <v>477</v>
      </c>
      <c r="F140" t="s">
        <v>41</v>
      </c>
      <c r="G140" s="17">
        <v>2053305</v>
      </c>
      <c r="I140" s="20" t="s">
        <v>526</v>
      </c>
      <c r="J140">
        <v>1</v>
      </c>
    </row>
    <row r="141" spans="2:10" x14ac:dyDescent="0.3">
      <c r="B141">
        <v>62</v>
      </c>
      <c r="D141" t="s">
        <v>568</v>
      </c>
      <c r="E141" t="s">
        <v>477</v>
      </c>
      <c r="F141" t="s">
        <v>42</v>
      </c>
      <c r="G141" s="17">
        <v>2065042</v>
      </c>
      <c r="I141" s="20" t="s">
        <v>619</v>
      </c>
      <c r="J141">
        <v>1</v>
      </c>
    </row>
    <row r="142" spans="2:10" x14ac:dyDescent="0.3">
      <c r="B142">
        <v>67</v>
      </c>
      <c r="D142" t="s">
        <v>576</v>
      </c>
      <c r="E142" t="s">
        <v>477</v>
      </c>
      <c r="F142" t="s">
        <v>43</v>
      </c>
      <c r="G142" s="17">
        <v>8126755</v>
      </c>
      <c r="I142" s="20" t="s">
        <v>528</v>
      </c>
      <c r="J142">
        <v>1</v>
      </c>
    </row>
    <row r="143" spans="2:10" x14ac:dyDescent="0.3">
      <c r="B143">
        <v>78</v>
      </c>
      <c r="D143" t="s">
        <v>593</v>
      </c>
      <c r="E143" t="s">
        <v>477</v>
      </c>
      <c r="F143" t="s">
        <v>45</v>
      </c>
      <c r="G143" s="17">
        <v>1292535</v>
      </c>
      <c r="I143" s="20" t="s">
        <v>665</v>
      </c>
      <c r="J143">
        <v>1</v>
      </c>
    </row>
    <row r="144" spans="2:10" x14ac:dyDescent="0.3">
      <c r="B144">
        <v>86</v>
      </c>
      <c r="D144" t="s">
        <v>605</v>
      </c>
      <c r="E144" t="s">
        <v>477</v>
      </c>
      <c r="F144" t="s">
        <v>52</v>
      </c>
      <c r="G144" s="17">
        <v>2095172</v>
      </c>
      <c r="I144" s="20" t="s">
        <v>487</v>
      </c>
      <c r="J144">
        <v>1</v>
      </c>
    </row>
    <row r="145" spans="2:10" x14ac:dyDescent="0.3">
      <c r="B145">
        <v>97</v>
      </c>
      <c r="D145" t="s">
        <v>623</v>
      </c>
      <c r="E145" t="s">
        <v>477</v>
      </c>
      <c r="F145" t="s">
        <v>44</v>
      </c>
      <c r="G145" s="17">
        <v>1637226</v>
      </c>
      <c r="I145" s="20" t="s">
        <v>541</v>
      </c>
      <c r="J145">
        <v>1</v>
      </c>
    </row>
    <row r="146" spans="2:10" x14ac:dyDescent="0.3">
      <c r="B146">
        <v>104</v>
      </c>
      <c r="D146" t="s">
        <v>632</v>
      </c>
      <c r="E146" t="s">
        <v>477</v>
      </c>
      <c r="F146" t="s">
        <v>245</v>
      </c>
      <c r="G146" s="17">
        <v>108974</v>
      </c>
      <c r="I146" s="20" t="s">
        <v>615</v>
      </c>
      <c r="J146">
        <v>1</v>
      </c>
    </row>
    <row r="147" spans="2:10" x14ac:dyDescent="0.3">
      <c r="B147">
        <v>106</v>
      </c>
      <c r="D147" t="s">
        <v>634</v>
      </c>
      <c r="E147" t="s">
        <v>477</v>
      </c>
      <c r="F147" t="s">
        <v>47</v>
      </c>
      <c r="G147" s="17">
        <v>1218732</v>
      </c>
      <c r="I147" s="20" t="s">
        <v>566</v>
      </c>
      <c r="J147">
        <v>1</v>
      </c>
    </row>
    <row r="148" spans="2:10" x14ac:dyDescent="0.3">
      <c r="B148">
        <v>110</v>
      </c>
      <c r="D148" t="s">
        <v>639</v>
      </c>
      <c r="E148" t="s">
        <v>477</v>
      </c>
      <c r="F148" t="s">
        <v>48</v>
      </c>
      <c r="G148" s="17">
        <v>1597876</v>
      </c>
      <c r="I148" s="20" t="s">
        <v>509</v>
      </c>
      <c r="J148">
        <v>1</v>
      </c>
    </row>
    <row r="149" spans="2:10" x14ac:dyDescent="0.3">
      <c r="B149">
        <v>115</v>
      </c>
      <c r="D149" t="s">
        <v>645</v>
      </c>
      <c r="E149" t="s">
        <v>477</v>
      </c>
      <c r="F149" t="s">
        <v>49</v>
      </c>
      <c r="G149" s="17">
        <v>1112673</v>
      </c>
      <c r="I149" s="20" t="s">
        <v>660</v>
      </c>
      <c r="J149">
        <v>1</v>
      </c>
    </row>
    <row r="150" spans="2:10" x14ac:dyDescent="0.3">
      <c r="B150">
        <v>122</v>
      </c>
      <c r="D150" t="s">
        <v>653</v>
      </c>
      <c r="E150" t="s">
        <v>477</v>
      </c>
      <c r="F150" t="s">
        <v>50</v>
      </c>
      <c r="G150" s="17">
        <v>3729998</v>
      </c>
      <c r="I150" s="20" t="s">
        <v>586</v>
      </c>
      <c r="J150">
        <v>1</v>
      </c>
    </row>
    <row r="151" spans="2:10" x14ac:dyDescent="0.3">
      <c r="B151">
        <v>133</v>
      </c>
      <c r="D151" t="s">
        <v>665</v>
      </c>
      <c r="E151" t="s">
        <v>477</v>
      </c>
      <c r="F151" t="s">
        <v>51</v>
      </c>
      <c r="G151" s="17">
        <v>1595235</v>
      </c>
      <c r="I151" s="20" t="s">
        <v>602</v>
      </c>
      <c r="J151">
        <v>1</v>
      </c>
    </row>
    <row r="152" spans="2:10" x14ac:dyDescent="0.3">
      <c r="B152">
        <v>144</v>
      </c>
      <c r="D152" t="s">
        <v>679</v>
      </c>
      <c r="E152" t="s">
        <v>477</v>
      </c>
      <c r="F152" t="s">
        <v>53</v>
      </c>
      <c r="G152" s="17">
        <v>1378723</v>
      </c>
      <c r="I152" s="20" t="s">
        <v>488</v>
      </c>
      <c r="J152">
        <v>1</v>
      </c>
    </row>
    <row r="153" spans="2:10" x14ac:dyDescent="0.3">
      <c r="I153" s="20" t="s">
        <v>542</v>
      </c>
      <c r="J153">
        <v>1</v>
      </c>
    </row>
    <row r="154" spans="2:10" x14ac:dyDescent="0.3">
      <c r="I154" s="20" t="s">
        <v>597</v>
      </c>
      <c r="J154">
        <v>1</v>
      </c>
    </row>
    <row r="155" spans="2:10" x14ac:dyDescent="0.3">
      <c r="I155" s="20" t="s">
        <v>663</v>
      </c>
      <c r="J155">
        <v>1</v>
      </c>
    </row>
    <row r="156" spans="2:10" x14ac:dyDescent="0.3">
      <c r="C156" s="40" t="s">
        <v>689</v>
      </c>
      <c r="D156" s="40"/>
      <c r="E156" s="40" t="s">
        <v>690</v>
      </c>
      <c r="F156" s="40"/>
      <c r="G156" s="39">
        <v>38124182</v>
      </c>
      <c r="I156" s="20" t="s">
        <v>517</v>
      </c>
      <c r="J156">
        <v>1</v>
      </c>
    </row>
    <row r="157" spans="2:10" x14ac:dyDescent="0.3">
      <c r="I157" s="20" t="s">
        <v>678</v>
      </c>
      <c r="J157">
        <v>1</v>
      </c>
    </row>
    <row r="158" spans="2:10" x14ac:dyDescent="0.3">
      <c r="I158" s="20" t="s">
        <v>616</v>
      </c>
      <c r="J158">
        <v>1</v>
      </c>
    </row>
    <row r="159" spans="2:10" x14ac:dyDescent="0.3">
      <c r="I159" s="20" t="s">
        <v>604</v>
      </c>
      <c r="J159">
        <v>1</v>
      </c>
    </row>
    <row r="160" spans="2:10" x14ac:dyDescent="0.3">
      <c r="I160" s="20" t="s">
        <v>658</v>
      </c>
      <c r="J160">
        <v>1</v>
      </c>
    </row>
    <row r="161" spans="9:10" x14ac:dyDescent="0.3">
      <c r="I161" s="20" t="s">
        <v>673</v>
      </c>
      <c r="J161">
        <v>1</v>
      </c>
    </row>
    <row r="162" spans="9:10" x14ac:dyDescent="0.3">
      <c r="I162" s="20" t="s">
        <v>694</v>
      </c>
      <c r="J162">
        <v>150</v>
      </c>
    </row>
  </sheetData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5B0D-49D8-4098-823F-9C41626330FB}">
  <dimension ref="B1:G81"/>
  <sheetViews>
    <sheetView zoomScale="108" zoomScaleNormal="85" workbookViewId="0">
      <selection activeCell="E16" sqref="E16"/>
    </sheetView>
  </sheetViews>
  <sheetFormatPr defaultRowHeight="14.4" x14ac:dyDescent="0.3"/>
  <cols>
    <col min="2" max="7" width="10.109375" customWidth="1"/>
  </cols>
  <sheetData>
    <row r="1" spans="2:7" x14ac:dyDescent="0.3">
      <c r="B1" t="s">
        <v>390</v>
      </c>
      <c r="C1" t="s">
        <v>544</v>
      </c>
      <c r="D1" t="s">
        <v>477</v>
      </c>
      <c r="E1" t="s">
        <v>41</v>
      </c>
      <c r="F1" s="17" t="s">
        <v>861</v>
      </c>
      <c r="G1" s="17" t="s">
        <v>860</v>
      </c>
    </row>
    <row r="2" spans="2:7" x14ac:dyDescent="0.3">
      <c r="B2">
        <v>1</v>
      </c>
      <c r="C2" t="s">
        <v>859</v>
      </c>
      <c r="D2" t="s">
        <v>738</v>
      </c>
      <c r="E2" t="s">
        <v>858</v>
      </c>
      <c r="F2" s="17">
        <v>8006</v>
      </c>
      <c r="G2" s="17">
        <v>9791</v>
      </c>
    </row>
    <row r="3" spans="2:7" x14ac:dyDescent="0.3">
      <c r="B3">
        <v>2</v>
      </c>
      <c r="C3" t="s">
        <v>857</v>
      </c>
      <c r="D3" t="s">
        <v>743</v>
      </c>
      <c r="E3" t="s">
        <v>41</v>
      </c>
      <c r="F3" s="17">
        <v>559685</v>
      </c>
      <c r="G3" s="17">
        <v>676492</v>
      </c>
    </row>
    <row r="4" spans="2:7" x14ac:dyDescent="0.3">
      <c r="B4">
        <v>3</v>
      </c>
      <c r="C4" t="s">
        <v>721</v>
      </c>
      <c r="D4" t="s">
        <v>738</v>
      </c>
      <c r="E4" t="s">
        <v>856</v>
      </c>
      <c r="F4">
        <v>967</v>
      </c>
      <c r="G4" s="17">
        <v>1186</v>
      </c>
    </row>
    <row r="5" spans="2:7" x14ac:dyDescent="0.3">
      <c r="B5">
        <v>4</v>
      </c>
      <c r="C5" t="s">
        <v>855</v>
      </c>
      <c r="D5" t="s">
        <v>738</v>
      </c>
      <c r="E5" t="s">
        <v>854</v>
      </c>
      <c r="F5" s="17">
        <v>87251</v>
      </c>
      <c r="G5" s="17">
        <v>105975</v>
      </c>
    </row>
    <row r="6" spans="2:7" x14ac:dyDescent="0.3">
      <c r="B6">
        <v>5</v>
      </c>
      <c r="C6" t="s">
        <v>732</v>
      </c>
      <c r="D6" t="s">
        <v>738</v>
      </c>
      <c r="E6" t="s">
        <v>853</v>
      </c>
      <c r="F6">
        <v>900</v>
      </c>
      <c r="G6" s="17">
        <v>1098</v>
      </c>
    </row>
    <row r="7" spans="2:7" x14ac:dyDescent="0.3">
      <c r="B7">
        <v>6</v>
      </c>
      <c r="C7" t="s">
        <v>546</v>
      </c>
      <c r="D7" t="s">
        <v>743</v>
      </c>
      <c r="E7" t="s">
        <v>547</v>
      </c>
      <c r="F7" s="17">
        <v>23314</v>
      </c>
      <c r="G7" s="17">
        <v>28245</v>
      </c>
    </row>
    <row r="8" spans="2:7" x14ac:dyDescent="0.3">
      <c r="B8">
        <v>7</v>
      </c>
      <c r="C8" t="s">
        <v>720</v>
      </c>
      <c r="D8" t="s">
        <v>738</v>
      </c>
      <c r="E8" t="s">
        <v>852</v>
      </c>
      <c r="F8">
        <v>969</v>
      </c>
      <c r="G8" s="17">
        <v>1179</v>
      </c>
    </row>
    <row r="9" spans="2:7" x14ac:dyDescent="0.3">
      <c r="B9">
        <v>8</v>
      </c>
      <c r="C9" t="s">
        <v>851</v>
      </c>
      <c r="D9" t="s">
        <v>738</v>
      </c>
      <c r="E9" t="s">
        <v>850</v>
      </c>
      <c r="F9" s="17">
        <v>36650</v>
      </c>
      <c r="G9" s="17">
        <v>44397</v>
      </c>
    </row>
    <row r="10" spans="2:7" x14ac:dyDescent="0.3">
      <c r="B10">
        <v>9</v>
      </c>
      <c r="C10" t="s">
        <v>849</v>
      </c>
      <c r="D10" t="s">
        <v>738</v>
      </c>
      <c r="E10" t="s">
        <v>848</v>
      </c>
      <c r="F10" s="17">
        <v>6792</v>
      </c>
      <c r="G10" s="17">
        <v>8242</v>
      </c>
    </row>
    <row r="11" spans="2:7" x14ac:dyDescent="0.3">
      <c r="B11">
        <v>10</v>
      </c>
      <c r="C11" t="s">
        <v>722</v>
      </c>
      <c r="D11" t="s">
        <v>738</v>
      </c>
      <c r="E11" t="s">
        <v>847</v>
      </c>
      <c r="F11" s="17">
        <v>7118</v>
      </c>
      <c r="G11" s="17">
        <v>8715</v>
      </c>
    </row>
    <row r="12" spans="2:7" x14ac:dyDescent="0.3">
      <c r="B12">
        <v>11</v>
      </c>
      <c r="C12" t="s">
        <v>846</v>
      </c>
      <c r="D12" t="s">
        <v>738</v>
      </c>
      <c r="E12" t="s">
        <v>845</v>
      </c>
      <c r="F12" s="17">
        <v>27848</v>
      </c>
      <c r="G12" s="17">
        <v>33749</v>
      </c>
    </row>
    <row r="13" spans="2:7" x14ac:dyDescent="0.3">
      <c r="B13">
        <v>12</v>
      </c>
      <c r="C13" t="s">
        <v>844</v>
      </c>
      <c r="D13" t="s">
        <v>738</v>
      </c>
      <c r="E13" t="s">
        <v>843</v>
      </c>
      <c r="F13" s="17">
        <v>16207</v>
      </c>
      <c r="G13" s="17">
        <v>19667</v>
      </c>
    </row>
    <row r="14" spans="2:7" x14ac:dyDescent="0.3">
      <c r="B14">
        <v>13</v>
      </c>
      <c r="C14" t="s">
        <v>549</v>
      </c>
      <c r="D14" t="s">
        <v>743</v>
      </c>
      <c r="E14" t="s">
        <v>241</v>
      </c>
      <c r="F14" s="17">
        <v>40631</v>
      </c>
      <c r="G14" s="17">
        <v>49165</v>
      </c>
    </row>
    <row r="15" spans="2:7" x14ac:dyDescent="0.3">
      <c r="B15">
        <v>14</v>
      </c>
      <c r="C15" t="s">
        <v>550</v>
      </c>
      <c r="D15" t="s">
        <v>743</v>
      </c>
      <c r="E15" t="s">
        <v>243</v>
      </c>
      <c r="F15" s="17">
        <v>11562</v>
      </c>
      <c r="G15" s="17">
        <v>14034</v>
      </c>
    </row>
    <row r="16" spans="2:7" x14ac:dyDescent="0.3">
      <c r="B16">
        <v>15</v>
      </c>
      <c r="C16" t="s">
        <v>842</v>
      </c>
      <c r="D16" t="s">
        <v>738</v>
      </c>
      <c r="E16" t="s">
        <v>841</v>
      </c>
      <c r="F16" s="17">
        <v>2251</v>
      </c>
      <c r="G16" s="17">
        <v>2751</v>
      </c>
    </row>
    <row r="17" spans="2:7" x14ac:dyDescent="0.3">
      <c r="B17">
        <v>16</v>
      </c>
      <c r="C17" t="s">
        <v>840</v>
      </c>
      <c r="D17" t="s">
        <v>738</v>
      </c>
      <c r="E17" t="s">
        <v>839</v>
      </c>
      <c r="F17" s="17">
        <v>48009</v>
      </c>
      <c r="G17" s="17">
        <v>58093</v>
      </c>
    </row>
    <row r="18" spans="2:7" x14ac:dyDescent="0.3">
      <c r="B18">
        <v>17</v>
      </c>
      <c r="C18" t="s">
        <v>838</v>
      </c>
      <c r="D18" t="s">
        <v>743</v>
      </c>
      <c r="E18" t="s">
        <v>837</v>
      </c>
      <c r="F18" s="17">
        <v>36685</v>
      </c>
      <c r="G18" s="17">
        <v>44341</v>
      </c>
    </row>
    <row r="19" spans="2:7" x14ac:dyDescent="0.3">
      <c r="B19">
        <v>18</v>
      </c>
      <c r="C19" t="s">
        <v>836</v>
      </c>
      <c r="D19" t="s">
        <v>738</v>
      </c>
      <c r="E19" t="s">
        <v>835</v>
      </c>
      <c r="F19" s="17">
        <v>7299</v>
      </c>
      <c r="G19" s="17">
        <v>8912</v>
      </c>
    </row>
    <row r="20" spans="2:7" x14ac:dyDescent="0.3">
      <c r="B20">
        <v>19</v>
      </c>
      <c r="C20" t="s">
        <v>834</v>
      </c>
      <c r="D20" t="s">
        <v>738</v>
      </c>
      <c r="E20" t="s">
        <v>833</v>
      </c>
      <c r="F20" s="17">
        <v>1624</v>
      </c>
      <c r="G20" s="17">
        <v>1983</v>
      </c>
    </row>
    <row r="21" spans="2:7" x14ac:dyDescent="0.3">
      <c r="B21">
        <v>20</v>
      </c>
      <c r="C21" t="s">
        <v>551</v>
      </c>
      <c r="D21" t="s">
        <v>743</v>
      </c>
      <c r="E21" t="s">
        <v>239</v>
      </c>
      <c r="F21" s="17">
        <v>55737</v>
      </c>
      <c r="G21" s="17">
        <v>67401</v>
      </c>
    </row>
    <row r="22" spans="2:7" x14ac:dyDescent="0.3">
      <c r="B22">
        <v>21</v>
      </c>
      <c r="C22" t="s">
        <v>832</v>
      </c>
      <c r="D22" t="s">
        <v>738</v>
      </c>
      <c r="E22" t="s">
        <v>831</v>
      </c>
      <c r="F22" s="17">
        <v>7444</v>
      </c>
      <c r="G22" s="17">
        <v>9049</v>
      </c>
    </row>
    <row r="23" spans="2:7" x14ac:dyDescent="0.3">
      <c r="B23">
        <v>22</v>
      </c>
      <c r="C23" t="s">
        <v>830</v>
      </c>
      <c r="D23" t="s">
        <v>738</v>
      </c>
      <c r="E23" t="s">
        <v>829</v>
      </c>
      <c r="F23" s="17">
        <v>44205</v>
      </c>
      <c r="G23" s="17">
        <v>53553</v>
      </c>
    </row>
    <row r="24" spans="2:7" x14ac:dyDescent="0.3">
      <c r="B24">
        <v>23</v>
      </c>
      <c r="C24" t="s">
        <v>828</v>
      </c>
      <c r="D24" t="s">
        <v>738</v>
      </c>
      <c r="E24" t="s">
        <v>827</v>
      </c>
      <c r="F24" s="17">
        <v>3214</v>
      </c>
      <c r="G24" s="17">
        <v>3936</v>
      </c>
    </row>
    <row r="25" spans="2:7" x14ac:dyDescent="0.3">
      <c r="B25">
        <v>24</v>
      </c>
      <c r="C25" t="s">
        <v>552</v>
      </c>
      <c r="D25" t="s">
        <v>743</v>
      </c>
      <c r="E25" t="s">
        <v>247</v>
      </c>
      <c r="F25" s="17">
        <v>123926</v>
      </c>
      <c r="G25" s="17">
        <v>149860</v>
      </c>
    </row>
    <row r="26" spans="2:7" x14ac:dyDescent="0.3">
      <c r="B26">
        <v>25</v>
      </c>
      <c r="C26" t="s">
        <v>826</v>
      </c>
      <c r="D26" t="s">
        <v>738</v>
      </c>
      <c r="E26" t="s">
        <v>825</v>
      </c>
      <c r="F26" s="17">
        <v>9431</v>
      </c>
      <c r="G26" s="17">
        <v>11560</v>
      </c>
    </row>
    <row r="27" spans="2:7" x14ac:dyDescent="0.3">
      <c r="B27">
        <v>26</v>
      </c>
      <c r="C27" t="s">
        <v>824</v>
      </c>
      <c r="D27" t="s">
        <v>738</v>
      </c>
      <c r="E27" t="s">
        <v>823</v>
      </c>
      <c r="F27" s="17">
        <v>5371</v>
      </c>
      <c r="G27" s="17">
        <v>6546</v>
      </c>
    </row>
    <row r="28" spans="2:7" x14ac:dyDescent="0.3">
      <c r="B28">
        <v>27</v>
      </c>
      <c r="C28" t="s">
        <v>822</v>
      </c>
      <c r="D28" t="s">
        <v>738</v>
      </c>
      <c r="E28" t="s">
        <v>821</v>
      </c>
      <c r="F28" s="17">
        <v>2543</v>
      </c>
      <c r="G28" s="17">
        <v>3102</v>
      </c>
    </row>
    <row r="29" spans="2:7" x14ac:dyDescent="0.3">
      <c r="B29">
        <v>28</v>
      </c>
      <c r="C29" t="s">
        <v>555</v>
      </c>
      <c r="D29" t="s">
        <v>743</v>
      </c>
      <c r="E29" t="s">
        <v>249</v>
      </c>
      <c r="F29" s="17">
        <v>29127</v>
      </c>
      <c r="G29" s="17">
        <v>35215</v>
      </c>
    </row>
    <row r="30" spans="2:7" x14ac:dyDescent="0.3">
      <c r="B30">
        <v>29</v>
      </c>
      <c r="C30" t="s">
        <v>820</v>
      </c>
      <c r="D30" t="s">
        <v>738</v>
      </c>
      <c r="E30" t="s">
        <v>819</v>
      </c>
      <c r="F30" s="17">
        <v>6812</v>
      </c>
      <c r="G30" s="17">
        <v>8354</v>
      </c>
    </row>
    <row r="31" spans="2:7" x14ac:dyDescent="0.3">
      <c r="B31">
        <v>30</v>
      </c>
      <c r="C31" t="s">
        <v>556</v>
      </c>
      <c r="D31" t="s">
        <v>743</v>
      </c>
      <c r="E31" t="s">
        <v>557</v>
      </c>
      <c r="F31" s="17">
        <v>7780</v>
      </c>
      <c r="G31" s="17">
        <v>9524</v>
      </c>
    </row>
    <row r="32" spans="2:7" x14ac:dyDescent="0.3">
      <c r="B32">
        <v>31</v>
      </c>
      <c r="C32" t="s">
        <v>818</v>
      </c>
      <c r="D32" t="s">
        <v>743</v>
      </c>
      <c r="E32" t="s">
        <v>817</v>
      </c>
      <c r="F32" s="17">
        <v>5784</v>
      </c>
      <c r="G32" s="17">
        <v>7084</v>
      </c>
    </row>
    <row r="33" spans="2:7" x14ac:dyDescent="0.3">
      <c r="B33">
        <v>32</v>
      </c>
      <c r="C33" t="s">
        <v>816</v>
      </c>
      <c r="D33" t="s">
        <v>738</v>
      </c>
      <c r="E33" t="s">
        <v>815</v>
      </c>
      <c r="F33" s="17">
        <v>5271</v>
      </c>
      <c r="G33" s="17">
        <v>6460</v>
      </c>
    </row>
    <row r="34" spans="2:7" x14ac:dyDescent="0.3">
      <c r="B34">
        <v>33</v>
      </c>
      <c r="C34" t="s">
        <v>814</v>
      </c>
      <c r="D34" t="s">
        <v>738</v>
      </c>
      <c r="E34" t="s">
        <v>813</v>
      </c>
      <c r="F34" s="17">
        <v>19927</v>
      </c>
      <c r="G34" s="17">
        <v>24300</v>
      </c>
    </row>
    <row r="35" spans="2:7" x14ac:dyDescent="0.3">
      <c r="B35">
        <v>34</v>
      </c>
      <c r="C35" t="s">
        <v>812</v>
      </c>
      <c r="D35" t="s">
        <v>738</v>
      </c>
      <c r="E35" t="s">
        <v>811</v>
      </c>
      <c r="F35" s="17">
        <v>1881</v>
      </c>
      <c r="G35" s="17">
        <v>2303</v>
      </c>
    </row>
    <row r="36" spans="2:7" x14ac:dyDescent="0.3">
      <c r="B36">
        <v>35</v>
      </c>
      <c r="C36" t="s">
        <v>810</v>
      </c>
      <c r="D36" t="s">
        <v>738</v>
      </c>
      <c r="E36" t="s">
        <v>809</v>
      </c>
      <c r="F36" s="17">
        <v>1961</v>
      </c>
      <c r="G36" s="17">
        <v>2395</v>
      </c>
    </row>
    <row r="37" spans="2:7" x14ac:dyDescent="0.3">
      <c r="B37">
        <v>36</v>
      </c>
      <c r="C37" t="s">
        <v>808</v>
      </c>
      <c r="D37" t="s">
        <v>743</v>
      </c>
      <c r="E37" t="s">
        <v>807</v>
      </c>
      <c r="F37" s="17">
        <v>64371</v>
      </c>
      <c r="G37" s="17">
        <v>77864</v>
      </c>
    </row>
    <row r="38" spans="2:7" x14ac:dyDescent="0.3">
      <c r="B38">
        <v>37</v>
      </c>
      <c r="C38" t="s">
        <v>558</v>
      </c>
      <c r="D38" t="s">
        <v>743</v>
      </c>
      <c r="E38" t="s">
        <v>559</v>
      </c>
      <c r="F38" s="17">
        <v>7098</v>
      </c>
      <c r="G38" s="17">
        <v>8677</v>
      </c>
    </row>
    <row r="39" spans="2:7" x14ac:dyDescent="0.3">
      <c r="B39">
        <v>38</v>
      </c>
      <c r="C39" t="s">
        <v>806</v>
      </c>
      <c r="D39" t="s">
        <v>738</v>
      </c>
      <c r="E39" t="s">
        <v>805</v>
      </c>
      <c r="F39" s="17">
        <v>5548</v>
      </c>
      <c r="G39" s="17">
        <v>6800</v>
      </c>
    </row>
    <row r="40" spans="2:7" x14ac:dyDescent="0.3">
      <c r="B40">
        <v>39</v>
      </c>
      <c r="C40" t="s">
        <v>560</v>
      </c>
      <c r="D40" t="s">
        <v>743</v>
      </c>
      <c r="E40" t="s">
        <v>561</v>
      </c>
      <c r="F40" s="17">
        <v>79978</v>
      </c>
      <c r="G40" s="17">
        <v>96740</v>
      </c>
    </row>
    <row r="41" spans="2:7" x14ac:dyDescent="0.3">
      <c r="B41">
        <v>40</v>
      </c>
      <c r="C41" t="s">
        <v>804</v>
      </c>
      <c r="D41" t="s">
        <v>738</v>
      </c>
      <c r="E41" t="s">
        <v>803</v>
      </c>
      <c r="F41" s="17">
        <v>31962</v>
      </c>
      <c r="G41" s="17">
        <v>38672</v>
      </c>
    </row>
    <row r="42" spans="2:7" x14ac:dyDescent="0.3">
      <c r="B42">
        <v>41</v>
      </c>
      <c r="C42" t="s">
        <v>562</v>
      </c>
      <c r="D42" t="s">
        <v>743</v>
      </c>
      <c r="E42" t="s">
        <v>563</v>
      </c>
      <c r="F42" s="17">
        <v>68755</v>
      </c>
      <c r="G42" s="17">
        <v>83429</v>
      </c>
    </row>
    <row r="43" spans="2:7" x14ac:dyDescent="0.3">
      <c r="B43">
        <v>42</v>
      </c>
      <c r="C43" t="s">
        <v>802</v>
      </c>
      <c r="D43" t="s">
        <v>738</v>
      </c>
      <c r="E43" t="s">
        <v>801</v>
      </c>
      <c r="F43" s="17">
        <v>5304</v>
      </c>
      <c r="G43" s="17">
        <v>6482</v>
      </c>
    </row>
    <row r="44" spans="2:7" x14ac:dyDescent="0.3">
      <c r="B44">
        <v>43</v>
      </c>
      <c r="C44" t="s">
        <v>800</v>
      </c>
      <c r="D44" t="s">
        <v>738</v>
      </c>
      <c r="E44" t="s">
        <v>799</v>
      </c>
      <c r="F44" s="17">
        <v>6504</v>
      </c>
      <c r="G44" s="17">
        <v>7939</v>
      </c>
    </row>
    <row r="45" spans="2:7" x14ac:dyDescent="0.3">
      <c r="B45">
        <v>44</v>
      </c>
      <c r="C45" t="s">
        <v>798</v>
      </c>
      <c r="D45" t="s">
        <v>738</v>
      </c>
      <c r="E45" t="s">
        <v>797</v>
      </c>
      <c r="F45" s="17">
        <v>2295</v>
      </c>
      <c r="G45" s="17">
        <v>2810</v>
      </c>
    </row>
    <row r="46" spans="2:7" x14ac:dyDescent="0.3">
      <c r="B46">
        <v>45</v>
      </c>
      <c r="C46" t="s">
        <v>796</v>
      </c>
      <c r="D46" t="s">
        <v>738</v>
      </c>
      <c r="E46" t="s">
        <v>795</v>
      </c>
      <c r="F46" s="17">
        <v>44145</v>
      </c>
      <c r="G46" s="17">
        <v>53384</v>
      </c>
    </row>
    <row r="47" spans="2:7" x14ac:dyDescent="0.3">
      <c r="B47">
        <v>46</v>
      </c>
      <c r="C47" t="s">
        <v>794</v>
      </c>
      <c r="D47" t="s">
        <v>738</v>
      </c>
      <c r="E47" t="s">
        <v>793</v>
      </c>
      <c r="F47" s="17">
        <v>1875</v>
      </c>
      <c r="G47" s="17">
        <v>2291</v>
      </c>
    </row>
    <row r="48" spans="2:7" x14ac:dyDescent="0.3">
      <c r="B48">
        <v>47</v>
      </c>
      <c r="C48" t="s">
        <v>792</v>
      </c>
      <c r="D48" t="s">
        <v>738</v>
      </c>
      <c r="E48" t="s">
        <v>791</v>
      </c>
      <c r="F48" s="17">
        <v>6609</v>
      </c>
      <c r="G48" s="17">
        <v>8078</v>
      </c>
    </row>
    <row r="49" spans="2:7" x14ac:dyDescent="0.3">
      <c r="B49">
        <v>48</v>
      </c>
      <c r="C49" t="s">
        <v>790</v>
      </c>
      <c r="D49" t="s">
        <v>738</v>
      </c>
      <c r="E49" t="s">
        <v>789</v>
      </c>
      <c r="F49" s="17">
        <v>3488</v>
      </c>
      <c r="G49" s="17">
        <v>4270</v>
      </c>
    </row>
    <row r="50" spans="2:7" x14ac:dyDescent="0.3">
      <c r="B50">
        <v>49</v>
      </c>
      <c r="C50" t="s">
        <v>788</v>
      </c>
      <c r="D50" t="s">
        <v>738</v>
      </c>
      <c r="E50" t="s">
        <v>787</v>
      </c>
      <c r="F50" s="17">
        <v>3379</v>
      </c>
      <c r="G50" s="17">
        <v>4138</v>
      </c>
    </row>
    <row r="51" spans="2:7" x14ac:dyDescent="0.3">
      <c r="B51">
        <v>50</v>
      </c>
      <c r="C51" t="s">
        <v>786</v>
      </c>
      <c r="D51" t="s">
        <v>738</v>
      </c>
      <c r="E51" t="s">
        <v>785</v>
      </c>
      <c r="F51" s="17">
        <v>2099</v>
      </c>
      <c r="G51" s="17">
        <v>2573</v>
      </c>
    </row>
    <row r="52" spans="2:7" x14ac:dyDescent="0.3">
      <c r="B52">
        <v>51</v>
      </c>
      <c r="C52" t="s">
        <v>784</v>
      </c>
      <c r="D52" t="s">
        <v>738</v>
      </c>
      <c r="E52" t="s">
        <v>783</v>
      </c>
      <c r="F52" s="17">
        <v>5089</v>
      </c>
      <c r="G52" s="17">
        <v>6225</v>
      </c>
    </row>
    <row r="53" spans="2:7" x14ac:dyDescent="0.3">
      <c r="B53">
        <v>52</v>
      </c>
      <c r="C53" t="s">
        <v>782</v>
      </c>
      <c r="D53" t="s">
        <v>738</v>
      </c>
      <c r="E53" t="s">
        <v>781</v>
      </c>
      <c r="F53" s="17">
        <v>24296</v>
      </c>
      <c r="G53" s="17">
        <v>29391</v>
      </c>
    </row>
    <row r="54" spans="2:7" x14ac:dyDescent="0.3">
      <c r="B54">
        <v>53</v>
      </c>
      <c r="C54" t="s">
        <v>780</v>
      </c>
      <c r="D54" t="s">
        <v>738</v>
      </c>
      <c r="E54" t="s">
        <v>779</v>
      </c>
      <c r="F54">
        <v>812</v>
      </c>
      <c r="G54">
        <v>990</v>
      </c>
    </row>
    <row r="55" spans="2:7" x14ac:dyDescent="0.3">
      <c r="B55">
        <v>54</v>
      </c>
      <c r="C55" t="s">
        <v>778</v>
      </c>
      <c r="D55" t="s">
        <v>738</v>
      </c>
      <c r="E55" t="s">
        <v>777</v>
      </c>
      <c r="F55" s="17">
        <v>42056</v>
      </c>
      <c r="G55" s="17">
        <v>51282</v>
      </c>
    </row>
    <row r="56" spans="2:7" x14ac:dyDescent="0.3">
      <c r="B56">
        <v>55</v>
      </c>
      <c r="C56" t="s">
        <v>776</v>
      </c>
      <c r="D56" t="s">
        <v>738</v>
      </c>
      <c r="E56" t="s">
        <v>775</v>
      </c>
      <c r="F56" s="17">
        <v>21307</v>
      </c>
      <c r="G56" s="17">
        <v>25890</v>
      </c>
    </row>
    <row r="57" spans="2:7" x14ac:dyDescent="0.3">
      <c r="B57">
        <v>56</v>
      </c>
      <c r="C57" t="s">
        <v>774</v>
      </c>
      <c r="D57" t="s">
        <v>738</v>
      </c>
      <c r="E57" t="s">
        <v>773</v>
      </c>
      <c r="F57" s="17">
        <v>1426</v>
      </c>
      <c r="G57" s="17">
        <v>1747</v>
      </c>
    </row>
    <row r="58" spans="2:7" x14ac:dyDescent="0.3">
      <c r="B58">
        <v>57</v>
      </c>
      <c r="C58" t="s">
        <v>772</v>
      </c>
      <c r="D58" t="s">
        <v>738</v>
      </c>
      <c r="E58" t="s">
        <v>771</v>
      </c>
      <c r="F58" s="17">
        <v>12317</v>
      </c>
      <c r="G58" s="17">
        <v>14976</v>
      </c>
    </row>
    <row r="59" spans="2:7" x14ac:dyDescent="0.3">
      <c r="C59" t="s">
        <v>623</v>
      </c>
      <c r="D59" t="s">
        <v>477</v>
      </c>
      <c r="E59" t="s">
        <v>44</v>
      </c>
      <c r="F59" s="17">
        <v>1371035</v>
      </c>
      <c r="G59" s="17">
        <v>1637226</v>
      </c>
    </row>
    <row r="60" spans="2:7" x14ac:dyDescent="0.3">
      <c r="C60" t="s">
        <v>770</v>
      </c>
      <c r="D60" t="s">
        <v>738</v>
      </c>
      <c r="E60" t="s">
        <v>769</v>
      </c>
      <c r="F60" s="17">
        <v>39595</v>
      </c>
      <c r="G60" s="17">
        <v>46851</v>
      </c>
    </row>
    <row r="61" spans="2:7" x14ac:dyDescent="0.3">
      <c r="C61" t="s">
        <v>768</v>
      </c>
      <c r="D61" t="s">
        <v>738</v>
      </c>
      <c r="E61" t="s">
        <v>767</v>
      </c>
      <c r="F61" s="17">
        <v>69786</v>
      </c>
      <c r="G61" s="17">
        <v>81460</v>
      </c>
    </row>
    <row r="62" spans="2:7" x14ac:dyDescent="0.3">
      <c r="C62" t="s">
        <v>624</v>
      </c>
      <c r="D62" t="s">
        <v>743</v>
      </c>
      <c r="E62" t="s">
        <v>199</v>
      </c>
      <c r="F62" s="17">
        <v>122171</v>
      </c>
      <c r="G62" s="17">
        <v>145436</v>
      </c>
    </row>
    <row r="63" spans="2:7" x14ac:dyDescent="0.3">
      <c r="C63" t="s">
        <v>766</v>
      </c>
      <c r="D63" t="s">
        <v>738</v>
      </c>
      <c r="E63" t="s">
        <v>765</v>
      </c>
      <c r="F63" s="17">
        <v>52582</v>
      </c>
      <c r="G63" s="17">
        <v>61938</v>
      </c>
    </row>
    <row r="64" spans="2:7" x14ac:dyDescent="0.3">
      <c r="C64" t="s">
        <v>625</v>
      </c>
      <c r="D64" t="s">
        <v>743</v>
      </c>
      <c r="E64" t="s">
        <v>626</v>
      </c>
      <c r="F64" s="17">
        <v>137392</v>
      </c>
      <c r="G64" s="17">
        <v>164017</v>
      </c>
    </row>
    <row r="65" spans="3:7" x14ac:dyDescent="0.3">
      <c r="C65" t="s">
        <v>764</v>
      </c>
      <c r="D65" t="s">
        <v>738</v>
      </c>
      <c r="E65" t="s">
        <v>763</v>
      </c>
      <c r="F65" s="17">
        <v>37063</v>
      </c>
      <c r="G65" s="17">
        <v>43658</v>
      </c>
    </row>
    <row r="66" spans="3:7" x14ac:dyDescent="0.3">
      <c r="C66" t="s">
        <v>762</v>
      </c>
      <c r="D66" t="s">
        <v>738</v>
      </c>
      <c r="E66" t="s">
        <v>761</v>
      </c>
      <c r="F66" s="17">
        <v>19749</v>
      </c>
      <c r="G66" s="17">
        <v>23358</v>
      </c>
    </row>
    <row r="67" spans="3:7" x14ac:dyDescent="0.3">
      <c r="C67" t="s">
        <v>760</v>
      </c>
      <c r="D67" t="s">
        <v>738</v>
      </c>
      <c r="E67" t="s">
        <v>759</v>
      </c>
      <c r="F67" s="17">
        <v>42791</v>
      </c>
      <c r="G67" s="17">
        <v>50808</v>
      </c>
    </row>
    <row r="68" spans="3:7" x14ac:dyDescent="0.3">
      <c r="C68" t="s">
        <v>758</v>
      </c>
      <c r="D68" t="s">
        <v>738</v>
      </c>
      <c r="E68" t="s">
        <v>757</v>
      </c>
      <c r="F68" s="17">
        <v>23085</v>
      </c>
      <c r="G68" s="17">
        <v>27069</v>
      </c>
    </row>
    <row r="69" spans="3:7" x14ac:dyDescent="0.3">
      <c r="C69" t="s">
        <v>627</v>
      </c>
      <c r="D69" t="s">
        <v>743</v>
      </c>
      <c r="E69" t="s">
        <v>628</v>
      </c>
      <c r="F69" s="17">
        <v>84504</v>
      </c>
      <c r="G69" s="17">
        <v>101607</v>
      </c>
    </row>
    <row r="70" spans="3:7" x14ac:dyDescent="0.3">
      <c r="C70" t="s">
        <v>756</v>
      </c>
      <c r="D70" t="s">
        <v>738</v>
      </c>
      <c r="E70" t="s">
        <v>755</v>
      </c>
      <c r="F70" s="17">
        <v>112631</v>
      </c>
      <c r="G70" s="17">
        <v>132587</v>
      </c>
    </row>
    <row r="71" spans="3:7" x14ac:dyDescent="0.3">
      <c r="C71" t="s">
        <v>754</v>
      </c>
      <c r="D71" t="s">
        <v>743</v>
      </c>
      <c r="E71" t="s">
        <v>237</v>
      </c>
      <c r="F71" s="17">
        <v>234352</v>
      </c>
      <c r="G71" s="17">
        <v>286786</v>
      </c>
    </row>
    <row r="72" spans="3:7" x14ac:dyDescent="0.3">
      <c r="C72" t="s">
        <v>753</v>
      </c>
      <c r="D72" t="s">
        <v>738</v>
      </c>
      <c r="E72" t="s">
        <v>752</v>
      </c>
      <c r="F72" s="17">
        <v>43760</v>
      </c>
      <c r="G72" s="17">
        <v>52785</v>
      </c>
    </row>
    <row r="73" spans="3:7" x14ac:dyDescent="0.3">
      <c r="C73" t="s">
        <v>751</v>
      </c>
      <c r="D73" t="s">
        <v>738</v>
      </c>
      <c r="E73" t="s">
        <v>750</v>
      </c>
      <c r="F73" s="17">
        <v>78355</v>
      </c>
      <c r="G73" s="17">
        <v>92139</v>
      </c>
    </row>
    <row r="74" spans="3:7" x14ac:dyDescent="0.3">
      <c r="C74" t="s">
        <v>749</v>
      </c>
      <c r="D74" t="s">
        <v>738</v>
      </c>
      <c r="E74" t="s">
        <v>748</v>
      </c>
      <c r="F74" s="17">
        <v>8414</v>
      </c>
      <c r="G74" s="17">
        <v>10041</v>
      </c>
    </row>
    <row r="75" spans="3:7" x14ac:dyDescent="0.3">
      <c r="C75" t="s">
        <v>747</v>
      </c>
      <c r="D75" t="s">
        <v>738</v>
      </c>
      <c r="E75" t="s">
        <v>746</v>
      </c>
      <c r="F75" s="17">
        <v>77779</v>
      </c>
      <c r="G75" s="17">
        <v>93685</v>
      </c>
    </row>
    <row r="76" spans="3:7" x14ac:dyDescent="0.3">
      <c r="C76" t="s">
        <v>745</v>
      </c>
      <c r="D76" t="s">
        <v>738</v>
      </c>
      <c r="E76" t="s">
        <v>744</v>
      </c>
      <c r="F76" s="17">
        <v>39524</v>
      </c>
      <c r="G76" s="17">
        <v>47162</v>
      </c>
    </row>
    <row r="77" spans="3:7" x14ac:dyDescent="0.3">
      <c r="C77" t="s">
        <v>630</v>
      </c>
      <c r="D77" t="s">
        <v>743</v>
      </c>
      <c r="E77" t="s">
        <v>554</v>
      </c>
      <c r="F77" s="17">
        <v>73115</v>
      </c>
      <c r="G77" s="17">
        <v>87731</v>
      </c>
    </row>
    <row r="78" spans="3:7" x14ac:dyDescent="0.3">
      <c r="C78" t="s">
        <v>742</v>
      </c>
      <c r="D78" t="s">
        <v>738</v>
      </c>
      <c r="E78" t="s">
        <v>236</v>
      </c>
      <c r="F78" s="17">
        <v>27112</v>
      </c>
      <c r="G78" s="17">
        <v>31995</v>
      </c>
    </row>
    <row r="79" spans="3:7" x14ac:dyDescent="0.3">
      <c r="C79" t="s">
        <v>741</v>
      </c>
      <c r="D79" t="s">
        <v>738</v>
      </c>
      <c r="E79" t="s">
        <v>740</v>
      </c>
      <c r="F79" s="17">
        <v>35054</v>
      </c>
      <c r="G79" s="17">
        <v>41538</v>
      </c>
    </row>
    <row r="80" spans="3:7" x14ac:dyDescent="0.3">
      <c r="C80" t="s">
        <v>739</v>
      </c>
      <c r="D80" t="s">
        <v>738</v>
      </c>
      <c r="E80" t="s">
        <v>737</v>
      </c>
      <c r="F80" s="17">
        <v>12221</v>
      </c>
      <c r="G80" s="17">
        <v>14575</v>
      </c>
    </row>
    <row r="81" spans="6:7" x14ac:dyDescent="0.3">
      <c r="F81" s="17"/>
      <c r="G81" s="1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7607-F0D7-41E9-A562-7BFB32A87B78}">
  <dimension ref="B2:G66"/>
  <sheetViews>
    <sheetView topLeftCell="A24" zoomScale="113" workbookViewId="0">
      <selection activeCell="H40" sqref="H40"/>
    </sheetView>
  </sheetViews>
  <sheetFormatPr defaultRowHeight="14.4" x14ac:dyDescent="0.3"/>
  <cols>
    <col min="3" max="3" width="10.33203125" customWidth="1"/>
    <col min="4" max="4" width="13.21875" customWidth="1"/>
    <col min="6" max="7" width="10.77734375" customWidth="1"/>
  </cols>
  <sheetData>
    <row r="2" spans="2:7" x14ac:dyDescent="0.3">
      <c r="B2" t="s">
        <v>952</v>
      </c>
      <c r="C2" s="22" t="s">
        <v>476</v>
      </c>
      <c r="D2" t="s">
        <v>477</v>
      </c>
      <c r="E2" t="s">
        <v>36</v>
      </c>
      <c r="F2" s="17" t="s">
        <v>951</v>
      </c>
      <c r="G2" s="17" t="s">
        <v>950</v>
      </c>
    </row>
    <row r="3" spans="2:7" x14ac:dyDescent="0.3">
      <c r="B3">
        <v>2</v>
      </c>
      <c r="C3" t="s">
        <v>478</v>
      </c>
      <c r="D3" t="s">
        <v>743</v>
      </c>
      <c r="E3" t="s">
        <v>480</v>
      </c>
      <c r="F3" s="17">
        <v>89704</v>
      </c>
      <c r="G3" s="17">
        <v>105336</v>
      </c>
    </row>
    <row r="4" spans="2:7" x14ac:dyDescent="0.3">
      <c r="B4">
        <v>3</v>
      </c>
      <c r="C4" t="s">
        <v>949</v>
      </c>
      <c r="D4" t="s">
        <v>738</v>
      </c>
      <c r="E4" t="s">
        <v>948</v>
      </c>
      <c r="F4" s="17">
        <v>31177</v>
      </c>
      <c r="G4" s="17">
        <v>36529</v>
      </c>
    </row>
    <row r="5" spans="2:7" x14ac:dyDescent="0.3">
      <c r="B5">
        <v>4</v>
      </c>
      <c r="C5" t="s">
        <v>481</v>
      </c>
      <c r="D5" t="s">
        <v>743</v>
      </c>
      <c r="E5" t="s">
        <v>185</v>
      </c>
      <c r="F5" s="17">
        <v>275128</v>
      </c>
      <c r="G5" s="17">
        <v>333880</v>
      </c>
    </row>
    <row r="6" spans="2:7" x14ac:dyDescent="0.3">
      <c r="B6">
        <v>5</v>
      </c>
      <c r="C6" t="s">
        <v>947</v>
      </c>
      <c r="D6" t="s">
        <v>738</v>
      </c>
      <c r="E6" t="s">
        <v>946</v>
      </c>
      <c r="F6" s="17">
        <v>26036</v>
      </c>
      <c r="G6" s="17">
        <v>30347</v>
      </c>
    </row>
    <row r="7" spans="2:7" x14ac:dyDescent="0.3">
      <c r="B7">
        <v>6</v>
      </c>
      <c r="C7" t="s">
        <v>482</v>
      </c>
      <c r="D7" t="s">
        <v>738</v>
      </c>
      <c r="E7" t="s">
        <v>483</v>
      </c>
      <c r="F7" s="17">
        <v>118131</v>
      </c>
      <c r="G7" s="17">
        <v>138754</v>
      </c>
    </row>
    <row r="8" spans="2:7" x14ac:dyDescent="0.3">
      <c r="B8">
        <v>7</v>
      </c>
      <c r="C8" t="s">
        <v>945</v>
      </c>
      <c r="D8" t="s">
        <v>738</v>
      </c>
      <c r="E8" t="s">
        <v>944</v>
      </c>
      <c r="F8" s="17">
        <v>23314</v>
      </c>
      <c r="G8" s="17">
        <v>27857</v>
      </c>
    </row>
    <row r="9" spans="2:7" x14ac:dyDescent="0.3">
      <c r="B9">
        <v>8</v>
      </c>
      <c r="C9" t="s">
        <v>731</v>
      </c>
      <c r="D9" t="s">
        <v>738</v>
      </c>
      <c r="E9" t="s">
        <v>943</v>
      </c>
      <c r="F9" s="17">
        <v>116197</v>
      </c>
      <c r="G9" s="17">
        <v>135262</v>
      </c>
    </row>
    <row r="10" spans="2:7" x14ac:dyDescent="0.3">
      <c r="B10">
        <v>9</v>
      </c>
      <c r="C10" t="s">
        <v>484</v>
      </c>
      <c r="D10" t="s">
        <v>743</v>
      </c>
      <c r="E10" t="s">
        <v>197</v>
      </c>
      <c r="F10" s="17">
        <v>90400</v>
      </c>
      <c r="G10" s="17">
        <v>109192</v>
      </c>
    </row>
    <row r="11" spans="2:7" x14ac:dyDescent="0.3">
      <c r="B11">
        <v>10</v>
      </c>
      <c r="C11" t="s">
        <v>942</v>
      </c>
      <c r="D11" t="s">
        <v>738</v>
      </c>
      <c r="E11" t="s">
        <v>941</v>
      </c>
      <c r="F11" s="17">
        <v>25718</v>
      </c>
      <c r="G11" s="17">
        <v>29915</v>
      </c>
    </row>
    <row r="12" spans="2:7" x14ac:dyDescent="0.3">
      <c r="B12">
        <v>11</v>
      </c>
      <c r="C12" t="s">
        <v>940</v>
      </c>
      <c r="D12" t="s">
        <v>738</v>
      </c>
      <c r="E12" t="s">
        <v>939</v>
      </c>
      <c r="F12" s="17">
        <v>34028</v>
      </c>
      <c r="G12" s="17">
        <v>40085</v>
      </c>
    </row>
    <row r="13" spans="2:7" x14ac:dyDescent="0.3">
      <c r="B13">
        <v>12</v>
      </c>
      <c r="C13" t="s">
        <v>938</v>
      </c>
      <c r="D13" t="s">
        <v>738</v>
      </c>
      <c r="E13" t="s">
        <v>937</v>
      </c>
      <c r="F13" s="17">
        <v>8728</v>
      </c>
      <c r="G13" s="17">
        <v>10429</v>
      </c>
    </row>
    <row r="14" spans="2:7" x14ac:dyDescent="0.3">
      <c r="B14">
        <v>13</v>
      </c>
      <c r="C14" t="s">
        <v>936</v>
      </c>
      <c r="D14" t="s">
        <v>738</v>
      </c>
      <c r="E14" t="s">
        <v>935</v>
      </c>
      <c r="F14" s="17">
        <v>5130</v>
      </c>
      <c r="G14" s="17">
        <v>5958</v>
      </c>
    </row>
    <row r="15" spans="2:7" x14ac:dyDescent="0.3">
      <c r="B15">
        <v>14</v>
      </c>
      <c r="C15" t="s">
        <v>485</v>
      </c>
      <c r="D15" t="s">
        <v>743</v>
      </c>
      <c r="E15" t="s">
        <v>486</v>
      </c>
      <c r="F15" s="17">
        <v>26162</v>
      </c>
      <c r="G15" s="17">
        <v>31575</v>
      </c>
    </row>
    <row r="16" spans="2:7" x14ac:dyDescent="0.3">
      <c r="B16">
        <v>15</v>
      </c>
      <c r="C16" t="s">
        <v>934</v>
      </c>
      <c r="D16" t="s">
        <v>738</v>
      </c>
      <c r="E16" t="s">
        <v>933</v>
      </c>
      <c r="F16" s="17">
        <v>2972</v>
      </c>
      <c r="G16" s="17">
        <v>3571</v>
      </c>
    </row>
    <row r="17" spans="2:7" x14ac:dyDescent="0.3">
      <c r="B17">
        <v>16</v>
      </c>
      <c r="C17" t="s">
        <v>487</v>
      </c>
      <c r="D17" t="s">
        <v>743</v>
      </c>
      <c r="E17" t="s">
        <v>216</v>
      </c>
      <c r="F17" s="17">
        <v>364841</v>
      </c>
      <c r="G17" s="17">
        <v>436090</v>
      </c>
    </row>
    <row r="18" spans="2:7" x14ac:dyDescent="0.3">
      <c r="B18">
        <v>17</v>
      </c>
      <c r="C18" t="s">
        <v>488</v>
      </c>
      <c r="D18" t="s">
        <v>743</v>
      </c>
      <c r="E18" t="s">
        <v>220</v>
      </c>
      <c r="F18" s="17">
        <v>30898</v>
      </c>
      <c r="G18" s="17">
        <v>37511</v>
      </c>
    </row>
    <row r="19" spans="2:7" x14ac:dyDescent="0.3">
      <c r="B19">
        <v>18</v>
      </c>
      <c r="C19" t="s">
        <v>717</v>
      </c>
      <c r="D19" t="s">
        <v>738</v>
      </c>
      <c r="E19" t="s">
        <v>932</v>
      </c>
      <c r="F19" s="17">
        <v>45832</v>
      </c>
      <c r="G19" s="17">
        <v>53653</v>
      </c>
    </row>
    <row r="20" spans="2:7" x14ac:dyDescent="0.3">
      <c r="B20">
        <v>19</v>
      </c>
      <c r="C20" t="s">
        <v>931</v>
      </c>
      <c r="D20" t="s">
        <v>738</v>
      </c>
      <c r="E20" t="s">
        <v>930</v>
      </c>
      <c r="F20" s="17">
        <v>21674</v>
      </c>
      <c r="G20" s="17">
        <v>26117</v>
      </c>
    </row>
    <row r="21" spans="2:7" x14ac:dyDescent="0.3">
      <c r="B21">
        <v>20</v>
      </c>
      <c r="C21" t="s">
        <v>929</v>
      </c>
      <c r="D21" t="s">
        <v>743</v>
      </c>
      <c r="E21" t="s">
        <v>490</v>
      </c>
      <c r="F21" s="17">
        <v>42231</v>
      </c>
      <c r="G21" s="17">
        <v>51736</v>
      </c>
    </row>
    <row r="22" spans="2:7" x14ac:dyDescent="0.3">
      <c r="B22">
        <v>21</v>
      </c>
      <c r="C22" t="s">
        <v>491</v>
      </c>
      <c r="D22" t="s">
        <v>743</v>
      </c>
      <c r="E22" t="s">
        <v>492</v>
      </c>
      <c r="F22" s="17">
        <v>70125</v>
      </c>
      <c r="G22" s="17">
        <v>85265</v>
      </c>
    </row>
    <row r="23" spans="2:7" x14ac:dyDescent="0.3">
      <c r="B23">
        <v>22</v>
      </c>
      <c r="C23" t="s">
        <v>928</v>
      </c>
      <c r="D23" t="s">
        <v>738</v>
      </c>
      <c r="E23" t="s">
        <v>927</v>
      </c>
      <c r="F23" s="17">
        <v>15197</v>
      </c>
      <c r="G23" s="17">
        <v>18635</v>
      </c>
    </row>
    <row r="24" spans="2:7" x14ac:dyDescent="0.3">
      <c r="B24">
        <v>23</v>
      </c>
      <c r="C24" t="s">
        <v>493</v>
      </c>
      <c r="D24" t="s">
        <v>743</v>
      </c>
      <c r="E24" t="s">
        <v>494</v>
      </c>
      <c r="F24" s="17">
        <v>19736</v>
      </c>
      <c r="G24" s="17">
        <v>23959</v>
      </c>
    </row>
    <row r="25" spans="2:7" x14ac:dyDescent="0.3">
      <c r="B25">
        <v>46</v>
      </c>
      <c r="C25" s="22" t="s">
        <v>526</v>
      </c>
      <c r="D25" t="s">
        <v>477</v>
      </c>
      <c r="E25" t="s">
        <v>527</v>
      </c>
      <c r="F25" s="17">
        <v>1532081</v>
      </c>
      <c r="G25" s="17">
        <v>1854778</v>
      </c>
    </row>
    <row r="26" spans="2:7" x14ac:dyDescent="0.3">
      <c r="B26">
        <v>47</v>
      </c>
      <c r="C26" t="s">
        <v>926</v>
      </c>
      <c r="D26" t="s">
        <v>738</v>
      </c>
      <c r="E26" t="s">
        <v>925</v>
      </c>
      <c r="F26" s="17">
        <v>21872</v>
      </c>
      <c r="G26" s="17">
        <v>26507</v>
      </c>
    </row>
    <row r="27" spans="2:7" x14ac:dyDescent="0.3">
      <c r="B27">
        <v>48</v>
      </c>
      <c r="C27" t="s">
        <v>924</v>
      </c>
      <c r="D27" t="s">
        <v>743</v>
      </c>
      <c r="E27" t="s">
        <v>527</v>
      </c>
      <c r="F27" s="17">
        <v>675488</v>
      </c>
      <c r="G27" s="17">
        <v>818635</v>
      </c>
    </row>
    <row r="28" spans="2:7" x14ac:dyDescent="0.3">
      <c r="B28">
        <v>49</v>
      </c>
      <c r="C28" t="s">
        <v>923</v>
      </c>
      <c r="D28" t="s">
        <v>738</v>
      </c>
      <c r="E28" t="s">
        <v>922</v>
      </c>
      <c r="F28" s="17">
        <v>4352</v>
      </c>
      <c r="G28" s="17">
        <v>5248</v>
      </c>
    </row>
    <row r="29" spans="2:7" x14ac:dyDescent="0.3">
      <c r="B29">
        <v>50</v>
      </c>
      <c r="C29" t="s">
        <v>921</v>
      </c>
      <c r="D29" t="s">
        <v>738</v>
      </c>
      <c r="E29" t="s">
        <v>920</v>
      </c>
      <c r="F29" s="17">
        <v>44983</v>
      </c>
      <c r="G29" s="17">
        <v>54386</v>
      </c>
    </row>
    <row r="30" spans="2:7" x14ac:dyDescent="0.3">
      <c r="B30">
        <v>51</v>
      </c>
      <c r="C30" t="s">
        <v>919</v>
      </c>
      <c r="D30" t="s">
        <v>738</v>
      </c>
      <c r="E30" t="s">
        <v>918</v>
      </c>
      <c r="F30" s="17">
        <v>4425</v>
      </c>
      <c r="G30" s="17">
        <v>5338</v>
      </c>
    </row>
    <row r="31" spans="2:7" x14ac:dyDescent="0.3">
      <c r="B31">
        <v>52</v>
      </c>
      <c r="C31" t="s">
        <v>917</v>
      </c>
      <c r="D31" t="s">
        <v>738</v>
      </c>
      <c r="E31" t="s">
        <v>916</v>
      </c>
      <c r="F31" s="17">
        <v>16757</v>
      </c>
      <c r="G31" s="17">
        <v>20231</v>
      </c>
    </row>
    <row r="32" spans="2:7" x14ac:dyDescent="0.3">
      <c r="B32">
        <v>53</v>
      </c>
      <c r="C32" t="s">
        <v>915</v>
      </c>
      <c r="D32" t="s">
        <v>738</v>
      </c>
      <c r="E32" t="s">
        <v>914</v>
      </c>
      <c r="F32" s="17">
        <v>18194</v>
      </c>
      <c r="G32" s="17">
        <v>21957</v>
      </c>
    </row>
    <row r="33" spans="2:7" x14ac:dyDescent="0.3">
      <c r="B33">
        <v>54</v>
      </c>
      <c r="C33" t="s">
        <v>913</v>
      </c>
      <c r="D33" t="s">
        <v>738</v>
      </c>
      <c r="E33" t="s">
        <v>912</v>
      </c>
      <c r="F33" s="17">
        <v>6698</v>
      </c>
      <c r="G33" s="17">
        <v>8080</v>
      </c>
    </row>
    <row r="34" spans="2:7" x14ac:dyDescent="0.3">
      <c r="B34">
        <v>55</v>
      </c>
      <c r="C34" t="s">
        <v>911</v>
      </c>
      <c r="D34" t="s">
        <v>738</v>
      </c>
      <c r="E34" t="s">
        <v>910</v>
      </c>
      <c r="F34" s="17">
        <v>50249</v>
      </c>
      <c r="G34" s="17">
        <v>60851</v>
      </c>
    </row>
    <row r="35" spans="2:7" x14ac:dyDescent="0.3">
      <c r="B35">
        <v>56</v>
      </c>
      <c r="C35" t="s">
        <v>719</v>
      </c>
      <c r="D35" t="s">
        <v>738</v>
      </c>
      <c r="E35" t="s">
        <v>909</v>
      </c>
      <c r="F35" s="17">
        <v>9381</v>
      </c>
      <c r="G35" s="17">
        <v>11300</v>
      </c>
    </row>
    <row r="36" spans="2:7" x14ac:dyDescent="0.3">
      <c r="B36">
        <v>57</v>
      </c>
      <c r="C36" t="s">
        <v>908</v>
      </c>
      <c r="D36" t="s">
        <v>743</v>
      </c>
      <c r="E36" t="s">
        <v>530</v>
      </c>
      <c r="F36" s="17">
        <v>48385</v>
      </c>
      <c r="G36" s="17">
        <v>58635</v>
      </c>
    </row>
    <row r="37" spans="2:7" x14ac:dyDescent="0.3">
      <c r="B37">
        <v>58</v>
      </c>
      <c r="C37" t="s">
        <v>907</v>
      </c>
      <c r="D37" t="s">
        <v>738</v>
      </c>
      <c r="E37" t="s">
        <v>906</v>
      </c>
      <c r="F37" s="17">
        <v>55920</v>
      </c>
      <c r="G37" s="17">
        <v>67707</v>
      </c>
    </row>
    <row r="38" spans="2:7" x14ac:dyDescent="0.3">
      <c r="B38">
        <v>59</v>
      </c>
      <c r="C38" t="s">
        <v>905</v>
      </c>
      <c r="D38" t="s">
        <v>738</v>
      </c>
      <c r="E38" t="s">
        <v>904</v>
      </c>
      <c r="F38" s="17">
        <v>3375</v>
      </c>
      <c r="G38" s="17">
        <v>4075</v>
      </c>
    </row>
    <row r="39" spans="2:7" x14ac:dyDescent="0.3">
      <c r="B39">
        <v>60</v>
      </c>
      <c r="C39" t="s">
        <v>903</v>
      </c>
      <c r="D39" t="s">
        <v>738</v>
      </c>
      <c r="E39" t="s">
        <v>902</v>
      </c>
      <c r="F39" s="17">
        <v>33791</v>
      </c>
      <c r="G39" s="17">
        <v>40883</v>
      </c>
    </row>
    <row r="40" spans="2:7" x14ac:dyDescent="0.3">
      <c r="B40">
        <v>61</v>
      </c>
      <c r="C40" t="s">
        <v>901</v>
      </c>
      <c r="D40" t="s">
        <v>738</v>
      </c>
      <c r="E40" t="s">
        <v>900</v>
      </c>
      <c r="F40" s="17">
        <v>4788</v>
      </c>
      <c r="G40" s="17">
        <v>5779</v>
      </c>
    </row>
    <row r="41" spans="2:7" x14ac:dyDescent="0.3">
      <c r="B41">
        <v>62</v>
      </c>
      <c r="C41" t="s">
        <v>531</v>
      </c>
      <c r="D41" t="s">
        <v>743</v>
      </c>
      <c r="E41" t="s">
        <v>532</v>
      </c>
      <c r="F41" s="17">
        <v>10145</v>
      </c>
      <c r="G41" s="17">
        <v>12286</v>
      </c>
    </row>
    <row r="42" spans="2:7" x14ac:dyDescent="0.3">
      <c r="B42">
        <v>63</v>
      </c>
      <c r="C42" t="s">
        <v>899</v>
      </c>
      <c r="D42" t="s">
        <v>738</v>
      </c>
      <c r="E42" t="s">
        <v>898</v>
      </c>
      <c r="F42" s="17">
        <v>1725</v>
      </c>
      <c r="G42" s="17">
        <v>2082</v>
      </c>
    </row>
    <row r="43" spans="2:7" x14ac:dyDescent="0.3">
      <c r="B43">
        <v>64</v>
      </c>
      <c r="C43" t="s">
        <v>897</v>
      </c>
      <c r="D43" t="s">
        <v>738</v>
      </c>
      <c r="E43" t="s">
        <v>896</v>
      </c>
      <c r="F43" s="17">
        <v>9910</v>
      </c>
      <c r="G43" s="17">
        <v>11951</v>
      </c>
    </row>
    <row r="44" spans="2:7" x14ac:dyDescent="0.3">
      <c r="B44">
        <v>65</v>
      </c>
      <c r="C44" t="s">
        <v>533</v>
      </c>
      <c r="D44" t="s">
        <v>743</v>
      </c>
      <c r="E44" t="s">
        <v>534</v>
      </c>
      <c r="F44" s="17">
        <v>32948</v>
      </c>
      <c r="G44" s="17">
        <v>39896</v>
      </c>
    </row>
    <row r="45" spans="2:7" x14ac:dyDescent="0.3">
      <c r="B45">
        <v>66</v>
      </c>
      <c r="C45" t="s">
        <v>895</v>
      </c>
      <c r="D45" t="s">
        <v>738</v>
      </c>
      <c r="E45" t="s">
        <v>894</v>
      </c>
      <c r="F45" s="17">
        <v>32313</v>
      </c>
      <c r="G45" s="17">
        <v>39052</v>
      </c>
    </row>
    <row r="46" spans="2:7" x14ac:dyDescent="0.3">
      <c r="B46">
        <v>67</v>
      </c>
      <c r="C46" t="s">
        <v>893</v>
      </c>
      <c r="D46" t="s">
        <v>738</v>
      </c>
      <c r="E46" t="s">
        <v>892</v>
      </c>
      <c r="F46" s="17">
        <v>60313</v>
      </c>
      <c r="G46" s="17">
        <v>73049</v>
      </c>
    </row>
    <row r="47" spans="2:7" x14ac:dyDescent="0.3">
      <c r="B47">
        <v>68</v>
      </c>
      <c r="C47" t="s">
        <v>718</v>
      </c>
      <c r="D47" t="s">
        <v>738</v>
      </c>
      <c r="E47" t="s">
        <v>891</v>
      </c>
      <c r="F47" s="17">
        <v>14706</v>
      </c>
      <c r="G47" s="17">
        <v>17778</v>
      </c>
    </row>
    <row r="48" spans="2:7" x14ac:dyDescent="0.3">
      <c r="B48">
        <v>69</v>
      </c>
      <c r="C48" t="s">
        <v>535</v>
      </c>
      <c r="D48" t="s">
        <v>743</v>
      </c>
      <c r="E48" t="s">
        <v>536</v>
      </c>
      <c r="F48" s="17">
        <v>57365</v>
      </c>
      <c r="G48" s="17">
        <v>69475</v>
      </c>
    </row>
    <row r="49" spans="2:7" x14ac:dyDescent="0.3">
      <c r="B49">
        <v>70</v>
      </c>
      <c r="C49" t="s">
        <v>537</v>
      </c>
      <c r="D49" t="s">
        <v>743</v>
      </c>
      <c r="E49" t="s">
        <v>538</v>
      </c>
      <c r="F49" s="17">
        <v>1269</v>
      </c>
      <c r="G49" s="17">
        <v>1538</v>
      </c>
    </row>
    <row r="50" spans="2:7" x14ac:dyDescent="0.3">
      <c r="B50">
        <v>71</v>
      </c>
      <c r="C50" t="s">
        <v>890</v>
      </c>
      <c r="D50" t="s">
        <v>738</v>
      </c>
      <c r="E50" t="s">
        <v>889</v>
      </c>
      <c r="F50" s="17">
        <v>5780</v>
      </c>
      <c r="G50" s="17">
        <v>6980</v>
      </c>
    </row>
    <row r="51" spans="2:7" x14ac:dyDescent="0.3">
      <c r="B51">
        <v>72</v>
      </c>
      <c r="C51" t="s">
        <v>888</v>
      </c>
      <c r="D51" t="s">
        <v>738</v>
      </c>
      <c r="E51" t="s">
        <v>887</v>
      </c>
      <c r="F51" s="17">
        <v>5759</v>
      </c>
      <c r="G51" s="17">
        <v>6957</v>
      </c>
    </row>
    <row r="52" spans="2:7" x14ac:dyDescent="0.3">
      <c r="B52">
        <v>73</v>
      </c>
      <c r="C52" t="s">
        <v>886</v>
      </c>
      <c r="D52" t="s">
        <v>738</v>
      </c>
      <c r="E52" t="s">
        <v>885</v>
      </c>
      <c r="F52" s="17">
        <v>25786</v>
      </c>
      <c r="G52" s="17">
        <v>31159</v>
      </c>
    </row>
    <row r="53" spans="2:7" x14ac:dyDescent="0.3">
      <c r="B53">
        <v>74</v>
      </c>
      <c r="C53" t="s">
        <v>539</v>
      </c>
      <c r="D53" t="s">
        <v>743</v>
      </c>
      <c r="E53" t="s">
        <v>540</v>
      </c>
      <c r="F53" s="17">
        <v>16579</v>
      </c>
      <c r="G53" s="17">
        <v>20050</v>
      </c>
    </row>
    <row r="54" spans="2:7" x14ac:dyDescent="0.3">
      <c r="B54">
        <v>75</v>
      </c>
      <c r="C54" t="s">
        <v>884</v>
      </c>
      <c r="D54" t="s">
        <v>738</v>
      </c>
      <c r="E54" t="s">
        <v>883</v>
      </c>
      <c r="F54" s="17">
        <v>35049</v>
      </c>
      <c r="G54" s="17">
        <v>42412</v>
      </c>
    </row>
    <row r="55" spans="2:7" x14ac:dyDescent="0.3">
      <c r="B55">
        <v>76</v>
      </c>
      <c r="C55" t="s">
        <v>882</v>
      </c>
      <c r="D55" t="s">
        <v>738</v>
      </c>
      <c r="E55" t="s">
        <v>881</v>
      </c>
      <c r="F55" s="17">
        <v>42780</v>
      </c>
      <c r="G55" s="17">
        <v>51761</v>
      </c>
    </row>
    <row r="56" spans="2:7" x14ac:dyDescent="0.3">
      <c r="B56">
        <v>77</v>
      </c>
      <c r="C56" t="s">
        <v>880</v>
      </c>
      <c r="D56" t="s">
        <v>738</v>
      </c>
      <c r="E56" t="s">
        <v>879</v>
      </c>
      <c r="F56" s="17">
        <v>5101</v>
      </c>
      <c r="G56" s="17">
        <v>6149</v>
      </c>
    </row>
    <row r="57" spans="2:7" x14ac:dyDescent="0.3">
      <c r="B57">
        <v>78</v>
      </c>
      <c r="C57" t="s">
        <v>878</v>
      </c>
      <c r="D57" t="s">
        <v>738</v>
      </c>
      <c r="E57" t="s">
        <v>877</v>
      </c>
      <c r="F57" s="17">
        <v>47557</v>
      </c>
      <c r="G57" s="17">
        <v>57284</v>
      </c>
    </row>
    <row r="58" spans="2:7" x14ac:dyDescent="0.3">
      <c r="B58">
        <v>79</v>
      </c>
      <c r="C58" t="s">
        <v>541</v>
      </c>
      <c r="D58" t="s">
        <v>743</v>
      </c>
      <c r="E58" t="s">
        <v>258</v>
      </c>
      <c r="F58" s="17">
        <v>21011</v>
      </c>
      <c r="G58" s="17">
        <v>25464</v>
      </c>
    </row>
    <row r="59" spans="2:7" x14ac:dyDescent="0.3">
      <c r="B59">
        <v>80</v>
      </c>
      <c r="C59" t="s">
        <v>876</v>
      </c>
      <c r="D59" t="s">
        <v>738</v>
      </c>
      <c r="E59" t="s">
        <v>875</v>
      </c>
      <c r="F59" s="17">
        <v>3885</v>
      </c>
      <c r="G59" s="17">
        <v>4684</v>
      </c>
    </row>
    <row r="60" spans="2:7" x14ac:dyDescent="0.3">
      <c r="B60">
        <v>81</v>
      </c>
      <c r="C60" t="s">
        <v>796</v>
      </c>
      <c r="D60" t="s">
        <v>738</v>
      </c>
      <c r="E60" t="s">
        <v>874</v>
      </c>
      <c r="F60" s="17">
        <v>5548</v>
      </c>
      <c r="G60" s="17">
        <v>6684</v>
      </c>
    </row>
    <row r="61" spans="2:7" x14ac:dyDescent="0.3">
      <c r="B61">
        <v>82</v>
      </c>
      <c r="C61" t="s">
        <v>873</v>
      </c>
      <c r="D61" t="s">
        <v>738</v>
      </c>
      <c r="E61" t="s">
        <v>872</v>
      </c>
      <c r="F61" s="17">
        <v>14159</v>
      </c>
      <c r="G61" s="17">
        <v>17076</v>
      </c>
    </row>
    <row r="62" spans="2:7" x14ac:dyDescent="0.3">
      <c r="B62">
        <v>83</v>
      </c>
      <c r="C62" t="s">
        <v>871</v>
      </c>
      <c r="D62" t="s">
        <v>738</v>
      </c>
      <c r="E62" t="s">
        <v>870</v>
      </c>
      <c r="F62" s="17">
        <v>3117</v>
      </c>
      <c r="G62" s="17">
        <v>3762</v>
      </c>
    </row>
    <row r="63" spans="2:7" x14ac:dyDescent="0.3">
      <c r="B63">
        <v>84</v>
      </c>
      <c r="C63" t="s">
        <v>869</v>
      </c>
      <c r="D63" t="s">
        <v>738</v>
      </c>
      <c r="E63" t="s">
        <v>868</v>
      </c>
      <c r="F63" s="17">
        <v>2344</v>
      </c>
      <c r="G63" s="17">
        <v>2830</v>
      </c>
    </row>
    <row r="64" spans="2:7" x14ac:dyDescent="0.3">
      <c r="B64">
        <v>85</v>
      </c>
      <c r="C64" t="s">
        <v>542</v>
      </c>
      <c r="D64" t="s">
        <v>743</v>
      </c>
      <c r="E64" t="s">
        <v>543</v>
      </c>
      <c r="F64" s="17">
        <v>52955</v>
      </c>
      <c r="G64" s="17">
        <v>64177</v>
      </c>
    </row>
    <row r="65" spans="2:7" x14ac:dyDescent="0.3">
      <c r="B65">
        <v>86</v>
      </c>
      <c r="C65" t="s">
        <v>867</v>
      </c>
      <c r="D65" t="s">
        <v>738</v>
      </c>
      <c r="E65" t="s">
        <v>866</v>
      </c>
      <c r="F65" s="17">
        <v>20685</v>
      </c>
      <c r="G65" s="17">
        <v>25039</v>
      </c>
    </row>
    <row r="66" spans="2:7" x14ac:dyDescent="0.3">
      <c r="B66">
        <v>87</v>
      </c>
      <c r="C66" t="s">
        <v>865</v>
      </c>
      <c r="D66" t="s">
        <v>738</v>
      </c>
      <c r="E66" t="s">
        <v>864</v>
      </c>
      <c r="F66" s="17">
        <v>4634</v>
      </c>
      <c r="G66" s="17">
        <v>5591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36A5-F362-4FBF-90C5-D6C18ABB450A}">
  <dimension ref="B3:H62"/>
  <sheetViews>
    <sheetView topLeftCell="A3" workbookViewId="0">
      <selection activeCell="L26" sqref="L26"/>
    </sheetView>
  </sheetViews>
  <sheetFormatPr defaultRowHeight="14.4" x14ac:dyDescent="0.3"/>
  <cols>
    <col min="4" max="4" width="13.21875" customWidth="1"/>
    <col min="6" max="7" width="10.77734375" customWidth="1"/>
  </cols>
  <sheetData>
    <row r="3" spans="2:7" x14ac:dyDescent="0.3">
      <c r="B3" t="s">
        <v>952</v>
      </c>
      <c r="C3" s="22" t="s">
        <v>639</v>
      </c>
      <c r="D3" t="s">
        <v>477</v>
      </c>
      <c r="E3" t="s">
        <v>48</v>
      </c>
      <c r="F3" s="17" t="s">
        <v>1035</v>
      </c>
      <c r="G3" s="17" t="s">
        <v>1034</v>
      </c>
    </row>
    <row r="4" spans="2:7" x14ac:dyDescent="0.3">
      <c r="B4">
        <v>2</v>
      </c>
      <c r="C4" t="s">
        <v>1033</v>
      </c>
      <c r="D4" t="s">
        <v>743</v>
      </c>
      <c r="E4" t="s">
        <v>641</v>
      </c>
      <c r="F4" s="17">
        <v>43231</v>
      </c>
      <c r="G4" s="17">
        <v>50241</v>
      </c>
    </row>
    <row r="5" spans="2:7" x14ac:dyDescent="0.3">
      <c r="B5">
        <v>3</v>
      </c>
      <c r="C5" t="s">
        <v>1032</v>
      </c>
      <c r="D5" t="s">
        <v>738</v>
      </c>
      <c r="E5" t="s">
        <v>1031</v>
      </c>
      <c r="F5" s="17">
        <v>48139</v>
      </c>
      <c r="G5" s="17">
        <v>54526</v>
      </c>
    </row>
    <row r="6" spans="2:7" x14ac:dyDescent="0.3">
      <c r="B6">
        <v>4</v>
      </c>
      <c r="C6" t="s">
        <v>1030</v>
      </c>
      <c r="D6" t="s">
        <v>743</v>
      </c>
      <c r="E6" t="s">
        <v>643</v>
      </c>
      <c r="F6" s="17">
        <v>104354</v>
      </c>
      <c r="G6" s="17">
        <v>120679</v>
      </c>
    </row>
    <row r="7" spans="2:7" x14ac:dyDescent="0.3">
      <c r="B7">
        <v>5</v>
      </c>
      <c r="C7" t="s">
        <v>1029</v>
      </c>
      <c r="D7" t="s">
        <v>738</v>
      </c>
      <c r="E7" t="s">
        <v>1028</v>
      </c>
      <c r="F7" s="17">
        <v>14167</v>
      </c>
      <c r="G7" s="17">
        <v>16006</v>
      </c>
    </row>
    <row r="8" spans="2:7" x14ac:dyDescent="0.3">
      <c r="B8">
        <v>6</v>
      </c>
      <c r="C8" t="s">
        <v>723</v>
      </c>
      <c r="D8" t="s">
        <v>738</v>
      </c>
      <c r="E8" t="s">
        <v>1027</v>
      </c>
      <c r="F8" s="17">
        <v>35247</v>
      </c>
      <c r="G8" s="17">
        <v>42187</v>
      </c>
    </row>
    <row r="9" spans="2:7" x14ac:dyDescent="0.3">
      <c r="B9">
        <v>7</v>
      </c>
      <c r="C9" t="s">
        <v>1026</v>
      </c>
      <c r="D9" t="s">
        <v>738</v>
      </c>
      <c r="E9" t="s">
        <v>1025</v>
      </c>
      <c r="F9" s="17">
        <v>25694</v>
      </c>
      <c r="G9" s="17">
        <v>28676</v>
      </c>
    </row>
    <row r="10" spans="2:7" x14ac:dyDescent="0.3">
      <c r="B10">
        <v>8</v>
      </c>
      <c r="C10" t="s">
        <v>1024</v>
      </c>
      <c r="D10" t="s">
        <v>738</v>
      </c>
      <c r="E10" t="s">
        <v>1023</v>
      </c>
      <c r="F10" s="17">
        <v>53505</v>
      </c>
      <c r="G10" s="17">
        <v>60499</v>
      </c>
    </row>
    <row r="11" spans="2:7" x14ac:dyDescent="0.3">
      <c r="B11">
        <v>9</v>
      </c>
      <c r="C11" t="s">
        <v>1022</v>
      </c>
      <c r="D11" t="s">
        <v>738</v>
      </c>
      <c r="E11" t="s">
        <v>1021</v>
      </c>
      <c r="F11" s="17">
        <v>50151</v>
      </c>
      <c r="G11" s="17">
        <v>57586</v>
      </c>
    </row>
    <row r="12" spans="2:7" x14ac:dyDescent="0.3">
      <c r="B12">
        <v>10</v>
      </c>
      <c r="C12" t="s">
        <v>644</v>
      </c>
      <c r="D12" t="s">
        <v>743</v>
      </c>
      <c r="E12" t="s">
        <v>240</v>
      </c>
      <c r="F12" s="17">
        <v>57679</v>
      </c>
      <c r="G12" s="17">
        <v>66433</v>
      </c>
    </row>
    <row r="13" spans="2:7" x14ac:dyDescent="0.3">
      <c r="B13">
        <v>11</v>
      </c>
      <c r="C13" t="s">
        <v>1020</v>
      </c>
      <c r="D13" t="s">
        <v>743</v>
      </c>
      <c r="E13" t="s">
        <v>48</v>
      </c>
      <c r="F13" s="17">
        <v>784444</v>
      </c>
      <c r="G13" s="17">
        <v>974824</v>
      </c>
    </row>
    <row r="14" spans="2:7" x14ac:dyDescent="0.3">
      <c r="B14">
        <v>12</v>
      </c>
      <c r="C14" t="s">
        <v>1019</v>
      </c>
      <c r="D14" t="s">
        <v>738</v>
      </c>
      <c r="E14" t="s">
        <v>1018</v>
      </c>
      <c r="F14" s="17">
        <v>16465</v>
      </c>
      <c r="G14" s="17">
        <v>19304</v>
      </c>
    </row>
    <row r="15" spans="2:7" x14ac:dyDescent="0.3">
      <c r="B15">
        <v>13</v>
      </c>
      <c r="C15" t="s">
        <v>1017</v>
      </c>
      <c r="D15" t="s">
        <v>738</v>
      </c>
      <c r="E15" t="s">
        <v>1016</v>
      </c>
      <c r="F15" s="17">
        <v>10164</v>
      </c>
      <c r="G15" s="17">
        <v>12233</v>
      </c>
    </row>
    <row r="16" spans="2:7" x14ac:dyDescent="0.3">
      <c r="B16">
        <v>14</v>
      </c>
      <c r="C16" t="s">
        <v>1015</v>
      </c>
      <c r="D16" t="s">
        <v>738</v>
      </c>
      <c r="E16" t="s">
        <v>1014</v>
      </c>
      <c r="F16" s="17">
        <v>18308</v>
      </c>
      <c r="G16" s="17">
        <v>20533</v>
      </c>
    </row>
    <row r="17" spans="2:8" x14ac:dyDescent="0.3">
      <c r="B17">
        <v>15</v>
      </c>
      <c r="C17" t="s">
        <v>1013</v>
      </c>
      <c r="D17" t="s">
        <v>738</v>
      </c>
      <c r="E17" t="s">
        <v>1012</v>
      </c>
      <c r="F17" s="17">
        <v>10121</v>
      </c>
      <c r="G17" s="17">
        <v>11620</v>
      </c>
    </row>
    <row r="18" spans="2:8" x14ac:dyDescent="0.3">
      <c r="B18">
        <v>16</v>
      </c>
      <c r="C18" t="s">
        <v>1011</v>
      </c>
      <c r="D18" t="s">
        <v>738</v>
      </c>
      <c r="E18" t="s">
        <v>1010</v>
      </c>
      <c r="F18" s="17">
        <v>29438</v>
      </c>
      <c r="G18" s="17">
        <v>34655</v>
      </c>
    </row>
    <row r="19" spans="2:8" x14ac:dyDescent="0.3">
      <c r="B19">
        <v>17</v>
      </c>
      <c r="C19" t="s">
        <v>1009</v>
      </c>
      <c r="D19" t="s">
        <v>738</v>
      </c>
      <c r="E19" t="s">
        <v>1008</v>
      </c>
      <c r="F19" s="17">
        <v>24746</v>
      </c>
      <c r="G19" s="17">
        <v>27874</v>
      </c>
    </row>
    <row r="20" spans="2:8" x14ac:dyDescent="0.3">
      <c r="B20">
        <v>18</v>
      </c>
      <c r="C20" s="22" t="s">
        <v>645</v>
      </c>
      <c r="D20" t="s">
        <v>477</v>
      </c>
      <c r="E20" t="s">
        <v>49</v>
      </c>
      <c r="F20" s="17">
        <v>922890</v>
      </c>
      <c r="G20" s="17">
        <v>1112673</v>
      </c>
    </row>
    <row r="21" spans="2:8" x14ac:dyDescent="0.3">
      <c r="B21">
        <v>19</v>
      </c>
      <c r="C21" t="s">
        <v>1007</v>
      </c>
      <c r="D21" t="s">
        <v>738</v>
      </c>
      <c r="E21" t="s">
        <v>1006</v>
      </c>
      <c r="F21" s="17">
        <v>17957</v>
      </c>
      <c r="G21" s="17">
        <v>21719</v>
      </c>
    </row>
    <row r="22" spans="2:8" x14ac:dyDescent="0.3">
      <c r="B22">
        <v>20</v>
      </c>
      <c r="C22" t="s">
        <v>646</v>
      </c>
      <c r="D22" t="s">
        <v>743</v>
      </c>
      <c r="E22" t="s">
        <v>180</v>
      </c>
      <c r="F22" s="17">
        <v>459216</v>
      </c>
      <c r="G22" s="17">
        <v>562187</v>
      </c>
    </row>
    <row r="23" spans="2:8" x14ac:dyDescent="0.3">
      <c r="B23">
        <v>21</v>
      </c>
      <c r="C23" t="s">
        <v>647</v>
      </c>
      <c r="D23" t="s">
        <v>743</v>
      </c>
      <c r="E23" t="s">
        <v>231</v>
      </c>
      <c r="F23" s="17">
        <v>26853</v>
      </c>
      <c r="G23" s="17">
        <v>31918</v>
      </c>
      <c r="H23" t="s">
        <v>1005</v>
      </c>
    </row>
    <row r="24" spans="2:8" x14ac:dyDescent="0.3">
      <c r="B24">
        <v>22</v>
      </c>
      <c r="C24" t="s">
        <v>1004</v>
      </c>
      <c r="D24" t="s">
        <v>738</v>
      </c>
      <c r="E24" t="s">
        <v>1003</v>
      </c>
      <c r="F24" s="17">
        <v>17850</v>
      </c>
      <c r="G24" s="17">
        <v>21225</v>
      </c>
    </row>
    <row r="25" spans="2:8" x14ac:dyDescent="0.3">
      <c r="B25">
        <v>23</v>
      </c>
      <c r="C25" t="s">
        <v>648</v>
      </c>
      <c r="D25" t="s">
        <v>743</v>
      </c>
      <c r="E25" t="s">
        <v>196</v>
      </c>
      <c r="F25" s="17">
        <v>32689</v>
      </c>
      <c r="G25" s="17">
        <v>38927</v>
      </c>
    </row>
    <row r="26" spans="2:8" x14ac:dyDescent="0.3">
      <c r="B26">
        <v>24</v>
      </c>
      <c r="C26" t="s">
        <v>1002</v>
      </c>
      <c r="D26" t="s">
        <v>738</v>
      </c>
      <c r="E26" t="s">
        <v>1001</v>
      </c>
      <c r="F26" s="17">
        <v>20723</v>
      </c>
      <c r="G26" s="17">
        <v>24301</v>
      </c>
    </row>
    <row r="27" spans="2:8" x14ac:dyDescent="0.3">
      <c r="B27">
        <v>25</v>
      </c>
      <c r="C27" t="s">
        <v>649</v>
      </c>
      <c r="D27" t="s">
        <v>743</v>
      </c>
      <c r="E27" t="s">
        <v>650</v>
      </c>
      <c r="F27" s="17">
        <v>44429</v>
      </c>
      <c r="G27" s="17">
        <v>52149</v>
      </c>
    </row>
    <row r="28" spans="2:8" x14ac:dyDescent="0.3">
      <c r="B28">
        <v>26</v>
      </c>
      <c r="C28" t="s">
        <v>651</v>
      </c>
      <c r="D28" t="s">
        <v>743</v>
      </c>
      <c r="E28" t="s">
        <v>208</v>
      </c>
      <c r="F28" s="17">
        <v>93313</v>
      </c>
      <c r="G28" s="17">
        <v>113283</v>
      </c>
    </row>
    <row r="29" spans="2:8" x14ac:dyDescent="0.3">
      <c r="B29">
        <v>27</v>
      </c>
      <c r="C29" t="s">
        <v>1000</v>
      </c>
      <c r="D29" t="s">
        <v>738</v>
      </c>
      <c r="E29" t="s">
        <v>999</v>
      </c>
      <c r="F29" s="17">
        <v>26158</v>
      </c>
      <c r="G29" s="17">
        <v>30790</v>
      </c>
    </row>
    <row r="30" spans="2:8" x14ac:dyDescent="0.3">
      <c r="B30">
        <v>28</v>
      </c>
      <c r="C30" t="s">
        <v>724</v>
      </c>
      <c r="D30" t="s">
        <v>738</v>
      </c>
      <c r="E30" t="s">
        <v>998</v>
      </c>
      <c r="F30" s="17">
        <v>39351</v>
      </c>
      <c r="G30" s="17">
        <v>46237</v>
      </c>
    </row>
    <row r="31" spans="2:8" x14ac:dyDescent="0.3">
      <c r="B31">
        <v>29</v>
      </c>
      <c r="C31" t="s">
        <v>997</v>
      </c>
      <c r="D31" t="s">
        <v>738</v>
      </c>
      <c r="E31" t="s">
        <v>996</v>
      </c>
      <c r="F31" s="17">
        <v>12245</v>
      </c>
      <c r="G31" s="17">
        <v>14090</v>
      </c>
    </row>
    <row r="32" spans="2:8" x14ac:dyDescent="0.3">
      <c r="B32">
        <v>30</v>
      </c>
      <c r="C32" t="s">
        <v>758</v>
      </c>
      <c r="D32" t="s">
        <v>738</v>
      </c>
      <c r="E32" t="s">
        <v>757</v>
      </c>
      <c r="F32" s="17">
        <v>31782</v>
      </c>
      <c r="G32" s="17">
        <v>37674</v>
      </c>
    </row>
    <row r="33" spans="2:7" x14ac:dyDescent="0.3">
      <c r="B33">
        <v>31</v>
      </c>
      <c r="C33" t="s">
        <v>995</v>
      </c>
      <c r="D33" t="s">
        <v>738</v>
      </c>
      <c r="E33" t="s">
        <v>994</v>
      </c>
      <c r="F33" s="17">
        <v>16798</v>
      </c>
      <c r="G33" s="17">
        <v>19298</v>
      </c>
    </row>
    <row r="34" spans="2:7" x14ac:dyDescent="0.3">
      <c r="B34">
        <v>32</v>
      </c>
      <c r="C34" t="s">
        <v>993</v>
      </c>
      <c r="D34" t="s">
        <v>738</v>
      </c>
      <c r="E34" t="s">
        <v>992</v>
      </c>
      <c r="F34" s="17">
        <v>31767</v>
      </c>
      <c r="G34" s="17">
        <v>37047</v>
      </c>
    </row>
    <row r="35" spans="2:7" x14ac:dyDescent="0.3">
      <c r="B35">
        <v>33</v>
      </c>
      <c r="C35" t="s">
        <v>725</v>
      </c>
      <c r="D35" t="s">
        <v>743</v>
      </c>
      <c r="E35" t="s">
        <v>254</v>
      </c>
      <c r="F35" s="17">
        <v>51759</v>
      </c>
      <c r="G35" s="17">
        <v>61828</v>
      </c>
    </row>
    <row r="36" spans="2:7" x14ac:dyDescent="0.3">
      <c r="B36">
        <v>34</v>
      </c>
      <c r="C36" s="22" t="s">
        <v>593</v>
      </c>
      <c r="D36" t="s">
        <v>477</v>
      </c>
      <c r="E36" t="s">
        <v>45</v>
      </c>
      <c r="F36" s="17">
        <v>1072324</v>
      </c>
      <c r="G36" s="17">
        <v>1292535</v>
      </c>
    </row>
    <row r="37" spans="2:7" x14ac:dyDescent="0.3">
      <c r="B37">
        <v>35</v>
      </c>
      <c r="C37" t="s">
        <v>594</v>
      </c>
      <c r="D37" t="s">
        <v>743</v>
      </c>
      <c r="E37" t="s">
        <v>595</v>
      </c>
      <c r="F37" s="17">
        <v>66138</v>
      </c>
      <c r="G37" s="17">
        <v>80040</v>
      </c>
    </row>
    <row r="38" spans="2:7" x14ac:dyDescent="0.3">
      <c r="B38">
        <v>36</v>
      </c>
      <c r="C38" t="s">
        <v>596</v>
      </c>
      <c r="D38" t="s">
        <v>743</v>
      </c>
      <c r="E38" t="s">
        <v>179</v>
      </c>
      <c r="F38" s="17">
        <v>8589</v>
      </c>
      <c r="G38" s="17">
        <v>10332</v>
      </c>
    </row>
    <row r="39" spans="2:7" x14ac:dyDescent="0.3">
      <c r="B39">
        <v>37</v>
      </c>
      <c r="C39" t="s">
        <v>991</v>
      </c>
      <c r="D39" t="s">
        <v>738</v>
      </c>
      <c r="E39" t="s">
        <v>990</v>
      </c>
      <c r="F39" s="17">
        <v>11890</v>
      </c>
      <c r="G39" s="17">
        <v>14109</v>
      </c>
    </row>
    <row r="40" spans="2:7" x14ac:dyDescent="0.3">
      <c r="B40">
        <v>38</v>
      </c>
      <c r="C40" t="s">
        <v>989</v>
      </c>
      <c r="D40" t="s">
        <v>738</v>
      </c>
      <c r="E40" t="s">
        <v>988</v>
      </c>
      <c r="F40" s="17">
        <v>13218</v>
      </c>
      <c r="G40" s="17">
        <v>15884</v>
      </c>
    </row>
    <row r="41" spans="2:7" x14ac:dyDescent="0.3">
      <c r="B41">
        <v>39</v>
      </c>
      <c r="C41" t="s">
        <v>987</v>
      </c>
      <c r="D41" t="s">
        <v>738</v>
      </c>
      <c r="E41" t="s">
        <v>986</v>
      </c>
      <c r="F41" s="17">
        <v>6822</v>
      </c>
      <c r="G41" s="17">
        <v>8082</v>
      </c>
    </row>
    <row r="42" spans="2:7" x14ac:dyDescent="0.3">
      <c r="B42">
        <v>40</v>
      </c>
      <c r="C42" t="s">
        <v>599</v>
      </c>
      <c r="D42" t="s">
        <v>743</v>
      </c>
      <c r="E42" t="s">
        <v>600</v>
      </c>
      <c r="F42" s="17">
        <v>26570</v>
      </c>
      <c r="G42" s="17">
        <v>32134</v>
      </c>
    </row>
    <row r="43" spans="2:7" x14ac:dyDescent="0.3">
      <c r="B43">
        <v>41</v>
      </c>
      <c r="C43" t="s">
        <v>985</v>
      </c>
      <c r="D43" t="s">
        <v>738</v>
      </c>
      <c r="E43" t="s">
        <v>984</v>
      </c>
      <c r="F43" s="17">
        <v>20070</v>
      </c>
      <c r="G43" s="17">
        <v>24202</v>
      </c>
    </row>
    <row r="44" spans="2:7" x14ac:dyDescent="0.3">
      <c r="B44">
        <v>42</v>
      </c>
      <c r="C44" t="s">
        <v>983</v>
      </c>
      <c r="D44" t="s">
        <v>738</v>
      </c>
      <c r="E44" t="s">
        <v>982</v>
      </c>
      <c r="F44" s="17">
        <v>19473</v>
      </c>
      <c r="G44" s="17">
        <v>22937</v>
      </c>
    </row>
    <row r="45" spans="2:7" x14ac:dyDescent="0.3">
      <c r="B45">
        <v>43</v>
      </c>
      <c r="C45" t="s">
        <v>981</v>
      </c>
      <c r="D45" t="s">
        <v>738</v>
      </c>
      <c r="E45" t="s">
        <v>980</v>
      </c>
      <c r="F45" s="17">
        <v>17423</v>
      </c>
      <c r="G45" s="17">
        <v>20578</v>
      </c>
    </row>
    <row r="46" spans="2:7" x14ac:dyDescent="0.3">
      <c r="B46">
        <v>44</v>
      </c>
      <c r="C46" t="s">
        <v>979</v>
      </c>
      <c r="D46" t="s">
        <v>743</v>
      </c>
      <c r="E46" t="s">
        <v>45</v>
      </c>
      <c r="F46" s="17">
        <v>280137</v>
      </c>
      <c r="G46" s="17">
        <v>340871</v>
      </c>
    </row>
    <row r="47" spans="2:7" x14ac:dyDescent="0.3">
      <c r="B47">
        <v>45</v>
      </c>
      <c r="C47" t="s">
        <v>978</v>
      </c>
      <c r="D47" t="s">
        <v>738</v>
      </c>
      <c r="E47" t="s">
        <v>977</v>
      </c>
      <c r="F47" s="17">
        <v>28832</v>
      </c>
      <c r="G47" s="17">
        <v>34010</v>
      </c>
    </row>
    <row r="48" spans="2:7" x14ac:dyDescent="0.3">
      <c r="B48">
        <v>46</v>
      </c>
      <c r="C48" t="s">
        <v>976</v>
      </c>
      <c r="D48" t="s">
        <v>738</v>
      </c>
      <c r="E48" t="s">
        <v>975</v>
      </c>
      <c r="F48" s="17">
        <v>14895</v>
      </c>
      <c r="G48" s="17">
        <v>18052</v>
      </c>
    </row>
    <row r="49" spans="2:7" x14ac:dyDescent="0.3">
      <c r="B49">
        <v>47</v>
      </c>
      <c r="C49" t="s">
        <v>974</v>
      </c>
      <c r="D49" t="s">
        <v>738</v>
      </c>
      <c r="E49" t="s">
        <v>973</v>
      </c>
      <c r="F49" s="17">
        <v>24554</v>
      </c>
      <c r="G49" s="17">
        <v>29019</v>
      </c>
    </row>
    <row r="50" spans="2:7" x14ac:dyDescent="0.3">
      <c r="B50">
        <v>48</v>
      </c>
      <c r="C50" t="s">
        <v>972</v>
      </c>
      <c r="D50" t="s">
        <v>738</v>
      </c>
      <c r="E50" t="s">
        <v>971</v>
      </c>
      <c r="F50" s="17">
        <v>45086</v>
      </c>
      <c r="G50" s="17">
        <v>54588</v>
      </c>
    </row>
    <row r="51" spans="2:7" x14ac:dyDescent="0.3">
      <c r="B51">
        <v>49</v>
      </c>
      <c r="C51" t="s">
        <v>970</v>
      </c>
      <c r="D51" t="s">
        <v>738</v>
      </c>
      <c r="E51" t="s">
        <v>969</v>
      </c>
      <c r="F51" s="17">
        <v>4779</v>
      </c>
      <c r="G51" s="17">
        <v>5717</v>
      </c>
    </row>
    <row r="52" spans="2:7" x14ac:dyDescent="0.3">
      <c r="B52">
        <v>50</v>
      </c>
      <c r="C52" t="s">
        <v>726</v>
      </c>
      <c r="D52" t="s">
        <v>738</v>
      </c>
      <c r="E52" t="s">
        <v>968</v>
      </c>
      <c r="F52" s="17">
        <v>31355</v>
      </c>
      <c r="G52" s="17">
        <v>37287</v>
      </c>
    </row>
    <row r="53" spans="2:7" x14ac:dyDescent="0.3">
      <c r="B53">
        <v>51</v>
      </c>
      <c r="C53" t="s">
        <v>967</v>
      </c>
      <c r="D53" t="s">
        <v>738</v>
      </c>
      <c r="E53" t="s">
        <v>966</v>
      </c>
      <c r="F53" s="17">
        <v>9162</v>
      </c>
      <c r="G53" s="17">
        <v>10794</v>
      </c>
    </row>
    <row r="54" spans="2:7" x14ac:dyDescent="0.3">
      <c r="B54">
        <v>52</v>
      </c>
      <c r="C54" t="s">
        <v>965</v>
      </c>
      <c r="D54" t="s">
        <v>738</v>
      </c>
      <c r="E54" t="s">
        <v>964</v>
      </c>
      <c r="F54" s="17">
        <v>40400</v>
      </c>
      <c r="G54" s="17">
        <v>47563</v>
      </c>
    </row>
    <row r="55" spans="2:7" x14ac:dyDescent="0.3">
      <c r="B55">
        <v>53</v>
      </c>
      <c r="C55" t="s">
        <v>963</v>
      </c>
      <c r="D55" t="s">
        <v>738</v>
      </c>
      <c r="E55" t="s">
        <v>962</v>
      </c>
      <c r="F55" s="17">
        <v>11644</v>
      </c>
      <c r="G55" s="17">
        <v>13806</v>
      </c>
    </row>
    <row r="56" spans="2:7" x14ac:dyDescent="0.3">
      <c r="B56">
        <v>54</v>
      </c>
      <c r="C56" t="s">
        <v>961</v>
      </c>
      <c r="D56" t="s">
        <v>738</v>
      </c>
      <c r="E56" t="s">
        <v>960</v>
      </c>
      <c r="F56" s="17">
        <v>59967</v>
      </c>
      <c r="G56" s="17">
        <v>72383</v>
      </c>
    </row>
    <row r="57" spans="2:7" x14ac:dyDescent="0.3">
      <c r="B57">
        <v>55</v>
      </c>
      <c r="C57" t="s">
        <v>884</v>
      </c>
      <c r="D57" t="s">
        <v>738</v>
      </c>
      <c r="E57" t="s">
        <v>803</v>
      </c>
      <c r="F57" s="17">
        <v>17735</v>
      </c>
      <c r="G57" s="17">
        <v>20873</v>
      </c>
    </row>
    <row r="58" spans="2:7" x14ac:dyDescent="0.3">
      <c r="B58">
        <v>56</v>
      </c>
      <c r="C58" t="s">
        <v>959</v>
      </c>
      <c r="D58" t="s">
        <v>738</v>
      </c>
      <c r="E58" t="s">
        <v>958</v>
      </c>
      <c r="F58" s="17">
        <v>29943</v>
      </c>
      <c r="G58" s="17">
        <v>35233</v>
      </c>
    </row>
    <row r="59" spans="2:7" x14ac:dyDescent="0.3">
      <c r="B59">
        <v>57</v>
      </c>
      <c r="C59" t="s">
        <v>957</v>
      </c>
      <c r="D59" t="s">
        <v>738</v>
      </c>
      <c r="E59" t="s">
        <v>956</v>
      </c>
      <c r="F59" s="17">
        <v>20721</v>
      </c>
      <c r="G59" s="17">
        <v>24951</v>
      </c>
    </row>
    <row r="60" spans="2:7" x14ac:dyDescent="0.3">
      <c r="B60">
        <v>58</v>
      </c>
      <c r="C60" t="s">
        <v>955</v>
      </c>
      <c r="D60" t="s">
        <v>743</v>
      </c>
      <c r="E60" t="s">
        <v>603</v>
      </c>
      <c r="F60" s="17">
        <v>72203</v>
      </c>
      <c r="G60" s="17">
        <v>87281</v>
      </c>
    </row>
    <row r="61" spans="2:7" x14ac:dyDescent="0.3">
      <c r="B61">
        <v>59</v>
      </c>
      <c r="C61" t="s">
        <v>604</v>
      </c>
      <c r="D61" t="s">
        <v>743</v>
      </c>
      <c r="E61" t="s">
        <v>268</v>
      </c>
      <c r="F61" s="17">
        <v>174197</v>
      </c>
      <c r="G61" s="17">
        <v>211964</v>
      </c>
    </row>
    <row r="62" spans="2:7" x14ac:dyDescent="0.3">
      <c r="B62">
        <v>60</v>
      </c>
      <c r="C62" t="s">
        <v>954</v>
      </c>
      <c r="D62" t="s">
        <v>738</v>
      </c>
      <c r="E62" t="s">
        <v>953</v>
      </c>
      <c r="F62" s="17">
        <v>16521</v>
      </c>
      <c r="G62" s="17">
        <v>19845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5EA4-0015-47E4-BD02-4C3EF4A1C309}">
  <dimension ref="B1:AJ105"/>
  <sheetViews>
    <sheetView topLeftCell="I1" zoomScale="114" zoomScaleNormal="115" workbookViewId="0">
      <selection activeCell="N2" sqref="N2:N102"/>
    </sheetView>
  </sheetViews>
  <sheetFormatPr defaultRowHeight="14.4" x14ac:dyDescent="0.3"/>
  <cols>
    <col min="2" max="2" width="4.6640625" customWidth="1"/>
    <col min="3" max="4" width="14.88671875" customWidth="1"/>
    <col min="5" max="9" width="3.5546875" customWidth="1"/>
    <col min="10" max="10" width="10.77734375" customWidth="1"/>
    <col min="11" max="13" width="9" customWidth="1"/>
    <col min="14" max="14" width="13.44140625" style="29" customWidth="1"/>
    <col min="15" max="15" width="14.88671875" bestFit="1" customWidth="1"/>
    <col min="16" max="16" width="14.88671875" customWidth="1"/>
    <col min="17" max="17" width="3.5546875" customWidth="1"/>
    <col min="18" max="19" width="6.44140625" customWidth="1"/>
    <col min="20" max="24" width="10.109375" style="16" customWidth="1"/>
    <col min="25" max="25" width="10.109375" style="15" customWidth="1"/>
    <col min="28" max="28" width="14.88671875" bestFit="1" customWidth="1"/>
    <col min="29" max="29" width="11.5546875" bestFit="1" customWidth="1"/>
    <col min="31" max="31" width="12.6640625" customWidth="1"/>
    <col min="32" max="32" width="14.77734375" bestFit="1" customWidth="1"/>
    <col min="33" max="34" width="9.77734375" customWidth="1"/>
    <col min="35" max="35" width="11.77734375" customWidth="1"/>
  </cols>
  <sheetData>
    <row r="1" spans="2:36" x14ac:dyDescent="0.3">
      <c r="B1" s="1" t="s">
        <v>699</v>
      </c>
      <c r="C1" s="1" t="s">
        <v>74</v>
      </c>
      <c r="D1" s="1" t="s">
        <v>714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716</v>
      </c>
      <c r="J1" s="1" t="s">
        <v>696</v>
      </c>
      <c r="K1" s="1" t="s">
        <v>697</v>
      </c>
      <c r="L1" s="1" t="s">
        <v>698</v>
      </c>
      <c r="M1" s="1" t="s">
        <v>727</v>
      </c>
      <c r="N1" s="27" t="s">
        <v>733</v>
      </c>
      <c r="O1" s="1" t="s">
        <v>373</v>
      </c>
      <c r="P1" s="1" t="s">
        <v>372</v>
      </c>
      <c r="Q1" s="8" t="s">
        <v>390</v>
      </c>
      <c r="R1" s="8" t="s">
        <v>371</v>
      </c>
      <c r="S1" s="8" t="s">
        <v>385</v>
      </c>
      <c r="T1" s="8" t="s">
        <v>386</v>
      </c>
      <c r="U1" s="16" t="s">
        <v>374</v>
      </c>
      <c r="V1" s="16" t="s">
        <v>375</v>
      </c>
      <c r="W1" s="16" t="s">
        <v>376</v>
      </c>
      <c r="X1" s="16" t="s">
        <v>377</v>
      </c>
      <c r="Y1" s="16" t="s">
        <v>378</v>
      </c>
      <c r="Z1" s="15" t="s">
        <v>379</v>
      </c>
    </row>
    <row r="2" spans="2:36" x14ac:dyDescent="0.3">
      <c r="B2">
        <v>27</v>
      </c>
      <c r="C2" t="s">
        <v>336</v>
      </c>
      <c r="E2">
        <v>52</v>
      </c>
      <c r="J2">
        <v>169834</v>
      </c>
      <c r="N2" s="37">
        <v>169834</v>
      </c>
      <c r="O2" t="s">
        <v>144</v>
      </c>
      <c r="P2" t="s">
        <v>23</v>
      </c>
      <c r="S2" t="s">
        <v>376</v>
      </c>
      <c r="T2">
        <v>1</v>
      </c>
      <c r="W2" s="16">
        <v>1</v>
      </c>
      <c r="Y2" s="16"/>
      <c r="Z2" s="15"/>
    </row>
    <row r="3" spans="2:36" x14ac:dyDescent="0.3">
      <c r="B3">
        <v>31</v>
      </c>
      <c r="C3" t="s">
        <v>346</v>
      </c>
      <c r="D3">
        <v>1</v>
      </c>
      <c r="E3">
        <v>53</v>
      </c>
      <c r="H3">
        <v>3</v>
      </c>
      <c r="J3">
        <v>199584</v>
      </c>
      <c r="M3" s="17">
        <v>1186</v>
      </c>
      <c r="N3" s="37">
        <v>200770</v>
      </c>
      <c r="O3" t="s">
        <v>152</v>
      </c>
      <c r="P3" t="s">
        <v>23</v>
      </c>
      <c r="S3" t="s">
        <v>376</v>
      </c>
      <c r="T3">
        <v>1</v>
      </c>
      <c r="W3" s="16">
        <v>1</v>
      </c>
      <c r="Y3" s="16"/>
      <c r="Z3" s="15"/>
    </row>
    <row r="4" spans="2:36" x14ac:dyDescent="0.3">
      <c r="B4">
        <v>51</v>
      </c>
      <c r="C4" t="s">
        <v>348</v>
      </c>
      <c r="E4">
        <v>102</v>
      </c>
      <c r="F4">
        <v>54</v>
      </c>
      <c r="J4">
        <v>232224</v>
      </c>
      <c r="K4">
        <v>13884</v>
      </c>
      <c r="L4" s="17"/>
      <c r="N4" s="37">
        <v>246108</v>
      </c>
      <c r="O4" t="s">
        <v>154</v>
      </c>
      <c r="P4" t="s">
        <v>26</v>
      </c>
      <c r="S4" t="s">
        <v>376</v>
      </c>
      <c r="T4">
        <v>1</v>
      </c>
      <c r="W4" s="16">
        <v>1</v>
      </c>
      <c r="Y4" s="16"/>
      <c r="Z4" s="15"/>
    </row>
    <row r="5" spans="2:36" x14ac:dyDescent="0.3">
      <c r="B5">
        <v>52</v>
      </c>
      <c r="C5" t="s">
        <v>349</v>
      </c>
      <c r="D5">
        <v>1</v>
      </c>
      <c r="E5">
        <v>103</v>
      </c>
      <c r="H5" t="s">
        <v>707</v>
      </c>
      <c r="J5">
        <v>51579</v>
      </c>
      <c r="L5" s="17"/>
      <c r="M5">
        <v>51647</v>
      </c>
      <c r="N5" s="37">
        <v>103226</v>
      </c>
      <c r="O5" t="s">
        <v>155</v>
      </c>
      <c r="P5" t="s">
        <v>26</v>
      </c>
      <c r="R5">
        <v>1</v>
      </c>
      <c r="S5" t="s">
        <v>377</v>
      </c>
      <c r="T5">
        <v>0.622</v>
      </c>
      <c r="W5" s="16">
        <v>0.378</v>
      </c>
      <c r="X5" s="16">
        <v>0.622</v>
      </c>
      <c r="Y5" s="16"/>
      <c r="Z5" s="15"/>
    </row>
    <row r="6" spans="2:36" x14ac:dyDescent="0.3">
      <c r="B6">
        <v>91</v>
      </c>
      <c r="C6" t="s">
        <v>368</v>
      </c>
      <c r="E6">
        <v>143</v>
      </c>
      <c r="J6">
        <v>150349</v>
      </c>
      <c r="K6" s="17">
        <v>46360</v>
      </c>
      <c r="M6" s="17">
        <v>2303</v>
      </c>
      <c r="N6" s="37">
        <v>199012</v>
      </c>
      <c r="O6" t="s">
        <v>173</v>
      </c>
      <c r="P6" t="s">
        <v>33</v>
      </c>
      <c r="S6" t="s">
        <v>377</v>
      </c>
      <c r="T6">
        <v>1</v>
      </c>
      <c r="X6" s="16">
        <v>1</v>
      </c>
      <c r="Y6" s="16"/>
      <c r="Z6" s="15"/>
    </row>
    <row r="7" spans="2:36" x14ac:dyDescent="0.3">
      <c r="B7">
        <v>1</v>
      </c>
      <c r="C7" t="s">
        <v>280</v>
      </c>
      <c r="D7">
        <v>1</v>
      </c>
      <c r="E7">
        <v>2</v>
      </c>
      <c r="H7" t="s">
        <v>706</v>
      </c>
      <c r="J7">
        <v>105336</v>
      </c>
      <c r="M7" s="23">
        <v>469142</v>
      </c>
      <c r="N7" s="28">
        <v>574478</v>
      </c>
      <c r="O7" t="s">
        <v>90</v>
      </c>
      <c r="P7" t="s">
        <v>18</v>
      </c>
      <c r="S7" t="s">
        <v>387</v>
      </c>
      <c r="T7">
        <v>1</v>
      </c>
      <c r="V7" s="16">
        <v>1</v>
      </c>
      <c r="Y7" s="16"/>
      <c r="Z7" s="15"/>
    </row>
    <row r="8" spans="2:36" x14ac:dyDescent="0.3">
      <c r="B8">
        <v>2</v>
      </c>
      <c r="C8" t="s">
        <v>292</v>
      </c>
      <c r="E8">
        <v>5</v>
      </c>
      <c r="J8">
        <v>179192</v>
      </c>
      <c r="N8" s="28">
        <v>179192</v>
      </c>
      <c r="O8" t="s">
        <v>102</v>
      </c>
      <c r="P8" t="s">
        <v>18</v>
      </c>
      <c r="S8" t="s">
        <v>387</v>
      </c>
      <c r="T8">
        <v>1</v>
      </c>
      <c r="V8" s="16">
        <v>1</v>
      </c>
      <c r="Y8" s="16"/>
      <c r="Z8" s="15"/>
    </row>
    <row r="9" spans="2:36" x14ac:dyDescent="0.3">
      <c r="B9">
        <v>3</v>
      </c>
      <c r="C9" t="s">
        <v>312</v>
      </c>
      <c r="D9">
        <v>1</v>
      </c>
      <c r="E9">
        <v>7</v>
      </c>
      <c r="F9">
        <v>4</v>
      </c>
      <c r="H9">
        <v>18</v>
      </c>
      <c r="J9">
        <v>446519</v>
      </c>
      <c r="K9">
        <v>138754</v>
      </c>
      <c r="M9" s="17">
        <v>53653</v>
      </c>
      <c r="N9" s="28">
        <v>638926</v>
      </c>
      <c r="O9" t="s">
        <v>121</v>
      </c>
      <c r="P9" t="s">
        <v>18</v>
      </c>
      <c r="S9" t="s">
        <v>387</v>
      </c>
      <c r="T9">
        <v>1</v>
      </c>
      <c r="V9" s="16">
        <v>1</v>
      </c>
      <c r="Y9" s="16"/>
      <c r="Z9" s="15"/>
    </row>
    <row r="10" spans="2:36" x14ac:dyDescent="0.3">
      <c r="B10">
        <v>4</v>
      </c>
      <c r="C10" t="s">
        <v>316</v>
      </c>
      <c r="E10">
        <v>8</v>
      </c>
      <c r="J10">
        <v>47040</v>
      </c>
      <c r="N10" s="28">
        <v>47040</v>
      </c>
      <c r="O10" t="s">
        <v>125</v>
      </c>
      <c r="P10" t="s">
        <v>18</v>
      </c>
      <c r="S10" t="s">
        <v>387</v>
      </c>
      <c r="T10">
        <v>1</v>
      </c>
      <c r="V10" s="16">
        <v>1</v>
      </c>
      <c r="Y10" s="16"/>
      <c r="Z10" s="15"/>
    </row>
    <row r="11" spans="2:36" x14ac:dyDescent="0.3">
      <c r="B11">
        <v>5</v>
      </c>
      <c r="C11" t="s">
        <v>329</v>
      </c>
      <c r="E11">
        <v>6</v>
      </c>
      <c r="F11">
        <v>11</v>
      </c>
      <c r="J11">
        <v>31575</v>
      </c>
      <c r="K11">
        <v>23959</v>
      </c>
      <c r="N11" s="28">
        <v>55534</v>
      </c>
      <c r="O11" t="s">
        <v>137</v>
      </c>
      <c r="P11" t="s">
        <v>18</v>
      </c>
      <c r="S11" t="s">
        <v>387</v>
      </c>
      <c r="T11">
        <v>1</v>
      </c>
      <c r="V11" s="16">
        <v>1</v>
      </c>
      <c r="Y11" s="16"/>
      <c r="Z11" s="15"/>
    </row>
    <row r="12" spans="2:36" x14ac:dyDescent="0.3">
      <c r="B12">
        <v>6</v>
      </c>
      <c r="C12" t="s">
        <v>343</v>
      </c>
      <c r="E12">
        <v>9</v>
      </c>
      <c r="J12">
        <v>105710</v>
      </c>
      <c r="N12" s="28">
        <v>105710</v>
      </c>
      <c r="O12" t="s">
        <v>149</v>
      </c>
      <c r="P12" t="s">
        <v>18</v>
      </c>
      <c r="S12" t="s">
        <v>387</v>
      </c>
      <c r="T12">
        <v>1</v>
      </c>
      <c r="V12" s="16">
        <v>1</v>
      </c>
      <c r="Y12" s="16"/>
      <c r="Z12" s="15"/>
      <c r="AH12" s="31" t="s">
        <v>544</v>
      </c>
    </row>
    <row r="13" spans="2:36" x14ac:dyDescent="0.3">
      <c r="B13">
        <v>7</v>
      </c>
      <c r="C13" t="s">
        <v>345</v>
      </c>
      <c r="E13">
        <v>10</v>
      </c>
      <c r="J13">
        <v>170776</v>
      </c>
      <c r="N13" s="28">
        <v>170776</v>
      </c>
      <c r="O13" t="s">
        <v>151</v>
      </c>
      <c r="P13" t="s">
        <v>18</v>
      </c>
      <c r="S13" t="s">
        <v>387</v>
      </c>
      <c r="T13">
        <v>1</v>
      </c>
      <c r="V13" s="16">
        <v>1</v>
      </c>
      <c r="Y13" s="16"/>
      <c r="Z13" s="15"/>
      <c r="AF13" s="34"/>
      <c r="AH13" s="31" t="s">
        <v>632</v>
      </c>
    </row>
    <row r="14" spans="2:36" x14ac:dyDescent="0.3">
      <c r="B14">
        <v>8</v>
      </c>
      <c r="C14" t="s">
        <v>269</v>
      </c>
      <c r="E14">
        <v>13</v>
      </c>
      <c r="J14">
        <v>223675</v>
      </c>
      <c r="N14" s="28">
        <v>223675</v>
      </c>
      <c r="O14" t="s">
        <v>80</v>
      </c>
      <c r="P14" t="s">
        <v>19</v>
      </c>
      <c r="S14" t="s">
        <v>374</v>
      </c>
      <c r="T14">
        <v>1</v>
      </c>
      <c r="U14" s="16">
        <v>1</v>
      </c>
      <c r="Y14" s="16"/>
      <c r="Z14" s="15"/>
      <c r="AF14" s="36"/>
      <c r="AI14" s="34">
        <f>AI20+AI16</f>
        <v>5783303</v>
      </c>
    </row>
    <row r="15" spans="2:36" x14ac:dyDescent="0.3">
      <c r="B15">
        <v>9</v>
      </c>
      <c r="C15" t="s">
        <v>276</v>
      </c>
      <c r="E15">
        <v>14</v>
      </c>
      <c r="J15">
        <v>1436253</v>
      </c>
      <c r="M15" s="17"/>
      <c r="N15" s="28">
        <v>1436253</v>
      </c>
      <c r="O15" t="s">
        <v>19</v>
      </c>
      <c r="P15" t="s">
        <v>19</v>
      </c>
      <c r="S15" t="s">
        <v>374</v>
      </c>
      <c r="T15">
        <v>1</v>
      </c>
      <c r="U15" s="16">
        <v>1</v>
      </c>
      <c r="Y15" s="16"/>
      <c r="Z15" s="15"/>
      <c r="AB15" s="19" t="s">
        <v>693</v>
      </c>
      <c r="AC15" t="s">
        <v>734</v>
      </c>
      <c r="AE15" s="30" t="s">
        <v>736</v>
      </c>
      <c r="AF15" s="30" t="s">
        <v>371</v>
      </c>
      <c r="AG15" t="s">
        <v>385</v>
      </c>
      <c r="AH15" t="s">
        <v>735</v>
      </c>
      <c r="AI15" t="s">
        <v>696</v>
      </c>
    </row>
    <row r="16" spans="2:36" x14ac:dyDescent="0.3">
      <c r="B16">
        <v>10</v>
      </c>
      <c r="C16" t="s">
        <v>281</v>
      </c>
      <c r="E16">
        <v>15</v>
      </c>
      <c r="J16">
        <v>42252</v>
      </c>
      <c r="N16" s="28">
        <v>42252</v>
      </c>
      <c r="O16" t="s">
        <v>91</v>
      </c>
      <c r="P16" t="s">
        <v>19</v>
      </c>
      <c r="S16" t="s">
        <v>374</v>
      </c>
      <c r="T16">
        <v>1</v>
      </c>
      <c r="U16" s="16">
        <v>1</v>
      </c>
      <c r="Y16" s="16"/>
      <c r="Z16" s="15"/>
      <c r="AB16" s="20" t="s">
        <v>18</v>
      </c>
      <c r="AC16">
        <v>1771656</v>
      </c>
      <c r="AE16" s="32" t="s">
        <v>23</v>
      </c>
      <c r="AF16" s="32">
        <v>2094445</v>
      </c>
      <c r="AG16">
        <f>IF(Table8[[#This Row],[Column2]]=Table8[[#This Row],[Column5]], 1, 0)</f>
        <v>0</v>
      </c>
      <c r="AH16" t="s">
        <v>544</v>
      </c>
      <c r="AI16" s="33">
        <v>2053305</v>
      </c>
      <c r="AJ16" s="34">
        <f>Table8[[#This Row],[Column2]]-Table8[[#This Row],[Column5]]</f>
        <v>41140</v>
      </c>
    </row>
    <row r="17" spans="2:35" x14ac:dyDescent="0.3">
      <c r="B17">
        <v>11</v>
      </c>
      <c r="C17" t="s">
        <v>304</v>
      </c>
      <c r="E17">
        <v>16</v>
      </c>
      <c r="J17">
        <v>234641</v>
      </c>
      <c r="N17" s="28">
        <v>234641</v>
      </c>
      <c r="O17" t="s">
        <v>114</v>
      </c>
      <c r="P17" t="s">
        <v>19</v>
      </c>
      <c r="S17" t="s">
        <v>374</v>
      </c>
      <c r="T17">
        <v>1</v>
      </c>
      <c r="U17" s="16">
        <v>1</v>
      </c>
      <c r="Y17" s="16"/>
      <c r="Z17" s="15"/>
      <c r="AB17" s="20" t="s">
        <v>19</v>
      </c>
      <c r="AC17">
        <v>2908491</v>
      </c>
      <c r="AG17">
        <f>IF(Table8[[#This Row],[Column2]]=Table8[[#This Row],[Column5]], 1, 0)</f>
        <v>0</v>
      </c>
      <c r="AH17" t="s">
        <v>632</v>
      </c>
      <c r="AI17" s="38">
        <v>108974</v>
      </c>
    </row>
    <row r="18" spans="2:35" x14ac:dyDescent="0.3">
      <c r="B18">
        <v>12</v>
      </c>
      <c r="C18" t="s">
        <v>311</v>
      </c>
      <c r="E18">
        <v>17</v>
      </c>
      <c r="J18">
        <v>286073</v>
      </c>
      <c r="N18" s="28">
        <v>286073</v>
      </c>
      <c r="O18" t="s">
        <v>120</v>
      </c>
      <c r="P18" t="s">
        <v>19</v>
      </c>
      <c r="S18" t="s">
        <v>374</v>
      </c>
      <c r="T18">
        <v>1</v>
      </c>
      <c r="U18" s="16">
        <v>1</v>
      </c>
      <c r="Y18" s="16"/>
      <c r="Z18" s="15"/>
      <c r="AB18" s="20" t="s">
        <v>20</v>
      </c>
      <c r="AC18">
        <v>814371</v>
      </c>
      <c r="AE18" s="32" t="s">
        <v>26</v>
      </c>
      <c r="AF18" s="32">
        <v>1702757</v>
      </c>
      <c r="AG18">
        <f>IF(Table8[[#This Row],[Column2]]=Table8[[#This Row],[Column5]], 1, 0)</f>
        <v>0</v>
      </c>
      <c r="AH18" t="s">
        <v>623</v>
      </c>
      <c r="AI18" s="30">
        <v>1637226</v>
      </c>
    </row>
    <row r="19" spans="2:35" x14ac:dyDescent="0.3">
      <c r="B19">
        <v>13</v>
      </c>
      <c r="C19" t="s">
        <v>327</v>
      </c>
      <c r="E19">
        <v>18</v>
      </c>
      <c r="J19">
        <v>511224</v>
      </c>
      <c r="N19" s="28">
        <v>511224</v>
      </c>
      <c r="O19" t="s">
        <v>135</v>
      </c>
      <c r="P19" t="s">
        <v>19</v>
      </c>
      <c r="R19">
        <v>1</v>
      </c>
      <c r="S19" t="s">
        <v>374</v>
      </c>
      <c r="T19">
        <v>0.51</v>
      </c>
      <c r="U19" s="16">
        <v>0.51</v>
      </c>
      <c r="V19" s="16">
        <v>0.49</v>
      </c>
      <c r="Y19" s="16"/>
      <c r="Z19" s="15"/>
      <c r="AB19" s="20" t="s">
        <v>21</v>
      </c>
      <c r="AC19">
        <v>1471592</v>
      </c>
      <c r="AE19" s="32" t="s">
        <v>33</v>
      </c>
      <c r="AF19" s="32">
        <v>1597538</v>
      </c>
      <c r="AG19">
        <f>IF(Table8[[#This Row],[Column2]]=Table8[[#This Row],[Column5]], 1, 0)</f>
        <v>0</v>
      </c>
      <c r="AH19" t="s">
        <v>665</v>
      </c>
      <c r="AI19" s="30">
        <v>1595235</v>
      </c>
    </row>
    <row r="20" spans="2:35" x14ac:dyDescent="0.3">
      <c r="B20">
        <v>14</v>
      </c>
      <c r="C20" t="s">
        <v>361</v>
      </c>
      <c r="E20">
        <v>19</v>
      </c>
      <c r="J20">
        <v>174373</v>
      </c>
      <c r="N20" s="28">
        <v>174373</v>
      </c>
      <c r="O20" t="s">
        <v>166</v>
      </c>
      <c r="P20" t="s">
        <v>19</v>
      </c>
      <c r="S20" t="s">
        <v>374</v>
      </c>
      <c r="T20">
        <v>1</v>
      </c>
      <c r="U20" s="16">
        <v>1</v>
      </c>
      <c r="Y20" s="16"/>
      <c r="Z20" s="15"/>
      <c r="AB20" s="20" t="s">
        <v>22</v>
      </c>
      <c r="AC20">
        <v>1291048</v>
      </c>
      <c r="AE20" s="32" t="s">
        <v>32</v>
      </c>
      <c r="AF20" s="32">
        <v>3864031</v>
      </c>
      <c r="AG20">
        <f>IF(Table8[[#This Row],[Column2]]=Table8[[#This Row],[Column5]], 1, 0)</f>
        <v>0</v>
      </c>
      <c r="AH20" t="s">
        <v>653</v>
      </c>
      <c r="AI20" s="33">
        <v>3729998</v>
      </c>
    </row>
    <row r="21" spans="2:35" x14ac:dyDescent="0.3">
      <c r="B21">
        <v>15</v>
      </c>
      <c r="C21" t="s">
        <v>295</v>
      </c>
      <c r="E21">
        <v>21</v>
      </c>
      <c r="J21">
        <v>111827</v>
      </c>
      <c r="N21" s="28">
        <v>111827</v>
      </c>
      <c r="O21" t="s">
        <v>105</v>
      </c>
      <c r="P21" t="s">
        <v>20</v>
      </c>
      <c r="S21" t="s">
        <v>374</v>
      </c>
      <c r="T21">
        <v>1</v>
      </c>
      <c r="U21" s="16">
        <v>1</v>
      </c>
      <c r="Y21" s="16"/>
      <c r="Z21" s="15"/>
      <c r="AB21" s="20" t="s">
        <v>23</v>
      </c>
      <c r="AC21">
        <v>2094445</v>
      </c>
      <c r="AE21" s="32" t="s">
        <v>27</v>
      </c>
      <c r="AF21" s="32">
        <v>948957</v>
      </c>
      <c r="AG21">
        <f>IF(Table8[[#This Row],[Column2]]=Table8[[#This Row],[Column5]], 1, 0)</f>
        <v>0</v>
      </c>
      <c r="AH21" t="s">
        <v>593</v>
      </c>
      <c r="AI21" s="30">
        <v>1292535</v>
      </c>
    </row>
    <row r="22" spans="2:35" x14ac:dyDescent="0.3">
      <c r="B22">
        <v>16</v>
      </c>
      <c r="C22" t="s">
        <v>315</v>
      </c>
      <c r="E22">
        <v>23</v>
      </c>
      <c r="F22">
        <v>22</v>
      </c>
      <c r="J22">
        <v>243047</v>
      </c>
      <c r="K22">
        <v>99856</v>
      </c>
      <c r="N22" s="28">
        <v>342903</v>
      </c>
      <c r="O22" t="s">
        <v>124</v>
      </c>
      <c r="P22" t="s">
        <v>20</v>
      </c>
      <c r="S22" t="s">
        <v>374</v>
      </c>
      <c r="T22">
        <v>1</v>
      </c>
      <c r="U22" s="16">
        <v>1</v>
      </c>
      <c r="Y22" s="16"/>
      <c r="Z22" s="15"/>
      <c r="AB22" s="20" t="s">
        <v>24</v>
      </c>
      <c r="AC22">
        <v>2065042</v>
      </c>
      <c r="AE22" s="32" t="s">
        <v>28</v>
      </c>
      <c r="AF22" s="32">
        <v>2064323</v>
      </c>
      <c r="AG22">
        <f>IF(Table8[[#This Row],[Column2]]=Table8[[#This Row],[Column5]], 1, 0)</f>
        <v>0</v>
      </c>
      <c r="AH22" t="s">
        <v>526</v>
      </c>
      <c r="AI22" s="38">
        <v>1854778</v>
      </c>
    </row>
    <row r="23" spans="2:35" x14ac:dyDescent="0.3">
      <c r="B23">
        <v>17</v>
      </c>
      <c r="C23" t="s">
        <v>317</v>
      </c>
      <c r="E23">
        <v>24</v>
      </c>
      <c r="J23">
        <v>11070</v>
      </c>
      <c r="N23" s="28">
        <v>11070</v>
      </c>
      <c r="O23" t="s">
        <v>126</v>
      </c>
      <c r="P23" t="s">
        <v>20</v>
      </c>
      <c r="S23" t="s">
        <v>374</v>
      </c>
      <c r="T23">
        <v>1</v>
      </c>
      <c r="U23" s="16">
        <v>1</v>
      </c>
      <c r="Y23" s="16"/>
      <c r="Z23" s="15"/>
      <c r="AB23" s="20" t="s">
        <v>25</v>
      </c>
      <c r="AC23">
        <v>8126755</v>
      </c>
      <c r="AE23" s="32" t="s">
        <v>25</v>
      </c>
      <c r="AF23" s="32">
        <v>8126755</v>
      </c>
      <c r="AG23">
        <f>IF(Table8[[#This Row],[Column2]]=Table8[[#This Row],[Column5]], 1, 0)</f>
        <v>1</v>
      </c>
      <c r="AH23" t="s">
        <v>576</v>
      </c>
      <c r="AI23" s="30">
        <v>8126755</v>
      </c>
    </row>
    <row r="24" spans="2:35" x14ac:dyDescent="0.3">
      <c r="B24">
        <v>18</v>
      </c>
      <c r="C24" t="s">
        <v>318</v>
      </c>
      <c r="E24">
        <v>25</v>
      </c>
      <c r="J24">
        <v>348571</v>
      </c>
      <c r="N24" s="28">
        <v>348571</v>
      </c>
      <c r="O24" t="s">
        <v>127</v>
      </c>
      <c r="P24" t="s">
        <v>20</v>
      </c>
      <c r="S24" t="s">
        <v>374</v>
      </c>
      <c r="T24">
        <v>1</v>
      </c>
      <c r="U24" s="16">
        <v>1</v>
      </c>
      <c r="Y24" s="16"/>
      <c r="Z24" s="15"/>
      <c r="AB24" s="20" t="s">
        <v>26</v>
      </c>
      <c r="AC24">
        <v>1702757</v>
      </c>
      <c r="AE24" s="32" t="s">
        <v>31</v>
      </c>
      <c r="AF24" s="32">
        <v>1112673</v>
      </c>
      <c r="AG24">
        <f>IF(Table8[[#This Row],[Column2]]=Table8[[#This Row],[Column5]], 1, 0)</f>
        <v>1</v>
      </c>
      <c r="AH24" t="s">
        <v>645</v>
      </c>
      <c r="AI24" s="30">
        <v>1112673</v>
      </c>
    </row>
    <row r="25" spans="2:35" x14ac:dyDescent="0.3">
      <c r="B25">
        <v>19</v>
      </c>
      <c r="C25" t="s">
        <v>296</v>
      </c>
      <c r="E25">
        <v>32</v>
      </c>
      <c r="J25">
        <v>367558</v>
      </c>
      <c r="N25" s="28">
        <v>367558</v>
      </c>
      <c r="O25" t="s">
        <v>106</v>
      </c>
      <c r="P25" t="s">
        <v>21</v>
      </c>
      <c r="S25" t="s">
        <v>374</v>
      </c>
      <c r="T25">
        <v>1</v>
      </c>
      <c r="U25" s="16">
        <v>1</v>
      </c>
      <c r="Y25" s="16"/>
      <c r="Z25" s="15"/>
      <c r="AB25" s="20" t="s">
        <v>27</v>
      </c>
      <c r="AC25">
        <v>948957</v>
      </c>
      <c r="AE25" s="32" t="s">
        <v>30</v>
      </c>
      <c r="AF25" s="32">
        <v>1597876</v>
      </c>
      <c r="AG25">
        <f>IF(Table8[[#This Row],[Column2]]=Table8[[#This Row],[Column5]], 1, 0)</f>
        <v>1</v>
      </c>
      <c r="AH25" t="s">
        <v>639</v>
      </c>
      <c r="AI25" s="30">
        <v>1597876</v>
      </c>
    </row>
    <row r="26" spans="2:35" x14ac:dyDescent="0.3">
      <c r="B26">
        <v>20</v>
      </c>
      <c r="C26" t="s">
        <v>302</v>
      </c>
      <c r="E26">
        <v>33</v>
      </c>
      <c r="F26">
        <v>34</v>
      </c>
      <c r="J26">
        <v>133250</v>
      </c>
      <c r="K26">
        <v>140132</v>
      </c>
      <c r="N26" s="28">
        <v>273382</v>
      </c>
      <c r="O26" t="s">
        <v>112</v>
      </c>
      <c r="P26" t="s">
        <v>21</v>
      </c>
      <c r="S26" t="s">
        <v>374</v>
      </c>
      <c r="T26">
        <v>1</v>
      </c>
      <c r="U26" s="16">
        <v>1</v>
      </c>
      <c r="Y26" s="16"/>
      <c r="Z26" s="15"/>
      <c r="AB26" s="20" t="s">
        <v>28</v>
      </c>
      <c r="AC26">
        <v>2064323</v>
      </c>
      <c r="AE26" s="30" t="s">
        <v>18</v>
      </c>
      <c r="AF26" s="30">
        <v>1771656</v>
      </c>
      <c r="AG26">
        <f>IF(Table8[[#This Row],[Column2]]=Table8[[#This Row],[Column5]], 1, 0)</f>
        <v>1</v>
      </c>
      <c r="AH26" t="s">
        <v>476</v>
      </c>
      <c r="AI26" s="30">
        <v>1771656</v>
      </c>
    </row>
    <row r="27" spans="2:35" x14ac:dyDescent="0.3">
      <c r="B27">
        <v>21</v>
      </c>
      <c r="C27" t="s">
        <v>308</v>
      </c>
      <c r="E27">
        <v>35</v>
      </c>
      <c r="J27">
        <v>830652</v>
      </c>
      <c r="N27" s="28">
        <v>830652</v>
      </c>
      <c r="O27" t="s">
        <v>21</v>
      </c>
      <c r="P27" t="s">
        <v>21</v>
      </c>
      <c r="S27" t="s">
        <v>374</v>
      </c>
      <c r="T27">
        <v>1</v>
      </c>
      <c r="U27" s="16">
        <v>1</v>
      </c>
      <c r="Y27" s="16"/>
      <c r="Z27" s="15"/>
      <c r="AB27" s="20" t="s">
        <v>29</v>
      </c>
      <c r="AC27">
        <v>1218732</v>
      </c>
      <c r="AE27" s="30" t="s">
        <v>19</v>
      </c>
      <c r="AF27" s="30">
        <v>2908491</v>
      </c>
      <c r="AG27">
        <f>IF(Table8[[#This Row],[Column2]]=Table8[[#This Row],[Column5]], 1, 0)</f>
        <v>1</v>
      </c>
      <c r="AH27" t="s">
        <v>495</v>
      </c>
      <c r="AI27" s="30">
        <v>2908491</v>
      </c>
    </row>
    <row r="28" spans="2:35" x14ac:dyDescent="0.3">
      <c r="B28">
        <v>22</v>
      </c>
      <c r="C28" t="s">
        <v>270</v>
      </c>
      <c r="E28">
        <v>28</v>
      </c>
      <c r="J28">
        <v>180467</v>
      </c>
      <c r="N28" s="28">
        <v>180467</v>
      </c>
      <c r="O28" t="s">
        <v>81</v>
      </c>
      <c r="P28" t="s">
        <v>22</v>
      </c>
      <c r="S28" t="s">
        <v>374</v>
      </c>
      <c r="T28">
        <v>1</v>
      </c>
      <c r="U28" s="16">
        <v>1</v>
      </c>
      <c r="Y28" s="16"/>
      <c r="Z28" s="15"/>
      <c r="AB28" s="20" t="s">
        <v>30</v>
      </c>
      <c r="AC28">
        <v>1597876</v>
      </c>
      <c r="AE28" s="30" t="s">
        <v>20</v>
      </c>
      <c r="AF28" s="30">
        <v>814371</v>
      </c>
      <c r="AG28">
        <f>IF(Table8[[#This Row],[Column2]]=Table8[[#This Row],[Column5]], 1, 0)</f>
        <v>1</v>
      </c>
      <c r="AH28" t="s">
        <v>505</v>
      </c>
      <c r="AI28" s="30">
        <v>814371</v>
      </c>
    </row>
    <row r="29" spans="2:35" x14ac:dyDescent="0.3">
      <c r="B29">
        <v>23</v>
      </c>
      <c r="C29" t="s">
        <v>279</v>
      </c>
      <c r="E29">
        <v>27</v>
      </c>
      <c r="J29">
        <v>602418</v>
      </c>
      <c r="N29" s="28">
        <v>602418</v>
      </c>
      <c r="O29" t="s">
        <v>89</v>
      </c>
      <c r="P29" t="s">
        <v>22</v>
      </c>
      <c r="S29" t="s">
        <v>374</v>
      </c>
      <c r="T29">
        <v>1</v>
      </c>
      <c r="U29" s="16">
        <v>1</v>
      </c>
      <c r="Y29" s="16"/>
      <c r="Z29" s="15"/>
      <c r="AB29" s="20" t="s">
        <v>31</v>
      </c>
      <c r="AC29">
        <v>1112673</v>
      </c>
      <c r="AE29" s="30" t="s">
        <v>21</v>
      </c>
      <c r="AF29" s="30">
        <v>1471592</v>
      </c>
      <c r="AG29">
        <f>IF(Table8[[#This Row],[Column2]]=Table8[[#This Row],[Column5]], 1, 0)</f>
        <v>1</v>
      </c>
      <c r="AH29" t="s">
        <v>519</v>
      </c>
      <c r="AI29" s="30">
        <v>1471592</v>
      </c>
    </row>
    <row r="30" spans="2:35" x14ac:dyDescent="0.3">
      <c r="B30">
        <v>24</v>
      </c>
      <c r="C30" t="s">
        <v>284</v>
      </c>
      <c r="E30">
        <v>28</v>
      </c>
      <c r="J30" s="17">
        <v>234929</v>
      </c>
      <c r="N30" s="28">
        <v>234929</v>
      </c>
      <c r="O30" t="s">
        <v>94</v>
      </c>
      <c r="P30" t="s">
        <v>22</v>
      </c>
      <c r="S30" t="s">
        <v>374</v>
      </c>
      <c r="T30">
        <v>1</v>
      </c>
      <c r="U30" s="16">
        <v>1</v>
      </c>
      <c r="Y30" s="16"/>
      <c r="Z30" s="15"/>
      <c r="AB30" s="20" t="s">
        <v>32</v>
      </c>
      <c r="AC30">
        <v>3864031</v>
      </c>
      <c r="AE30" s="30" t="s">
        <v>24</v>
      </c>
      <c r="AF30" s="30">
        <v>2065042</v>
      </c>
      <c r="AG30">
        <f>IF(Table8[[#This Row],[Column2]]=Table8[[#This Row],[Column5]], 1, 0)</f>
        <v>1</v>
      </c>
      <c r="AH30" t="s">
        <v>568</v>
      </c>
      <c r="AI30" s="30">
        <v>2065042</v>
      </c>
    </row>
    <row r="31" spans="2:35" x14ac:dyDescent="0.3">
      <c r="B31">
        <v>25</v>
      </c>
      <c r="C31" t="s">
        <v>319</v>
      </c>
      <c r="E31">
        <v>30</v>
      </c>
      <c r="J31">
        <v>273234</v>
      </c>
      <c r="N31" s="28">
        <v>273234</v>
      </c>
      <c r="O31" t="s">
        <v>128</v>
      </c>
      <c r="P31" t="s">
        <v>22</v>
      </c>
      <c r="S31" t="s">
        <v>374</v>
      </c>
      <c r="T31">
        <v>1</v>
      </c>
      <c r="U31" s="16">
        <v>1</v>
      </c>
      <c r="Y31" s="16"/>
      <c r="Z31" s="15"/>
      <c r="AB31" s="20" t="s">
        <v>33</v>
      </c>
      <c r="AC31">
        <v>1597538</v>
      </c>
      <c r="AE31" s="30" t="s">
        <v>34</v>
      </c>
      <c r="AF31" s="30">
        <v>2095172</v>
      </c>
      <c r="AG31">
        <f>IF(Table8[[#This Row],[Column2]]=Table8[[#This Row],[Column5]], 1, 0)</f>
        <v>1</v>
      </c>
      <c r="AH31" t="s">
        <v>605</v>
      </c>
      <c r="AI31" s="30">
        <v>2095172</v>
      </c>
    </row>
    <row r="32" spans="2:35" x14ac:dyDescent="0.3">
      <c r="B32">
        <v>26</v>
      </c>
      <c r="C32" t="s">
        <v>323</v>
      </c>
      <c r="E32">
        <v>47</v>
      </c>
      <c r="F32">
        <v>57</v>
      </c>
      <c r="J32">
        <v>878146</v>
      </c>
      <c r="K32">
        <v>10968</v>
      </c>
      <c r="M32" s="17"/>
      <c r="N32" s="28">
        <v>889114</v>
      </c>
      <c r="O32" t="s">
        <v>23</v>
      </c>
      <c r="P32" t="s">
        <v>23</v>
      </c>
      <c r="S32" t="s">
        <v>376</v>
      </c>
      <c r="T32">
        <v>1</v>
      </c>
      <c r="W32" s="16">
        <v>1</v>
      </c>
      <c r="Y32" s="16"/>
      <c r="Z32" s="15"/>
      <c r="AB32" s="20" t="s">
        <v>34</v>
      </c>
      <c r="AC32">
        <v>2095172</v>
      </c>
      <c r="AE32" s="30" t="s">
        <v>29</v>
      </c>
      <c r="AF32" s="30">
        <v>1218732</v>
      </c>
      <c r="AG32">
        <f>IF(Table8[[#This Row],[Column2]]=Table8[[#This Row],[Column5]], 1, 0)</f>
        <v>1</v>
      </c>
      <c r="AH32" t="s">
        <v>634</v>
      </c>
      <c r="AI32" s="30">
        <v>1218732</v>
      </c>
    </row>
    <row r="33" spans="2:36" x14ac:dyDescent="0.3">
      <c r="B33">
        <v>28</v>
      </c>
      <c r="C33" t="s">
        <v>338</v>
      </c>
      <c r="D33">
        <v>1</v>
      </c>
      <c r="E33">
        <v>60</v>
      </c>
      <c r="F33">
        <v>50</v>
      </c>
      <c r="H33">
        <v>7</v>
      </c>
      <c r="J33">
        <v>70231</v>
      </c>
      <c r="K33">
        <v>50344</v>
      </c>
      <c r="M33" s="37"/>
      <c r="N33" s="28">
        <v>120575</v>
      </c>
      <c r="O33" t="s">
        <v>146</v>
      </c>
      <c r="P33" t="s">
        <v>23</v>
      </c>
      <c r="S33" t="s">
        <v>376</v>
      </c>
      <c r="T33">
        <v>1</v>
      </c>
      <c r="W33" s="16">
        <v>1</v>
      </c>
      <c r="Y33" s="16"/>
      <c r="Z33" s="15"/>
      <c r="AB33" s="20" t="s">
        <v>35</v>
      </c>
      <c r="AC33">
        <v>1378723</v>
      </c>
      <c r="AE33" s="30" t="s">
        <v>35</v>
      </c>
      <c r="AF33" s="30">
        <v>1378723</v>
      </c>
      <c r="AG33">
        <f>IF(Table8[[#This Row],[Column2]]=Table8[[#This Row],[Column5]], 1, 0)</f>
        <v>1</v>
      </c>
      <c r="AH33" t="s">
        <v>679</v>
      </c>
      <c r="AI33" s="30">
        <v>1378723</v>
      </c>
      <c r="AJ33" s="34">
        <f>Table8[[#This Row],[Column2]]-Table8[[#This Row],[Column5]]</f>
        <v>0</v>
      </c>
    </row>
    <row r="34" spans="2:36" x14ac:dyDescent="0.3">
      <c r="B34">
        <v>29</v>
      </c>
      <c r="C34" t="s">
        <v>340</v>
      </c>
      <c r="D34">
        <v>1</v>
      </c>
      <c r="H34" t="s">
        <v>705</v>
      </c>
      <c r="M34" s="23">
        <v>63656</v>
      </c>
      <c r="N34" s="28">
        <v>63656</v>
      </c>
      <c r="O34" t="s">
        <v>148</v>
      </c>
      <c r="P34" t="s">
        <v>23</v>
      </c>
      <c r="S34" t="s">
        <v>376</v>
      </c>
      <c r="T34">
        <v>1</v>
      </c>
      <c r="W34" s="16">
        <v>1</v>
      </c>
      <c r="Y34" s="16"/>
      <c r="Z34" s="15"/>
      <c r="AB34" s="20" t="s">
        <v>694</v>
      </c>
      <c r="AC34">
        <v>38124182</v>
      </c>
      <c r="AE34" s="32" t="s">
        <v>22</v>
      </c>
      <c r="AF34" s="32">
        <v>1291048</v>
      </c>
      <c r="AG34">
        <f>IF(Table8[[#This Row],[Column2]]=Table8[[#This Row],[Column5]], 1, 0)</f>
        <v>1</v>
      </c>
      <c r="AH34" t="s">
        <v>513</v>
      </c>
      <c r="AI34" s="30">
        <v>1291048</v>
      </c>
      <c r="AJ34" s="34"/>
    </row>
    <row r="35" spans="2:36" x14ac:dyDescent="0.3">
      <c r="B35">
        <v>30</v>
      </c>
      <c r="C35" t="s">
        <v>344</v>
      </c>
      <c r="D35">
        <v>1</v>
      </c>
      <c r="E35">
        <v>105</v>
      </c>
      <c r="H35" t="s">
        <v>704</v>
      </c>
      <c r="J35">
        <v>108974</v>
      </c>
      <c r="M35" s="21">
        <v>84527</v>
      </c>
      <c r="N35" s="28">
        <v>193501</v>
      </c>
      <c r="O35" t="s">
        <v>150</v>
      </c>
      <c r="P35" t="s">
        <v>23</v>
      </c>
      <c r="S35" t="s">
        <v>376</v>
      </c>
      <c r="T35">
        <v>1</v>
      </c>
      <c r="W35" s="16">
        <v>1</v>
      </c>
      <c r="Y35" s="16"/>
      <c r="Z35" s="15"/>
    </row>
    <row r="36" spans="2:36" x14ac:dyDescent="0.3">
      <c r="B36">
        <v>32</v>
      </c>
      <c r="C36" t="s">
        <v>353</v>
      </c>
      <c r="E36">
        <v>48</v>
      </c>
      <c r="J36">
        <v>46265</v>
      </c>
      <c r="N36" s="28">
        <v>46265</v>
      </c>
      <c r="O36" t="s">
        <v>158</v>
      </c>
      <c r="P36" t="s">
        <v>23</v>
      </c>
      <c r="S36" t="s">
        <v>376</v>
      </c>
      <c r="T36">
        <v>1</v>
      </c>
      <c r="W36" s="16">
        <v>1</v>
      </c>
      <c r="Y36" s="16"/>
      <c r="Z36" s="15"/>
      <c r="AF36" s="35">
        <f>SUM(Table8[Column2])</f>
        <v>38124182</v>
      </c>
      <c r="AG36" s="17">
        <f>AF36-AI36</f>
        <v>0</v>
      </c>
      <c r="AI36" s="35">
        <f>SUM(Table8[Column5])</f>
        <v>38124182</v>
      </c>
    </row>
    <row r="37" spans="2:36" x14ac:dyDescent="0.3">
      <c r="B37">
        <v>33</v>
      </c>
      <c r="C37" t="s">
        <v>354</v>
      </c>
      <c r="E37">
        <v>49</v>
      </c>
      <c r="J37">
        <v>130786</v>
      </c>
      <c r="N37" s="28">
        <v>130786</v>
      </c>
      <c r="O37" t="s">
        <v>159</v>
      </c>
      <c r="P37" t="s">
        <v>23</v>
      </c>
      <c r="S37" t="s">
        <v>376</v>
      </c>
      <c r="T37">
        <v>1</v>
      </c>
      <c r="W37" s="16">
        <v>1</v>
      </c>
      <c r="Y37" s="16"/>
      <c r="Z37" s="15"/>
      <c r="AI37" s="33"/>
    </row>
    <row r="38" spans="2:36" x14ac:dyDescent="0.3">
      <c r="B38">
        <v>34</v>
      </c>
      <c r="C38" t="s">
        <v>356</v>
      </c>
      <c r="D38">
        <v>1</v>
      </c>
      <c r="E38">
        <v>58</v>
      </c>
      <c r="H38">
        <v>10</v>
      </c>
      <c r="J38">
        <v>235992</v>
      </c>
      <c r="M38" s="17">
        <v>8715</v>
      </c>
      <c r="N38" s="28">
        <v>244707</v>
      </c>
      <c r="O38" t="s">
        <v>161</v>
      </c>
      <c r="P38" t="s">
        <v>23</v>
      </c>
      <c r="S38" t="s">
        <v>376</v>
      </c>
      <c r="T38">
        <v>1</v>
      </c>
      <c r="W38" s="16">
        <v>1</v>
      </c>
      <c r="Y38" s="16"/>
      <c r="Z38" s="15"/>
    </row>
    <row r="39" spans="2:36" x14ac:dyDescent="0.3">
      <c r="B39">
        <v>35</v>
      </c>
      <c r="C39" t="s">
        <v>360</v>
      </c>
      <c r="E39">
        <v>60</v>
      </c>
      <c r="F39">
        <v>56</v>
      </c>
      <c r="J39" s="17">
        <v>21443</v>
      </c>
      <c r="K39">
        <v>9524</v>
      </c>
      <c r="M39">
        <v>4270</v>
      </c>
      <c r="N39" s="28">
        <v>35237</v>
      </c>
      <c r="O39" t="s">
        <v>165</v>
      </c>
      <c r="P39" t="s">
        <v>23</v>
      </c>
      <c r="S39" t="s">
        <v>376</v>
      </c>
      <c r="T39">
        <v>1</v>
      </c>
      <c r="W39" s="16">
        <v>1</v>
      </c>
      <c r="Y39" s="16"/>
      <c r="Z39" s="15"/>
      <c r="AI39" s="34"/>
    </row>
    <row r="40" spans="2:36" x14ac:dyDescent="0.3">
      <c r="B40">
        <v>36</v>
      </c>
      <c r="C40" t="s">
        <v>285</v>
      </c>
      <c r="E40">
        <v>63</v>
      </c>
      <c r="J40">
        <v>476132</v>
      </c>
      <c r="N40" s="28">
        <v>476132</v>
      </c>
      <c r="O40" t="s">
        <v>95</v>
      </c>
      <c r="P40" t="s">
        <v>24</v>
      </c>
      <c r="S40" t="s">
        <v>374</v>
      </c>
      <c r="T40">
        <v>1</v>
      </c>
      <c r="U40" s="16">
        <v>1</v>
      </c>
      <c r="Y40" s="16"/>
      <c r="Z40" s="15"/>
    </row>
    <row r="41" spans="2:36" x14ac:dyDescent="0.3">
      <c r="B41">
        <v>37</v>
      </c>
      <c r="C41" t="s">
        <v>288</v>
      </c>
      <c r="E41">
        <v>64</v>
      </c>
      <c r="J41">
        <v>841276</v>
      </c>
      <c r="N41" s="28">
        <v>841276</v>
      </c>
      <c r="O41" t="s">
        <v>98</v>
      </c>
      <c r="P41" t="s">
        <v>24</v>
      </c>
      <c r="S41" t="s">
        <v>374</v>
      </c>
      <c r="T41">
        <v>1</v>
      </c>
      <c r="U41" s="16">
        <v>1</v>
      </c>
      <c r="Y41" s="16"/>
      <c r="Z41" s="15"/>
    </row>
    <row r="42" spans="2:36" x14ac:dyDescent="0.3">
      <c r="B42">
        <v>38</v>
      </c>
      <c r="C42" t="s">
        <v>299</v>
      </c>
      <c r="E42">
        <v>65</v>
      </c>
      <c r="J42">
        <v>354104</v>
      </c>
      <c r="N42" s="28">
        <v>354104</v>
      </c>
      <c r="O42" t="s">
        <v>109</v>
      </c>
      <c r="P42" t="s">
        <v>24</v>
      </c>
      <c r="S42" t="s">
        <v>374</v>
      </c>
      <c r="T42">
        <v>1</v>
      </c>
      <c r="U42" s="16">
        <v>1</v>
      </c>
      <c r="Y42" s="16"/>
      <c r="Z42" s="15"/>
    </row>
    <row r="43" spans="2:36" x14ac:dyDescent="0.3">
      <c r="B43">
        <v>39</v>
      </c>
      <c r="C43" t="s">
        <v>307</v>
      </c>
      <c r="E43">
        <v>66</v>
      </c>
      <c r="J43">
        <v>393530</v>
      </c>
      <c r="N43" s="28">
        <v>393530</v>
      </c>
      <c r="O43" t="s">
        <v>117</v>
      </c>
      <c r="P43" t="s">
        <v>24</v>
      </c>
      <c r="R43">
        <v>1</v>
      </c>
      <c r="S43" t="s">
        <v>374</v>
      </c>
      <c r="T43">
        <v>0.52400000000000002</v>
      </c>
      <c r="U43" s="16">
        <v>0.52400000000000002</v>
      </c>
      <c r="V43" s="16">
        <v>0.47599999999999998</v>
      </c>
      <c r="Y43" s="16"/>
      <c r="Z43" s="15"/>
    </row>
    <row r="44" spans="2:36" x14ac:dyDescent="0.3">
      <c r="B44">
        <v>40</v>
      </c>
      <c r="C44" t="s">
        <v>272</v>
      </c>
      <c r="E44">
        <v>69</v>
      </c>
      <c r="J44">
        <v>1202492</v>
      </c>
      <c r="M44" s="17"/>
      <c r="N44" s="28">
        <v>1202492</v>
      </c>
      <c r="O44" t="s">
        <v>83</v>
      </c>
      <c r="P44" t="s">
        <v>25</v>
      </c>
      <c r="R44">
        <v>1</v>
      </c>
      <c r="S44" t="s">
        <v>374</v>
      </c>
      <c r="T44">
        <v>0.83899999999999997</v>
      </c>
      <c r="U44" s="16">
        <v>0.83899999999999997</v>
      </c>
      <c r="V44" s="16">
        <v>0.161</v>
      </c>
      <c r="Y44" s="16"/>
      <c r="Z44" s="15"/>
    </row>
    <row r="45" spans="2:36" x14ac:dyDescent="0.3">
      <c r="B45">
        <v>41</v>
      </c>
      <c r="C45" t="s">
        <v>290</v>
      </c>
      <c r="E45">
        <v>71</v>
      </c>
      <c r="F45">
        <v>68</v>
      </c>
      <c r="G45">
        <v>74</v>
      </c>
      <c r="J45">
        <v>897396</v>
      </c>
      <c r="K45">
        <v>323068</v>
      </c>
      <c r="L45" s="17">
        <v>145129</v>
      </c>
      <c r="M45" s="17"/>
      <c r="N45" s="28">
        <v>1365593</v>
      </c>
      <c r="O45" t="s">
        <v>100</v>
      </c>
      <c r="P45" t="s">
        <v>25</v>
      </c>
      <c r="S45" t="s">
        <v>374</v>
      </c>
      <c r="T45">
        <v>1</v>
      </c>
      <c r="U45" s="16">
        <v>1</v>
      </c>
      <c r="Y45" s="16"/>
      <c r="Z45" s="15"/>
    </row>
    <row r="46" spans="2:36" x14ac:dyDescent="0.3">
      <c r="B46">
        <v>42</v>
      </c>
      <c r="C46" t="s">
        <v>293</v>
      </c>
      <c r="E46" s="22">
        <v>70</v>
      </c>
      <c r="J46">
        <v>1593676</v>
      </c>
      <c r="M46" s="17"/>
      <c r="N46" s="28">
        <v>1593676</v>
      </c>
      <c r="O46" t="s">
        <v>103</v>
      </c>
      <c r="P46" t="s">
        <v>25</v>
      </c>
      <c r="S46" t="s">
        <v>387</v>
      </c>
      <c r="T46">
        <v>1</v>
      </c>
      <c r="V46" s="16">
        <v>1</v>
      </c>
      <c r="Y46" s="16"/>
      <c r="Z46" s="15"/>
    </row>
    <row r="47" spans="2:36" x14ac:dyDescent="0.3">
      <c r="B47">
        <v>43</v>
      </c>
      <c r="C47" t="s">
        <v>298</v>
      </c>
      <c r="E47">
        <v>72</v>
      </c>
      <c r="J47">
        <v>459673</v>
      </c>
      <c r="N47" s="28">
        <v>459673</v>
      </c>
      <c r="O47" t="s">
        <v>108</v>
      </c>
      <c r="P47" t="s">
        <v>25</v>
      </c>
      <c r="S47" t="s">
        <v>374</v>
      </c>
      <c r="T47">
        <v>1</v>
      </c>
      <c r="U47" s="16">
        <v>1</v>
      </c>
      <c r="Y47" s="16"/>
      <c r="Z47" s="15"/>
    </row>
    <row r="48" spans="2:36" x14ac:dyDescent="0.3">
      <c r="B48">
        <v>44</v>
      </c>
      <c r="C48" t="s">
        <v>300</v>
      </c>
      <c r="E48" s="22">
        <v>73</v>
      </c>
      <c r="J48">
        <v>484004</v>
      </c>
      <c r="N48" s="28">
        <v>484004</v>
      </c>
      <c r="O48" t="s">
        <v>110</v>
      </c>
      <c r="P48" t="s">
        <v>25</v>
      </c>
      <c r="S48" t="s">
        <v>374</v>
      </c>
      <c r="T48">
        <v>1</v>
      </c>
      <c r="U48" s="16">
        <v>1</v>
      </c>
      <c r="Y48" s="16"/>
      <c r="Z48" s="15"/>
    </row>
    <row r="49" spans="2:26" x14ac:dyDescent="0.3">
      <c r="B49">
        <v>45</v>
      </c>
      <c r="C49" t="s">
        <v>314</v>
      </c>
      <c r="E49">
        <v>74</v>
      </c>
      <c r="J49">
        <v>1809468</v>
      </c>
      <c r="M49" s="17"/>
      <c r="N49" s="28">
        <v>1809468</v>
      </c>
      <c r="O49" t="s">
        <v>123</v>
      </c>
      <c r="P49" t="s">
        <v>25</v>
      </c>
      <c r="R49">
        <v>1</v>
      </c>
      <c r="S49" t="s">
        <v>374</v>
      </c>
      <c r="T49">
        <v>0.70099999999999996</v>
      </c>
      <c r="U49" s="16">
        <v>0.70099999999999996</v>
      </c>
      <c r="V49" s="16">
        <v>0.221</v>
      </c>
      <c r="Y49" s="16">
        <v>7.8E-2</v>
      </c>
      <c r="Z49" s="15"/>
    </row>
    <row r="50" spans="2:26" x14ac:dyDescent="0.3">
      <c r="B50">
        <v>46</v>
      </c>
      <c r="C50" t="s">
        <v>325</v>
      </c>
      <c r="E50">
        <v>75</v>
      </c>
      <c r="F50">
        <v>76</v>
      </c>
      <c r="J50">
        <v>708388</v>
      </c>
      <c r="K50">
        <v>503461</v>
      </c>
      <c r="M50" s="36"/>
      <c r="N50" s="28">
        <v>1211849</v>
      </c>
      <c r="O50" t="s">
        <v>133</v>
      </c>
      <c r="P50" t="s">
        <v>25</v>
      </c>
      <c r="S50" t="s">
        <v>374</v>
      </c>
      <c r="T50">
        <v>1</v>
      </c>
      <c r="U50" s="16">
        <v>1</v>
      </c>
      <c r="Y50" s="16"/>
      <c r="Z50" s="15"/>
    </row>
    <row r="51" spans="2:26" x14ac:dyDescent="0.3">
      <c r="B51">
        <v>47</v>
      </c>
      <c r="C51" t="s">
        <v>294</v>
      </c>
      <c r="E51">
        <v>98</v>
      </c>
      <c r="J51">
        <v>349940</v>
      </c>
      <c r="N51" s="28">
        <v>349940</v>
      </c>
      <c r="O51" t="s">
        <v>104</v>
      </c>
      <c r="P51" t="s">
        <v>26</v>
      </c>
      <c r="Q51" t="s">
        <v>392</v>
      </c>
      <c r="S51" t="s">
        <v>374</v>
      </c>
      <c r="T51">
        <v>1</v>
      </c>
      <c r="U51" s="16">
        <v>1</v>
      </c>
      <c r="Y51" s="16"/>
      <c r="Z51" s="15"/>
    </row>
    <row r="52" spans="2:26" x14ac:dyDescent="0.3">
      <c r="B52">
        <v>49</v>
      </c>
      <c r="C52" t="s">
        <v>306</v>
      </c>
      <c r="E52">
        <v>99</v>
      </c>
      <c r="J52">
        <v>254526</v>
      </c>
      <c r="M52" s="17"/>
      <c r="N52" s="28">
        <v>254526</v>
      </c>
      <c r="O52" t="s">
        <v>116</v>
      </c>
      <c r="P52" t="s">
        <v>26</v>
      </c>
      <c r="R52">
        <v>1</v>
      </c>
      <c r="S52" t="s">
        <v>387</v>
      </c>
      <c r="T52">
        <v>0.51700000000000002</v>
      </c>
      <c r="U52" s="16">
        <v>0.48299999999999998</v>
      </c>
      <c r="V52" s="16">
        <v>0.51700000000000002</v>
      </c>
      <c r="Y52" s="16"/>
      <c r="Z52" s="15"/>
    </row>
    <row r="53" spans="2:26" x14ac:dyDescent="0.3">
      <c r="B53">
        <v>50</v>
      </c>
      <c r="C53" t="s">
        <v>333</v>
      </c>
      <c r="E53">
        <v>100</v>
      </c>
      <c r="J53">
        <v>148177</v>
      </c>
      <c r="M53" s="36"/>
      <c r="N53" s="28">
        <v>148177</v>
      </c>
      <c r="O53" t="s">
        <v>141</v>
      </c>
      <c r="P53" t="s">
        <v>26</v>
      </c>
      <c r="R53">
        <v>1</v>
      </c>
      <c r="S53" t="s">
        <v>374</v>
      </c>
      <c r="T53">
        <v>0.63</v>
      </c>
      <c r="U53" s="16">
        <v>0.63</v>
      </c>
      <c r="W53" s="16">
        <v>0.37</v>
      </c>
      <c r="Y53" s="16"/>
      <c r="Z53" s="15"/>
    </row>
    <row r="54" spans="2:26" x14ac:dyDescent="0.3">
      <c r="B54">
        <v>48</v>
      </c>
      <c r="C54" t="s">
        <v>334</v>
      </c>
      <c r="E54">
        <v>101</v>
      </c>
      <c r="J54">
        <v>600780</v>
      </c>
      <c r="L54" s="36"/>
      <c r="M54" s="17"/>
      <c r="N54" s="28">
        <v>600780</v>
      </c>
      <c r="O54" t="s">
        <v>142</v>
      </c>
      <c r="P54" t="s">
        <v>26</v>
      </c>
      <c r="Q54" t="s">
        <v>392</v>
      </c>
      <c r="R54">
        <v>1</v>
      </c>
      <c r="S54" t="s">
        <v>387</v>
      </c>
      <c r="T54">
        <v>0.68600000000000005</v>
      </c>
      <c r="U54" s="16">
        <v>0.314</v>
      </c>
      <c r="V54" s="16">
        <v>0.68600000000000005</v>
      </c>
      <c r="Y54" s="16"/>
      <c r="Z54" s="15"/>
    </row>
    <row r="55" spans="2:26" x14ac:dyDescent="0.3">
      <c r="B55">
        <v>53</v>
      </c>
      <c r="C55" t="s">
        <v>273</v>
      </c>
      <c r="E55">
        <v>80</v>
      </c>
      <c r="J55">
        <v>114464</v>
      </c>
      <c r="L55" s="17"/>
      <c r="N55" s="28">
        <v>114464</v>
      </c>
      <c r="O55" t="s">
        <v>84</v>
      </c>
      <c r="P55" t="s">
        <v>27</v>
      </c>
      <c r="S55" t="s">
        <v>376</v>
      </c>
      <c r="T55">
        <v>1</v>
      </c>
      <c r="W55" s="16">
        <v>1</v>
      </c>
      <c r="Y55" s="16"/>
      <c r="Z55" s="15"/>
    </row>
    <row r="56" spans="2:26" x14ac:dyDescent="0.3">
      <c r="B56">
        <v>54</v>
      </c>
      <c r="C56" t="s">
        <v>341</v>
      </c>
      <c r="E56">
        <v>83</v>
      </c>
      <c r="J56">
        <v>374522</v>
      </c>
      <c r="N56" s="28">
        <v>374522</v>
      </c>
      <c r="O56" t="s">
        <v>27</v>
      </c>
      <c r="P56" t="s">
        <v>27</v>
      </c>
      <c r="S56" t="s">
        <v>376</v>
      </c>
      <c r="T56">
        <v>1</v>
      </c>
      <c r="W56" s="16">
        <v>1</v>
      </c>
      <c r="Y56" s="16"/>
      <c r="Z56" s="15"/>
    </row>
    <row r="57" spans="2:26" x14ac:dyDescent="0.3">
      <c r="B57">
        <v>55</v>
      </c>
      <c r="C57" t="s">
        <v>363</v>
      </c>
      <c r="E57">
        <v>84</v>
      </c>
      <c r="J57">
        <v>110218</v>
      </c>
      <c r="M57" s="17">
        <v>74662</v>
      </c>
      <c r="N57" s="28">
        <v>184880</v>
      </c>
      <c r="O57" t="s">
        <v>168</v>
      </c>
      <c r="P57" t="s">
        <v>27</v>
      </c>
      <c r="R57">
        <v>1</v>
      </c>
      <c r="S57" t="s">
        <v>376</v>
      </c>
      <c r="T57">
        <v>0.69799999999999995</v>
      </c>
      <c r="W57" s="16">
        <v>0.69799999999999995</v>
      </c>
      <c r="Y57" s="16">
        <v>0.30199999999999999</v>
      </c>
      <c r="Z57" s="15"/>
    </row>
    <row r="58" spans="2:26" x14ac:dyDescent="0.3">
      <c r="B58">
        <v>56</v>
      </c>
      <c r="C58" t="s">
        <v>369</v>
      </c>
      <c r="E58">
        <v>85</v>
      </c>
      <c r="F58">
        <v>130</v>
      </c>
      <c r="J58">
        <v>275091</v>
      </c>
      <c r="M58" s="17"/>
      <c r="N58" s="28">
        <v>275091</v>
      </c>
      <c r="O58" t="s">
        <v>174</v>
      </c>
      <c r="P58" t="s">
        <v>27</v>
      </c>
      <c r="S58" t="s">
        <v>376</v>
      </c>
      <c r="T58">
        <v>1</v>
      </c>
      <c r="W58" s="16">
        <v>1</v>
      </c>
      <c r="Y58" s="16"/>
      <c r="Z58" s="15"/>
    </row>
    <row r="59" spans="2:26" x14ac:dyDescent="0.3">
      <c r="B59">
        <v>57</v>
      </c>
      <c r="C59" t="s">
        <v>326</v>
      </c>
      <c r="D59">
        <v>1</v>
      </c>
      <c r="E59">
        <v>42</v>
      </c>
      <c r="H59" t="s">
        <v>708</v>
      </c>
      <c r="M59" s="21">
        <v>29599</v>
      </c>
      <c r="N59" s="28">
        <v>29599</v>
      </c>
      <c r="O59" t="s">
        <v>134</v>
      </c>
      <c r="P59" t="s">
        <v>28</v>
      </c>
      <c r="S59" t="s">
        <v>376</v>
      </c>
      <c r="T59">
        <v>1</v>
      </c>
      <c r="W59" s="16">
        <v>1</v>
      </c>
      <c r="Y59" s="16"/>
      <c r="Z59" s="15"/>
    </row>
    <row r="60" spans="2:26" x14ac:dyDescent="0.3">
      <c r="B60">
        <v>58</v>
      </c>
      <c r="C60" t="s">
        <v>342</v>
      </c>
      <c r="D60">
        <v>1</v>
      </c>
      <c r="E60">
        <v>37</v>
      </c>
      <c r="F60">
        <v>38</v>
      </c>
      <c r="G60">
        <v>40</v>
      </c>
      <c r="H60">
        <v>68</v>
      </c>
      <c r="J60">
        <v>956812</v>
      </c>
      <c r="K60">
        <v>223694</v>
      </c>
      <c r="M60">
        <v>100086</v>
      </c>
      <c r="N60" s="28">
        <v>1280592</v>
      </c>
      <c r="O60" t="s">
        <v>28</v>
      </c>
      <c r="P60" t="s">
        <v>28</v>
      </c>
      <c r="S60" t="s">
        <v>376</v>
      </c>
      <c r="T60">
        <v>1</v>
      </c>
      <c r="W60" s="16">
        <v>1</v>
      </c>
      <c r="Y60" s="16"/>
      <c r="Z60" s="15"/>
    </row>
    <row r="61" spans="2:26" x14ac:dyDescent="0.3">
      <c r="B61">
        <v>59</v>
      </c>
      <c r="C61" t="s">
        <v>351</v>
      </c>
      <c r="E61">
        <v>41</v>
      </c>
      <c r="J61">
        <v>113038</v>
      </c>
      <c r="L61" s="17"/>
      <c r="M61" s="17"/>
      <c r="N61" s="28">
        <v>113038</v>
      </c>
      <c r="O61" t="s">
        <v>156</v>
      </c>
      <c r="P61" t="s">
        <v>28</v>
      </c>
      <c r="S61" t="s">
        <v>376</v>
      </c>
      <c r="T61">
        <v>1</v>
      </c>
      <c r="W61" s="16">
        <v>1</v>
      </c>
      <c r="Y61" s="16"/>
      <c r="Z61" s="15"/>
    </row>
    <row r="62" spans="2:26" x14ac:dyDescent="0.3">
      <c r="B62">
        <v>60</v>
      </c>
      <c r="C62" t="s">
        <v>352</v>
      </c>
      <c r="E62">
        <v>128</v>
      </c>
      <c r="J62">
        <v>209545</v>
      </c>
      <c r="L62" s="17"/>
      <c r="N62" s="28">
        <v>209545</v>
      </c>
      <c r="O62" t="s">
        <v>157</v>
      </c>
      <c r="P62" t="s">
        <v>28</v>
      </c>
      <c r="S62" t="s">
        <v>376</v>
      </c>
      <c r="T62">
        <v>1</v>
      </c>
      <c r="W62" s="16">
        <v>1</v>
      </c>
      <c r="Y62" s="16"/>
      <c r="Z62" s="15"/>
    </row>
    <row r="63" spans="2:26" x14ac:dyDescent="0.3">
      <c r="B63">
        <v>61</v>
      </c>
      <c r="C63" t="s">
        <v>357</v>
      </c>
      <c r="D63">
        <v>1</v>
      </c>
      <c r="E63">
        <v>43</v>
      </c>
      <c r="F63">
        <v>39</v>
      </c>
      <c r="G63">
        <v>45</v>
      </c>
      <c r="H63" t="s">
        <v>709</v>
      </c>
      <c r="J63">
        <v>25641</v>
      </c>
      <c r="K63">
        <v>31549</v>
      </c>
      <c r="L63">
        <v>188012</v>
      </c>
      <c r="M63" s="23">
        <v>23865</v>
      </c>
      <c r="N63" s="28">
        <v>269067</v>
      </c>
      <c r="O63" t="s">
        <v>162</v>
      </c>
      <c r="P63" t="s">
        <v>28</v>
      </c>
      <c r="S63" t="s">
        <v>376</v>
      </c>
      <c r="T63">
        <v>1</v>
      </c>
      <c r="W63" s="16">
        <v>1</v>
      </c>
      <c r="Y63" s="16"/>
      <c r="Z63" s="15"/>
    </row>
    <row r="64" spans="2:26" x14ac:dyDescent="0.3">
      <c r="B64">
        <v>62</v>
      </c>
      <c r="C64" t="s">
        <v>359</v>
      </c>
      <c r="D64">
        <v>1</v>
      </c>
      <c r="E64">
        <v>44</v>
      </c>
      <c r="H64">
        <v>56</v>
      </c>
      <c r="J64">
        <v>151182</v>
      </c>
      <c r="M64" s="17">
        <v>11300</v>
      </c>
      <c r="N64" s="28">
        <v>162482</v>
      </c>
      <c r="O64" t="s">
        <v>164</v>
      </c>
      <c r="P64" t="s">
        <v>28</v>
      </c>
      <c r="S64" t="s">
        <v>376</v>
      </c>
      <c r="T64">
        <v>1</v>
      </c>
      <c r="W64" s="16">
        <v>1</v>
      </c>
      <c r="Y64" s="16"/>
      <c r="Z64" s="15"/>
    </row>
    <row r="65" spans="2:26" x14ac:dyDescent="0.3">
      <c r="B65">
        <v>63</v>
      </c>
      <c r="C65" t="s">
        <v>271</v>
      </c>
      <c r="E65">
        <v>108</v>
      </c>
      <c r="J65">
        <v>28477</v>
      </c>
      <c r="N65" s="28">
        <v>28477</v>
      </c>
      <c r="O65" t="s">
        <v>82</v>
      </c>
      <c r="P65" t="s">
        <v>29</v>
      </c>
      <c r="S65" t="s">
        <v>374</v>
      </c>
      <c r="T65">
        <v>1</v>
      </c>
      <c r="U65" s="16">
        <v>1</v>
      </c>
      <c r="Y65" s="16"/>
      <c r="Z65" s="15"/>
    </row>
    <row r="66" spans="2:26" x14ac:dyDescent="0.3">
      <c r="B66">
        <v>64</v>
      </c>
      <c r="C66" t="s">
        <v>289</v>
      </c>
      <c r="E66">
        <v>107</v>
      </c>
      <c r="J66">
        <v>261671</v>
      </c>
      <c r="N66" s="28">
        <v>261671</v>
      </c>
      <c r="O66" t="s">
        <v>99</v>
      </c>
      <c r="P66" t="s">
        <v>29</v>
      </c>
      <c r="S66" t="s">
        <v>374</v>
      </c>
      <c r="T66">
        <v>1</v>
      </c>
      <c r="U66" s="16">
        <v>1</v>
      </c>
      <c r="Y66" s="16"/>
      <c r="Z66" s="15"/>
    </row>
    <row r="67" spans="2:26" x14ac:dyDescent="0.3">
      <c r="B67">
        <v>65</v>
      </c>
      <c r="C67" t="s">
        <v>347</v>
      </c>
      <c r="E67">
        <v>109</v>
      </c>
      <c r="J67">
        <v>928584</v>
      </c>
      <c r="M67" s="17"/>
      <c r="N67" s="28">
        <v>928584</v>
      </c>
      <c r="O67" t="s">
        <v>153</v>
      </c>
      <c r="P67" t="s">
        <v>29</v>
      </c>
      <c r="S67" t="s">
        <v>374</v>
      </c>
      <c r="T67">
        <v>1</v>
      </c>
      <c r="U67" s="16">
        <v>1</v>
      </c>
      <c r="Y67" s="16"/>
      <c r="Z67" s="15"/>
    </row>
    <row r="68" spans="2:26" x14ac:dyDescent="0.3">
      <c r="B68">
        <v>69</v>
      </c>
      <c r="C68" t="s">
        <v>287</v>
      </c>
      <c r="E68">
        <v>112</v>
      </c>
      <c r="J68">
        <v>293290</v>
      </c>
      <c r="N68" s="28">
        <v>293290</v>
      </c>
      <c r="O68" t="s">
        <v>97</v>
      </c>
      <c r="P68" t="s">
        <v>30</v>
      </c>
      <c r="S68" t="s">
        <v>387</v>
      </c>
      <c r="T68">
        <v>1</v>
      </c>
      <c r="V68" s="16">
        <v>1</v>
      </c>
      <c r="Y68" s="16"/>
      <c r="Z68" s="15"/>
    </row>
    <row r="69" spans="2:26" x14ac:dyDescent="0.3">
      <c r="B69">
        <v>66</v>
      </c>
      <c r="C69" t="s">
        <v>337</v>
      </c>
      <c r="E69">
        <v>113</v>
      </c>
      <c r="J69">
        <v>95109</v>
      </c>
      <c r="N69" s="28">
        <v>95109</v>
      </c>
      <c r="O69" t="s">
        <v>145</v>
      </c>
      <c r="P69" t="s">
        <v>30</v>
      </c>
      <c r="Q69" t="s">
        <v>391</v>
      </c>
      <c r="R69">
        <v>1</v>
      </c>
      <c r="S69" t="s">
        <v>377</v>
      </c>
      <c r="T69">
        <v>0.55300000000000005</v>
      </c>
      <c r="W69" s="16">
        <v>0.44700000000000001</v>
      </c>
      <c r="X69" s="16">
        <v>0.55300000000000005</v>
      </c>
      <c r="Y69" s="16"/>
      <c r="Z69" s="15"/>
    </row>
    <row r="70" spans="2:26" x14ac:dyDescent="0.3">
      <c r="B70">
        <v>67</v>
      </c>
      <c r="C70" t="s">
        <v>339</v>
      </c>
      <c r="D70">
        <v>1</v>
      </c>
      <c r="E70">
        <v>111</v>
      </c>
      <c r="H70">
        <v>6</v>
      </c>
      <c r="J70">
        <v>70774</v>
      </c>
      <c r="M70" s="17">
        <v>42187</v>
      </c>
      <c r="N70" s="28">
        <v>112961</v>
      </c>
      <c r="O70" t="s">
        <v>147</v>
      </c>
      <c r="P70" t="s">
        <v>30</v>
      </c>
      <c r="Q70" t="s">
        <v>391</v>
      </c>
      <c r="S70" t="s">
        <v>376</v>
      </c>
      <c r="T70">
        <v>1</v>
      </c>
      <c r="V70" s="16">
        <v>0.15</v>
      </c>
      <c r="W70" s="16">
        <v>0.3</v>
      </c>
      <c r="X70" s="16">
        <v>0.5</v>
      </c>
      <c r="Y70" s="16">
        <v>0.05</v>
      </c>
      <c r="Z70" s="15"/>
    </row>
    <row r="71" spans="2:26" x14ac:dyDescent="0.3">
      <c r="B71">
        <v>68</v>
      </c>
      <c r="C71" t="s">
        <v>350</v>
      </c>
      <c r="D71">
        <v>1</v>
      </c>
      <c r="E71">
        <v>114</v>
      </c>
      <c r="H71" t="s">
        <v>710</v>
      </c>
      <c r="K71" s="36"/>
      <c r="L71" s="17"/>
      <c r="M71" s="23">
        <v>1096516</v>
      </c>
      <c r="N71" s="28">
        <v>1096516</v>
      </c>
      <c r="O71" t="s">
        <v>30</v>
      </c>
      <c r="P71" t="s">
        <v>30</v>
      </c>
      <c r="Q71" t="s">
        <v>393</v>
      </c>
      <c r="R71">
        <v>1</v>
      </c>
      <c r="S71" t="s">
        <v>376</v>
      </c>
      <c r="T71">
        <v>0.64300000000000002</v>
      </c>
      <c r="U71" s="16">
        <v>0.11799999999999999</v>
      </c>
      <c r="V71" s="16">
        <v>0.10299999999999999</v>
      </c>
      <c r="W71" s="16">
        <v>0.64300000000000002</v>
      </c>
      <c r="X71" s="16">
        <v>0.13600000000000001</v>
      </c>
      <c r="Y71" s="16"/>
      <c r="Z71" s="15"/>
    </row>
    <row r="72" spans="2:26" x14ac:dyDescent="0.3">
      <c r="B72">
        <v>70</v>
      </c>
      <c r="C72" t="s">
        <v>274</v>
      </c>
      <c r="D72">
        <v>1</v>
      </c>
      <c r="E72">
        <v>116</v>
      </c>
      <c r="H72" t="s">
        <v>712</v>
      </c>
      <c r="J72" s="17">
        <v>37047</v>
      </c>
      <c r="M72" s="23">
        <v>65156</v>
      </c>
      <c r="N72" s="28">
        <v>102203</v>
      </c>
      <c r="O72" t="s">
        <v>85</v>
      </c>
      <c r="P72" t="s">
        <v>31</v>
      </c>
      <c r="S72" t="s">
        <v>374</v>
      </c>
      <c r="T72">
        <v>1</v>
      </c>
      <c r="U72" s="16">
        <v>1</v>
      </c>
      <c r="Y72" s="16"/>
      <c r="Z72" s="15"/>
    </row>
    <row r="73" spans="2:26" x14ac:dyDescent="0.3">
      <c r="B73">
        <v>71</v>
      </c>
      <c r="C73" t="s">
        <v>328</v>
      </c>
      <c r="E73">
        <v>117</v>
      </c>
      <c r="J73">
        <v>53143</v>
      </c>
      <c r="M73" s="36"/>
      <c r="N73" s="28">
        <v>53143</v>
      </c>
      <c r="O73" t="s">
        <v>136</v>
      </c>
      <c r="P73" t="s">
        <v>31</v>
      </c>
      <c r="S73" t="s">
        <v>374</v>
      </c>
      <c r="T73">
        <v>1</v>
      </c>
      <c r="U73" s="16">
        <v>1</v>
      </c>
      <c r="Y73" s="16"/>
      <c r="Z73" s="15"/>
    </row>
    <row r="74" spans="2:26" x14ac:dyDescent="0.3">
      <c r="B74">
        <v>72</v>
      </c>
      <c r="C74" t="s">
        <v>291</v>
      </c>
      <c r="D74">
        <v>1</v>
      </c>
      <c r="E74">
        <v>118</v>
      </c>
      <c r="H74" t="s">
        <v>711</v>
      </c>
      <c r="J74">
        <v>89015</v>
      </c>
      <c r="M74" s="26">
        <v>497031</v>
      </c>
      <c r="N74" s="28">
        <v>586046</v>
      </c>
      <c r="O74" t="s">
        <v>101</v>
      </c>
      <c r="P74" t="s">
        <v>31</v>
      </c>
      <c r="S74" t="s">
        <v>374</v>
      </c>
      <c r="T74">
        <v>1</v>
      </c>
      <c r="U74" s="16">
        <v>1</v>
      </c>
      <c r="Y74" s="16"/>
      <c r="Z74" s="15"/>
    </row>
    <row r="75" spans="2:26" x14ac:dyDescent="0.3">
      <c r="B75">
        <v>73</v>
      </c>
      <c r="C75" t="s">
        <v>301</v>
      </c>
      <c r="E75">
        <v>119</v>
      </c>
      <c r="J75">
        <v>103913</v>
      </c>
      <c r="N75" s="28">
        <v>103913</v>
      </c>
      <c r="O75" t="s">
        <v>111</v>
      </c>
      <c r="P75" t="s">
        <v>31</v>
      </c>
      <c r="S75" t="s">
        <v>374</v>
      </c>
      <c r="T75">
        <v>1</v>
      </c>
      <c r="U75" s="16">
        <v>1</v>
      </c>
      <c r="Y75" s="16"/>
      <c r="Z75" s="15"/>
    </row>
    <row r="76" spans="2:26" x14ac:dyDescent="0.3">
      <c r="B76">
        <v>74</v>
      </c>
      <c r="C76" t="s">
        <v>303</v>
      </c>
      <c r="D76">
        <v>1</v>
      </c>
      <c r="E76">
        <v>120</v>
      </c>
      <c r="H76">
        <v>28</v>
      </c>
      <c r="J76">
        <v>159303</v>
      </c>
      <c r="M76" s="17">
        <v>46237</v>
      </c>
      <c r="N76" s="28">
        <v>205540</v>
      </c>
      <c r="O76" t="s">
        <v>113</v>
      </c>
      <c r="P76" t="s">
        <v>31</v>
      </c>
      <c r="S76" t="s">
        <v>374</v>
      </c>
      <c r="T76">
        <v>1</v>
      </c>
      <c r="U76" s="16">
        <v>1</v>
      </c>
      <c r="Y76" s="16"/>
      <c r="Z76" s="15"/>
    </row>
    <row r="77" spans="2:26" x14ac:dyDescent="0.3">
      <c r="B77">
        <v>75</v>
      </c>
      <c r="C77" t="s">
        <v>355</v>
      </c>
      <c r="D77">
        <v>1</v>
      </c>
      <c r="E77">
        <v>121</v>
      </c>
      <c r="H77">
        <v>33</v>
      </c>
      <c r="J77" s="17">
        <v>61828</v>
      </c>
      <c r="N77" s="28">
        <v>61828</v>
      </c>
      <c r="O77" t="s">
        <v>160</v>
      </c>
      <c r="P77" t="s">
        <v>31</v>
      </c>
      <c r="S77" t="s">
        <v>374</v>
      </c>
      <c r="T77">
        <v>1</v>
      </c>
      <c r="U77" s="16">
        <v>1</v>
      </c>
      <c r="Y77" s="16"/>
      <c r="Z77" s="15"/>
    </row>
    <row r="78" spans="2:26" x14ac:dyDescent="0.3">
      <c r="B78">
        <v>79</v>
      </c>
      <c r="C78" t="s">
        <v>275</v>
      </c>
      <c r="E78">
        <v>123</v>
      </c>
      <c r="J78">
        <v>179520</v>
      </c>
      <c r="N78" s="28">
        <v>179520</v>
      </c>
      <c r="O78" t="s">
        <v>86</v>
      </c>
      <c r="P78" t="s">
        <v>32</v>
      </c>
      <c r="S78" t="s">
        <v>387</v>
      </c>
      <c r="T78">
        <v>1</v>
      </c>
      <c r="V78" s="16">
        <v>1</v>
      </c>
      <c r="Y78" s="16"/>
      <c r="Z78" s="15"/>
    </row>
    <row r="79" spans="2:26" x14ac:dyDescent="0.3">
      <c r="B79">
        <v>76</v>
      </c>
      <c r="C79" t="s">
        <v>283</v>
      </c>
      <c r="D79">
        <v>1</v>
      </c>
      <c r="E79">
        <v>125</v>
      </c>
      <c r="H79">
        <v>50</v>
      </c>
      <c r="J79">
        <v>210601</v>
      </c>
      <c r="M79" s="17">
        <v>37287</v>
      </c>
      <c r="N79" s="28">
        <v>247888</v>
      </c>
      <c r="O79" t="s">
        <v>93</v>
      </c>
      <c r="P79" t="s">
        <v>32</v>
      </c>
      <c r="Q79" t="s">
        <v>391</v>
      </c>
      <c r="R79">
        <v>1</v>
      </c>
      <c r="S79" t="s">
        <v>378</v>
      </c>
      <c r="T79">
        <v>0.51200000000000001</v>
      </c>
      <c r="W79" s="16">
        <v>0.48799999999999999</v>
      </c>
      <c r="Y79" s="16">
        <v>0.51200000000000001</v>
      </c>
      <c r="Z79" s="15"/>
    </row>
    <row r="80" spans="2:26" x14ac:dyDescent="0.3">
      <c r="B80">
        <v>80</v>
      </c>
      <c r="C80" t="s">
        <v>286</v>
      </c>
      <c r="E80">
        <v>124</v>
      </c>
      <c r="J80">
        <v>59429</v>
      </c>
      <c r="N80" s="28">
        <v>59429</v>
      </c>
      <c r="O80" t="s">
        <v>96</v>
      </c>
      <c r="P80" t="s">
        <v>32</v>
      </c>
      <c r="S80" t="s">
        <v>387</v>
      </c>
      <c r="T80">
        <v>1</v>
      </c>
      <c r="V80" s="16">
        <v>1</v>
      </c>
      <c r="Y80" s="16"/>
      <c r="Z80" s="15"/>
    </row>
    <row r="81" spans="2:26" x14ac:dyDescent="0.3">
      <c r="B81">
        <v>77</v>
      </c>
      <c r="C81" t="s">
        <v>305</v>
      </c>
      <c r="E81">
        <v>126</v>
      </c>
      <c r="J81">
        <v>1905174</v>
      </c>
      <c r="M81" s="17"/>
      <c r="N81" s="28">
        <v>1905174</v>
      </c>
      <c r="O81" t="s">
        <v>115</v>
      </c>
      <c r="P81" t="s">
        <v>32</v>
      </c>
      <c r="Q81" t="s">
        <v>391</v>
      </c>
      <c r="R81">
        <v>1</v>
      </c>
      <c r="S81" t="s">
        <v>387</v>
      </c>
      <c r="T81">
        <v>0.621</v>
      </c>
      <c r="V81" s="16">
        <v>0.621</v>
      </c>
      <c r="W81" s="16">
        <v>0.14099999999999999</v>
      </c>
      <c r="X81" s="16">
        <v>7.3999999999999996E-2</v>
      </c>
      <c r="Y81" s="16">
        <v>0.16400000000000001</v>
      </c>
      <c r="Z81" s="15"/>
    </row>
    <row r="82" spans="2:26" x14ac:dyDescent="0.3">
      <c r="B82">
        <v>81</v>
      </c>
      <c r="C82" t="s">
        <v>321</v>
      </c>
      <c r="E82">
        <v>127</v>
      </c>
      <c r="F82">
        <v>81</v>
      </c>
      <c r="J82">
        <v>43984</v>
      </c>
      <c r="M82">
        <v>102376</v>
      </c>
      <c r="N82" s="28">
        <v>146360</v>
      </c>
      <c r="O82" t="s">
        <v>130</v>
      </c>
      <c r="P82" t="s">
        <v>32</v>
      </c>
      <c r="S82" t="s">
        <v>376</v>
      </c>
      <c r="T82">
        <v>1</v>
      </c>
      <c r="W82" s="16">
        <v>1</v>
      </c>
      <c r="Y82" s="16"/>
      <c r="Z82" s="15"/>
    </row>
    <row r="83" spans="2:26" x14ac:dyDescent="0.3">
      <c r="B83">
        <v>78</v>
      </c>
      <c r="C83" t="s">
        <v>330</v>
      </c>
      <c r="D83">
        <v>1</v>
      </c>
      <c r="E83">
        <v>79</v>
      </c>
      <c r="H83" t="s">
        <v>713</v>
      </c>
      <c r="J83">
        <v>177200</v>
      </c>
      <c r="M83" s="23">
        <v>101377</v>
      </c>
      <c r="N83" s="28">
        <v>278577</v>
      </c>
      <c r="O83" t="s">
        <v>138</v>
      </c>
      <c r="P83" t="s">
        <v>32</v>
      </c>
      <c r="R83">
        <v>1</v>
      </c>
      <c r="S83" t="s">
        <v>376</v>
      </c>
      <c r="T83">
        <v>0.628</v>
      </c>
      <c r="W83" s="16">
        <v>0.628</v>
      </c>
      <c r="Y83" s="16">
        <v>0.372</v>
      </c>
      <c r="Z83" s="15"/>
    </row>
    <row r="84" spans="2:26" x14ac:dyDescent="0.3">
      <c r="B84">
        <v>82</v>
      </c>
      <c r="C84" t="s">
        <v>362</v>
      </c>
      <c r="E84">
        <v>129</v>
      </c>
      <c r="J84">
        <v>325816</v>
      </c>
      <c r="N84" s="28">
        <v>325816</v>
      </c>
      <c r="O84" t="s">
        <v>167</v>
      </c>
      <c r="P84" t="s">
        <v>32</v>
      </c>
      <c r="S84" t="s">
        <v>376</v>
      </c>
      <c r="T84">
        <v>1</v>
      </c>
      <c r="W84" s="16">
        <v>1</v>
      </c>
      <c r="Y84" s="16"/>
      <c r="Z84" s="15"/>
    </row>
    <row r="85" spans="2:26" x14ac:dyDescent="0.3">
      <c r="B85">
        <v>83</v>
      </c>
      <c r="C85" t="s">
        <v>365</v>
      </c>
      <c r="E85">
        <v>131</v>
      </c>
      <c r="J85">
        <v>511004</v>
      </c>
      <c r="M85" s="36"/>
      <c r="N85" s="28">
        <v>511004</v>
      </c>
      <c r="O85" t="s">
        <v>170</v>
      </c>
      <c r="P85" t="s">
        <v>32</v>
      </c>
      <c r="R85">
        <v>1</v>
      </c>
      <c r="S85" t="s">
        <v>377</v>
      </c>
      <c r="T85">
        <v>0.74</v>
      </c>
      <c r="W85" s="16">
        <v>0.26</v>
      </c>
      <c r="X85" s="16">
        <v>0.74</v>
      </c>
      <c r="Y85" s="16"/>
      <c r="Z85" s="15"/>
    </row>
    <row r="86" spans="2:26" x14ac:dyDescent="0.3">
      <c r="B86">
        <v>84</v>
      </c>
      <c r="C86" t="s">
        <v>367</v>
      </c>
      <c r="E86">
        <v>132</v>
      </c>
      <c r="J86">
        <v>210263</v>
      </c>
      <c r="M86" s="36"/>
      <c r="N86" s="28">
        <v>210263</v>
      </c>
      <c r="O86" t="s">
        <v>172</v>
      </c>
      <c r="P86" t="s">
        <v>32</v>
      </c>
      <c r="S86" t="s">
        <v>378</v>
      </c>
      <c r="T86">
        <v>1</v>
      </c>
      <c r="Y86" s="16">
        <v>1</v>
      </c>
      <c r="Z86" s="15"/>
    </row>
    <row r="87" spans="2:26" x14ac:dyDescent="0.3">
      <c r="B87">
        <v>85</v>
      </c>
      <c r="C87" t="s">
        <v>278</v>
      </c>
      <c r="E87">
        <v>134</v>
      </c>
      <c r="J87">
        <v>71027</v>
      </c>
      <c r="M87" s="17"/>
      <c r="N87" s="28">
        <v>71027</v>
      </c>
      <c r="O87" t="s">
        <v>88</v>
      </c>
      <c r="P87" t="s">
        <v>33</v>
      </c>
      <c r="S87" t="s">
        <v>387</v>
      </c>
      <c r="T87">
        <v>1</v>
      </c>
      <c r="V87" s="16">
        <v>1</v>
      </c>
      <c r="Y87" s="16"/>
      <c r="Z87" s="15"/>
    </row>
    <row r="88" spans="2:26" x14ac:dyDescent="0.3">
      <c r="B88">
        <v>86</v>
      </c>
      <c r="C88" t="s">
        <v>322</v>
      </c>
      <c r="E88">
        <v>138</v>
      </c>
      <c r="J88">
        <v>217269</v>
      </c>
      <c r="N88" s="28">
        <v>217269</v>
      </c>
      <c r="O88" t="s">
        <v>131</v>
      </c>
      <c r="P88" t="s">
        <v>33</v>
      </c>
      <c r="S88" t="s">
        <v>387</v>
      </c>
      <c r="T88">
        <v>1</v>
      </c>
      <c r="V88" s="16">
        <v>1</v>
      </c>
      <c r="Y88" s="16"/>
      <c r="Z88" s="15"/>
    </row>
    <row r="89" spans="2:26" x14ac:dyDescent="0.3">
      <c r="B89">
        <v>88</v>
      </c>
      <c r="C89" t="s">
        <v>332</v>
      </c>
      <c r="E89">
        <v>140</v>
      </c>
      <c r="F89">
        <v>135</v>
      </c>
      <c r="J89">
        <v>281192</v>
      </c>
      <c r="K89">
        <v>109697</v>
      </c>
      <c r="N89" s="28">
        <v>390889</v>
      </c>
      <c r="O89" t="s">
        <v>140</v>
      </c>
      <c r="P89" t="s">
        <v>33</v>
      </c>
      <c r="S89" t="s">
        <v>374</v>
      </c>
      <c r="T89">
        <v>1</v>
      </c>
      <c r="U89" s="16">
        <v>1</v>
      </c>
      <c r="Y89" s="16"/>
      <c r="Z89" s="15"/>
    </row>
    <row r="90" spans="2:26" x14ac:dyDescent="0.3">
      <c r="B90">
        <v>87</v>
      </c>
      <c r="C90" t="s">
        <v>335</v>
      </c>
      <c r="E90">
        <v>139</v>
      </c>
      <c r="J90">
        <v>221666</v>
      </c>
      <c r="N90" s="28">
        <v>221666</v>
      </c>
      <c r="O90" t="s">
        <v>143</v>
      </c>
      <c r="P90" t="s">
        <v>33</v>
      </c>
      <c r="S90" t="s">
        <v>387</v>
      </c>
      <c r="T90">
        <v>1</v>
      </c>
      <c r="V90" s="16">
        <v>1</v>
      </c>
      <c r="Y90" s="16"/>
      <c r="Z90" s="15"/>
    </row>
    <row r="91" spans="2:26" x14ac:dyDescent="0.3">
      <c r="B91">
        <v>89</v>
      </c>
      <c r="C91" t="s">
        <v>358</v>
      </c>
      <c r="E91">
        <v>141</v>
      </c>
      <c r="J91">
        <v>247899</v>
      </c>
      <c r="N91" s="28">
        <v>247899</v>
      </c>
      <c r="O91" t="s">
        <v>163</v>
      </c>
      <c r="P91" t="s">
        <v>33</v>
      </c>
      <c r="R91">
        <v>1</v>
      </c>
      <c r="S91" t="s">
        <v>374</v>
      </c>
      <c r="T91">
        <v>0.53800000000000003</v>
      </c>
      <c r="U91" s="16">
        <v>0.53800000000000003</v>
      </c>
      <c r="V91" s="16">
        <v>0.46200000000000002</v>
      </c>
      <c r="Y91" s="16"/>
      <c r="Z91" s="15"/>
    </row>
    <row r="92" spans="2:26" x14ac:dyDescent="0.3">
      <c r="B92">
        <v>90</v>
      </c>
      <c r="C92" t="s">
        <v>366</v>
      </c>
      <c r="E92">
        <v>142</v>
      </c>
      <c r="F92">
        <v>136</v>
      </c>
      <c r="J92">
        <v>189841</v>
      </c>
      <c r="K92">
        <v>59935</v>
      </c>
      <c r="N92" s="28">
        <v>249776</v>
      </c>
      <c r="O92" t="s">
        <v>171</v>
      </c>
      <c r="P92" t="s">
        <v>33</v>
      </c>
      <c r="S92" t="s">
        <v>387</v>
      </c>
      <c r="T92">
        <v>1</v>
      </c>
      <c r="V92" s="16">
        <v>1</v>
      </c>
      <c r="Y92" s="16"/>
      <c r="Z92" s="15"/>
    </row>
    <row r="93" spans="2:26" x14ac:dyDescent="0.3">
      <c r="B93">
        <v>92</v>
      </c>
      <c r="C93" t="s">
        <v>277</v>
      </c>
      <c r="E93">
        <v>90</v>
      </c>
      <c r="F93">
        <v>88</v>
      </c>
      <c r="J93">
        <v>55153</v>
      </c>
      <c r="K93">
        <v>47639</v>
      </c>
      <c r="N93" s="28">
        <v>102792</v>
      </c>
      <c r="O93" t="s">
        <v>87</v>
      </c>
      <c r="P93" t="s">
        <v>34</v>
      </c>
      <c r="S93" t="s">
        <v>374</v>
      </c>
      <c r="T93">
        <v>1</v>
      </c>
      <c r="U93" s="16">
        <v>1</v>
      </c>
      <c r="Y93" s="16"/>
      <c r="Z93" s="15"/>
    </row>
    <row r="94" spans="2:26" x14ac:dyDescent="0.3">
      <c r="B94">
        <v>95</v>
      </c>
      <c r="C94" t="s">
        <v>310</v>
      </c>
      <c r="E94">
        <v>91</v>
      </c>
      <c r="F94">
        <v>89</v>
      </c>
      <c r="G94">
        <v>95</v>
      </c>
      <c r="J94">
        <v>672333</v>
      </c>
      <c r="K94">
        <v>46196</v>
      </c>
      <c r="L94">
        <v>60612</v>
      </c>
      <c r="N94" s="28">
        <v>779141</v>
      </c>
      <c r="O94" t="s">
        <v>119</v>
      </c>
      <c r="P94" t="s">
        <v>34</v>
      </c>
      <c r="R94">
        <v>1</v>
      </c>
      <c r="S94" t="s">
        <v>374</v>
      </c>
      <c r="T94">
        <v>0.83</v>
      </c>
      <c r="U94" s="16">
        <v>0.83</v>
      </c>
      <c r="V94" s="16">
        <v>0.17</v>
      </c>
      <c r="Y94" s="16"/>
      <c r="Z94" s="15"/>
    </row>
    <row r="95" spans="2:26" x14ac:dyDescent="0.3">
      <c r="B95">
        <v>93</v>
      </c>
      <c r="C95" t="s">
        <v>313</v>
      </c>
      <c r="E95">
        <v>92</v>
      </c>
      <c r="F95">
        <v>94</v>
      </c>
      <c r="J95">
        <v>265350</v>
      </c>
      <c r="K95">
        <v>167379</v>
      </c>
      <c r="N95" s="28">
        <v>432729</v>
      </c>
      <c r="O95" t="s">
        <v>122</v>
      </c>
      <c r="P95" t="s">
        <v>34</v>
      </c>
      <c r="S95" t="s">
        <v>374</v>
      </c>
      <c r="T95">
        <v>1</v>
      </c>
      <c r="U95" s="16">
        <v>1</v>
      </c>
      <c r="Y95" s="16"/>
      <c r="Z95" s="15"/>
    </row>
    <row r="96" spans="2:26" x14ac:dyDescent="0.3">
      <c r="B96">
        <v>94</v>
      </c>
      <c r="C96" t="s">
        <v>320</v>
      </c>
      <c r="E96">
        <v>93</v>
      </c>
      <c r="F96">
        <v>87</v>
      </c>
      <c r="J96">
        <v>372169</v>
      </c>
      <c r="K96">
        <v>88883</v>
      </c>
      <c r="N96" s="28">
        <v>461052</v>
      </c>
      <c r="O96" t="s">
        <v>129</v>
      </c>
      <c r="P96" t="s">
        <v>34</v>
      </c>
      <c r="S96" t="s">
        <v>374</v>
      </c>
      <c r="T96">
        <v>1</v>
      </c>
      <c r="U96" s="16">
        <v>1</v>
      </c>
      <c r="Y96" s="16"/>
      <c r="Z96" s="15"/>
    </row>
    <row r="97" spans="2:26" x14ac:dyDescent="0.3">
      <c r="B97">
        <v>96</v>
      </c>
      <c r="C97" t="s">
        <v>364</v>
      </c>
      <c r="E97">
        <v>96</v>
      </c>
      <c r="J97">
        <v>319458</v>
      </c>
      <c r="N97" s="28">
        <v>319458</v>
      </c>
      <c r="O97" t="s">
        <v>169</v>
      </c>
      <c r="P97" t="s">
        <v>34</v>
      </c>
      <c r="S97" t="s">
        <v>374</v>
      </c>
      <c r="T97">
        <v>1</v>
      </c>
      <c r="U97" s="16">
        <v>1</v>
      </c>
      <c r="Y97" s="16"/>
      <c r="Z97" s="15"/>
    </row>
    <row r="98" spans="2:26" x14ac:dyDescent="0.3">
      <c r="B98">
        <v>97</v>
      </c>
      <c r="C98" t="s">
        <v>282</v>
      </c>
      <c r="E98">
        <v>146</v>
      </c>
      <c r="J98">
        <v>187918</v>
      </c>
      <c r="N98" s="28">
        <v>187918</v>
      </c>
      <c r="O98" t="s">
        <v>92</v>
      </c>
      <c r="P98" t="s">
        <v>35</v>
      </c>
      <c r="S98" t="s">
        <v>374</v>
      </c>
      <c r="T98">
        <v>1</v>
      </c>
      <c r="U98" s="16">
        <v>1</v>
      </c>
      <c r="Y98" s="16"/>
      <c r="Z98" s="15"/>
    </row>
    <row r="99" spans="2:26" x14ac:dyDescent="0.3">
      <c r="B99">
        <v>98</v>
      </c>
      <c r="C99" t="s">
        <v>297</v>
      </c>
      <c r="E99">
        <v>147</v>
      </c>
      <c r="J99">
        <v>541641</v>
      </c>
      <c r="N99" s="28">
        <v>541641</v>
      </c>
      <c r="O99" t="s">
        <v>107</v>
      </c>
      <c r="P99" t="s">
        <v>35</v>
      </c>
      <c r="S99" t="s">
        <v>374</v>
      </c>
      <c r="T99">
        <v>1</v>
      </c>
      <c r="U99" s="16">
        <v>1</v>
      </c>
      <c r="Y99" s="16"/>
      <c r="Z99" s="15"/>
    </row>
    <row r="100" spans="2:26" x14ac:dyDescent="0.3">
      <c r="B100">
        <v>99</v>
      </c>
      <c r="C100" t="s">
        <v>309</v>
      </c>
      <c r="E100">
        <v>148</v>
      </c>
      <c r="J100">
        <v>171491</v>
      </c>
      <c r="N100" s="28">
        <v>171491</v>
      </c>
      <c r="O100" t="s">
        <v>118</v>
      </c>
      <c r="P100" t="s">
        <v>35</v>
      </c>
      <c r="S100" t="s">
        <v>374</v>
      </c>
      <c r="T100">
        <v>1</v>
      </c>
      <c r="U100" s="16">
        <v>1</v>
      </c>
      <c r="Y100" s="16"/>
      <c r="Z100" s="15"/>
    </row>
    <row r="101" spans="2:26" x14ac:dyDescent="0.3">
      <c r="B101">
        <v>100</v>
      </c>
      <c r="C101" t="s">
        <v>324</v>
      </c>
      <c r="E101">
        <v>149</v>
      </c>
      <c r="F101">
        <v>145</v>
      </c>
      <c r="J101">
        <v>240643</v>
      </c>
      <c r="K101">
        <v>208114</v>
      </c>
      <c r="N101" s="28">
        <v>448757</v>
      </c>
      <c r="O101" t="s">
        <v>132</v>
      </c>
      <c r="P101" t="s">
        <v>35</v>
      </c>
      <c r="S101" t="s">
        <v>374</v>
      </c>
      <c r="T101">
        <v>1</v>
      </c>
      <c r="U101" s="16">
        <v>1</v>
      </c>
      <c r="Y101" s="16"/>
      <c r="Z101" s="15"/>
    </row>
    <row r="102" spans="2:26" x14ac:dyDescent="0.3">
      <c r="B102">
        <v>101</v>
      </c>
      <c r="C102" t="s">
        <v>331</v>
      </c>
      <c r="E102">
        <v>150</v>
      </c>
      <c r="J102">
        <v>28916</v>
      </c>
      <c r="N102" s="28">
        <v>28916</v>
      </c>
      <c r="O102" t="s">
        <v>139</v>
      </c>
      <c r="P102" t="s">
        <v>35</v>
      </c>
      <c r="S102" t="s">
        <v>374</v>
      </c>
      <c r="T102">
        <v>1</v>
      </c>
      <c r="U102" s="16">
        <v>1</v>
      </c>
      <c r="Y102" s="16"/>
      <c r="Z102" s="15"/>
    </row>
    <row r="105" spans="2:26" x14ac:dyDescent="0.3">
      <c r="N105" s="28">
        <f>SUM(Table13567[SUM])</f>
        <v>38124182</v>
      </c>
    </row>
  </sheetData>
  <phoneticPr fontId="3" type="noConversion"/>
  <pageMargins left="0.7" right="0.7" top="0.75" bottom="0.75" header="0.3" footer="0.3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1985-501E-4960-A35E-D8563EA14F1E}">
  <sheetPr>
    <tabColor theme="6" tint="0.39997558519241921"/>
  </sheetPr>
  <dimension ref="B1:S107"/>
  <sheetViews>
    <sheetView topLeftCell="E65" zoomScale="99" zoomScaleNormal="115" workbookViewId="0">
      <selection activeCell="K17" sqref="K17"/>
    </sheetView>
  </sheetViews>
  <sheetFormatPr defaultRowHeight="14.4" x14ac:dyDescent="0.3"/>
  <cols>
    <col min="2" max="2" width="4.6640625" customWidth="1"/>
    <col min="3" max="3" width="14.88671875" customWidth="1"/>
    <col min="4" max="4" width="13.44140625" customWidth="1"/>
    <col min="5" max="5" width="14.88671875" bestFit="1" customWidth="1"/>
    <col min="6" max="6" width="14.88671875" customWidth="1"/>
    <col min="7" max="7" width="3.5546875" customWidth="1"/>
    <col min="8" max="8" width="9.77734375" customWidth="1"/>
    <col min="9" max="9" width="9.77734375" style="15" customWidth="1"/>
    <col min="10" max="14" width="12.6640625" style="46" customWidth="1"/>
    <col min="15" max="19" width="8.6640625" style="16" customWidth="1"/>
    <col min="20" max="20" width="8.6640625" customWidth="1"/>
  </cols>
  <sheetData>
    <row r="1" spans="2:19" x14ac:dyDescent="0.3">
      <c r="B1" s="1" t="s">
        <v>699</v>
      </c>
      <c r="C1" s="1" t="s">
        <v>74</v>
      </c>
      <c r="D1" s="51" t="s">
        <v>1036</v>
      </c>
      <c r="E1" s="1" t="s">
        <v>373</v>
      </c>
      <c r="F1" s="1" t="s">
        <v>372</v>
      </c>
      <c r="G1" s="8" t="s">
        <v>1038</v>
      </c>
      <c r="H1" s="8" t="s">
        <v>1037</v>
      </c>
      <c r="I1" s="44" t="s">
        <v>1039</v>
      </c>
      <c r="J1" s="45" t="s">
        <v>374</v>
      </c>
      <c r="K1" s="45" t="s">
        <v>375</v>
      </c>
      <c r="L1" s="45" t="s">
        <v>376</v>
      </c>
      <c r="M1" s="45" t="s">
        <v>377</v>
      </c>
      <c r="N1" s="45" t="s">
        <v>378</v>
      </c>
      <c r="O1" s="16" t="s">
        <v>1040</v>
      </c>
      <c r="P1" s="16" t="s">
        <v>1041</v>
      </c>
      <c r="Q1" s="16" t="s">
        <v>1042</v>
      </c>
      <c r="R1" s="16" t="s">
        <v>1043</v>
      </c>
      <c r="S1" s="16" t="s">
        <v>1044</v>
      </c>
    </row>
    <row r="2" spans="2:19" x14ac:dyDescent="0.3">
      <c r="B2">
        <v>84</v>
      </c>
      <c r="C2" t="s">
        <v>367</v>
      </c>
      <c r="D2" s="17">
        <v>210263</v>
      </c>
      <c r="E2" t="s">
        <v>172</v>
      </c>
      <c r="F2" t="s">
        <v>32</v>
      </c>
      <c r="H2" t="s">
        <v>378</v>
      </c>
      <c r="I2" s="15">
        <v>1</v>
      </c>
      <c r="J2" s="50">
        <f>Table1356714[[#This Row],[Shia %]]*Table1356714[[#This Row],[Populations]]</f>
        <v>0</v>
      </c>
      <c r="K2" s="50">
        <f>Table1356714[[#This Row],[Sunni Arab %]]*Table1356714[[#This Row],[Populations]]</f>
        <v>0</v>
      </c>
      <c r="L2" s="50">
        <f>Table1356714[[#This Row],[Kurds %]]*Table1356714[[#This Row],[Populations]]</f>
        <v>0</v>
      </c>
      <c r="M2" s="50">
        <f>Table1356714[[#This Row],[Turkoman %]]*Table1356714[[#This Row],[Populations]]</f>
        <v>0</v>
      </c>
      <c r="N2" s="50">
        <f>Table1356714[[#This Row],[Christians %]]*Table1356714[[#This Row],[Populations]]</f>
        <v>210263</v>
      </c>
      <c r="O2" s="49"/>
      <c r="P2" s="49"/>
      <c r="Q2" s="49"/>
      <c r="R2" s="49"/>
      <c r="S2" s="49">
        <v>1</v>
      </c>
    </row>
    <row r="3" spans="2:19" x14ac:dyDescent="0.3">
      <c r="B3">
        <v>76</v>
      </c>
      <c r="C3" t="s">
        <v>283</v>
      </c>
      <c r="D3" s="17">
        <v>247888</v>
      </c>
      <c r="E3" t="s">
        <v>93</v>
      </c>
      <c r="F3" t="s">
        <v>32</v>
      </c>
      <c r="G3" t="s">
        <v>391</v>
      </c>
      <c r="H3" t="s">
        <v>378</v>
      </c>
      <c r="I3" s="15">
        <v>0.51200000000000001</v>
      </c>
      <c r="J3" s="50">
        <f>Table1356714[[#This Row],[Shia %]]*Table1356714[[#This Row],[Populations]]</f>
        <v>0</v>
      </c>
      <c r="K3" s="50">
        <f>Table1356714[[#This Row],[Sunni Arab %]]*Table1356714[[#This Row],[Populations]]</f>
        <v>0</v>
      </c>
      <c r="L3" s="50">
        <f>Table1356714[[#This Row],[Kurds %]]*Table1356714[[#This Row],[Populations]]</f>
        <v>120969.344</v>
      </c>
      <c r="M3" s="50">
        <f>Table1356714[[#This Row],[Turkoman %]]*Table1356714[[#This Row],[Populations]]</f>
        <v>0</v>
      </c>
      <c r="N3" s="50">
        <f>Table1356714[[#This Row],[Christians %]]*Table1356714[[#This Row],[Populations]]</f>
        <v>126918.656</v>
      </c>
      <c r="O3" s="49"/>
      <c r="P3" s="49"/>
      <c r="Q3" s="49">
        <v>0.48799999999999999</v>
      </c>
      <c r="R3" s="49"/>
      <c r="S3" s="49">
        <v>0.51200000000000001</v>
      </c>
    </row>
    <row r="4" spans="2:19" x14ac:dyDescent="0.3">
      <c r="B4">
        <v>78</v>
      </c>
      <c r="C4" t="s">
        <v>330</v>
      </c>
      <c r="D4" s="17">
        <v>281577</v>
      </c>
      <c r="E4" t="s">
        <v>138</v>
      </c>
      <c r="F4" t="s">
        <v>32</v>
      </c>
      <c r="H4" t="s">
        <v>376</v>
      </c>
      <c r="I4" s="15">
        <v>0.628</v>
      </c>
      <c r="J4" s="50">
        <f>Table1356714[[#This Row],[Shia %]]*Table1356714[[#This Row],[Populations]]</f>
        <v>0</v>
      </c>
      <c r="K4" s="50">
        <f>Table1356714[[#This Row],[Sunni Arab %]]*Table1356714[[#This Row],[Populations]]</f>
        <v>0</v>
      </c>
      <c r="L4" s="50">
        <f>Table1356714[[#This Row],[Kurds %]]*Table1356714[[#This Row],[Populations]]</f>
        <v>176830.356</v>
      </c>
      <c r="M4" s="50">
        <f>Table1356714[[#This Row],[Turkoman %]]*Table1356714[[#This Row],[Populations]]</f>
        <v>0</v>
      </c>
      <c r="N4" s="50">
        <f>Table1356714[[#This Row],[Christians %]]*Table1356714[[#This Row],[Populations]]</f>
        <v>104746.644</v>
      </c>
      <c r="O4" s="49"/>
      <c r="P4" s="49"/>
      <c r="Q4" s="49">
        <v>0.628</v>
      </c>
      <c r="R4" s="49"/>
      <c r="S4" s="49">
        <v>0.372</v>
      </c>
    </row>
    <row r="5" spans="2:19" x14ac:dyDescent="0.3">
      <c r="B5">
        <v>55</v>
      </c>
      <c r="C5" t="s">
        <v>363</v>
      </c>
      <c r="D5" s="17">
        <v>184880</v>
      </c>
      <c r="E5" t="s">
        <v>168</v>
      </c>
      <c r="F5" t="s">
        <v>27</v>
      </c>
      <c r="H5" t="s">
        <v>376</v>
      </c>
      <c r="I5" s="15">
        <v>0.69799999999999995</v>
      </c>
      <c r="J5" s="50">
        <f>Table1356714[[#This Row],[Shia %]]*Table1356714[[#This Row],[Populations]]</f>
        <v>0</v>
      </c>
      <c r="K5" s="50">
        <f>Table1356714[[#This Row],[Sunni Arab %]]*Table1356714[[#This Row],[Populations]]</f>
        <v>0</v>
      </c>
      <c r="L5" s="50">
        <f>Table1356714[[#This Row],[Kurds %]]*Table1356714[[#This Row],[Populations]]</f>
        <v>129046.23999999999</v>
      </c>
      <c r="M5" s="50">
        <f>Table1356714[[#This Row],[Turkoman %]]*Table1356714[[#This Row],[Populations]]</f>
        <v>0</v>
      </c>
      <c r="N5" s="50">
        <f>Table1356714[[#This Row],[Christians %]]*Table1356714[[#This Row],[Populations]]</f>
        <v>55833.759999999995</v>
      </c>
      <c r="O5" s="49"/>
      <c r="P5" s="49"/>
      <c r="Q5" s="49">
        <v>0.69799999999999995</v>
      </c>
      <c r="R5" s="49"/>
      <c r="S5" s="49">
        <v>0.30199999999999999</v>
      </c>
    </row>
    <row r="6" spans="2:19" x14ac:dyDescent="0.3">
      <c r="B6">
        <v>77</v>
      </c>
      <c r="C6" t="s">
        <v>305</v>
      </c>
      <c r="D6" s="17">
        <v>1905174</v>
      </c>
      <c r="E6" t="s">
        <v>115</v>
      </c>
      <c r="F6" t="s">
        <v>32</v>
      </c>
      <c r="G6" t="s">
        <v>391</v>
      </c>
      <c r="H6" t="s">
        <v>387</v>
      </c>
      <c r="I6" s="15">
        <v>0.621</v>
      </c>
      <c r="J6" s="50">
        <f>Table1356714[[#This Row],[Shia %]]*Table1356714[[#This Row],[Populations]]</f>
        <v>0</v>
      </c>
      <c r="K6" s="50">
        <f>Table1356714[[#This Row],[Sunni Arab %]]*Table1356714[[#This Row],[Populations]]</f>
        <v>1183113.054</v>
      </c>
      <c r="L6" s="50">
        <f>Table1356714[[#This Row],[Kurds %]]*Table1356714[[#This Row],[Populations]]</f>
        <v>268629.53399999999</v>
      </c>
      <c r="M6" s="50">
        <f>Table1356714[[#This Row],[Turkoman %]]*Table1356714[[#This Row],[Populations]]</f>
        <v>140982.87599999999</v>
      </c>
      <c r="N6" s="50">
        <f>Table1356714[[#This Row],[Christians %]]*Table1356714[[#This Row],[Populations]]</f>
        <v>312448.53600000002</v>
      </c>
      <c r="O6" s="49"/>
      <c r="P6" s="49">
        <v>0.621</v>
      </c>
      <c r="Q6" s="49">
        <v>0.14099999999999999</v>
      </c>
      <c r="R6" s="49">
        <v>7.3999999999999996E-2</v>
      </c>
      <c r="S6" s="49">
        <v>0.16400000000000001</v>
      </c>
    </row>
    <row r="7" spans="2:19" x14ac:dyDescent="0.3">
      <c r="B7">
        <v>45</v>
      </c>
      <c r="C7" t="s">
        <v>314</v>
      </c>
      <c r="D7" s="17">
        <v>1809468</v>
      </c>
      <c r="E7" t="s">
        <v>123</v>
      </c>
      <c r="F7" t="s">
        <v>25</v>
      </c>
      <c r="H7" t="s">
        <v>374</v>
      </c>
      <c r="I7" s="15">
        <v>0.70099999999999996</v>
      </c>
      <c r="J7" s="50">
        <f>Table1356714[[#This Row],[Shia %]]*Table1356714[[#This Row],[Populations]]</f>
        <v>1268437.068</v>
      </c>
      <c r="K7" s="50">
        <f>Table1356714[[#This Row],[Sunni Arab %]]*Table1356714[[#This Row],[Populations]]</f>
        <v>399892.42800000001</v>
      </c>
      <c r="L7" s="50">
        <f>Table1356714[[#This Row],[Kurds %]]*Table1356714[[#This Row],[Populations]]</f>
        <v>0</v>
      </c>
      <c r="M7" s="50">
        <f>Table1356714[[#This Row],[Turkoman %]]*Table1356714[[#This Row],[Populations]]</f>
        <v>0</v>
      </c>
      <c r="N7" s="50">
        <f>Table1356714[[#This Row],[Christians %]]*Table1356714[[#This Row],[Populations]]</f>
        <v>141138.50399999999</v>
      </c>
      <c r="O7" s="49">
        <v>0.70099999999999996</v>
      </c>
      <c r="P7" s="49">
        <v>0.221</v>
      </c>
      <c r="Q7" s="49"/>
      <c r="R7" s="49"/>
      <c r="S7" s="49">
        <v>7.8E-2</v>
      </c>
    </row>
    <row r="8" spans="2:19" x14ac:dyDescent="0.3">
      <c r="B8">
        <v>67</v>
      </c>
      <c r="C8" t="s">
        <v>339</v>
      </c>
      <c r="D8" s="17">
        <v>112961</v>
      </c>
      <c r="E8" t="s">
        <v>147</v>
      </c>
      <c r="F8" t="s">
        <v>30</v>
      </c>
      <c r="G8" t="s">
        <v>391</v>
      </c>
      <c r="H8" t="s">
        <v>376</v>
      </c>
      <c r="I8" s="15">
        <v>1</v>
      </c>
      <c r="J8" s="50">
        <f>Table1356714[[#This Row],[Shia %]]*Table1356714[[#This Row],[Populations]]</f>
        <v>0</v>
      </c>
      <c r="K8" s="50">
        <f>Table1356714[[#This Row],[Sunni Arab %]]*Table1356714[[#This Row],[Populations]]</f>
        <v>16944.149999999998</v>
      </c>
      <c r="L8" s="50">
        <f>Table1356714[[#This Row],[Kurds %]]*Table1356714[[#This Row],[Populations]]</f>
        <v>33888.299999999996</v>
      </c>
      <c r="M8" s="50">
        <f>Table1356714[[#This Row],[Turkoman %]]*Table1356714[[#This Row],[Populations]]</f>
        <v>56480.5</v>
      </c>
      <c r="N8" s="50">
        <f>Table1356714[[#This Row],[Christians %]]*Table1356714[[#This Row],[Populations]]</f>
        <v>5648.05</v>
      </c>
      <c r="O8" s="49"/>
      <c r="P8" s="49">
        <v>0.15</v>
      </c>
      <c r="Q8" s="49">
        <v>0.3</v>
      </c>
      <c r="R8" s="49">
        <v>0.5</v>
      </c>
      <c r="S8" s="49">
        <v>0.05</v>
      </c>
    </row>
    <row r="9" spans="2:19" x14ac:dyDescent="0.3">
      <c r="B9">
        <v>66</v>
      </c>
      <c r="C9" t="s">
        <v>337</v>
      </c>
      <c r="D9" s="17">
        <v>95109</v>
      </c>
      <c r="E9" t="s">
        <v>145</v>
      </c>
      <c r="F9" t="s">
        <v>30</v>
      </c>
      <c r="G9" t="s">
        <v>391</v>
      </c>
      <c r="H9" t="s">
        <v>377</v>
      </c>
      <c r="I9" s="15">
        <v>0.55300000000000005</v>
      </c>
      <c r="J9" s="50">
        <f>Table1356714[[#This Row],[Shia %]]*Table1356714[[#This Row],[Populations]]</f>
        <v>0</v>
      </c>
      <c r="K9" s="50">
        <f>Table1356714[[#This Row],[Sunni Arab %]]*Table1356714[[#This Row],[Populations]]</f>
        <v>0</v>
      </c>
      <c r="L9" s="50">
        <f>Table1356714[[#This Row],[Kurds %]]*Table1356714[[#This Row],[Populations]]</f>
        <v>42513.722999999998</v>
      </c>
      <c r="M9" s="50">
        <f>Table1356714[[#This Row],[Turkoman %]]*Table1356714[[#This Row],[Populations]]</f>
        <v>52595.277000000002</v>
      </c>
      <c r="N9" s="50">
        <f>Table1356714[[#This Row],[Christians %]]*Table1356714[[#This Row],[Populations]]</f>
        <v>0</v>
      </c>
      <c r="O9" s="49"/>
      <c r="P9" s="49"/>
      <c r="Q9" s="49">
        <v>0.44700000000000001</v>
      </c>
      <c r="R9" s="49">
        <v>0.55300000000000005</v>
      </c>
      <c r="S9" s="49"/>
    </row>
    <row r="10" spans="2:19" x14ac:dyDescent="0.3">
      <c r="B10">
        <v>68</v>
      </c>
      <c r="C10" t="s">
        <v>350</v>
      </c>
      <c r="D10" s="17">
        <v>1096516</v>
      </c>
      <c r="E10" t="s">
        <v>30</v>
      </c>
      <c r="F10" t="s">
        <v>30</v>
      </c>
      <c r="G10" t="s">
        <v>393</v>
      </c>
      <c r="H10" t="s">
        <v>376</v>
      </c>
      <c r="I10" s="15">
        <v>0.64300000000000002</v>
      </c>
      <c r="J10" s="50">
        <f>Table1356714[[#This Row],[Shia %]]*Table1356714[[#This Row],[Populations]]</f>
        <v>129388.88799999999</v>
      </c>
      <c r="K10" s="50">
        <f>Table1356714[[#This Row],[Sunni Arab %]]*Table1356714[[#This Row],[Populations]]</f>
        <v>112941.148</v>
      </c>
      <c r="L10" s="50">
        <f>Table1356714[[#This Row],[Kurds %]]*Table1356714[[#This Row],[Populations]]</f>
        <v>705059.78800000006</v>
      </c>
      <c r="M10" s="50">
        <f>Table1356714[[#This Row],[Turkoman %]]*Table1356714[[#This Row],[Populations]]</f>
        <v>149126.17600000001</v>
      </c>
      <c r="N10" s="50">
        <f>Table1356714[[#This Row],[Christians %]]*Table1356714[[#This Row],[Populations]]</f>
        <v>0</v>
      </c>
      <c r="O10" s="49">
        <v>0.11799999999999999</v>
      </c>
      <c r="P10" s="49">
        <v>0.10299999999999999</v>
      </c>
      <c r="Q10" s="49">
        <v>0.64300000000000002</v>
      </c>
      <c r="R10" s="49">
        <v>0.13600000000000001</v>
      </c>
      <c r="S10" s="49"/>
    </row>
    <row r="11" spans="2:19" x14ac:dyDescent="0.3">
      <c r="B11">
        <v>48</v>
      </c>
      <c r="C11" t="s">
        <v>334</v>
      </c>
      <c r="D11" s="17">
        <v>600780</v>
      </c>
      <c r="E11" t="s">
        <v>142</v>
      </c>
      <c r="F11" t="s">
        <v>26</v>
      </c>
      <c r="G11" t="s">
        <v>392</v>
      </c>
      <c r="H11" t="s">
        <v>387</v>
      </c>
      <c r="I11" s="15">
        <v>0.68600000000000005</v>
      </c>
      <c r="J11" s="50">
        <f>Table1356714[[#This Row],[Shia %]]*Table1356714[[#This Row],[Populations]]</f>
        <v>188644.92</v>
      </c>
      <c r="K11" s="50">
        <f>Table1356714[[#This Row],[Sunni Arab %]]*Table1356714[[#This Row],[Populations]]</f>
        <v>412135.08</v>
      </c>
      <c r="L11" s="50">
        <f>Table1356714[[#This Row],[Kurds %]]*Table1356714[[#This Row],[Populations]]</f>
        <v>0</v>
      </c>
      <c r="M11" s="50">
        <f>Table1356714[[#This Row],[Turkoman %]]*Table1356714[[#This Row],[Populations]]</f>
        <v>0</v>
      </c>
      <c r="N11" s="50">
        <f>Table1356714[[#This Row],[Christians %]]*Table1356714[[#This Row],[Populations]]</f>
        <v>0</v>
      </c>
      <c r="O11" s="49">
        <v>0.314</v>
      </c>
      <c r="P11" s="49">
        <v>0.68600000000000005</v>
      </c>
      <c r="Q11" s="49"/>
      <c r="R11" s="49"/>
      <c r="S11" s="49"/>
    </row>
    <row r="12" spans="2:19" x14ac:dyDescent="0.3">
      <c r="B12">
        <v>47</v>
      </c>
      <c r="C12" t="s">
        <v>294</v>
      </c>
      <c r="D12" s="17">
        <v>349940</v>
      </c>
      <c r="E12" t="s">
        <v>104</v>
      </c>
      <c r="F12" t="s">
        <v>26</v>
      </c>
      <c r="G12" t="s">
        <v>392</v>
      </c>
      <c r="H12" t="s">
        <v>374</v>
      </c>
      <c r="I12" s="15">
        <v>1</v>
      </c>
      <c r="J12" s="50">
        <f>Table1356714[[#This Row],[Shia %]]*Table1356714[[#This Row],[Populations]]</f>
        <v>349940</v>
      </c>
      <c r="K12" s="50">
        <f>Table1356714[[#This Row],[Sunni Arab %]]*Table1356714[[#This Row],[Populations]]</f>
        <v>0</v>
      </c>
      <c r="L12" s="50">
        <f>Table1356714[[#This Row],[Kurds %]]*Table1356714[[#This Row],[Populations]]</f>
        <v>0</v>
      </c>
      <c r="M12" s="50">
        <f>Table1356714[[#This Row],[Turkoman %]]*Table1356714[[#This Row],[Populations]]</f>
        <v>0</v>
      </c>
      <c r="N12" s="50">
        <f>Table1356714[[#This Row],[Christians %]]*Table1356714[[#This Row],[Populations]]</f>
        <v>0</v>
      </c>
      <c r="O12" s="49">
        <v>1</v>
      </c>
      <c r="P12" s="49"/>
      <c r="Q12" s="49"/>
      <c r="R12" s="49"/>
      <c r="S12" s="49"/>
    </row>
    <row r="13" spans="2:19" x14ac:dyDescent="0.3">
      <c r="B13">
        <v>52</v>
      </c>
      <c r="C13" t="s">
        <v>349</v>
      </c>
      <c r="D13" s="17">
        <v>103226</v>
      </c>
      <c r="E13" t="s">
        <v>155</v>
      </c>
      <c r="F13" t="s">
        <v>26</v>
      </c>
      <c r="H13" t="s">
        <v>377</v>
      </c>
      <c r="I13" s="15">
        <v>0.622</v>
      </c>
      <c r="J13" s="50">
        <f>Table1356714[[#This Row],[Shia %]]*Table1356714[[#This Row],[Populations]]</f>
        <v>0</v>
      </c>
      <c r="K13" s="50">
        <f>Table1356714[[#This Row],[Sunni Arab %]]*Table1356714[[#This Row],[Populations]]</f>
        <v>0</v>
      </c>
      <c r="L13" s="50">
        <f>Table1356714[[#This Row],[Kurds %]]*Table1356714[[#This Row],[Populations]]</f>
        <v>39019.428</v>
      </c>
      <c r="M13" s="50">
        <f>Table1356714[[#This Row],[Turkoman %]]*Table1356714[[#This Row],[Populations]]</f>
        <v>64206.572</v>
      </c>
      <c r="N13" s="50">
        <f>Table1356714[[#This Row],[Christians %]]*Table1356714[[#This Row],[Populations]]</f>
        <v>0</v>
      </c>
      <c r="O13" s="49"/>
      <c r="P13" s="49"/>
      <c r="Q13" s="49">
        <v>0.378</v>
      </c>
      <c r="R13" s="49">
        <v>0.622</v>
      </c>
      <c r="S13" s="49"/>
    </row>
    <row r="14" spans="2:19" x14ac:dyDescent="0.3">
      <c r="B14">
        <v>13</v>
      </c>
      <c r="C14" t="s">
        <v>327</v>
      </c>
      <c r="D14" s="17">
        <v>511224</v>
      </c>
      <c r="E14" t="s">
        <v>135</v>
      </c>
      <c r="F14" t="s">
        <v>19</v>
      </c>
      <c r="H14" t="s">
        <v>374</v>
      </c>
      <c r="I14" s="15">
        <v>0.51</v>
      </c>
      <c r="J14" s="50">
        <f>Table1356714[[#This Row],[Shia %]]*Table1356714[[#This Row],[Populations]]</f>
        <v>260724.24</v>
      </c>
      <c r="K14" s="50">
        <f>Table1356714[[#This Row],[Sunni Arab %]]*Table1356714[[#This Row],[Populations]]</f>
        <v>250499.76</v>
      </c>
      <c r="L14" s="50">
        <f>Table1356714[[#This Row],[Kurds %]]*Table1356714[[#This Row],[Populations]]</f>
        <v>0</v>
      </c>
      <c r="M14" s="50">
        <f>Table1356714[[#This Row],[Turkoman %]]*Table1356714[[#This Row],[Populations]]</f>
        <v>0</v>
      </c>
      <c r="N14" s="50">
        <f>Table1356714[[#This Row],[Christians %]]*Table1356714[[#This Row],[Populations]]</f>
        <v>0</v>
      </c>
      <c r="O14" s="49">
        <v>0.51</v>
      </c>
      <c r="P14" s="49">
        <v>0.49</v>
      </c>
      <c r="Q14" s="49"/>
      <c r="R14" s="49"/>
      <c r="S14" s="49"/>
    </row>
    <row r="15" spans="2:19" x14ac:dyDescent="0.3">
      <c r="B15">
        <v>39</v>
      </c>
      <c r="C15" t="s">
        <v>307</v>
      </c>
      <c r="D15" s="17">
        <v>393530</v>
      </c>
      <c r="E15" t="s">
        <v>117</v>
      </c>
      <c r="F15" t="s">
        <v>24</v>
      </c>
      <c r="H15" t="s">
        <v>374</v>
      </c>
      <c r="I15" s="15">
        <v>0.52400000000000002</v>
      </c>
      <c r="J15" s="50">
        <f>Table1356714[[#This Row],[Shia %]]*Table1356714[[#This Row],[Populations]]</f>
        <v>206209.72</v>
      </c>
      <c r="K15" s="50">
        <f>Table1356714[[#This Row],[Sunni Arab %]]*Table1356714[[#This Row],[Populations]]</f>
        <v>187320.28</v>
      </c>
      <c r="L15" s="50">
        <f>Table1356714[[#This Row],[Kurds %]]*Table1356714[[#This Row],[Populations]]</f>
        <v>0</v>
      </c>
      <c r="M15" s="50">
        <f>Table1356714[[#This Row],[Turkoman %]]*Table1356714[[#This Row],[Populations]]</f>
        <v>0</v>
      </c>
      <c r="N15" s="50">
        <f>Table1356714[[#This Row],[Christians %]]*Table1356714[[#This Row],[Populations]]</f>
        <v>0</v>
      </c>
      <c r="O15" s="49">
        <v>0.52400000000000002</v>
      </c>
      <c r="P15" s="49">
        <v>0.47599999999999998</v>
      </c>
      <c r="Q15" s="49"/>
      <c r="R15" s="49"/>
      <c r="S15" s="49"/>
    </row>
    <row r="16" spans="2:19" x14ac:dyDescent="0.3">
      <c r="B16">
        <v>40</v>
      </c>
      <c r="C16" t="s">
        <v>272</v>
      </c>
      <c r="D16" s="17">
        <v>1202492</v>
      </c>
      <c r="E16" t="s">
        <v>83</v>
      </c>
      <c r="F16" t="s">
        <v>25</v>
      </c>
      <c r="H16" t="s">
        <v>374</v>
      </c>
      <c r="I16" s="15">
        <v>0.83899999999999997</v>
      </c>
      <c r="J16" s="50">
        <f>Table1356714[[#This Row],[Shia %]]*Table1356714[[#This Row],[Populations]]</f>
        <v>1008890.7879999999</v>
      </c>
      <c r="K16" s="50">
        <f>Table1356714[[#This Row],[Sunni Arab %]]*Table1356714[[#This Row],[Populations]]</f>
        <v>193601.212</v>
      </c>
      <c r="L16" s="50">
        <f>Table1356714[[#This Row],[Kurds %]]*Table1356714[[#This Row],[Populations]]</f>
        <v>0</v>
      </c>
      <c r="M16" s="50">
        <f>Table1356714[[#This Row],[Turkoman %]]*Table1356714[[#This Row],[Populations]]</f>
        <v>0</v>
      </c>
      <c r="N16" s="50">
        <f>Table1356714[[#This Row],[Christians %]]*Table1356714[[#This Row],[Populations]]</f>
        <v>0</v>
      </c>
      <c r="O16" s="49">
        <v>0.83899999999999997</v>
      </c>
      <c r="P16" s="49">
        <v>0.161</v>
      </c>
      <c r="Q16" s="49"/>
      <c r="R16" s="49"/>
      <c r="S16" s="49"/>
    </row>
    <row r="17" spans="2:19" x14ac:dyDescent="0.3">
      <c r="B17">
        <v>49</v>
      </c>
      <c r="C17" t="s">
        <v>306</v>
      </c>
      <c r="D17" s="17">
        <v>254526</v>
      </c>
      <c r="E17" t="s">
        <v>116</v>
      </c>
      <c r="F17" t="s">
        <v>26</v>
      </c>
      <c r="H17" t="s">
        <v>387</v>
      </c>
      <c r="I17" s="15">
        <v>0.51700000000000002</v>
      </c>
      <c r="J17" s="50">
        <f>Table1356714[[#This Row],[Shia %]]*Table1356714[[#This Row],[Populations]]</f>
        <v>122936.05799999999</v>
      </c>
      <c r="K17" s="50">
        <f>Table1356714[[#This Row],[Sunni Arab %]]*Table1356714[[#This Row],[Populations]]</f>
        <v>131589.94200000001</v>
      </c>
      <c r="L17" s="50">
        <f>Table1356714[[#This Row],[Kurds %]]*Table1356714[[#This Row],[Populations]]</f>
        <v>0</v>
      </c>
      <c r="M17" s="50">
        <f>Table1356714[[#This Row],[Turkoman %]]*Table1356714[[#This Row],[Populations]]</f>
        <v>0</v>
      </c>
      <c r="N17" s="50">
        <f>Table1356714[[#This Row],[Christians %]]*Table1356714[[#This Row],[Populations]]</f>
        <v>0</v>
      </c>
      <c r="O17" s="49">
        <v>0.48299999999999998</v>
      </c>
      <c r="P17" s="49">
        <v>0.51700000000000002</v>
      </c>
      <c r="Q17" s="49"/>
      <c r="R17" s="49"/>
      <c r="S17" s="49"/>
    </row>
    <row r="18" spans="2:19" x14ac:dyDescent="0.3">
      <c r="B18">
        <v>50</v>
      </c>
      <c r="C18" t="s">
        <v>333</v>
      </c>
      <c r="D18" s="17">
        <v>148177</v>
      </c>
      <c r="E18" t="s">
        <v>141</v>
      </c>
      <c r="F18" t="s">
        <v>26</v>
      </c>
      <c r="H18" t="s">
        <v>374</v>
      </c>
      <c r="I18" s="15">
        <v>0.63</v>
      </c>
      <c r="J18" s="50">
        <f>Table1356714[[#This Row],[Shia %]]*Table1356714[[#This Row],[Populations]]</f>
        <v>93351.51</v>
      </c>
      <c r="K18" s="50">
        <f>Table1356714[[#This Row],[Sunni Arab %]]*Table1356714[[#This Row],[Populations]]</f>
        <v>0</v>
      </c>
      <c r="L18" s="50">
        <f>Table1356714[[#This Row],[Kurds %]]*Table1356714[[#This Row],[Populations]]</f>
        <v>54825.49</v>
      </c>
      <c r="M18" s="50">
        <f>Table1356714[[#This Row],[Turkoman %]]*Table1356714[[#This Row],[Populations]]</f>
        <v>0</v>
      </c>
      <c r="N18" s="50">
        <f>Table1356714[[#This Row],[Christians %]]*Table1356714[[#This Row],[Populations]]</f>
        <v>0</v>
      </c>
      <c r="O18" s="49">
        <v>0.63</v>
      </c>
      <c r="P18" s="49"/>
      <c r="Q18" s="49">
        <v>0.37</v>
      </c>
      <c r="R18" s="49"/>
      <c r="S18" s="49"/>
    </row>
    <row r="19" spans="2:19" x14ac:dyDescent="0.3">
      <c r="B19">
        <v>83</v>
      </c>
      <c r="C19" t="s">
        <v>365</v>
      </c>
      <c r="D19" s="17">
        <v>511004</v>
      </c>
      <c r="E19" t="s">
        <v>170</v>
      </c>
      <c r="F19" t="s">
        <v>32</v>
      </c>
      <c r="H19" t="s">
        <v>377</v>
      </c>
      <c r="I19" s="15">
        <v>0.74</v>
      </c>
      <c r="J19" s="50">
        <f>Table1356714[[#This Row],[Shia %]]*Table1356714[[#This Row],[Populations]]</f>
        <v>0</v>
      </c>
      <c r="K19" s="50">
        <f>Table1356714[[#This Row],[Sunni Arab %]]*Table1356714[[#This Row],[Populations]]</f>
        <v>0</v>
      </c>
      <c r="L19" s="50">
        <f>Table1356714[[#This Row],[Kurds %]]*Table1356714[[#This Row],[Populations]]</f>
        <v>132861.04</v>
      </c>
      <c r="M19" s="50">
        <f>Table1356714[[#This Row],[Turkoman %]]*Table1356714[[#This Row],[Populations]]</f>
        <v>378142.96</v>
      </c>
      <c r="N19" s="50">
        <f>Table1356714[[#This Row],[Christians %]]*Table1356714[[#This Row],[Populations]]</f>
        <v>0</v>
      </c>
      <c r="O19" s="49"/>
      <c r="P19" s="49"/>
      <c r="Q19" s="49">
        <v>0.26</v>
      </c>
      <c r="R19" s="49">
        <v>0.74</v>
      </c>
      <c r="S19" s="49"/>
    </row>
    <row r="20" spans="2:19" x14ac:dyDescent="0.3">
      <c r="B20">
        <v>89</v>
      </c>
      <c r="C20" t="s">
        <v>358</v>
      </c>
      <c r="D20" s="17">
        <v>247899</v>
      </c>
      <c r="E20" t="s">
        <v>163</v>
      </c>
      <c r="F20" t="s">
        <v>33</v>
      </c>
      <c r="H20" t="s">
        <v>374</v>
      </c>
      <c r="I20" s="15">
        <v>0.53800000000000003</v>
      </c>
      <c r="J20" s="50">
        <f>Table1356714[[#This Row],[Shia %]]*Table1356714[[#This Row],[Populations]]</f>
        <v>133369.66200000001</v>
      </c>
      <c r="K20" s="50">
        <f>Table1356714[[#This Row],[Sunni Arab %]]*Table1356714[[#This Row],[Populations]]</f>
        <v>114529.338</v>
      </c>
      <c r="L20" s="50">
        <f>Table1356714[[#This Row],[Kurds %]]*Table1356714[[#This Row],[Populations]]</f>
        <v>0</v>
      </c>
      <c r="M20" s="50">
        <f>Table1356714[[#This Row],[Turkoman %]]*Table1356714[[#This Row],[Populations]]</f>
        <v>0</v>
      </c>
      <c r="N20" s="50">
        <f>Table1356714[[#This Row],[Christians %]]*Table1356714[[#This Row],[Populations]]</f>
        <v>0</v>
      </c>
      <c r="O20" s="49">
        <v>0.53800000000000003</v>
      </c>
      <c r="P20" s="49">
        <v>0.46200000000000002</v>
      </c>
      <c r="Q20" s="49"/>
      <c r="R20" s="49"/>
      <c r="S20" s="49"/>
    </row>
    <row r="21" spans="2:19" x14ac:dyDescent="0.3">
      <c r="B21">
        <v>95</v>
      </c>
      <c r="C21" t="s">
        <v>310</v>
      </c>
      <c r="D21" s="17">
        <v>779141</v>
      </c>
      <c r="E21" t="s">
        <v>119</v>
      </c>
      <c r="F21" t="s">
        <v>34</v>
      </c>
      <c r="H21" t="s">
        <v>374</v>
      </c>
      <c r="I21" s="15">
        <v>0.83</v>
      </c>
      <c r="J21" s="50">
        <f>Table1356714[[#This Row],[Shia %]]*Table1356714[[#This Row],[Populations]]</f>
        <v>646687.02999999991</v>
      </c>
      <c r="K21" s="50">
        <f>Table1356714[[#This Row],[Sunni Arab %]]*Table1356714[[#This Row],[Populations]]</f>
        <v>132453.97</v>
      </c>
      <c r="L21" s="50">
        <f>Table1356714[[#This Row],[Kurds %]]*Table1356714[[#This Row],[Populations]]</f>
        <v>0</v>
      </c>
      <c r="M21" s="50">
        <f>Table1356714[[#This Row],[Turkoman %]]*Table1356714[[#This Row],[Populations]]</f>
        <v>0</v>
      </c>
      <c r="N21" s="50">
        <f>Table1356714[[#This Row],[Christians %]]*Table1356714[[#This Row],[Populations]]</f>
        <v>0</v>
      </c>
      <c r="O21" s="49">
        <v>0.83</v>
      </c>
      <c r="P21" s="49">
        <v>0.17</v>
      </c>
      <c r="Q21" s="49"/>
      <c r="R21" s="49"/>
      <c r="S21" s="49"/>
    </row>
    <row r="22" spans="2:19" x14ac:dyDescent="0.3">
      <c r="B22">
        <v>27</v>
      </c>
      <c r="C22" t="s">
        <v>336</v>
      </c>
      <c r="D22" s="17">
        <v>169834</v>
      </c>
      <c r="E22" t="s">
        <v>144</v>
      </c>
      <c r="F22" t="s">
        <v>23</v>
      </c>
      <c r="H22" t="s">
        <v>376</v>
      </c>
      <c r="I22" s="15">
        <v>1</v>
      </c>
      <c r="J22" s="50">
        <f>Table1356714[[#This Row],[Shia %]]*Table1356714[[#This Row],[Populations]]</f>
        <v>0</v>
      </c>
      <c r="K22" s="50">
        <f>Table1356714[[#This Row],[Sunni Arab %]]*Table1356714[[#This Row],[Populations]]</f>
        <v>0</v>
      </c>
      <c r="L22" s="50">
        <f>Table1356714[[#This Row],[Kurds %]]*Table1356714[[#This Row],[Populations]]</f>
        <v>169834</v>
      </c>
      <c r="M22" s="50">
        <f>Table1356714[[#This Row],[Turkoman %]]*Table1356714[[#This Row],[Populations]]</f>
        <v>0</v>
      </c>
      <c r="N22" s="50">
        <f>Table1356714[[#This Row],[Christians %]]*Table1356714[[#This Row],[Populations]]</f>
        <v>0</v>
      </c>
      <c r="O22" s="49"/>
      <c r="P22" s="49"/>
      <c r="Q22" s="49">
        <v>1</v>
      </c>
      <c r="R22" s="49"/>
      <c r="S22" s="49"/>
    </row>
    <row r="23" spans="2:19" x14ac:dyDescent="0.3">
      <c r="B23">
        <v>31</v>
      </c>
      <c r="C23" t="s">
        <v>346</v>
      </c>
      <c r="D23" s="17">
        <v>200770</v>
      </c>
      <c r="E23" t="s">
        <v>152</v>
      </c>
      <c r="F23" t="s">
        <v>23</v>
      </c>
      <c r="H23" t="s">
        <v>376</v>
      </c>
      <c r="I23" s="15">
        <v>1</v>
      </c>
      <c r="J23" s="50">
        <f>Table1356714[[#This Row],[Shia %]]*Table1356714[[#This Row],[Populations]]</f>
        <v>0</v>
      </c>
      <c r="K23" s="50">
        <f>Table1356714[[#This Row],[Sunni Arab %]]*Table1356714[[#This Row],[Populations]]</f>
        <v>0</v>
      </c>
      <c r="L23" s="50">
        <f>Table1356714[[#This Row],[Kurds %]]*Table1356714[[#This Row],[Populations]]</f>
        <v>200770</v>
      </c>
      <c r="M23" s="50">
        <f>Table1356714[[#This Row],[Turkoman %]]*Table1356714[[#This Row],[Populations]]</f>
        <v>0</v>
      </c>
      <c r="N23" s="50">
        <f>Table1356714[[#This Row],[Christians %]]*Table1356714[[#This Row],[Populations]]</f>
        <v>0</v>
      </c>
      <c r="O23" s="49"/>
      <c r="P23" s="49"/>
      <c r="Q23" s="49">
        <v>1</v>
      </c>
      <c r="R23" s="49"/>
      <c r="S23" s="49"/>
    </row>
    <row r="24" spans="2:19" x14ac:dyDescent="0.3">
      <c r="B24">
        <v>51</v>
      </c>
      <c r="C24" t="s">
        <v>348</v>
      </c>
      <c r="D24" s="17">
        <v>246108</v>
      </c>
      <c r="E24" t="s">
        <v>154</v>
      </c>
      <c r="F24" t="s">
        <v>26</v>
      </c>
      <c r="H24" t="s">
        <v>376</v>
      </c>
      <c r="I24" s="15">
        <v>1</v>
      </c>
      <c r="J24" s="50">
        <f>Table1356714[[#This Row],[Shia %]]*Table1356714[[#This Row],[Populations]]</f>
        <v>0</v>
      </c>
      <c r="K24" s="50">
        <f>Table1356714[[#This Row],[Sunni Arab %]]*Table1356714[[#This Row],[Populations]]</f>
        <v>0</v>
      </c>
      <c r="L24" s="50">
        <f>Table1356714[[#This Row],[Kurds %]]*Table1356714[[#This Row],[Populations]]</f>
        <v>246108</v>
      </c>
      <c r="M24" s="50">
        <f>Table1356714[[#This Row],[Turkoman %]]*Table1356714[[#This Row],[Populations]]</f>
        <v>0</v>
      </c>
      <c r="N24" s="50">
        <f>Table1356714[[#This Row],[Christians %]]*Table1356714[[#This Row],[Populations]]</f>
        <v>0</v>
      </c>
      <c r="O24" s="49"/>
      <c r="P24" s="49"/>
      <c r="Q24" s="49">
        <v>1</v>
      </c>
      <c r="R24" s="49"/>
      <c r="S24" s="49"/>
    </row>
    <row r="25" spans="2:19" x14ac:dyDescent="0.3">
      <c r="B25">
        <v>91</v>
      </c>
      <c r="C25" t="s">
        <v>368</v>
      </c>
      <c r="D25" s="17">
        <v>199012</v>
      </c>
      <c r="E25" t="s">
        <v>173</v>
      </c>
      <c r="F25" t="s">
        <v>33</v>
      </c>
      <c r="H25" t="s">
        <v>377</v>
      </c>
      <c r="I25" s="15">
        <v>1</v>
      </c>
      <c r="J25" s="50">
        <f>Table1356714[[#This Row],[Shia %]]*Table1356714[[#This Row],[Populations]]</f>
        <v>0</v>
      </c>
      <c r="K25" s="50">
        <f>Table1356714[[#This Row],[Sunni Arab %]]*Table1356714[[#This Row],[Populations]]</f>
        <v>0</v>
      </c>
      <c r="L25" s="50">
        <f>Table1356714[[#This Row],[Kurds %]]*Table1356714[[#This Row],[Populations]]</f>
        <v>0</v>
      </c>
      <c r="M25" s="50">
        <f>Table1356714[[#This Row],[Turkoman %]]*Table1356714[[#This Row],[Populations]]</f>
        <v>199012</v>
      </c>
      <c r="N25" s="50">
        <f>Table1356714[[#This Row],[Christians %]]*Table1356714[[#This Row],[Populations]]</f>
        <v>0</v>
      </c>
      <c r="O25" s="49"/>
      <c r="P25" s="49"/>
      <c r="Q25" s="49"/>
      <c r="R25" s="49">
        <v>1</v>
      </c>
      <c r="S25" s="49"/>
    </row>
    <row r="26" spans="2:19" x14ac:dyDescent="0.3">
      <c r="B26">
        <v>1</v>
      </c>
      <c r="C26" t="s">
        <v>280</v>
      </c>
      <c r="D26" s="17">
        <v>574478</v>
      </c>
      <c r="E26" t="s">
        <v>90</v>
      </c>
      <c r="F26" t="s">
        <v>18</v>
      </c>
      <c r="H26" t="s">
        <v>387</v>
      </c>
      <c r="I26" s="15">
        <v>1</v>
      </c>
      <c r="J26" s="50">
        <f>Table1356714[[#This Row],[Shia %]]*Table1356714[[#This Row],[Populations]]</f>
        <v>0</v>
      </c>
      <c r="K26" s="50">
        <f>Table1356714[[#This Row],[Sunni Arab %]]*Table1356714[[#This Row],[Populations]]</f>
        <v>574478</v>
      </c>
      <c r="L26" s="50">
        <f>Table1356714[[#This Row],[Kurds %]]*Table1356714[[#This Row],[Populations]]</f>
        <v>0</v>
      </c>
      <c r="M26" s="50">
        <f>Table1356714[[#This Row],[Turkoman %]]*Table1356714[[#This Row],[Populations]]</f>
        <v>0</v>
      </c>
      <c r="N26" s="50">
        <f>Table1356714[[#This Row],[Christians %]]*Table1356714[[#This Row],[Populations]]</f>
        <v>0</v>
      </c>
      <c r="O26" s="49"/>
      <c r="P26" s="49">
        <v>1</v>
      </c>
      <c r="Q26" s="49"/>
      <c r="R26" s="49"/>
      <c r="S26" s="49"/>
    </row>
    <row r="27" spans="2:19" x14ac:dyDescent="0.3">
      <c r="B27">
        <v>2</v>
      </c>
      <c r="C27" t="s">
        <v>292</v>
      </c>
      <c r="D27" s="17">
        <v>179192</v>
      </c>
      <c r="E27" t="s">
        <v>102</v>
      </c>
      <c r="F27" t="s">
        <v>18</v>
      </c>
      <c r="H27" t="s">
        <v>387</v>
      </c>
      <c r="I27" s="15">
        <v>1</v>
      </c>
      <c r="J27" s="50">
        <f>Table1356714[[#This Row],[Shia %]]*Table1356714[[#This Row],[Populations]]</f>
        <v>0</v>
      </c>
      <c r="K27" s="50">
        <f>Table1356714[[#This Row],[Sunni Arab %]]*Table1356714[[#This Row],[Populations]]</f>
        <v>179192</v>
      </c>
      <c r="L27" s="50">
        <f>Table1356714[[#This Row],[Kurds %]]*Table1356714[[#This Row],[Populations]]</f>
        <v>0</v>
      </c>
      <c r="M27" s="50">
        <f>Table1356714[[#This Row],[Turkoman %]]*Table1356714[[#This Row],[Populations]]</f>
        <v>0</v>
      </c>
      <c r="N27" s="50">
        <f>Table1356714[[#This Row],[Christians %]]*Table1356714[[#This Row],[Populations]]</f>
        <v>0</v>
      </c>
      <c r="O27" s="49"/>
      <c r="P27" s="49">
        <v>1</v>
      </c>
      <c r="Q27" s="49"/>
      <c r="R27" s="49"/>
      <c r="S27" s="49"/>
    </row>
    <row r="28" spans="2:19" x14ac:dyDescent="0.3">
      <c r="B28">
        <v>3</v>
      </c>
      <c r="C28" t="s">
        <v>312</v>
      </c>
      <c r="D28" s="17">
        <v>638926</v>
      </c>
      <c r="E28" t="s">
        <v>121</v>
      </c>
      <c r="F28" t="s">
        <v>18</v>
      </c>
      <c r="H28" t="s">
        <v>387</v>
      </c>
      <c r="I28" s="15">
        <v>1</v>
      </c>
      <c r="J28" s="50">
        <f>Table1356714[[#This Row],[Shia %]]*Table1356714[[#This Row],[Populations]]</f>
        <v>0</v>
      </c>
      <c r="K28" s="50">
        <f>Table1356714[[#This Row],[Sunni Arab %]]*Table1356714[[#This Row],[Populations]]</f>
        <v>638926</v>
      </c>
      <c r="L28" s="50">
        <f>Table1356714[[#This Row],[Kurds %]]*Table1356714[[#This Row],[Populations]]</f>
        <v>0</v>
      </c>
      <c r="M28" s="50">
        <f>Table1356714[[#This Row],[Turkoman %]]*Table1356714[[#This Row],[Populations]]</f>
        <v>0</v>
      </c>
      <c r="N28" s="50">
        <f>Table1356714[[#This Row],[Christians %]]*Table1356714[[#This Row],[Populations]]</f>
        <v>0</v>
      </c>
      <c r="O28" s="49"/>
      <c r="P28" s="49">
        <v>1</v>
      </c>
      <c r="Q28" s="49"/>
      <c r="R28" s="49"/>
      <c r="S28" s="49"/>
    </row>
    <row r="29" spans="2:19" x14ac:dyDescent="0.3">
      <c r="B29">
        <v>4</v>
      </c>
      <c r="C29" t="s">
        <v>316</v>
      </c>
      <c r="D29" s="17">
        <v>47040</v>
      </c>
      <c r="E29" t="s">
        <v>125</v>
      </c>
      <c r="F29" t="s">
        <v>18</v>
      </c>
      <c r="H29" t="s">
        <v>387</v>
      </c>
      <c r="I29" s="15">
        <v>1</v>
      </c>
      <c r="J29" s="50">
        <f>Table1356714[[#This Row],[Shia %]]*Table1356714[[#This Row],[Populations]]</f>
        <v>0</v>
      </c>
      <c r="K29" s="50">
        <f>Table1356714[[#This Row],[Sunni Arab %]]*Table1356714[[#This Row],[Populations]]</f>
        <v>47040</v>
      </c>
      <c r="L29" s="50">
        <f>Table1356714[[#This Row],[Kurds %]]*Table1356714[[#This Row],[Populations]]</f>
        <v>0</v>
      </c>
      <c r="M29" s="50">
        <f>Table1356714[[#This Row],[Turkoman %]]*Table1356714[[#This Row],[Populations]]</f>
        <v>0</v>
      </c>
      <c r="N29" s="50">
        <f>Table1356714[[#This Row],[Christians %]]*Table1356714[[#This Row],[Populations]]</f>
        <v>0</v>
      </c>
      <c r="O29" s="49"/>
      <c r="P29" s="49">
        <v>1</v>
      </c>
      <c r="Q29" s="49"/>
      <c r="R29" s="49"/>
      <c r="S29" s="49"/>
    </row>
    <row r="30" spans="2:19" x14ac:dyDescent="0.3">
      <c r="B30">
        <v>5</v>
      </c>
      <c r="C30" t="s">
        <v>329</v>
      </c>
      <c r="D30" s="17">
        <v>55534</v>
      </c>
      <c r="E30" t="s">
        <v>137</v>
      </c>
      <c r="F30" t="s">
        <v>18</v>
      </c>
      <c r="H30" t="s">
        <v>387</v>
      </c>
      <c r="I30" s="15">
        <v>1</v>
      </c>
      <c r="J30" s="50">
        <f>Table1356714[[#This Row],[Shia %]]*Table1356714[[#This Row],[Populations]]</f>
        <v>0</v>
      </c>
      <c r="K30" s="50">
        <f>Table1356714[[#This Row],[Sunni Arab %]]*Table1356714[[#This Row],[Populations]]</f>
        <v>55534</v>
      </c>
      <c r="L30" s="50">
        <f>Table1356714[[#This Row],[Kurds %]]*Table1356714[[#This Row],[Populations]]</f>
        <v>0</v>
      </c>
      <c r="M30" s="50">
        <f>Table1356714[[#This Row],[Turkoman %]]*Table1356714[[#This Row],[Populations]]</f>
        <v>0</v>
      </c>
      <c r="N30" s="50">
        <f>Table1356714[[#This Row],[Christians %]]*Table1356714[[#This Row],[Populations]]</f>
        <v>0</v>
      </c>
      <c r="O30" s="49"/>
      <c r="P30" s="49">
        <v>1</v>
      </c>
      <c r="Q30" s="49"/>
      <c r="R30" s="49"/>
      <c r="S30" s="49"/>
    </row>
    <row r="31" spans="2:19" x14ac:dyDescent="0.3">
      <c r="B31">
        <v>6</v>
      </c>
      <c r="C31" t="s">
        <v>343</v>
      </c>
      <c r="D31" s="17">
        <v>105710</v>
      </c>
      <c r="E31" t="s">
        <v>149</v>
      </c>
      <c r="F31" t="s">
        <v>18</v>
      </c>
      <c r="H31" t="s">
        <v>387</v>
      </c>
      <c r="I31" s="15">
        <v>1</v>
      </c>
      <c r="J31" s="50">
        <f>Table1356714[[#This Row],[Shia %]]*Table1356714[[#This Row],[Populations]]</f>
        <v>0</v>
      </c>
      <c r="K31" s="50">
        <f>Table1356714[[#This Row],[Sunni Arab %]]*Table1356714[[#This Row],[Populations]]</f>
        <v>105710</v>
      </c>
      <c r="L31" s="50">
        <f>Table1356714[[#This Row],[Kurds %]]*Table1356714[[#This Row],[Populations]]</f>
        <v>0</v>
      </c>
      <c r="M31" s="50">
        <f>Table1356714[[#This Row],[Turkoman %]]*Table1356714[[#This Row],[Populations]]</f>
        <v>0</v>
      </c>
      <c r="N31" s="50">
        <f>Table1356714[[#This Row],[Christians %]]*Table1356714[[#This Row],[Populations]]</f>
        <v>0</v>
      </c>
      <c r="O31" s="49"/>
      <c r="P31" s="49">
        <v>1</v>
      </c>
      <c r="Q31" s="49"/>
      <c r="R31" s="49"/>
      <c r="S31" s="49"/>
    </row>
    <row r="32" spans="2:19" x14ac:dyDescent="0.3">
      <c r="B32">
        <v>7</v>
      </c>
      <c r="C32" t="s">
        <v>345</v>
      </c>
      <c r="D32" s="17">
        <v>170776</v>
      </c>
      <c r="E32" t="s">
        <v>151</v>
      </c>
      <c r="F32" t="s">
        <v>18</v>
      </c>
      <c r="H32" t="s">
        <v>387</v>
      </c>
      <c r="I32" s="15">
        <v>1</v>
      </c>
      <c r="J32" s="50">
        <f>Table1356714[[#This Row],[Shia %]]*Table1356714[[#This Row],[Populations]]</f>
        <v>0</v>
      </c>
      <c r="K32" s="50">
        <f>Table1356714[[#This Row],[Sunni Arab %]]*Table1356714[[#This Row],[Populations]]</f>
        <v>170776</v>
      </c>
      <c r="L32" s="50">
        <f>Table1356714[[#This Row],[Kurds %]]*Table1356714[[#This Row],[Populations]]</f>
        <v>0</v>
      </c>
      <c r="M32" s="50">
        <f>Table1356714[[#This Row],[Turkoman %]]*Table1356714[[#This Row],[Populations]]</f>
        <v>0</v>
      </c>
      <c r="N32" s="50">
        <f>Table1356714[[#This Row],[Christians %]]*Table1356714[[#This Row],[Populations]]</f>
        <v>0</v>
      </c>
      <c r="O32" s="49"/>
      <c r="P32" s="49">
        <v>1</v>
      </c>
      <c r="Q32" s="49"/>
      <c r="R32" s="49"/>
      <c r="S32" s="49"/>
    </row>
    <row r="33" spans="2:19" x14ac:dyDescent="0.3">
      <c r="B33">
        <v>8</v>
      </c>
      <c r="C33" t="s">
        <v>269</v>
      </c>
      <c r="D33" s="17">
        <v>223675</v>
      </c>
      <c r="E33" t="s">
        <v>80</v>
      </c>
      <c r="F33" t="s">
        <v>19</v>
      </c>
      <c r="H33" t="s">
        <v>374</v>
      </c>
      <c r="I33" s="15">
        <v>1</v>
      </c>
      <c r="J33" s="50">
        <f>Table1356714[[#This Row],[Shia %]]*Table1356714[[#This Row],[Populations]]</f>
        <v>223675</v>
      </c>
      <c r="K33" s="50">
        <f>Table1356714[[#This Row],[Sunni Arab %]]*Table1356714[[#This Row],[Populations]]</f>
        <v>0</v>
      </c>
      <c r="L33" s="50">
        <f>Table1356714[[#This Row],[Kurds %]]*Table1356714[[#This Row],[Populations]]</f>
        <v>0</v>
      </c>
      <c r="M33" s="50">
        <f>Table1356714[[#This Row],[Turkoman %]]*Table1356714[[#This Row],[Populations]]</f>
        <v>0</v>
      </c>
      <c r="N33" s="50">
        <f>Table1356714[[#This Row],[Christians %]]*Table1356714[[#This Row],[Populations]]</f>
        <v>0</v>
      </c>
      <c r="O33" s="49">
        <v>1</v>
      </c>
      <c r="P33" s="49"/>
      <c r="Q33" s="49"/>
      <c r="R33" s="49"/>
      <c r="S33" s="49"/>
    </row>
    <row r="34" spans="2:19" x14ac:dyDescent="0.3">
      <c r="B34">
        <v>9</v>
      </c>
      <c r="C34" t="s">
        <v>276</v>
      </c>
      <c r="D34" s="17">
        <v>1436253</v>
      </c>
      <c r="E34" t="s">
        <v>19</v>
      </c>
      <c r="F34" t="s">
        <v>19</v>
      </c>
      <c r="H34" t="s">
        <v>374</v>
      </c>
      <c r="I34" s="15">
        <v>1</v>
      </c>
      <c r="J34" s="50">
        <f>Table1356714[[#This Row],[Shia %]]*Table1356714[[#This Row],[Populations]]</f>
        <v>1436253</v>
      </c>
      <c r="K34" s="50">
        <f>Table1356714[[#This Row],[Sunni Arab %]]*Table1356714[[#This Row],[Populations]]</f>
        <v>0</v>
      </c>
      <c r="L34" s="50">
        <f>Table1356714[[#This Row],[Kurds %]]*Table1356714[[#This Row],[Populations]]</f>
        <v>0</v>
      </c>
      <c r="M34" s="50">
        <f>Table1356714[[#This Row],[Turkoman %]]*Table1356714[[#This Row],[Populations]]</f>
        <v>0</v>
      </c>
      <c r="N34" s="50">
        <f>Table1356714[[#This Row],[Christians %]]*Table1356714[[#This Row],[Populations]]</f>
        <v>0</v>
      </c>
      <c r="O34" s="49">
        <v>1</v>
      </c>
      <c r="P34" s="49"/>
      <c r="Q34" s="49"/>
      <c r="R34" s="49"/>
      <c r="S34" s="49"/>
    </row>
    <row r="35" spans="2:19" x14ac:dyDescent="0.3">
      <c r="B35">
        <v>10</v>
      </c>
      <c r="C35" t="s">
        <v>281</v>
      </c>
      <c r="D35" s="17">
        <v>42252</v>
      </c>
      <c r="E35" t="s">
        <v>91</v>
      </c>
      <c r="F35" t="s">
        <v>19</v>
      </c>
      <c r="H35" t="s">
        <v>374</v>
      </c>
      <c r="I35" s="15">
        <v>1</v>
      </c>
      <c r="J35" s="50">
        <f>Table1356714[[#This Row],[Shia %]]*Table1356714[[#This Row],[Populations]]</f>
        <v>42252</v>
      </c>
      <c r="K35" s="50">
        <f>Table1356714[[#This Row],[Sunni Arab %]]*Table1356714[[#This Row],[Populations]]</f>
        <v>0</v>
      </c>
      <c r="L35" s="50">
        <f>Table1356714[[#This Row],[Kurds %]]*Table1356714[[#This Row],[Populations]]</f>
        <v>0</v>
      </c>
      <c r="M35" s="50">
        <f>Table1356714[[#This Row],[Turkoman %]]*Table1356714[[#This Row],[Populations]]</f>
        <v>0</v>
      </c>
      <c r="N35" s="50">
        <f>Table1356714[[#This Row],[Christians %]]*Table1356714[[#This Row],[Populations]]</f>
        <v>0</v>
      </c>
      <c r="O35" s="49">
        <v>1</v>
      </c>
      <c r="P35" s="49"/>
      <c r="Q35" s="49"/>
      <c r="R35" s="49"/>
      <c r="S35" s="49"/>
    </row>
    <row r="36" spans="2:19" x14ac:dyDescent="0.3">
      <c r="B36">
        <v>11</v>
      </c>
      <c r="C36" t="s">
        <v>304</v>
      </c>
      <c r="D36" s="17">
        <v>234641</v>
      </c>
      <c r="E36" t="s">
        <v>114</v>
      </c>
      <c r="F36" t="s">
        <v>19</v>
      </c>
      <c r="H36" t="s">
        <v>374</v>
      </c>
      <c r="I36" s="15">
        <v>1</v>
      </c>
      <c r="J36" s="50">
        <f>Table1356714[[#This Row],[Shia %]]*Table1356714[[#This Row],[Populations]]</f>
        <v>234641</v>
      </c>
      <c r="K36" s="50">
        <f>Table1356714[[#This Row],[Sunni Arab %]]*Table1356714[[#This Row],[Populations]]</f>
        <v>0</v>
      </c>
      <c r="L36" s="50">
        <f>Table1356714[[#This Row],[Kurds %]]*Table1356714[[#This Row],[Populations]]</f>
        <v>0</v>
      </c>
      <c r="M36" s="50">
        <f>Table1356714[[#This Row],[Turkoman %]]*Table1356714[[#This Row],[Populations]]</f>
        <v>0</v>
      </c>
      <c r="N36" s="50">
        <f>Table1356714[[#This Row],[Christians %]]*Table1356714[[#This Row],[Populations]]</f>
        <v>0</v>
      </c>
      <c r="O36" s="49">
        <v>1</v>
      </c>
      <c r="P36" s="49"/>
      <c r="Q36" s="49"/>
      <c r="R36" s="49"/>
      <c r="S36" s="49"/>
    </row>
    <row r="37" spans="2:19" x14ac:dyDescent="0.3">
      <c r="B37">
        <v>12</v>
      </c>
      <c r="C37" t="s">
        <v>311</v>
      </c>
      <c r="D37" s="17">
        <v>286073</v>
      </c>
      <c r="E37" t="s">
        <v>120</v>
      </c>
      <c r="F37" t="s">
        <v>19</v>
      </c>
      <c r="H37" t="s">
        <v>374</v>
      </c>
      <c r="I37" s="15">
        <v>1</v>
      </c>
      <c r="J37" s="50">
        <f>Table1356714[[#This Row],[Shia %]]*Table1356714[[#This Row],[Populations]]</f>
        <v>286073</v>
      </c>
      <c r="K37" s="50">
        <f>Table1356714[[#This Row],[Sunni Arab %]]*Table1356714[[#This Row],[Populations]]</f>
        <v>0</v>
      </c>
      <c r="L37" s="50">
        <f>Table1356714[[#This Row],[Kurds %]]*Table1356714[[#This Row],[Populations]]</f>
        <v>0</v>
      </c>
      <c r="M37" s="50">
        <f>Table1356714[[#This Row],[Turkoman %]]*Table1356714[[#This Row],[Populations]]</f>
        <v>0</v>
      </c>
      <c r="N37" s="50">
        <f>Table1356714[[#This Row],[Christians %]]*Table1356714[[#This Row],[Populations]]</f>
        <v>0</v>
      </c>
      <c r="O37" s="49">
        <v>1</v>
      </c>
      <c r="P37" s="49"/>
      <c r="Q37" s="49"/>
      <c r="R37" s="49"/>
      <c r="S37" s="49"/>
    </row>
    <row r="38" spans="2:19" x14ac:dyDescent="0.3">
      <c r="B38">
        <v>14</v>
      </c>
      <c r="C38" t="s">
        <v>361</v>
      </c>
      <c r="D38" s="17">
        <v>174373</v>
      </c>
      <c r="E38" t="s">
        <v>166</v>
      </c>
      <c r="F38" t="s">
        <v>19</v>
      </c>
      <c r="H38" t="s">
        <v>374</v>
      </c>
      <c r="I38" s="15">
        <v>1</v>
      </c>
      <c r="J38" s="50">
        <f>Table1356714[[#This Row],[Shia %]]*Table1356714[[#This Row],[Populations]]</f>
        <v>174373</v>
      </c>
      <c r="K38" s="50">
        <f>Table1356714[[#This Row],[Sunni Arab %]]*Table1356714[[#This Row],[Populations]]</f>
        <v>0</v>
      </c>
      <c r="L38" s="50">
        <f>Table1356714[[#This Row],[Kurds %]]*Table1356714[[#This Row],[Populations]]</f>
        <v>0</v>
      </c>
      <c r="M38" s="50">
        <f>Table1356714[[#This Row],[Turkoman %]]*Table1356714[[#This Row],[Populations]]</f>
        <v>0</v>
      </c>
      <c r="N38" s="50">
        <f>Table1356714[[#This Row],[Christians %]]*Table1356714[[#This Row],[Populations]]</f>
        <v>0</v>
      </c>
      <c r="O38" s="49">
        <v>1</v>
      </c>
      <c r="P38" s="49"/>
      <c r="Q38" s="49"/>
      <c r="R38" s="49"/>
      <c r="S38" s="49"/>
    </row>
    <row r="39" spans="2:19" x14ac:dyDescent="0.3">
      <c r="B39">
        <v>15</v>
      </c>
      <c r="C39" t="s">
        <v>295</v>
      </c>
      <c r="D39" s="17">
        <v>111827</v>
      </c>
      <c r="E39" t="s">
        <v>105</v>
      </c>
      <c r="F39" t="s">
        <v>20</v>
      </c>
      <c r="H39" t="s">
        <v>374</v>
      </c>
      <c r="I39" s="15">
        <v>1</v>
      </c>
      <c r="J39" s="50">
        <f>Table1356714[[#This Row],[Shia %]]*Table1356714[[#This Row],[Populations]]</f>
        <v>111827</v>
      </c>
      <c r="K39" s="50">
        <f>Table1356714[[#This Row],[Sunni Arab %]]*Table1356714[[#This Row],[Populations]]</f>
        <v>0</v>
      </c>
      <c r="L39" s="50">
        <f>Table1356714[[#This Row],[Kurds %]]*Table1356714[[#This Row],[Populations]]</f>
        <v>0</v>
      </c>
      <c r="M39" s="50">
        <f>Table1356714[[#This Row],[Turkoman %]]*Table1356714[[#This Row],[Populations]]</f>
        <v>0</v>
      </c>
      <c r="N39" s="50">
        <f>Table1356714[[#This Row],[Christians %]]*Table1356714[[#This Row],[Populations]]</f>
        <v>0</v>
      </c>
      <c r="O39" s="49">
        <v>1</v>
      </c>
      <c r="P39" s="49"/>
      <c r="Q39" s="49"/>
      <c r="R39" s="49"/>
      <c r="S39" s="49"/>
    </row>
    <row r="40" spans="2:19" x14ac:dyDescent="0.3">
      <c r="B40">
        <v>16</v>
      </c>
      <c r="C40" t="s">
        <v>315</v>
      </c>
      <c r="D40" s="17">
        <v>342903</v>
      </c>
      <c r="E40" t="s">
        <v>124</v>
      </c>
      <c r="F40" t="s">
        <v>20</v>
      </c>
      <c r="H40" t="s">
        <v>374</v>
      </c>
      <c r="I40" s="15">
        <v>1</v>
      </c>
      <c r="J40" s="50">
        <f>Table1356714[[#This Row],[Shia %]]*Table1356714[[#This Row],[Populations]]</f>
        <v>342903</v>
      </c>
      <c r="K40" s="50">
        <f>Table1356714[[#This Row],[Sunni Arab %]]*Table1356714[[#This Row],[Populations]]</f>
        <v>0</v>
      </c>
      <c r="L40" s="50">
        <f>Table1356714[[#This Row],[Kurds %]]*Table1356714[[#This Row],[Populations]]</f>
        <v>0</v>
      </c>
      <c r="M40" s="50">
        <f>Table1356714[[#This Row],[Turkoman %]]*Table1356714[[#This Row],[Populations]]</f>
        <v>0</v>
      </c>
      <c r="N40" s="50">
        <f>Table1356714[[#This Row],[Christians %]]*Table1356714[[#This Row],[Populations]]</f>
        <v>0</v>
      </c>
      <c r="O40" s="49">
        <v>1</v>
      </c>
      <c r="P40" s="49"/>
      <c r="Q40" s="49"/>
      <c r="R40" s="49"/>
      <c r="S40" s="49"/>
    </row>
    <row r="41" spans="2:19" x14ac:dyDescent="0.3">
      <c r="B41">
        <v>17</v>
      </c>
      <c r="C41" t="s">
        <v>317</v>
      </c>
      <c r="D41" s="17">
        <v>11070</v>
      </c>
      <c r="E41" t="s">
        <v>126</v>
      </c>
      <c r="F41" t="s">
        <v>20</v>
      </c>
      <c r="H41" t="s">
        <v>374</v>
      </c>
      <c r="I41" s="15">
        <v>1</v>
      </c>
      <c r="J41" s="50">
        <f>Table1356714[[#This Row],[Shia %]]*Table1356714[[#This Row],[Populations]]</f>
        <v>11070</v>
      </c>
      <c r="K41" s="50">
        <f>Table1356714[[#This Row],[Sunni Arab %]]*Table1356714[[#This Row],[Populations]]</f>
        <v>0</v>
      </c>
      <c r="L41" s="50">
        <f>Table1356714[[#This Row],[Kurds %]]*Table1356714[[#This Row],[Populations]]</f>
        <v>0</v>
      </c>
      <c r="M41" s="50">
        <f>Table1356714[[#This Row],[Turkoman %]]*Table1356714[[#This Row],[Populations]]</f>
        <v>0</v>
      </c>
      <c r="N41" s="50">
        <f>Table1356714[[#This Row],[Christians %]]*Table1356714[[#This Row],[Populations]]</f>
        <v>0</v>
      </c>
      <c r="O41" s="49">
        <v>1</v>
      </c>
      <c r="P41" s="49"/>
      <c r="Q41" s="49"/>
      <c r="R41" s="49"/>
      <c r="S41" s="49"/>
    </row>
    <row r="42" spans="2:19" x14ac:dyDescent="0.3">
      <c r="B42">
        <v>18</v>
      </c>
      <c r="C42" t="s">
        <v>318</v>
      </c>
      <c r="D42" s="17">
        <v>348571</v>
      </c>
      <c r="E42" t="s">
        <v>127</v>
      </c>
      <c r="F42" t="s">
        <v>20</v>
      </c>
      <c r="H42" t="s">
        <v>374</v>
      </c>
      <c r="I42" s="15">
        <v>1</v>
      </c>
      <c r="J42" s="50">
        <f>Table1356714[[#This Row],[Shia %]]*Table1356714[[#This Row],[Populations]]</f>
        <v>348571</v>
      </c>
      <c r="K42" s="50">
        <f>Table1356714[[#This Row],[Sunni Arab %]]*Table1356714[[#This Row],[Populations]]</f>
        <v>0</v>
      </c>
      <c r="L42" s="50">
        <f>Table1356714[[#This Row],[Kurds %]]*Table1356714[[#This Row],[Populations]]</f>
        <v>0</v>
      </c>
      <c r="M42" s="50">
        <f>Table1356714[[#This Row],[Turkoman %]]*Table1356714[[#This Row],[Populations]]</f>
        <v>0</v>
      </c>
      <c r="N42" s="50">
        <f>Table1356714[[#This Row],[Christians %]]*Table1356714[[#This Row],[Populations]]</f>
        <v>0</v>
      </c>
      <c r="O42" s="49">
        <v>1</v>
      </c>
      <c r="P42" s="49"/>
      <c r="Q42" s="49"/>
      <c r="R42" s="49"/>
      <c r="S42" s="49"/>
    </row>
    <row r="43" spans="2:19" x14ac:dyDescent="0.3">
      <c r="B43">
        <v>19</v>
      </c>
      <c r="C43" t="s">
        <v>296</v>
      </c>
      <c r="D43" s="17">
        <v>367558</v>
      </c>
      <c r="E43" t="s">
        <v>106</v>
      </c>
      <c r="F43" t="s">
        <v>21</v>
      </c>
      <c r="H43" t="s">
        <v>374</v>
      </c>
      <c r="I43" s="15">
        <v>1</v>
      </c>
      <c r="J43" s="50">
        <f>Table1356714[[#This Row],[Shia %]]*Table1356714[[#This Row],[Populations]]</f>
        <v>367558</v>
      </c>
      <c r="K43" s="50">
        <f>Table1356714[[#This Row],[Sunni Arab %]]*Table1356714[[#This Row],[Populations]]</f>
        <v>0</v>
      </c>
      <c r="L43" s="50">
        <f>Table1356714[[#This Row],[Kurds %]]*Table1356714[[#This Row],[Populations]]</f>
        <v>0</v>
      </c>
      <c r="M43" s="50">
        <f>Table1356714[[#This Row],[Turkoman %]]*Table1356714[[#This Row],[Populations]]</f>
        <v>0</v>
      </c>
      <c r="N43" s="50">
        <f>Table1356714[[#This Row],[Christians %]]*Table1356714[[#This Row],[Populations]]</f>
        <v>0</v>
      </c>
      <c r="O43" s="49">
        <v>1</v>
      </c>
      <c r="P43" s="49"/>
      <c r="Q43" s="49"/>
      <c r="R43" s="49"/>
      <c r="S43" s="49"/>
    </row>
    <row r="44" spans="2:19" x14ac:dyDescent="0.3">
      <c r="B44">
        <v>20</v>
      </c>
      <c r="C44" t="s">
        <v>302</v>
      </c>
      <c r="D44" s="17">
        <v>273382</v>
      </c>
      <c r="E44" t="s">
        <v>112</v>
      </c>
      <c r="F44" t="s">
        <v>21</v>
      </c>
      <c r="H44" t="s">
        <v>374</v>
      </c>
      <c r="I44" s="15">
        <v>1</v>
      </c>
      <c r="J44" s="50">
        <f>Table1356714[[#This Row],[Shia %]]*Table1356714[[#This Row],[Populations]]</f>
        <v>273382</v>
      </c>
      <c r="K44" s="50">
        <f>Table1356714[[#This Row],[Sunni Arab %]]*Table1356714[[#This Row],[Populations]]</f>
        <v>0</v>
      </c>
      <c r="L44" s="50">
        <f>Table1356714[[#This Row],[Kurds %]]*Table1356714[[#This Row],[Populations]]</f>
        <v>0</v>
      </c>
      <c r="M44" s="50">
        <f>Table1356714[[#This Row],[Turkoman %]]*Table1356714[[#This Row],[Populations]]</f>
        <v>0</v>
      </c>
      <c r="N44" s="50">
        <f>Table1356714[[#This Row],[Christians %]]*Table1356714[[#This Row],[Populations]]</f>
        <v>0</v>
      </c>
      <c r="O44" s="49">
        <v>1</v>
      </c>
      <c r="P44" s="49"/>
      <c r="Q44" s="49"/>
      <c r="R44" s="49"/>
      <c r="S44" s="49"/>
    </row>
    <row r="45" spans="2:19" x14ac:dyDescent="0.3">
      <c r="B45">
        <v>21</v>
      </c>
      <c r="C45" t="s">
        <v>308</v>
      </c>
      <c r="D45" s="17">
        <v>830652</v>
      </c>
      <c r="E45" t="s">
        <v>21</v>
      </c>
      <c r="F45" t="s">
        <v>21</v>
      </c>
      <c r="H45" t="s">
        <v>374</v>
      </c>
      <c r="I45" s="15">
        <v>1</v>
      </c>
      <c r="J45" s="50">
        <f>Table1356714[[#This Row],[Shia %]]*Table1356714[[#This Row],[Populations]]</f>
        <v>830652</v>
      </c>
      <c r="K45" s="50">
        <f>Table1356714[[#This Row],[Sunni Arab %]]*Table1356714[[#This Row],[Populations]]</f>
        <v>0</v>
      </c>
      <c r="L45" s="50">
        <f>Table1356714[[#This Row],[Kurds %]]*Table1356714[[#This Row],[Populations]]</f>
        <v>0</v>
      </c>
      <c r="M45" s="50">
        <f>Table1356714[[#This Row],[Turkoman %]]*Table1356714[[#This Row],[Populations]]</f>
        <v>0</v>
      </c>
      <c r="N45" s="50">
        <f>Table1356714[[#This Row],[Christians %]]*Table1356714[[#This Row],[Populations]]</f>
        <v>0</v>
      </c>
      <c r="O45" s="49">
        <v>1</v>
      </c>
      <c r="P45" s="49"/>
      <c r="Q45" s="49"/>
      <c r="R45" s="49"/>
      <c r="S45" s="49"/>
    </row>
    <row r="46" spans="2:19" x14ac:dyDescent="0.3">
      <c r="B46">
        <v>22</v>
      </c>
      <c r="C46" t="s">
        <v>270</v>
      </c>
      <c r="D46" s="17">
        <v>180467</v>
      </c>
      <c r="E46" t="s">
        <v>81</v>
      </c>
      <c r="F46" t="s">
        <v>22</v>
      </c>
      <c r="H46" t="s">
        <v>374</v>
      </c>
      <c r="I46" s="15">
        <v>1</v>
      </c>
      <c r="J46" s="50">
        <f>Table1356714[[#This Row],[Shia %]]*Table1356714[[#This Row],[Populations]]</f>
        <v>180467</v>
      </c>
      <c r="K46" s="50">
        <f>Table1356714[[#This Row],[Sunni Arab %]]*Table1356714[[#This Row],[Populations]]</f>
        <v>0</v>
      </c>
      <c r="L46" s="50">
        <f>Table1356714[[#This Row],[Kurds %]]*Table1356714[[#This Row],[Populations]]</f>
        <v>0</v>
      </c>
      <c r="M46" s="50">
        <f>Table1356714[[#This Row],[Turkoman %]]*Table1356714[[#This Row],[Populations]]</f>
        <v>0</v>
      </c>
      <c r="N46" s="50">
        <f>Table1356714[[#This Row],[Christians %]]*Table1356714[[#This Row],[Populations]]</f>
        <v>0</v>
      </c>
      <c r="O46" s="49">
        <v>1</v>
      </c>
      <c r="P46" s="49"/>
      <c r="Q46" s="49"/>
      <c r="R46" s="49"/>
      <c r="S46" s="49"/>
    </row>
    <row r="47" spans="2:19" x14ac:dyDescent="0.3">
      <c r="B47">
        <v>23</v>
      </c>
      <c r="C47" t="s">
        <v>279</v>
      </c>
      <c r="D47" s="17">
        <v>602418</v>
      </c>
      <c r="E47" t="s">
        <v>89</v>
      </c>
      <c r="F47" t="s">
        <v>22</v>
      </c>
      <c r="H47" t="s">
        <v>374</v>
      </c>
      <c r="I47" s="15">
        <v>1</v>
      </c>
      <c r="J47" s="50">
        <f>Table1356714[[#This Row],[Shia %]]*Table1356714[[#This Row],[Populations]]</f>
        <v>602418</v>
      </c>
      <c r="K47" s="50">
        <f>Table1356714[[#This Row],[Sunni Arab %]]*Table1356714[[#This Row],[Populations]]</f>
        <v>0</v>
      </c>
      <c r="L47" s="50">
        <f>Table1356714[[#This Row],[Kurds %]]*Table1356714[[#This Row],[Populations]]</f>
        <v>0</v>
      </c>
      <c r="M47" s="50">
        <f>Table1356714[[#This Row],[Turkoman %]]*Table1356714[[#This Row],[Populations]]</f>
        <v>0</v>
      </c>
      <c r="N47" s="50">
        <f>Table1356714[[#This Row],[Christians %]]*Table1356714[[#This Row],[Populations]]</f>
        <v>0</v>
      </c>
      <c r="O47" s="49">
        <v>1</v>
      </c>
      <c r="P47" s="49"/>
      <c r="Q47" s="49"/>
      <c r="R47" s="49"/>
      <c r="S47" s="49"/>
    </row>
    <row r="48" spans="2:19" x14ac:dyDescent="0.3">
      <c r="B48">
        <v>24</v>
      </c>
      <c r="C48" t="s">
        <v>284</v>
      </c>
      <c r="D48" s="17">
        <v>234929</v>
      </c>
      <c r="E48" t="s">
        <v>94</v>
      </c>
      <c r="F48" t="s">
        <v>22</v>
      </c>
      <c r="H48" t="s">
        <v>374</v>
      </c>
      <c r="I48" s="15">
        <v>1</v>
      </c>
      <c r="J48" s="50">
        <f>Table1356714[[#This Row],[Shia %]]*Table1356714[[#This Row],[Populations]]</f>
        <v>234929</v>
      </c>
      <c r="K48" s="50">
        <f>Table1356714[[#This Row],[Sunni Arab %]]*Table1356714[[#This Row],[Populations]]</f>
        <v>0</v>
      </c>
      <c r="L48" s="50">
        <f>Table1356714[[#This Row],[Kurds %]]*Table1356714[[#This Row],[Populations]]</f>
        <v>0</v>
      </c>
      <c r="M48" s="50">
        <f>Table1356714[[#This Row],[Turkoman %]]*Table1356714[[#This Row],[Populations]]</f>
        <v>0</v>
      </c>
      <c r="N48" s="50">
        <f>Table1356714[[#This Row],[Christians %]]*Table1356714[[#This Row],[Populations]]</f>
        <v>0</v>
      </c>
      <c r="O48" s="49">
        <v>1</v>
      </c>
      <c r="P48" s="49"/>
      <c r="Q48" s="49"/>
      <c r="R48" s="49"/>
      <c r="S48" s="49"/>
    </row>
    <row r="49" spans="2:19" x14ac:dyDescent="0.3">
      <c r="B49">
        <v>25</v>
      </c>
      <c r="C49" t="s">
        <v>319</v>
      </c>
      <c r="D49" s="17">
        <v>273234</v>
      </c>
      <c r="E49" t="s">
        <v>128</v>
      </c>
      <c r="F49" t="s">
        <v>22</v>
      </c>
      <c r="H49" t="s">
        <v>374</v>
      </c>
      <c r="I49" s="15">
        <v>1</v>
      </c>
      <c r="J49" s="50">
        <f>Table1356714[[#This Row],[Shia %]]*Table1356714[[#This Row],[Populations]]</f>
        <v>273234</v>
      </c>
      <c r="K49" s="50">
        <f>Table1356714[[#This Row],[Sunni Arab %]]*Table1356714[[#This Row],[Populations]]</f>
        <v>0</v>
      </c>
      <c r="L49" s="50">
        <f>Table1356714[[#This Row],[Kurds %]]*Table1356714[[#This Row],[Populations]]</f>
        <v>0</v>
      </c>
      <c r="M49" s="50">
        <f>Table1356714[[#This Row],[Turkoman %]]*Table1356714[[#This Row],[Populations]]</f>
        <v>0</v>
      </c>
      <c r="N49" s="50">
        <f>Table1356714[[#This Row],[Christians %]]*Table1356714[[#This Row],[Populations]]</f>
        <v>0</v>
      </c>
      <c r="O49" s="49">
        <v>1</v>
      </c>
      <c r="P49" s="49"/>
      <c r="Q49" s="49"/>
      <c r="R49" s="49"/>
      <c r="S49" s="49"/>
    </row>
    <row r="50" spans="2:19" x14ac:dyDescent="0.3">
      <c r="B50">
        <v>26</v>
      </c>
      <c r="C50" t="s">
        <v>323</v>
      </c>
      <c r="D50" s="17">
        <v>889114</v>
      </c>
      <c r="E50" t="s">
        <v>23</v>
      </c>
      <c r="F50" t="s">
        <v>23</v>
      </c>
      <c r="H50" t="s">
        <v>376</v>
      </c>
      <c r="I50" s="15">
        <v>1</v>
      </c>
      <c r="J50" s="50">
        <f>Table1356714[[#This Row],[Shia %]]*Table1356714[[#This Row],[Populations]]</f>
        <v>0</v>
      </c>
      <c r="K50" s="50">
        <f>Table1356714[[#This Row],[Sunni Arab %]]*Table1356714[[#This Row],[Populations]]</f>
        <v>0</v>
      </c>
      <c r="L50" s="50">
        <f>Table1356714[[#This Row],[Kurds %]]*Table1356714[[#This Row],[Populations]]</f>
        <v>889114</v>
      </c>
      <c r="M50" s="50">
        <f>Table1356714[[#This Row],[Turkoman %]]*Table1356714[[#This Row],[Populations]]</f>
        <v>0</v>
      </c>
      <c r="N50" s="50">
        <f>Table1356714[[#This Row],[Christians %]]*Table1356714[[#This Row],[Populations]]</f>
        <v>0</v>
      </c>
      <c r="O50" s="49"/>
      <c r="P50" s="49"/>
      <c r="Q50" s="49">
        <v>1</v>
      </c>
      <c r="R50" s="49"/>
      <c r="S50" s="49"/>
    </row>
    <row r="51" spans="2:19" x14ac:dyDescent="0.3">
      <c r="B51">
        <v>28</v>
      </c>
      <c r="C51" t="s">
        <v>338</v>
      </c>
      <c r="D51" s="17">
        <v>119075</v>
      </c>
      <c r="E51" t="s">
        <v>146</v>
      </c>
      <c r="F51" t="s">
        <v>23</v>
      </c>
      <c r="H51" t="s">
        <v>376</v>
      </c>
      <c r="I51" s="15">
        <v>1</v>
      </c>
      <c r="J51" s="50">
        <f>Table1356714[[#This Row],[Shia %]]*Table1356714[[#This Row],[Populations]]</f>
        <v>0</v>
      </c>
      <c r="K51" s="50">
        <f>Table1356714[[#This Row],[Sunni Arab %]]*Table1356714[[#This Row],[Populations]]</f>
        <v>0</v>
      </c>
      <c r="L51" s="50">
        <f>Table1356714[[#This Row],[Kurds %]]*Table1356714[[#This Row],[Populations]]</f>
        <v>119075</v>
      </c>
      <c r="M51" s="50">
        <f>Table1356714[[#This Row],[Turkoman %]]*Table1356714[[#This Row],[Populations]]</f>
        <v>0</v>
      </c>
      <c r="N51" s="50">
        <f>Table1356714[[#This Row],[Christians %]]*Table1356714[[#This Row],[Populations]]</f>
        <v>0</v>
      </c>
      <c r="O51" s="49"/>
      <c r="P51" s="49"/>
      <c r="Q51" s="49">
        <v>1</v>
      </c>
      <c r="R51" s="49"/>
      <c r="S51" s="49"/>
    </row>
    <row r="52" spans="2:19" x14ac:dyDescent="0.3">
      <c r="B52">
        <v>29</v>
      </c>
      <c r="C52" t="s">
        <v>340</v>
      </c>
      <c r="D52" s="17">
        <v>63656</v>
      </c>
      <c r="E52" t="s">
        <v>148</v>
      </c>
      <c r="F52" t="s">
        <v>23</v>
      </c>
      <c r="H52" t="s">
        <v>376</v>
      </c>
      <c r="I52" s="15">
        <v>1</v>
      </c>
      <c r="J52" s="50">
        <f>Table1356714[[#This Row],[Shia %]]*Table1356714[[#This Row],[Populations]]</f>
        <v>0</v>
      </c>
      <c r="K52" s="50">
        <f>Table1356714[[#This Row],[Sunni Arab %]]*Table1356714[[#This Row],[Populations]]</f>
        <v>0</v>
      </c>
      <c r="L52" s="50">
        <f>Table1356714[[#This Row],[Kurds %]]*Table1356714[[#This Row],[Populations]]</f>
        <v>63656</v>
      </c>
      <c r="M52" s="50">
        <f>Table1356714[[#This Row],[Turkoman %]]*Table1356714[[#This Row],[Populations]]</f>
        <v>0</v>
      </c>
      <c r="N52" s="50">
        <f>Table1356714[[#This Row],[Christians %]]*Table1356714[[#This Row],[Populations]]</f>
        <v>0</v>
      </c>
      <c r="O52" s="49"/>
      <c r="P52" s="49"/>
      <c r="Q52" s="49">
        <v>1</v>
      </c>
      <c r="R52" s="49"/>
      <c r="S52" s="49"/>
    </row>
    <row r="53" spans="2:19" x14ac:dyDescent="0.3">
      <c r="B53">
        <v>30</v>
      </c>
      <c r="C53" t="s">
        <v>344</v>
      </c>
      <c r="D53" s="17">
        <v>195001</v>
      </c>
      <c r="E53" t="s">
        <v>150</v>
      </c>
      <c r="F53" t="s">
        <v>23</v>
      </c>
      <c r="H53" t="s">
        <v>376</v>
      </c>
      <c r="I53" s="15">
        <v>1</v>
      </c>
      <c r="J53" s="50">
        <f>Table1356714[[#This Row],[Shia %]]*Table1356714[[#This Row],[Populations]]</f>
        <v>0</v>
      </c>
      <c r="K53" s="50">
        <f>Table1356714[[#This Row],[Sunni Arab %]]*Table1356714[[#This Row],[Populations]]</f>
        <v>0</v>
      </c>
      <c r="L53" s="50">
        <f>Table1356714[[#This Row],[Kurds %]]*Table1356714[[#This Row],[Populations]]</f>
        <v>195001</v>
      </c>
      <c r="M53" s="50">
        <f>Table1356714[[#This Row],[Turkoman %]]*Table1356714[[#This Row],[Populations]]</f>
        <v>0</v>
      </c>
      <c r="N53" s="50">
        <f>Table1356714[[#This Row],[Christians %]]*Table1356714[[#This Row],[Populations]]</f>
        <v>0</v>
      </c>
      <c r="O53" s="49"/>
      <c r="P53" s="49"/>
      <c r="Q53" s="49">
        <v>1</v>
      </c>
      <c r="R53" s="49"/>
      <c r="S53" s="49"/>
    </row>
    <row r="54" spans="2:19" x14ac:dyDescent="0.3">
      <c r="B54">
        <v>32</v>
      </c>
      <c r="C54" t="s">
        <v>353</v>
      </c>
      <c r="D54" s="17">
        <v>46265</v>
      </c>
      <c r="E54" t="s">
        <v>158</v>
      </c>
      <c r="F54" t="s">
        <v>23</v>
      </c>
      <c r="H54" t="s">
        <v>376</v>
      </c>
      <c r="I54" s="15">
        <v>1</v>
      </c>
      <c r="J54" s="50">
        <f>Table1356714[[#This Row],[Shia %]]*Table1356714[[#This Row],[Populations]]</f>
        <v>0</v>
      </c>
      <c r="K54" s="50">
        <f>Table1356714[[#This Row],[Sunni Arab %]]*Table1356714[[#This Row],[Populations]]</f>
        <v>0</v>
      </c>
      <c r="L54" s="50">
        <f>Table1356714[[#This Row],[Kurds %]]*Table1356714[[#This Row],[Populations]]</f>
        <v>46265</v>
      </c>
      <c r="M54" s="50">
        <f>Table1356714[[#This Row],[Turkoman %]]*Table1356714[[#This Row],[Populations]]</f>
        <v>0</v>
      </c>
      <c r="N54" s="50">
        <f>Table1356714[[#This Row],[Christians %]]*Table1356714[[#This Row],[Populations]]</f>
        <v>0</v>
      </c>
      <c r="O54" s="49"/>
      <c r="P54" s="49"/>
      <c r="Q54" s="49">
        <v>1</v>
      </c>
      <c r="R54" s="49"/>
      <c r="S54" s="49"/>
    </row>
    <row r="55" spans="2:19" x14ac:dyDescent="0.3">
      <c r="B55">
        <v>33</v>
      </c>
      <c r="C55" t="s">
        <v>354</v>
      </c>
      <c r="D55" s="17">
        <v>130786</v>
      </c>
      <c r="E55" t="s">
        <v>159</v>
      </c>
      <c r="F55" t="s">
        <v>23</v>
      </c>
      <c r="H55" t="s">
        <v>376</v>
      </c>
      <c r="I55" s="15">
        <v>1</v>
      </c>
      <c r="J55" s="50">
        <f>Table1356714[[#This Row],[Shia %]]*Table1356714[[#This Row],[Populations]]</f>
        <v>0</v>
      </c>
      <c r="K55" s="50">
        <f>Table1356714[[#This Row],[Sunni Arab %]]*Table1356714[[#This Row],[Populations]]</f>
        <v>0</v>
      </c>
      <c r="L55" s="50">
        <f>Table1356714[[#This Row],[Kurds %]]*Table1356714[[#This Row],[Populations]]</f>
        <v>130786</v>
      </c>
      <c r="M55" s="50">
        <f>Table1356714[[#This Row],[Turkoman %]]*Table1356714[[#This Row],[Populations]]</f>
        <v>0</v>
      </c>
      <c r="N55" s="50">
        <f>Table1356714[[#This Row],[Christians %]]*Table1356714[[#This Row],[Populations]]</f>
        <v>0</v>
      </c>
      <c r="O55" s="49"/>
      <c r="P55" s="49"/>
      <c r="Q55" s="49">
        <v>1</v>
      </c>
      <c r="R55" s="49"/>
      <c r="S55" s="49"/>
    </row>
    <row r="56" spans="2:19" x14ac:dyDescent="0.3">
      <c r="B56">
        <v>34</v>
      </c>
      <c r="C56" t="s">
        <v>356</v>
      </c>
      <c r="D56" s="17">
        <v>244707</v>
      </c>
      <c r="E56" t="s">
        <v>161</v>
      </c>
      <c r="F56" t="s">
        <v>23</v>
      </c>
      <c r="H56" t="s">
        <v>376</v>
      </c>
      <c r="I56" s="15">
        <v>1</v>
      </c>
      <c r="J56" s="50">
        <f>Table1356714[[#This Row],[Shia %]]*Table1356714[[#This Row],[Populations]]</f>
        <v>0</v>
      </c>
      <c r="K56" s="50">
        <f>Table1356714[[#This Row],[Sunni Arab %]]*Table1356714[[#This Row],[Populations]]</f>
        <v>0</v>
      </c>
      <c r="L56" s="50">
        <f>Table1356714[[#This Row],[Kurds %]]*Table1356714[[#This Row],[Populations]]</f>
        <v>244707</v>
      </c>
      <c r="M56" s="50">
        <f>Table1356714[[#This Row],[Turkoman %]]*Table1356714[[#This Row],[Populations]]</f>
        <v>0</v>
      </c>
      <c r="N56" s="50">
        <f>Table1356714[[#This Row],[Christians %]]*Table1356714[[#This Row],[Populations]]</f>
        <v>0</v>
      </c>
      <c r="O56" s="49"/>
      <c r="P56" s="49"/>
      <c r="Q56" s="49">
        <v>1</v>
      </c>
      <c r="R56" s="49"/>
      <c r="S56" s="49"/>
    </row>
    <row r="57" spans="2:19" x14ac:dyDescent="0.3">
      <c r="B57">
        <v>35</v>
      </c>
      <c r="C57" t="s">
        <v>360</v>
      </c>
      <c r="D57" s="17">
        <v>35237</v>
      </c>
      <c r="E57" t="s">
        <v>165</v>
      </c>
      <c r="F57" t="s">
        <v>23</v>
      </c>
      <c r="H57" t="s">
        <v>376</v>
      </c>
      <c r="I57" s="15">
        <v>1</v>
      </c>
      <c r="J57" s="50">
        <f>Table1356714[[#This Row],[Shia %]]*Table1356714[[#This Row],[Populations]]</f>
        <v>0</v>
      </c>
      <c r="K57" s="50">
        <f>Table1356714[[#This Row],[Sunni Arab %]]*Table1356714[[#This Row],[Populations]]</f>
        <v>0</v>
      </c>
      <c r="L57" s="50">
        <f>Table1356714[[#This Row],[Kurds %]]*Table1356714[[#This Row],[Populations]]</f>
        <v>35237</v>
      </c>
      <c r="M57" s="50">
        <f>Table1356714[[#This Row],[Turkoman %]]*Table1356714[[#This Row],[Populations]]</f>
        <v>0</v>
      </c>
      <c r="N57" s="50">
        <f>Table1356714[[#This Row],[Christians %]]*Table1356714[[#This Row],[Populations]]</f>
        <v>0</v>
      </c>
      <c r="O57" s="49"/>
      <c r="P57" s="49"/>
      <c r="Q57" s="49">
        <v>1</v>
      </c>
      <c r="R57" s="49"/>
      <c r="S57" s="49"/>
    </row>
    <row r="58" spans="2:19" x14ac:dyDescent="0.3">
      <c r="B58">
        <v>36</v>
      </c>
      <c r="C58" t="s">
        <v>285</v>
      </c>
      <c r="D58" s="17">
        <v>476132</v>
      </c>
      <c r="E58" t="s">
        <v>95</v>
      </c>
      <c r="F58" t="s">
        <v>24</v>
      </c>
      <c r="H58" t="s">
        <v>374</v>
      </c>
      <c r="I58" s="15">
        <v>1</v>
      </c>
      <c r="J58" s="50">
        <f>Table1356714[[#This Row],[Shia %]]*Table1356714[[#This Row],[Populations]]</f>
        <v>476132</v>
      </c>
      <c r="K58" s="50">
        <f>Table1356714[[#This Row],[Sunni Arab %]]*Table1356714[[#This Row],[Populations]]</f>
        <v>0</v>
      </c>
      <c r="L58" s="50">
        <f>Table1356714[[#This Row],[Kurds %]]*Table1356714[[#This Row],[Populations]]</f>
        <v>0</v>
      </c>
      <c r="M58" s="50">
        <f>Table1356714[[#This Row],[Turkoman %]]*Table1356714[[#This Row],[Populations]]</f>
        <v>0</v>
      </c>
      <c r="N58" s="50">
        <f>Table1356714[[#This Row],[Christians %]]*Table1356714[[#This Row],[Populations]]</f>
        <v>0</v>
      </c>
      <c r="O58" s="49">
        <v>1</v>
      </c>
      <c r="P58" s="49"/>
      <c r="Q58" s="49"/>
      <c r="R58" s="49"/>
      <c r="S58" s="49"/>
    </row>
    <row r="59" spans="2:19" x14ac:dyDescent="0.3">
      <c r="B59">
        <v>37</v>
      </c>
      <c r="C59" t="s">
        <v>288</v>
      </c>
      <c r="D59" s="17">
        <v>841276</v>
      </c>
      <c r="E59" t="s">
        <v>98</v>
      </c>
      <c r="F59" t="s">
        <v>24</v>
      </c>
      <c r="H59" t="s">
        <v>374</v>
      </c>
      <c r="I59" s="15">
        <v>1</v>
      </c>
      <c r="J59" s="50">
        <f>Table1356714[[#This Row],[Shia %]]*Table1356714[[#This Row],[Populations]]</f>
        <v>841276</v>
      </c>
      <c r="K59" s="50">
        <f>Table1356714[[#This Row],[Sunni Arab %]]*Table1356714[[#This Row],[Populations]]</f>
        <v>0</v>
      </c>
      <c r="L59" s="50">
        <f>Table1356714[[#This Row],[Kurds %]]*Table1356714[[#This Row],[Populations]]</f>
        <v>0</v>
      </c>
      <c r="M59" s="50">
        <f>Table1356714[[#This Row],[Turkoman %]]*Table1356714[[#This Row],[Populations]]</f>
        <v>0</v>
      </c>
      <c r="N59" s="50">
        <f>Table1356714[[#This Row],[Christians %]]*Table1356714[[#This Row],[Populations]]</f>
        <v>0</v>
      </c>
      <c r="O59" s="49">
        <v>1</v>
      </c>
      <c r="P59" s="49"/>
      <c r="Q59" s="49"/>
      <c r="R59" s="49"/>
      <c r="S59" s="49"/>
    </row>
    <row r="60" spans="2:19" x14ac:dyDescent="0.3">
      <c r="B60">
        <v>38</v>
      </c>
      <c r="C60" t="s">
        <v>299</v>
      </c>
      <c r="D60" s="17">
        <v>354104</v>
      </c>
      <c r="E60" t="s">
        <v>109</v>
      </c>
      <c r="F60" t="s">
        <v>24</v>
      </c>
      <c r="H60" t="s">
        <v>374</v>
      </c>
      <c r="I60" s="15">
        <v>1</v>
      </c>
      <c r="J60" s="50">
        <f>Table1356714[[#This Row],[Shia %]]*Table1356714[[#This Row],[Populations]]</f>
        <v>354104</v>
      </c>
      <c r="K60" s="50">
        <f>Table1356714[[#This Row],[Sunni Arab %]]*Table1356714[[#This Row],[Populations]]</f>
        <v>0</v>
      </c>
      <c r="L60" s="50">
        <f>Table1356714[[#This Row],[Kurds %]]*Table1356714[[#This Row],[Populations]]</f>
        <v>0</v>
      </c>
      <c r="M60" s="50">
        <f>Table1356714[[#This Row],[Turkoman %]]*Table1356714[[#This Row],[Populations]]</f>
        <v>0</v>
      </c>
      <c r="N60" s="50">
        <f>Table1356714[[#This Row],[Christians %]]*Table1356714[[#This Row],[Populations]]</f>
        <v>0</v>
      </c>
      <c r="O60" s="49">
        <v>1</v>
      </c>
      <c r="P60" s="49"/>
      <c r="Q60" s="49"/>
      <c r="R60" s="49"/>
      <c r="S60" s="49"/>
    </row>
    <row r="61" spans="2:19" x14ac:dyDescent="0.3">
      <c r="B61">
        <v>41</v>
      </c>
      <c r="C61" t="s">
        <v>290</v>
      </c>
      <c r="D61" s="17">
        <v>1365593</v>
      </c>
      <c r="E61" t="s">
        <v>100</v>
      </c>
      <c r="F61" t="s">
        <v>25</v>
      </c>
      <c r="H61" t="s">
        <v>374</v>
      </c>
      <c r="I61" s="15">
        <v>1</v>
      </c>
      <c r="J61" s="50">
        <f>Table1356714[[#This Row],[Shia %]]*Table1356714[[#This Row],[Populations]]</f>
        <v>1365593</v>
      </c>
      <c r="K61" s="50">
        <f>Table1356714[[#This Row],[Sunni Arab %]]*Table1356714[[#This Row],[Populations]]</f>
        <v>0</v>
      </c>
      <c r="L61" s="50">
        <f>Table1356714[[#This Row],[Kurds %]]*Table1356714[[#This Row],[Populations]]</f>
        <v>0</v>
      </c>
      <c r="M61" s="50">
        <f>Table1356714[[#This Row],[Turkoman %]]*Table1356714[[#This Row],[Populations]]</f>
        <v>0</v>
      </c>
      <c r="N61" s="50">
        <f>Table1356714[[#This Row],[Christians %]]*Table1356714[[#This Row],[Populations]]</f>
        <v>0</v>
      </c>
      <c r="O61" s="49">
        <v>1</v>
      </c>
      <c r="P61" s="49"/>
      <c r="Q61" s="49"/>
      <c r="R61" s="49"/>
      <c r="S61" s="49"/>
    </row>
    <row r="62" spans="2:19" x14ac:dyDescent="0.3">
      <c r="B62">
        <v>42</v>
      </c>
      <c r="C62" t="s">
        <v>293</v>
      </c>
      <c r="D62" s="17">
        <v>1593676</v>
      </c>
      <c r="E62" t="s">
        <v>103</v>
      </c>
      <c r="F62" t="s">
        <v>25</v>
      </c>
      <c r="H62" t="s">
        <v>387</v>
      </c>
      <c r="I62" s="15">
        <v>1</v>
      </c>
      <c r="J62" s="50">
        <f>Table1356714[[#This Row],[Shia %]]*Table1356714[[#This Row],[Populations]]</f>
        <v>0</v>
      </c>
      <c r="K62" s="50">
        <f>Table1356714[[#This Row],[Sunni Arab %]]*Table1356714[[#This Row],[Populations]]</f>
        <v>1593676</v>
      </c>
      <c r="L62" s="50">
        <f>Table1356714[[#This Row],[Kurds %]]*Table1356714[[#This Row],[Populations]]</f>
        <v>0</v>
      </c>
      <c r="M62" s="50">
        <f>Table1356714[[#This Row],[Turkoman %]]*Table1356714[[#This Row],[Populations]]</f>
        <v>0</v>
      </c>
      <c r="N62" s="50">
        <f>Table1356714[[#This Row],[Christians %]]*Table1356714[[#This Row],[Populations]]</f>
        <v>0</v>
      </c>
      <c r="O62" s="49"/>
      <c r="P62" s="49">
        <v>1</v>
      </c>
      <c r="Q62" s="49"/>
      <c r="R62" s="49"/>
      <c r="S62" s="49"/>
    </row>
    <row r="63" spans="2:19" x14ac:dyDescent="0.3">
      <c r="B63">
        <v>43</v>
      </c>
      <c r="C63" t="s">
        <v>298</v>
      </c>
      <c r="D63" s="17">
        <v>459673</v>
      </c>
      <c r="E63" t="s">
        <v>108</v>
      </c>
      <c r="F63" t="s">
        <v>25</v>
      </c>
      <c r="H63" t="s">
        <v>374</v>
      </c>
      <c r="I63" s="15">
        <v>1</v>
      </c>
      <c r="J63" s="50">
        <f>Table1356714[[#This Row],[Shia %]]*Table1356714[[#This Row],[Populations]]</f>
        <v>459673</v>
      </c>
      <c r="K63" s="50">
        <f>Table1356714[[#This Row],[Sunni Arab %]]*Table1356714[[#This Row],[Populations]]</f>
        <v>0</v>
      </c>
      <c r="L63" s="50">
        <f>Table1356714[[#This Row],[Kurds %]]*Table1356714[[#This Row],[Populations]]</f>
        <v>0</v>
      </c>
      <c r="M63" s="50">
        <f>Table1356714[[#This Row],[Turkoman %]]*Table1356714[[#This Row],[Populations]]</f>
        <v>0</v>
      </c>
      <c r="N63" s="50">
        <f>Table1356714[[#This Row],[Christians %]]*Table1356714[[#This Row],[Populations]]</f>
        <v>0</v>
      </c>
      <c r="O63" s="49">
        <v>1</v>
      </c>
      <c r="P63" s="49"/>
      <c r="Q63" s="49"/>
      <c r="R63" s="49"/>
      <c r="S63" s="49"/>
    </row>
    <row r="64" spans="2:19" x14ac:dyDescent="0.3">
      <c r="B64">
        <v>44</v>
      </c>
      <c r="C64" t="s">
        <v>300</v>
      </c>
      <c r="D64" s="17">
        <v>484004</v>
      </c>
      <c r="E64" t="s">
        <v>110</v>
      </c>
      <c r="F64" t="s">
        <v>25</v>
      </c>
      <c r="H64" t="s">
        <v>374</v>
      </c>
      <c r="I64" s="15">
        <v>1</v>
      </c>
      <c r="J64" s="50">
        <f>Table1356714[[#This Row],[Shia %]]*Table1356714[[#This Row],[Populations]]</f>
        <v>484004</v>
      </c>
      <c r="K64" s="50">
        <f>Table1356714[[#This Row],[Sunni Arab %]]*Table1356714[[#This Row],[Populations]]</f>
        <v>0</v>
      </c>
      <c r="L64" s="50">
        <f>Table1356714[[#This Row],[Kurds %]]*Table1356714[[#This Row],[Populations]]</f>
        <v>0</v>
      </c>
      <c r="M64" s="50">
        <f>Table1356714[[#This Row],[Turkoman %]]*Table1356714[[#This Row],[Populations]]</f>
        <v>0</v>
      </c>
      <c r="N64" s="50">
        <f>Table1356714[[#This Row],[Christians %]]*Table1356714[[#This Row],[Populations]]</f>
        <v>0</v>
      </c>
      <c r="O64" s="49">
        <v>1</v>
      </c>
      <c r="P64" s="49"/>
      <c r="Q64" s="49"/>
      <c r="R64" s="49"/>
      <c r="S64" s="49"/>
    </row>
    <row r="65" spans="2:19" x14ac:dyDescent="0.3">
      <c r="B65">
        <v>46</v>
      </c>
      <c r="C65" t="s">
        <v>325</v>
      </c>
      <c r="D65" s="17">
        <v>1211849</v>
      </c>
      <c r="E65" t="s">
        <v>133</v>
      </c>
      <c r="F65" t="s">
        <v>25</v>
      </c>
      <c r="H65" t="s">
        <v>374</v>
      </c>
      <c r="I65" s="15">
        <v>1</v>
      </c>
      <c r="J65" s="50">
        <f>Table1356714[[#This Row],[Shia %]]*Table1356714[[#This Row],[Populations]]</f>
        <v>1211849</v>
      </c>
      <c r="K65" s="50">
        <f>Table1356714[[#This Row],[Sunni Arab %]]*Table1356714[[#This Row],[Populations]]</f>
        <v>0</v>
      </c>
      <c r="L65" s="50">
        <f>Table1356714[[#This Row],[Kurds %]]*Table1356714[[#This Row],[Populations]]</f>
        <v>0</v>
      </c>
      <c r="M65" s="50">
        <f>Table1356714[[#This Row],[Turkoman %]]*Table1356714[[#This Row],[Populations]]</f>
        <v>0</v>
      </c>
      <c r="N65" s="50">
        <f>Table1356714[[#This Row],[Christians %]]*Table1356714[[#This Row],[Populations]]</f>
        <v>0</v>
      </c>
      <c r="O65" s="49">
        <v>1</v>
      </c>
      <c r="P65" s="49"/>
      <c r="Q65" s="49"/>
      <c r="R65" s="49"/>
      <c r="S65" s="49"/>
    </row>
    <row r="66" spans="2:19" x14ac:dyDescent="0.3">
      <c r="B66">
        <v>53</v>
      </c>
      <c r="C66" t="s">
        <v>273</v>
      </c>
      <c r="D66" s="17">
        <v>114464</v>
      </c>
      <c r="E66" t="s">
        <v>84</v>
      </c>
      <c r="F66" t="s">
        <v>27</v>
      </c>
      <c r="H66" t="s">
        <v>376</v>
      </c>
      <c r="I66" s="15">
        <v>1</v>
      </c>
      <c r="J66" s="50">
        <f>Table1356714[[#This Row],[Shia %]]*Table1356714[[#This Row],[Populations]]</f>
        <v>0</v>
      </c>
      <c r="K66" s="50">
        <f>Table1356714[[#This Row],[Sunni Arab %]]*Table1356714[[#This Row],[Populations]]</f>
        <v>0</v>
      </c>
      <c r="L66" s="50">
        <f>Table1356714[[#This Row],[Kurds %]]*Table1356714[[#This Row],[Populations]]</f>
        <v>114464</v>
      </c>
      <c r="M66" s="50">
        <f>Table1356714[[#This Row],[Turkoman %]]*Table1356714[[#This Row],[Populations]]</f>
        <v>0</v>
      </c>
      <c r="N66" s="50">
        <f>Table1356714[[#This Row],[Christians %]]*Table1356714[[#This Row],[Populations]]</f>
        <v>0</v>
      </c>
      <c r="O66" s="49"/>
      <c r="P66" s="49"/>
      <c r="Q66" s="49">
        <v>1</v>
      </c>
      <c r="R66" s="49"/>
      <c r="S66" s="49"/>
    </row>
    <row r="67" spans="2:19" x14ac:dyDescent="0.3">
      <c r="B67">
        <v>54</v>
      </c>
      <c r="C67" t="s">
        <v>341</v>
      </c>
      <c r="D67" s="17">
        <v>374522</v>
      </c>
      <c r="E67" t="s">
        <v>27</v>
      </c>
      <c r="F67" t="s">
        <v>27</v>
      </c>
      <c r="H67" t="s">
        <v>376</v>
      </c>
      <c r="I67" s="15">
        <v>1</v>
      </c>
      <c r="J67" s="50">
        <f>Table1356714[[#This Row],[Shia %]]*Table1356714[[#This Row],[Populations]]</f>
        <v>0</v>
      </c>
      <c r="K67" s="50">
        <f>Table1356714[[#This Row],[Sunni Arab %]]*Table1356714[[#This Row],[Populations]]</f>
        <v>0</v>
      </c>
      <c r="L67" s="50">
        <f>Table1356714[[#This Row],[Kurds %]]*Table1356714[[#This Row],[Populations]]</f>
        <v>374522</v>
      </c>
      <c r="M67" s="50">
        <f>Table1356714[[#This Row],[Turkoman %]]*Table1356714[[#This Row],[Populations]]</f>
        <v>0</v>
      </c>
      <c r="N67" s="50">
        <f>Table1356714[[#This Row],[Christians %]]*Table1356714[[#This Row],[Populations]]</f>
        <v>0</v>
      </c>
      <c r="O67" s="49"/>
      <c r="P67" s="49"/>
      <c r="Q67" s="49">
        <v>1</v>
      </c>
      <c r="R67" s="49"/>
      <c r="S67" s="49"/>
    </row>
    <row r="68" spans="2:19" x14ac:dyDescent="0.3">
      <c r="B68">
        <v>56</v>
      </c>
      <c r="C68" t="s">
        <v>369</v>
      </c>
      <c r="D68" s="17">
        <v>275091</v>
      </c>
      <c r="E68" t="s">
        <v>174</v>
      </c>
      <c r="F68" t="s">
        <v>27</v>
      </c>
      <c r="H68" t="s">
        <v>376</v>
      </c>
      <c r="I68" s="15">
        <v>1</v>
      </c>
      <c r="J68" s="50">
        <f>Table1356714[[#This Row],[Shia %]]*Table1356714[[#This Row],[Populations]]</f>
        <v>0</v>
      </c>
      <c r="K68" s="50">
        <f>Table1356714[[#This Row],[Sunni Arab %]]*Table1356714[[#This Row],[Populations]]</f>
        <v>0</v>
      </c>
      <c r="L68" s="50">
        <f>Table1356714[[#This Row],[Kurds %]]*Table1356714[[#This Row],[Populations]]</f>
        <v>275091</v>
      </c>
      <c r="M68" s="50">
        <f>Table1356714[[#This Row],[Turkoman %]]*Table1356714[[#This Row],[Populations]]</f>
        <v>0</v>
      </c>
      <c r="N68" s="50">
        <f>Table1356714[[#This Row],[Christians %]]*Table1356714[[#This Row],[Populations]]</f>
        <v>0</v>
      </c>
      <c r="O68" s="49"/>
      <c r="P68" s="49"/>
      <c r="Q68" s="49">
        <v>1</v>
      </c>
      <c r="R68" s="49"/>
      <c r="S68" s="49"/>
    </row>
    <row r="69" spans="2:19" x14ac:dyDescent="0.3">
      <c r="B69">
        <v>57</v>
      </c>
      <c r="C69" t="s">
        <v>326</v>
      </c>
      <c r="D69" s="17">
        <v>26599</v>
      </c>
      <c r="E69" t="s">
        <v>134</v>
      </c>
      <c r="F69" t="s">
        <v>28</v>
      </c>
      <c r="H69" t="s">
        <v>376</v>
      </c>
      <c r="I69" s="15">
        <v>1</v>
      </c>
      <c r="J69" s="50">
        <f>Table1356714[[#This Row],[Shia %]]*Table1356714[[#This Row],[Populations]]</f>
        <v>0</v>
      </c>
      <c r="K69" s="50">
        <f>Table1356714[[#This Row],[Sunni Arab %]]*Table1356714[[#This Row],[Populations]]</f>
        <v>0</v>
      </c>
      <c r="L69" s="50">
        <f>Table1356714[[#This Row],[Kurds %]]*Table1356714[[#This Row],[Populations]]</f>
        <v>26599</v>
      </c>
      <c r="M69" s="50">
        <f>Table1356714[[#This Row],[Turkoman %]]*Table1356714[[#This Row],[Populations]]</f>
        <v>0</v>
      </c>
      <c r="N69" s="50">
        <f>Table1356714[[#This Row],[Christians %]]*Table1356714[[#This Row],[Populations]]</f>
        <v>0</v>
      </c>
      <c r="O69" s="49"/>
      <c r="P69" s="49"/>
      <c r="Q69" s="49">
        <v>1</v>
      </c>
      <c r="R69" s="49"/>
      <c r="S69" s="49"/>
    </row>
    <row r="70" spans="2:19" x14ac:dyDescent="0.3">
      <c r="B70">
        <v>58</v>
      </c>
      <c r="C70" t="s">
        <v>342</v>
      </c>
      <c r="D70" s="17">
        <v>1280592</v>
      </c>
      <c r="E70" t="s">
        <v>28</v>
      </c>
      <c r="F70" t="s">
        <v>28</v>
      </c>
      <c r="H70" t="s">
        <v>376</v>
      </c>
      <c r="I70" s="15">
        <v>1</v>
      </c>
      <c r="J70" s="50">
        <f>Table1356714[[#This Row],[Shia %]]*Table1356714[[#This Row],[Populations]]</f>
        <v>0</v>
      </c>
      <c r="K70" s="50">
        <f>Table1356714[[#This Row],[Sunni Arab %]]*Table1356714[[#This Row],[Populations]]</f>
        <v>0</v>
      </c>
      <c r="L70" s="50">
        <f>Table1356714[[#This Row],[Kurds %]]*Table1356714[[#This Row],[Populations]]</f>
        <v>1280592</v>
      </c>
      <c r="M70" s="50">
        <f>Table1356714[[#This Row],[Turkoman %]]*Table1356714[[#This Row],[Populations]]</f>
        <v>0</v>
      </c>
      <c r="N70" s="50">
        <f>Table1356714[[#This Row],[Christians %]]*Table1356714[[#This Row],[Populations]]</f>
        <v>0</v>
      </c>
      <c r="O70" s="49"/>
      <c r="P70" s="49"/>
      <c r="Q70" s="49">
        <v>1</v>
      </c>
      <c r="R70" s="49"/>
      <c r="S70" s="49"/>
    </row>
    <row r="71" spans="2:19" x14ac:dyDescent="0.3">
      <c r="B71">
        <v>59</v>
      </c>
      <c r="C71" t="s">
        <v>351</v>
      </c>
      <c r="D71" s="17">
        <v>113038</v>
      </c>
      <c r="E71" t="s">
        <v>156</v>
      </c>
      <c r="F71" t="s">
        <v>28</v>
      </c>
      <c r="H71" t="s">
        <v>376</v>
      </c>
      <c r="I71" s="15">
        <v>1</v>
      </c>
      <c r="J71" s="50">
        <f>Table1356714[[#This Row],[Shia %]]*Table1356714[[#This Row],[Populations]]</f>
        <v>0</v>
      </c>
      <c r="K71" s="50">
        <f>Table1356714[[#This Row],[Sunni Arab %]]*Table1356714[[#This Row],[Populations]]</f>
        <v>0</v>
      </c>
      <c r="L71" s="50">
        <f>Table1356714[[#This Row],[Kurds %]]*Table1356714[[#This Row],[Populations]]</f>
        <v>113038</v>
      </c>
      <c r="M71" s="50">
        <f>Table1356714[[#This Row],[Turkoman %]]*Table1356714[[#This Row],[Populations]]</f>
        <v>0</v>
      </c>
      <c r="N71" s="50">
        <f>Table1356714[[#This Row],[Christians %]]*Table1356714[[#This Row],[Populations]]</f>
        <v>0</v>
      </c>
      <c r="O71" s="49"/>
      <c r="P71" s="49"/>
      <c r="Q71" s="49">
        <v>1</v>
      </c>
      <c r="R71" s="49"/>
      <c r="S71" s="49"/>
    </row>
    <row r="72" spans="2:19" x14ac:dyDescent="0.3">
      <c r="B72">
        <v>60</v>
      </c>
      <c r="C72" t="s">
        <v>352</v>
      </c>
      <c r="D72" s="17">
        <v>209545</v>
      </c>
      <c r="E72" t="s">
        <v>157</v>
      </c>
      <c r="F72" t="s">
        <v>28</v>
      </c>
      <c r="H72" t="s">
        <v>376</v>
      </c>
      <c r="I72" s="15">
        <v>1</v>
      </c>
      <c r="J72" s="50">
        <f>Table1356714[[#This Row],[Shia %]]*Table1356714[[#This Row],[Populations]]</f>
        <v>0</v>
      </c>
      <c r="K72" s="50">
        <f>Table1356714[[#This Row],[Sunni Arab %]]*Table1356714[[#This Row],[Populations]]</f>
        <v>0</v>
      </c>
      <c r="L72" s="50">
        <f>Table1356714[[#This Row],[Kurds %]]*Table1356714[[#This Row],[Populations]]</f>
        <v>209545</v>
      </c>
      <c r="M72" s="50">
        <f>Table1356714[[#This Row],[Turkoman %]]*Table1356714[[#This Row],[Populations]]</f>
        <v>0</v>
      </c>
      <c r="N72" s="50">
        <f>Table1356714[[#This Row],[Christians %]]*Table1356714[[#This Row],[Populations]]</f>
        <v>0</v>
      </c>
      <c r="O72" s="49"/>
      <c r="P72" s="49"/>
      <c r="Q72" s="49">
        <v>1</v>
      </c>
      <c r="R72" s="49"/>
      <c r="S72" s="49"/>
    </row>
    <row r="73" spans="2:19" x14ac:dyDescent="0.3">
      <c r="B73">
        <v>61</v>
      </c>
      <c r="C73" t="s">
        <v>357</v>
      </c>
      <c r="D73" s="17">
        <v>269067</v>
      </c>
      <c r="E73" t="s">
        <v>162</v>
      </c>
      <c r="F73" t="s">
        <v>28</v>
      </c>
      <c r="H73" t="s">
        <v>376</v>
      </c>
      <c r="I73" s="15">
        <v>1</v>
      </c>
      <c r="J73" s="50">
        <f>Table1356714[[#This Row],[Shia %]]*Table1356714[[#This Row],[Populations]]</f>
        <v>0</v>
      </c>
      <c r="K73" s="50">
        <f>Table1356714[[#This Row],[Sunni Arab %]]*Table1356714[[#This Row],[Populations]]</f>
        <v>0</v>
      </c>
      <c r="L73" s="50">
        <f>Table1356714[[#This Row],[Kurds %]]*Table1356714[[#This Row],[Populations]]</f>
        <v>269067</v>
      </c>
      <c r="M73" s="50">
        <f>Table1356714[[#This Row],[Turkoman %]]*Table1356714[[#This Row],[Populations]]</f>
        <v>0</v>
      </c>
      <c r="N73" s="50">
        <f>Table1356714[[#This Row],[Christians %]]*Table1356714[[#This Row],[Populations]]</f>
        <v>0</v>
      </c>
      <c r="O73" s="49"/>
      <c r="P73" s="49"/>
      <c r="Q73" s="49">
        <v>1</v>
      </c>
      <c r="R73" s="49"/>
      <c r="S73" s="49"/>
    </row>
    <row r="74" spans="2:19" x14ac:dyDescent="0.3">
      <c r="B74">
        <v>62</v>
      </c>
      <c r="C74" t="s">
        <v>359</v>
      </c>
      <c r="D74" s="17">
        <v>162482</v>
      </c>
      <c r="E74" t="s">
        <v>164</v>
      </c>
      <c r="F74" t="s">
        <v>28</v>
      </c>
      <c r="H74" t="s">
        <v>376</v>
      </c>
      <c r="I74" s="15">
        <v>1</v>
      </c>
      <c r="J74" s="50">
        <f>Table1356714[[#This Row],[Shia %]]*Table1356714[[#This Row],[Populations]]</f>
        <v>0</v>
      </c>
      <c r="K74" s="50">
        <f>Table1356714[[#This Row],[Sunni Arab %]]*Table1356714[[#This Row],[Populations]]</f>
        <v>0</v>
      </c>
      <c r="L74" s="50">
        <f>Table1356714[[#This Row],[Kurds %]]*Table1356714[[#This Row],[Populations]]</f>
        <v>162482</v>
      </c>
      <c r="M74" s="50">
        <f>Table1356714[[#This Row],[Turkoman %]]*Table1356714[[#This Row],[Populations]]</f>
        <v>0</v>
      </c>
      <c r="N74" s="50">
        <f>Table1356714[[#This Row],[Christians %]]*Table1356714[[#This Row],[Populations]]</f>
        <v>0</v>
      </c>
      <c r="O74" s="49"/>
      <c r="P74" s="49"/>
      <c r="Q74" s="49">
        <v>1</v>
      </c>
      <c r="R74" s="49"/>
      <c r="S74" s="49"/>
    </row>
    <row r="75" spans="2:19" x14ac:dyDescent="0.3">
      <c r="B75">
        <v>63</v>
      </c>
      <c r="C75" t="s">
        <v>271</v>
      </c>
      <c r="D75" s="17">
        <v>28477</v>
      </c>
      <c r="E75" t="s">
        <v>82</v>
      </c>
      <c r="F75" t="s">
        <v>29</v>
      </c>
      <c r="H75" t="s">
        <v>374</v>
      </c>
      <c r="I75" s="15">
        <v>1</v>
      </c>
      <c r="J75" s="50">
        <f>Table1356714[[#This Row],[Shia %]]*Table1356714[[#This Row],[Populations]]</f>
        <v>28477</v>
      </c>
      <c r="K75" s="50">
        <f>Table1356714[[#This Row],[Sunni Arab %]]*Table1356714[[#This Row],[Populations]]</f>
        <v>0</v>
      </c>
      <c r="L75" s="50">
        <f>Table1356714[[#This Row],[Kurds %]]*Table1356714[[#This Row],[Populations]]</f>
        <v>0</v>
      </c>
      <c r="M75" s="50">
        <f>Table1356714[[#This Row],[Turkoman %]]*Table1356714[[#This Row],[Populations]]</f>
        <v>0</v>
      </c>
      <c r="N75" s="50">
        <f>Table1356714[[#This Row],[Christians %]]*Table1356714[[#This Row],[Populations]]</f>
        <v>0</v>
      </c>
      <c r="O75" s="49">
        <v>1</v>
      </c>
      <c r="P75" s="49"/>
      <c r="Q75" s="49"/>
      <c r="R75" s="49"/>
      <c r="S75" s="49"/>
    </row>
    <row r="76" spans="2:19" x14ac:dyDescent="0.3">
      <c r="B76">
        <v>64</v>
      </c>
      <c r="C76" t="s">
        <v>289</v>
      </c>
      <c r="D76" s="17">
        <v>261671</v>
      </c>
      <c r="E76" t="s">
        <v>99</v>
      </c>
      <c r="F76" t="s">
        <v>29</v>
      </c>
      <c r="H76" t="s">
        <v>374</v>
      </c>
      <c r="I76" s="15">
        <v>1</v>
      </c>
      <c r="J76" s="50">
        <f>Table1356714[[#This Row],[Shia %]]*Table1356714[[#This Row],[Populations]]</f>
        <v>261671</v>
      </c>
      <c r="K76" s="50">
        <f>Table1356714[[#This Row],[Sunni Arab %]]*Table1356714[[#This Row],[Populations]]</f>
        <v>0</v>
      </c>
      <c r="L76" s="50">
        <f>Table1356714[[#This Row],[Kurds %]]*Table1356714[[#This Row],[Populations]]</f>
        <v>0</v>
      </c>
      <c r="M76" s="50">
        <f>Table1356714[[#This Row],[Turkoman %]]*Table1356714[[#This Row],[Populations]]</f>
        <v>0</v>
      </c>
      <c r="N76" s="50">
        <f>Table1356714[[#This Row],[Christians %]]*Table1356714[[#This Row],[Populations]]</f>
        <v>0</v>
      </c>
      <c r="O76" s="49">
        <v>1</v>
      </c>
      <c r="P76" s="49"/>
      <c r="Q76" s="49"/>
      <c r="R76" s="49"/>
      <c r="S76" s="49"/>
    </row>
    <row r="77" spans="2:19" x14ac:dyDescent="0.3">
      <c r="B77">
        <v>65</v>
      </c>
      <c r="C77" t="s">
        <v>347</v>
      </c>
      <c r="D77" s="17">
        <v>928584</v>
      </c>
      <c r="E77" t="s">
        <v>153</v>
      </c>
      <c r="F77" t="s">
        <v>29</v>
      </c>
      <c r="H77" t="s">
        <v>374</v>
      </c>
      <c r="I77" s="15">
        <v>1</v>
      </c>
      <c r="J77" s="50">
        <f>Table1356714[[#This Row],[Shia %]]*Table1356714[[#This Row],[Populations]]</f>
        <v>928584</v>
      </c>
      <c r="K77" s="50">
        <f>Table1356714[[#This Row],[Sunni Arab %]]*Table1356714[[#This Row],[Populations]]</f>
        <v>0</v>
      </c>
      <c r="L77" s="50">
        <f>Table1356714[[#This Row],[Kurds %]]*Table1356714[[#This Row],[Populations]]</f>
        <v>0</v>
      </c>
      <c r="M77" s="50">
        <f>Table1356714[[#This Row],[Turkoman %]]*Table1356714[[#This Row],[Populations]]</f>
        <v>0</v>
      </c>
      <c r="N77" s="50">
        <f>Table1356714[[#This Row],[Christians %]]*Table1356714[[#This Row],[Populations]]</f>
        <v>0</v>
      </c>
      <c r="O77" s="49">
        <v>1</v>
      </c>
      <c r="P77" s="49"/>
      <c r="Q77" s="49"/>
      <c r="R77" s="49"/>
      <c r="S77" s="49"/>
    </row>
    <row r="78" spans="2:19" x14ac:dyDescent="0.3">
      <c r="B78">
        <v>69</v>
      </c>
      <c r="C78" t="s">
        <v>287</v>
      </c>
      <c r="D78" s="17">
        <v>293290</v>
      </c>
      <c r="E78" t="s">
        <v>97</v>
      </c>
      <c r="F78" t="s">
        <v>30</v>
      </c>
      <c r="H78" t="s">
        <v>387</v>
      </c>
      <c r="I78" s="15">
        <v>1</v>
      </c>
      <c r="J78" s="50">
        <f>Table1356714[[#This Row],[Shia %]]*Table1356714[[#This Row],[Populations]]</f>
        <v>0</v>
      </c>
      <c r="K78" s="50">
        <f>Table1356714[[#This Row],[Sunni Arab %]]*Table1356714[[#This Row],[Populations]]</f>
        <v>293290</v>
      </c>
      <c r="L78" s="50">
        <f>Table1356714[[#This Row],[Kurds %]]*Table1356714[[#This Row],[Populations]]</f>
        <v>0</v>
      </c>
      <c r="M78" s="50">
        <f>Table1356714[[#This Row],[Turkoman %]]*Table1356714[[#This Row],[Populations]]</f>
        <v>0</v>
      </c>
      <c r="N78" s="50">
        <f>Table1356714[[#This Row],[Christians %]]*Table1356714[[#This Row],[Populations]]</f>
        <v>0</v>
      </c>
      <c r="O78" s="49"/>
      <c r="P78" s="49">
        <v>1</v>
      </c>
      <c r="Q78" s="49"/>
      <c r="R78" s="49"/>
      <c r="S78" s="49"/>
    </row>
    <row r="79" spans="2:19" x14ac:dyDescent="0.3">
      <c r="B79">
        <v>70</v>
      </c>
      <c r="C79" t="s">
        <v>274</v>
      </c>
      <c r="D79" s="17">
        <v>102203</v>
      </c>
      <c r="E79" t="s">
        <v>85</v>
      </c>
      <c r="F79" t="s">
        <v>31</v>
      </c>
      <c r="H79" t="s">
        <v>374</v>
      </c>
      <c r="I79" s="15">
        <v>1</v>
      </c>
      <c r="J79" s="50">
        <f>Table1356714[[#This Row],[Shia %]]*Table1356714[[#This Row],[Populations]]</f>
        <v>102203</v>
      </c>
      <c r="K79" s="50">
        <f>Table1356714[[#This Row],[Sunni Arab %]]*Table1356714[[#This Row],[Populations]]</f>
        <v>0</v>
      </c>
      <c r="L79" s="50">
        <f>Table1356714[[#This Row],[Kurds %]]*Table1356714[[#This Row],[Populations]]</f>
        <v>0</v>
      </c>
      <c r="M79" s="50">
        <f>Table1356714[[#This Row],[Turkoman %]]*Table1356714[[#This Row],[Populations]]</f>
        <v>0</v>
      </c>
      <c r="N79" s="50">
        <f>Table1356714[[#This Row],[Christians %]]*Table1356714[[#This Row],[Populations]]</f>
        <v>0</v>
      </c>
      <c r="O79" s="49">
        <v>1</v>
      </c>
      <c r="P79" s="49"/>
      <c r="Q79" s="49"/>
      <c r="R79" s="49"/>
      <c r="S79" s="49"/>
    </row>
    <row r="80" spans="2:19" x14ac:dyDescent="0.3">
      <c r="B80">
        <v>71</v>
      </c>
      <c r="C80" t="s">
        <v>328</v>
      </c>
      <c r="D80" s="17">
        <v>53143</v>
      </c>
      <c r="E80" t="s">
        <v>136</v>
      </c>
      <c r="F80" t="s">
        <v>31</v>
      </c>
      <c r="H80" t="s">
        <v>374</v>
      </c>
      <c r="I80" s="15">
        <v>1</v>
      </c>
      <c r="J80" s="50">
        <f>Table1356714[[#This Row],[Shia %]]*Table1356714[[#This Row],[Populations]]</f>
        <v>53143</v>
      </c>
      <c r="K80" s="50">
        <f>Table1356714[[#This Row],[Sunni Arab %]]*Table1356714[[#This Row],[Populations]]</f>
        <v>0</v>
      </c>
      <c r="L80" s="50">
        <f>Table1356714[[#This Row],[Kurds %]]*Table1356714[[#This Row],[Populations]]</f>
        <v>0</v>
      </c>
      <c r="M80" s="50">
        <f>Table1356714[[#This Row],[Turkoman %]]*Table1356714[[#This Row],[Populations]]</f>
        <v>0</v>
      </c>
      <c r="N80" s="50">
        <f>Table1356714[[#This Row],[Christians %]]*Table1356714[[#This Row],[Populations]]</f>
        <v>0</v>
      </c>
      <c r="O80" s="49">
        <v>1</v>
      </c>
      <c r="P80" s="49"/>
      <c r="Q80" s="49"/>
      <c r="R80" s="49"/>
      <c r="S80" s="49"/>
    </row>
    <row r="81" spans="2:19" x14ac:dyDescent="0.3">
      <c r="B81">
        <v>72</v>
      </c>
      <c r="C81" t="s">
        <v>291</v>
      </c>
      <c r="D81" s="17">
        <v>586046</v>
      </c>
      <c r="E81" t="s">
        <v>101</v>
      </c>
      <c r="F81" t="s">
        <v>31</v>
      </c>
      <c r="H81" t="s">
        <v>374</v>
      </c>
      <c r="I81" s="15">
        <v>1</v>
      </c>
      <c r="J81" s="50">
        <f>Table1356714[[#This Row],[Shia %]]*Table1356714[[#This Row],[Populations]]</f>
        <v>586046</v>
      </c>
      <c r="K81" s="50">
        <f>Table1356714[[#This Row],[Sunni Arab %]]*Table1356714[[#This Row],[Populations]]</f>
        <v>0</v>
      </c>
      <c r="L81" s="50">
        <f>Table1356714[[#This Row],[Kurds %]]*Table1356714[[#This Row],[Populations]]</f>
        <v>0</v>
      </c>
      <c r="M81" s="50">
        <f>Table1356714[[#This Row],[Turkoman %]]*Table1356714[[#This Row],[Populations]]</f>
        <v>0</v>
      </c>
      <c r="N81" s="50">
        <f>Table1356714[[#This Row],[Christians %]]*Table1356714[[#This Row],[Populations]]</f>
        <v>0</v>
      </c>
      <c r="O81" s="49">
        <v>1</v>
      </c>
      <c r="P81" s="49"/>
      <c r="Q81" s="49"/>
      <c r="R81" s="49"/>
      <c r="S81" s="49"/>
    </row>
    <row r="82" spans="2:19" x14ac:dyDescent="0.3">
      <c r="B82">
        <v>73</v>
      </c>
      <c r="C82" t="s">
        <v>301</v>
      </c>
      <c r="D82" s="17">
        <v>103913</v>
      </c>
      <c r="E82" t="s">
        <v>111</v>
      </c>
      <c r="F82" t="s">
        <v>31</v>
      </c>
      <c r="H82" t="s">
        <v>374</v>
      </c>
      <c r="I82" s="15">
        <v>1</v>
      </c>
      <c r="J82" s="50">
        <f>Table1356714[[#This Row],[Shia %]]*Table1356714[[#This Row],[Populations]]</f>
        <v>103913</v>
      </c>
      <c r="K82" s="50">
        <f>Table1356714[[#This Row],[Sunni Arab %]]*Table1356714[[#This Row],[Populations]]</f>
        <v>0</v>
      </c>
      <c r="L82" s="50">
        <f>Table1356714[[#This Row],[Kurds %]]*Table1356714[[#This Row],[Populations]]</f>
        <v>0</v>
      </c>
      <c r="M82" s="50">
        <f>Table1356714[[#This Row],[Turkoman %]]*Table1356714[[#This Row],[Populations]]</f>
        <v>0</v>
      </c>
      <c r="N82" s="50">
        <f>Table1356714[[#This Row],[Christians %]]*Table1356714[[#This Row],[Populations]]</f>
        <v>0</v>
      </c>
      <c r="O82" s="49">
        <v>1</v>
      </c>
      <c r="P82" s="49"/>
      <c r="Q82" s="49"/>
      <c r="R82" s="49"/>
      <c r="S82" s="49"/>
    </row>
    <row r="83" spans="2:19" x14ac:dyDescent="0.3">
      <c r="B83">
        <v>74</v>
      </c>
      <c r="C83" t="s">
        <v>303</v>
      </c>
      <c r="D83" s="17">
        <v>205540</v>
      </c>
      <c r="E83" t="s">
        <v>113</v>
      </c>
      <c r="F83" t="s">
        <v>31</v>
      </c>
      <c r="H83" t="s">
        <v>374</v>
      </c>
      <c r="I83" s="15">
        <v>1</v>
      </c>
      <c r="J83" s="50">
        <f>Table1356714[[#This Row],[Shia %]]*Table1356714[[#This Row],[Populations]]</f>
        <v>205540</v>
      </c>
      <c r="K83" s="50">
        <f>Table1356714[[#This Row],[Sunni Arab %]]*Table1356714[[#This Row],[Populations]]</f>
        <v>0</v>
      </c>
      <c r="L83" s="50">
        <f>Table1356714[[#This Row],[Kurds %]]*Table1356714[[#This Row],[Populations]]</f>
        <v>0</v>
      </c>
      <c r="M83" s="50">
        <f>Table1356714[[#This Row],[Turkoman %]]*Table1356714[[#This Row],[Populations]]</f>
        <v>0</v>
      </c>
      <c r="N83" s="50">
        <f>Table1356714[[#This Row],[Christians %]]*Table1356714[[#This Row],[Populations]]</f>
        <v>0</v>
      </c>
      <c r="O83" s="49">
        <v>1</v>
      </c>
      <c r="P83" s="49"/>
      <c r="Q83" s="49"/>
      <c r="R83" s="49"/>
      <c r="S83" s="49"/>
    </row>
    <row r="84" spans="2:19" x14ac:dyDescent="0.3">
      <c r="B84">
        <v>75</v>
      </c>
      <c r="C84" t="s">
        <v>355</v>
      </c>
      <c r="D84" s="17">
        <v>61828</v>
      </c>
      <c r="E84" t="s">
        <v>160</v>
      </c>
      <c r="F84" t="s">
        <v>31</v>
      </c>
      <c r="H84" t="s">
        <v>374</v>
      </c>
      <c r="I84" s="15">
        <v>1</v>
      </c>
      <c r="J84" s="50">
        <f>Table1356714[[#This Row],[Shia %]]*Table1356714[[#This Row],[Populations]]</f>
        <v>61828</v>
      </c>
      <c r="K84" s="50">
        <f>Table1356714[[#This Row],[Sunni Arab %]]*Table1356714[[#This Row],[Populations]]</f>
        <v>0</v>
      </c>
      <c r="L84" s="50">
        <f>Table1356714[[#This Row],[Kurds %]]*Table1356714[[#This Row],[Populations]]</f>
        <v>0</v>
      </c>
      <c r="M84" s="50">
        <f>Table1356714[[#This Row],[Turkoman %]]*Table1356714[[#This Row],[Populations]]</f>
        <v>0</v>
      </c>
      <c r="N84" s="50">
        <f>Table1356714[[#This Row],[Christians %]]*Table1356714[[#This Row],[Populations]]</f>
        <v>0</v>
      </c>
      <c r="O84" s="49">
        <v>1</v>
      </c>
      <c r="P84" s="49"/>
      <c r="Q84" s="49"/>
      <c r="R84" s="49"/>
      <c r="S84" s="49"/>
    </row>
    <row r="85" spans="2:19" x14ac:dyDescent="0.3">
      <c r="B85">
        <v>79</v>
      </c>
      <c r="C85" t="s">
        <v>275</v>
      </c>
      <c r="D85" s="17">
        <v>179520</v>
      </c>
      <c r="E85" t="s">
        <v>86</v>
      </c>
      <c r="F85" t="s">
        <v>32</v>
      </c>
      <c r="H85" t="s">
        <v>387</v>
      </c>
      <c r="I85" s="15">
        <v>1</v>
      </c>
      <c r="J85" s="50">
        <f>Table1356714[[#This Row],[Shia %]]*Table1356714[[#This Row],[Populations]]</f>
        <v>0</v>
      </c>
      <c r="K85" s="50">
        <f>Table1356714[[#This Row],[Sunni Arab %]]*Table1356714[[#This Row],[Populations]]</f>
        <v>179520</v>
      </c>
      <c r="L85" s="50">
        <f>Table1356714[[#This Row],[Kurds %]]*Table1356714[[#This Row],[Populations]]</f>
        <v>0</v>
      </c>
      <c r="M85" s="50">
        <f>Table1356714[[#This Row],[Turkoman %]]*Table1356714[[#This Row],[Populations]]</f>
        <v>0</v>
      </c>
      <c r="N85" s="50">
        <f>Table1356714[[#This Row],[Christians %]]*Table1356714[[#This Row],[Populations]]</f>
        <v>0</v>
      </c>
      <c r="O85" s="49"/>
      <c r="P85" s="49">
        <v>1</v>
      </c>
      <c r="Q85" s="49"/>
      <c r="R85" s="49"/>
      <c r="S85" s="49"/>
    </row>
    <row r="86" spans="2:19" x14ac:dyDescent="0.3">
      <c r="B86">
        <v>80</v>
      </c>
      <c r="C86" t="s">
        <v>286</v>
      </c>
      <c r="D86" s="17">
        <v>59429</v>
      </c>
      <c r="E86" t="s">
        <v>96</v>
      </c>
      <c r="F86" t="s">
        <v>32</v>
      </c>
      <c r="H86" t="s">
        <v>387</v>
      </c>
      <c r="I86" s="15">
        <v>1</v>
      </c>
      <c r="J86" s="50">
        <f>Table1356714[[#This Row],[Shia %]]*Table1356714[[#This Row],[Populations]]</f>
        <v>0</v>
      </c>
      <c r="K86" s="50">
        <f>Table1356714[[#This Row],[Sunni Arab %]]*Table1356714[[#This Row],[Populations]]</f>
        <v>59429</v>
      </c>
      <c r="L86" s="50">
        <f>Table1356714[[#This Row],[Kurds %]]*Table1356714[[#This Row],[Populations]]</f>
        <v>0</v>
      </c>
      <c r="M86" s="50">
        <f>Table1356714[[#This Row],[Turkoman %]]*Table1356714[[#This Row],[Populations]]</f>
        <v>0</v>
      </c>
      <c r="N86" s="50">
        <f>Table1356714[[#This Row],[Christians %]]*Table1356714[[#This Row],[Populations]]</f>
        <v>0</v>
      </c>
      <c r="O86" s="49"/>
      <c r="P86" s="49">
        <v>1</v>
      </c>
      <c r="Q86" s="49"/>
      <c r="R86" s="49"/>
      <c r="S86" s="49"/>
    </row>
    <row r="87" spans="2:19" x14ac:dyDescent="0.3">
      <c r="B87">
        <v>81</v>
      </c>
      <c r="C87" t="s">
        <v>321</v>
      </c>
      <c r="D87" s="17">
        <v>146360</v>
      </c>
      <c r="E87" t="s">
        <v>130</v>
      </c>
      <c r="F87" t="s">
        <v>32</v>
      </c>
      <c r="H87" t="s">
        <v>376</v>
      </c>
      <c r="I87" s="15">
        <v>1</v>
      </c>
      <c r="J87" s="50">
        <f>Table1356714[[#This Row],[Shia %]]*Table1356714[[#This Row],[Populations]]</f>
        <v>0</v>
      </c>
      <c r="K87" s="50">
        <f>Table1356714[[#This Row],[Sunni Arab %]]*Table1356714[[#This Row],[Populations]]</f>
        <v>0</v>
      </c>
      <c r="L87" s="50">
        <f>Table1356714[[#This Row],[Kurds %]]*Table1356714[[#This Row],[Populations]]</f>
        <v>146360</v>
      </c>
      <c r="M87" s="50">
        <f>Table1356714[[#This Row],[Turkoman %]]*Table1356714[[#This Row],[Populations]]</f>
        <v>0</v>
      </c>
      <c r="N87" s="50">
        <f>Table1356714[[#This Row],[Christians %]]*Table1356714[[#This Row],[Populations]]</f>
        <v>0</v>
      </c>
      <c r="O87" s="49"/>
      <c r="P87" s="49"/>
      <c r="Q87" s="49">
        <v>1</v>
      </c>
      <c r="R87" s="49"/>
      <c r="S87" s="49"/>
    </row>
    <row r="88" spans="2:19" x14ac:dyDescent="0.3">
      <c r="B88">
        <v>82</v>
      </c>
      <c r="C88" t="s">
        <v>362</v>
      </c>
      <c r="D88" s="17">
        <v>325816</v>
      </c>
      <c r="E88" t="s">
        <v>167</v>
      </c>
      <c r="F88" t="s">
        <v>32</v>
      </c>
      <c r="H88" t="s">
        <v>376</v>
      </c>
      <c r="I88" s="15">
        <v>1</v>
      </c>
      <c r="J88" s="50">
        <f>Table1356714[[#This Row],[Shia %]]*Table1356714[[#This Row],[Populations]]</f>
        <v>0</v>
      </c>
      <c r="K88" s="50">
        <f>Table1356714[[#This Row],[Sunni Arab %]]*Table1356714[[#This Row],[Populations]]</f>
        <v>0</v>
      </c>
      <c r="L88" s="50">
        <f>Table1356714[[#This Row],[Kurds %]]*Table1356714[[#This Row],[Populations]]</f>
        <v>325816</v>
      </c>
      <c r="M88" s="50">
        <f>Table1356714[[#This Row],[Turkoman %]]*Table1356714[[#This Row],[Populations]]</f>
        <v>0</v>
      </c>
      <c r="N88" s="50">
        <f>Table1356714[[#This Row],[Christians %]]*Table1356714[[#This Row],[Populations]]</f>
        <v>0</v>
      </c>
      <c r="O88" s="49"/>
      <c r="P88" s="49"/>
      <c r="Q88" s="49">
        <v>1</v>
      </c>
      <c r="R88" s="49"/>
      <c r="S88" s="49"/>
    </row>
    <row r="89" spans="2:19" x14ac:dyDescent="0.3">
      <c r="B89">
        <v>85</v>
      </c>
      <c r="C89" t="s">
        <v>278</v>
      </c>
      <c r="D89" s="17">
        <v>71027</v>
      </c>
      <c r="E89" t="s">
        <v>88</v>
      </c>
      <c r="F89" t="s">
        <v>33</v>
      </c>
      <c r="H89" t="s">
        <v>387</v>
      </c>
      <c r="I89" s="15">
        <v>1</v>
      </c>
      <c r="J89" s="50">
        <f>Table1356714[[#This Row],[Shia %]]*Table1356714[[#This Row],[Populations]]</f>
        <v>0</v>
      </c>
      <c r="K89" s="50">
        <f>Table1356714[[#This Row],[Sunni Arab %]]*Table1356714[[#This Row],[Populations]]</f>
        <v>71027</v>
      </c>
      <c r="L89" s="50">
        <f>Table1356714[[#This Row],[Kurds %]]*Table1356714[[#This Row],[Populations]]</f>
        <v>0</v>
      </c>
      <c r="M89" s="50">
        <f>Table1356714[[#This Row],[Turkoman %]]*Table1356714[[#This Row],[Populations]]</f>
        <v>0</v>
      </c>
      <c r="N89" s="50">
        <f>Table1356714[[#This Row],[Christians %]]*Table1356714[[#This Row],[Populations]]</f>
        <v>0</v>
      </c>
      <c r="O89" s="49"/>
      <c r="P89" s="49">
        <v>1</v>
      </c>
      <c r="Q89" s="49"/>
      <c r="R89" s="49"/>
      <c r="S89" s="49"/>
    </row>
    <row r="90" spans="2:19" x14ac:dyDescent="0.3">
      <c r="B90">
        <v>86</v>
      </c>
      <c r="C90" t="s">
        <v>322</v>
      </c>
      <c r="D90" s="17">
        <v>217269</v>
      </c>
      <c r="E90" t="s">
        <v>131</v>
      </c>
      <c r="F90" t="s">
        <v>33</v>
      </c>
      <c r="H90" t="s">
        <v>387</v>
      </c>
      <c r="I90" s="15">
        <v>1</v>
      </c>
      <c r="J90" s="50">
        <f>Table1356714[[#This Row],[Shia %]]*Table1356714[[#This Row],[Populations]]</f>
        <v>0</v>
      </c>
      <c r="K90" s="50">
        <f>Table1356714[[#This Row],[Sunni Arab %]]*Table1356714[[#This Row],[Populations]]</f>
        <v>217269</v>
      </c>
      <c r="L90" s="50">
        <f>Table1356714[[#This Row],[Kurds %]]*Table1356714[[#This Row],[Populations]]</f>
        <v>0</v>
      </c>
      <c r="M90" s="50">
        <f>Table1356714[[#This Row],[Turkoman %]]*Table1356714[[#This Row],[Populations]]</f>
        <v>0</v>
      </c>
      <c r="N90" s="50">
        <f>Table1356714[[#This Row],[Christians %]]*Table1356714[[#This Row],[Populations]]</f>
        <v>0</v>
      </c>
      <c r="O90" s="49"/>
      <c r="P90" s="49">
        <v>1</v>
      </c>
      <c r="Q90" s="49"/>
      <c r="R90" s="49"/>
      <c r="S90" s="49"/>
    </row>
    <row r="91" spans="2:19" x14ac:dyDescent="0.3">
      <c r="B91">
        <v>88</v>
      </c>
      <c r="C91" t="s">
        <v>332</v>
      </c>
      <c r="D91" s="17">
        <v>390889</v>
      </c>
      <c r="E91" t="s">
        <v>140</v>
      </c>
      <c r="F91" t="s">
        <v>33</v>
      </c>
      <c r="H91" t="s">
        <v>374</v>
      </c>
      <c r="I91" s="15">
        <v>1</v>
      </c>
      <c r="J91" s="50">
        <f>Table1356714[[#This Row],[Shia %]]*Table1356714[[#This Row],[Populations]]</f>
        <v>390889</v>
      </c>
      <c r="K91" s="50">
        <f>Table1356714[[#This Row],[Sunni Arab %]]*Table1356714[[#This Row],[Populations]]</f>
        <v>0</v>
      </c>
      <c r="L91" s="50">
        <f>Table1356714[[#This Row],[Kurds %]]*Table1356714[[#This Row],[Populations]]</f>
        <v>0</v>
      </c>
      <c r="M91" s="50">
        <f>Table1356714[[#This Row],[Turkoman %]]*Table1356714[[#This Row],[Populations]]</f>
        <v>0</v>
      </c>
      <c r="N91" s="50">
        <f>Table1356714[[#This Row],[Christians %]]*Table1356714[[#This Row],[Populations]]</f>
        <v>0</v>
      </c>
      <c r="O91" s="49">
        <v>1</v>
      </c>
      <c r="P91" s="49"/>
      <c r="Q91" s="49"/>
      <c r="R91" s="49"/>
      <c r="S91" s="49"/>
    </row>
    <row r="92" spans="2:19" x14ac:dyDescent="0.3">
      <c r="B92">
        <v>87</v>
      </c>
      <c r="C92" t="s">
        <v>335</v>
      </c>
      <c r="D92" s="17">
        <v>221666</v>
      </c>
      <c r="E92" t="s">
        <v>143</v>
      </c>
      <c r="F92" t="s">
        <v>33</v>
      </c>
      <c r="H92" t="s">
        <v>387</v>
      </c>
      <c r="I92" s="15">
        <v>1</v>
      </c>
      <c r="J92" s="50">
        <f>Table1356714[[#This Row],[Shia %]]*Table1356714[[#This Row],[Populations]]</f>
        <v>0</v>
      </c>
      <c r="K92" s="50">
        <f>Table1356714[[#This Row],[Sunni Arab %]]*Table1356714[[#This Row],[Populations]]</f>
        <v>221666</v>
      </c>
      <c r="L92" s="50">
        <f>Table1356714[[#This Row],[Kurds %]]*Table1356714[[#This Row],[Populations]]</f>
        <v>0</v>
      </c>
      <c r="M92" s="50">
        <f>Table1356714[[#This Row],[Turkoman %]]*Table1356714[[#This Row],[Populations]]</f>
        <v>0</v>
      </c>
      <c r="N92" s="50">
        <f>Table1356714[[#This Row],[Christians %]]*Table1356714[[#This Row],[Populations]]</f>
        <v>0</v>
      </c>
      <c r="O92" s="49"/>
      <c r="P92" s="49">
        <v>1</v>
      </c>
      <c r="Q92" s="49"/>
      <c r="R92" s="49"/>
      <c r="S92" s="49"/>
    </row>
    <row r="93" spans="2:19" x14ac:dyDescent="0.3">
      <c r="B93">
        <v>90</v>
      </c>
      <c r="C93" t="s">
        <v>366</v>
      </c>
      <c r="D93" s="17">
        <v>249776</v>
      </c>
      <c r="E93" t="s">
        <v>171</v>
      </c>
      <c r="F93" t="s">
        <v>33</v>
      </c>
      <c r="H93" t="s">
        <v>387</v>
      </c>
      <c r="I93" s="15">
        <v>1</v>
      </c>
      <c r="J93" s="50">
        <f>Table1356714[[#This Row],[Shia %]]*Table1356714[[#This Row],[Populations]]</f>
        <v>0</v>
      </c>
      <c r="K93" s="50">
        <f>Table1356714[[#This Row],[Sunni Arab %]]*Table1356714[[#This Row],[Populations]]</f>
        <v>249776</v>
      </c>
      <c r="L93" s="50">
        <f>Table1356714[[#This Row],[Kurds %]]*Table1356714[[#This Row],[Populations]]</f>
        <v>0</v>
      </c>
      <c r="M93" s="50">
        <f>Table1356714[[#This Row],[Turkoman %]]*Table1356714[[#This Row],[Populations]]</f>
        <v>0</v>
      </c>
      <c r="N93" s="50">
        <f>Table1356714[[#This Row],[Christians %]]*Table1356714[[#This Row],[Populations]]</f>
        <v>0</v>
      </c>
      <c r="O93" s="49"/>
      <c r="P93" s="49">
        <v>1</v>
      </c>
      <c r="Q93" s="49"/>
      <c r="R93" s="49"/>
      <c r="S93" s="49"/>
    </row>
    <row r="94" spans="2:19" x14ac:dyDescent="0.3">
      <c r="B94">
        <v>92</v>
      </c>
      <c r="C94" t="s">
        <v>277</v>
      </c>
      <c r="D94" s="17">
        <v>102792</v>
      </c>
      <c r="E94" t="s">
        <v>87</v>
      </c>
      <c r="F94" t="s">
        <v>34</v>
      </c>
      <c r="H94" t="s">
        <v>374</v>
      </c>
      <c r="I94" s="15">
        <v>1</v>
      </c>
      <c r="J94" s="50">
        <f>Table1356714[[#This Row],[Shia %]]*Table1356714[[#This Row],[Populations]]</f>
        <v>102792</v>
      </c>
      <c r="K94" s="50">
        <f>Table1356714[[#This Row],[Sunni Arab %]]*Table1356714[[#This Row],[Populations]]</f>
        <v>0</v>
      </c>
      <c r="L94" s="50">
        <f>Table1356714[[#This Row],[Kurds %]]*Table1356714[[#This Row],[Populations]]</f>
        <v>0</v>
      </c>
      <c r="M94" s="50">
        <f>Table1356714[[#This Row],[Turkoman %]]*Table1356714[[#This Row],[Populations]]</f>
        <v>0</v>
      </c>
      <c r="N94" s="50">
        <f>Table1356714[[#This Row],[Christians %]]*Table1356714[[#This Row],[Populations]]</f>
        <v>0</v>
      </c>
      <c r="O94" s="49">
        <v>1</v>
      </c>
      <c r="P94" s="49"/>
      <c r="Q94" s="49"/>
      <c r="R94" s="49"/>
      <c r="S94" s="49"/>
    </row>
    <row r="95" spans="2:19" x14ac:dyDescent="0.3">
      <c r="B95">
        <v>93</v>
      </c>
      <c r="C95" t="s">
        <v>313</v>
      </c>
      <c r="D95" s="17">
        <v>432729</v>
      </c>
      <c r="E95" t="s">
        <v>122</v>
      </c>
      <c r="F95" t="s">
        <v>34</v>
      </c>
      <c r="H95" t="s">
        <v>374</v>
      </c>
      <c r="I95" s="15">
        <v>1</v>
      </c>
      <c r="J95" s="50">
        <f>Table1356714[[#This Row],[Shia %]]*Table1356714[[#This Row],[Populations]]</f>
        <v>432729</v>
      </c>
      <c r="K95" s="50">
        <f>Table1356714[[#This Row],[Sunni Arab %]]*Table1356714[[#This Row],[Populations]]</f>
        <v>0</v>
      </c>
      <c r="L95" s="50">
        <f>Table1356714[[#This Row],[Kurds %]]*Table1356714[[#This Row],[Populations]]</f>
        <v>0</v>
      </c>
      <c r="M95" s="50">
        <f>Table1356714[[#This Row],[Turkoman %]]*Table1356714[[#This Row],[Populations]]</f>
        <v>0</v>
      </c>
      <c r="N95" s="50">
        <f>Table1356714[[#This Row],[Christians %]]*Table1356714[[#This Row],[Populations]]</f>
        <v>0</v>
      </c>
      <c r="O95" s="49">
        <v>1</v>
      </c>
      <c r="P95" s="49"/>
      <c r="Q95" s="49"/>
      <c r="R95" s="49"/>
      <c r="S95" s="49"/>
    </row>
    <row r="96" spans="2:19" x14ac:dyDescent="0.3">
      <c r="B96">
        <v>94</v>
      </c>
      <c r="C96" t="s">
        <v>320</v>
      </c>
      <c r="D96" s="17">
        <v>461052</v>
      </c>
      <c r="E96" t="s">
        <v>129</v>
      </c>
      <c r="F96" t="s">
        <v>34</v>
      </c>
      <c r="H96" t="s">
        <v>374</v>
      </c>
      <c r="I96" s="15">
        <v>1</v>
      </c>
      <c r="J96" s="50">
        <f>Table1356714[[#This Row],[Shia %]]*Table1356714[[#This Row],[Populations]]</f>
        <v>461052</v>
      </c>
      <c r="K96" s="50">
        <f>Table1356714[[#This Row],[Sunni Arab %]]*Table1356714[[#This Row],[Populations]]</f>
        <v>0</v>
      </c>
      <c r="L96" s="50">
        <f>Table1356714[[#This Row],[Kurds %]]*Table1356714[[#This Row],[Populations]]</f>
        <v>0</v>
      </c>
      <c r="M96" s="50">
        <f>Table1356714[[#This Row],[Turkoman %]]*Table1356714[[#This Row],[Populations]]</f>
        <v>0</v>
      </c>
      <c r="N96" s="50">
        <f>Table1356714[[#This Row],[Christians %]]*Table1356714[[#This Row],[Populations]]</f>
        <v>0</v>
      </c>
      <c r="O96" s="49">
        <v>1</v>
      </c>
      <c r="P96" s="49"/>
      <c r="Q96" s="49"/>
      <c r="R96" s="49"/>
      <c r="S96" s="49"/>
    </row>
    <row r="97" spans="2:19" x14ac:dyDescent="0.3">
      <c r="B97">
        <v>96</v>
      </c>
      <c r="C97" t="s">
        <v>364</v>
      </c>
      <c r="D97" s="17">
        <v>319458</v>
      </c>
      <c r="E97" t="s">
        <v>169</v>
      </c>
      <c r="F97" t="s">
        <v>34</v>
      </c>
      <c r="H97" t="s">
        <v>374</v>
      </c>
      <c r="I97" s="15">
        <v>1</v>
      </c>
      <c r="J97" s="50">
        <f>Table1356714[[#This Row],[Shia %]]*Table1356714[[#This Row],[Populations]]</f>
        <v>319458</v>
      </c>
      <c r="K97" s="50">
        <f>Table1356714[[#This Row],[Sunni Arab %]]*Table1356714[[#This Row],[Populations]]</f>
        <v>0</v>
      </c>
      <c r="L97" s="50">
        <f>Table1356714[[#This Row],[Kurds %]]*Table1356714[[#This Row],[Populations]]</f>
        <v>0</v>
      </c>
      <c r="M97" s="50">
        <f>Table1356714[[#This Row],[Turkoman %]]*Table1356714[[#This Row],[Populations]]</f>
        <v>0</v>
      </c>
      <c r="N97" s="50">
        <f>Table1356714[[#This Row],[Christians %]]*Table1356714[[#This Row],[Populations]]</f>
        <v>0</v>
      </c>
      <c r="O97" s="49">
        <v>1</v>
      </c>
      <c r="P97" s="49"/>
      <c r="Q97" s="49"/>
      <c r="R97" s="49"/>
      <c r="S97" s="49"/>
    </row>
    <row r="98" spans="2:19" x14ac:dyDescent="0.3">
      <c r="B98">
        <v>97</v>
      </c>
      <c r="C98" t="s">
        <v>282</v>
      </c>
      <c r="D98" s="17">
        <v>187918</v>
      </c>
      <c r="E98" t="s">
        <v>92</v>
      </c>
      <c r="F98" t="s">
        <v>35</v>
      </c>
      <c r="H98" t="s">
        <v>374</v>
      </c>
      <c r="I98" s="15">
        <v>1</v>
      </c>
      <c r="J98" s="50">
        <f>Table1356714[[#This Row],[Shia %]]*Table1356714[[#This Row],[Populations]]</f>
        <v>187918</v>
      </c>
      <c r="K98" s="50">
        <f>Table1356714[[#This Row],[Sunni Arab %]]*Table1356714[[#This Row],[Populations]]</f>
        <v>0</v>
      </c>
      <c r="L98" s="50">
        <f>Table1356714[[#This Row],[Kurds %]]*Table1356714[[#This Row],[Populations]]</f>
        <v>0</v>
      </c>
      <c r="M98" s="50">
        <f>Table1356714[[#This Row],[Turkoman %]]*Table1356714[[#This Row],[Populations]]</f>
        <v>0</v>
      </c>
      <c r="N98" s="50">
        <f>Table1356714[[#This Row],[Christians %]]*Table1356714[[#This Row],[Populations]]</f>
        <v>0</v>
      </c>
      <c r="O98" s="49">
        <v>1</v>
      </c>
      <c r="P98" s="49"/>
      <c r="Q98" s="49"/>
      <c r="R98" s="49"/>
      <c r="S98" s="49"/>
    </row>
    <row r="99" spans="2:19" x14ac:dyDescent="0.3">
      <c r="B99">
        <v>98</v>
      </c>
      <c r="C99" t="s">
        <v>297</v>
      </c>
      <c r="D99" s="17">
        <v>541641</v>
      </c>
      <c r="E99" t="s">
        <v>107</v>
      </c>
      <c r="F99" t="s">
        <v>35</v>
      </c>
      <c r="H99" t="s">
        <v>374</v>
      </c>
      <c r="I99" s="15">
        <v>1</v>
      </c>
      <c r="J99" s="50">
        <f>Table1356714[[#This Row],[Shia %]]*Table1356714[[#This Row],[Populations]]</f>
        <v>541641</v>
      </c>
      <c r="K99" s="50">
        <f>Table1356714[[#This Row],[Sunni Arab %]]*Table1356714[[#This Row],[Populations]]</f>
        <v>0</v>
      </c>
      <c r="L99" s="50">
        <f>Table1356714[[#This Row],[Kurds %]]*Table1356714[[#This Row],[Populations]]</f>
        <v>0</v>
      </c>
      <c r="M99" s="50">
        <f>Table1356714[[#This Row],[Turkoman %]]*Table1356714[[#This Row],[Populations]]</f>
        <v>0</v>
      </c>
      <c r="N99" s="50">
        <f>Table1356714[[#This Row],[Christians %]]*Table1356714[[#This Row],[Populations]]</f>
        <v>0</v>
      </c>
      <c r="O99" s="49">
        <v>1</v>
      </c>
      <c r="P99" s="49"/>
      <c r="Q99" s="49"/>
      <c r="R99" s="49"/>
      <c r="S99" s="49"/>
    </row>
    <row r="100" spans="2:19" x14ac:dyDescent="0.3">
      <c r="B100">
        <v>99</v>
      </c>
      <c r="C100" t="s">
        <v>309</v>
      </c>
      <c r="D100" s="17">
        <v>171491</v>
      </c>
      <c r="E100" t="s">
        <v>118</v>
      </c>
      <c r="F100" t="s">
        <v>35</v>
      </c>
      <c r="H100" t="s">
        <v>374</v>
      </c>
      <c r="I100" s="15">
        <v>1</v>
      </c>
      <c r="J100" s="50">
        <f>Table1356714[[#This Row],[Shia %]]*Table1356714[[#This Row],[Populations]]</f>
        <v>171491</v>
      </c>
      <c r="K100" s="50">
        <f>Table1356714[[#This Row],[Sunni Arab %]]*Table1356714[[#This Row],[Populations]]</f>
        <v>0</v>
      </c>
      <c r="L100" s="50">
        <f>Table1356714[[#This Row],[Kurds %]]*Table1356714[[#This Row],[Populations]]</f>
        <v>0</v>
      </c>
      <c r="M100" s="50">
        <f>Table1356714[[#This Row],[Turkoman %]]*Table1356714[[#This Row],[Populations]]</f>
        <v>0</v>
      </c>
      <c r="N100" s="50">
        <f>Table1356714[[#This Row],[Christians %]]*Table1356714[[#This Row],[Populations]]</f>
        <v>0</v>
      </c>
      <c r="O100" s="49">
        <v>1</v>
      </c>
      <c r="P100" s="49"/>
      <c r="Q100" s="49"/>
      <c r="R100" s="49"/>
      <c r="S100" s="49"/>
    </row>
    <row r="101" spans="2:19" x14ac:dyDescent="0.3">
      <c r="B101">
        <v>100</v>
      </c>
      <c r="C101" t="s">
        <v>324</v>
      </c>
      <c r="D101" s="17">
        <v>448757</v>
      </c>
      <c r="E101" t="s">
        <v>132</v>
      </c>
      <c r="F101" t="s">
        <v>35</v>
      </c>
      <c r="H101" t="s">
        <v>374</v>
      </c>
      <c r="I101" s="15">
        <v>1</v>
      </c>
      <c r="J101" s="50">
        <f>Table1356714[[#This Row],[Shia %]]*Table1356714[[#This Row],[Populations]]</f>
        <v>448757</v>
      </c>
      <c r="K101" s="50">
        <f>Table1356714[[#This Row],[Sunni Arab %]]*Table1356714[[#This Row],[Populations]]</f>
        <v>0</v>
      </c>
      <c r="L101" s="50">
        <f>Table1356714[[#This Row],[Kurds %]]*Table1356714[[#This Row],[Populations]]</f>
        <v>0</v>
      </c>
      <c r="M101" s="50">
        <f>Table1356714[[#This Row],[Turkoman %]]*Table1356714[[#This Row],[Populations]]</f>
        <v>0</v>
      </c>
      <c r="N101" s="50">
        <f>Table1356714[[#This Row],[Christians %]]*Table1356714[[#This Row],[Populations]]</f>
        <v>0</v>
      </c>
      <c r="O101" s="49">
        <v>1</v>
      </c>
      <c r="P101" s="49"/>
      <c r="Q101" s="49"/>
      <c r="R101" s="49"/>
      <c r="S101" s="49"/>
    </row>
    <row r="102" spans="2:19" x14ac:dyDescent="0.3">
      <c r="B102">
        <v>101</v>
      </c>
      <c r="C102" t="s">
        <v>331</v>
      </c>
      <c r="D102" s="17">
        <v>28916</v>
      </c>
      <c r="E102" t="s">
        <v>139</v>
      </c>
      <c r="F102" t="s">
        <v>35</v>
      </c>
      <c r="H102" t="s">
        <v>374</v>
      </c>
      <c r="I102" s="15">
        <v>1</v>
      </c>
      <c r="J102" s="50">
        <f>Table1356714[[#This Row],[Shia %]]*Table1356714[[#This Row],[Populations]]</f>
        <v>28916</v>
      </c>
      <c r="K102" s="50">
        <f>Table1356714[[#This Row],[Sunni Arab %]]*Table1356714[[#This Row],[Populations]]</f>
        <v>0</v>
      </c>
      <c r="L102" s="50">
        <f>Table1356714[[#This Row],[Kurds %]]*Table1356714[[#This Row],[Populations]]</f>
        <v>0</v>
      </c>
      <c r="M102" s="50">
        <f>Table1356714[[#This Row],[Turkoman %]]*Table1356714[[#This Row],[Populations]]</f>
        <v>0</v>
      </c>
      <c r="N102" s="50">
        <f>Table1356714[[#This Row],[Christians %]]*Table1356714[[#This Row],[Populations]]</f>
        <v>0</v>
      </c>
      <c r="O102" s="49">
        <v>1</v>
      </c>
      <c r="P102" s="49"/>
      <c r="Q102" s="49"/>
      <c r="R102" s="49"/>
      <c r="S102" s="49"/>
    </row>
    <row r="105" spans="2:19" x14ac:dyDescent="0.3">
      <c r="H105" s="28">
        <v>38124182</v>
      </c>
      <c r="J105" s="47">
        <f>SUM(Table1356714[Shia])</f>
        <v>20992536.884</v>
      </c>
      <c r="K105" s="47">
        <f>SUM(Table1356714[Sunni Arab])</f>
        <v>7792329.3619999997</v>
      </c>
      <c r="L105" s="47">
        <f>SUM(Table1356714[Kurds])</f>
        <v>7341772.2430000007</v>
      </c>
      <c r="M105" s="47">
        <f>SUM(Table1356714[Turkoman])</f>
        <v>1040546.361</v>
      </c>
      <c r="N105" s="47">
        <f>SUM(Table1356714[Christians])</f>
        <v>956997.15000000014</v>
      </c>
    </row>
    <row r="106" spans="2:19" x14ac:dyDescent="0.3">
      <c r="J106" s="48" t="s">
        <v>374</v>
      </c>
      <c r="K106" s="48" t="s">
        <v>375</v>
      </c>
      <c r="L106" s="48" t="s">
        <v>376</v>
      </c>
      <c r="M106" s="48" t="s">
        <v>377</v>
      </c>
      <c r="N106" s="48" t="s">
        <v>378</v>
      </c>
    </row>
    <row r="107" spans="2:19" x14ac:dyDescent="0.3">
      <c r="J107" s="43">
        <f>J105/H105</f>
        <v>0.55063573256470133</v>
      </c>
      <c r="K107" s="43">
        <f>K105/H105</f>
        <v>0.20439335228228633</v>
      </c>
      <c r="L107" s="43">
        <f>L105/H105</f>
        <v>0.19257520706936088</v>
      </c>
      <c r="M107" s="43">
        <f>M105/H105</f>
        <v>2.729360490934599E-2</v>
      </c>
      <c r="N107" s="43">
        <f>N105/H105</f>
        <v>2.5102103174305487E-2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0BF7-5835-4CC0-AE14-9D6CA1296E35}">
  <sheetPr>
    <tabColor theme="6" tint="0.39997558519241921"/>
  </sheetPr>
  <dimension ref="A1:Z107"/>
  <sheetViews>
    <sheetView zoomScaleNormal="100" workbookViewId="0">
      <pane xSplit="6" ySplit="1" topLeftCell="H41" activePane="bottomRight" state="frozen"/>
      <selection pane="topRight" activeCell="G1" sqref="G1"/>
      <selection pane="bottomLeft" activeCell="A2" sqref="A2"/>
      <selection pane="bottomRight" activeCell="I51" sqref="I51"/>
    </sheetView>
  </sheetViews>
  <sheetFormatPr defaultRowHeight="14.4" x14ac:dyDescent="0.3"/>
  <cols>
    <col min="1" max="1" width="4.6640625" customWidth="1"/>
    <col min="2" max="2" width="5.33203125" customWidth="1"/>
    <col min="3" max="3" width="9.44140625" customWidth="1"/>
    <col min="4" max="4" width="14.88671875" bestFit="1" customWidth="1"/>
    <col min="5" max="5" width="9.5546875" customWidth="1"/>
    <col min="6" max="6" width="3.33203125" customWidth="1"/>
    <col min="7" max="7" width="9.77734375" customWidth="1"/>
    <col min="8" max="8" width="9.77734375" style="15" customWidth="1"/>
    <col min="9" max="16" width="12.6640625" style="46" customWidth="1"/>
    <col min="17" max="18" width="8.6640625" style="16" customWidth="1"/>
    <col min="19" max="24" width="8.6640625" style="52" customWidth="1"/>
    <col min="25" max="25" width="8.6640625" customWidth="1"/>
  </cols>
  <sheetData>
    <row r="1" spans="1:26" x14ac:dyDescent="0.3">
      <c r="A1" s="1" t="s">
        <v>699</v>
      </c>
      <c r="B1" s="1" t="s">
        <v>74</v>
      </c>
      <c r="C1" s="51" t="s">
        <v>1036</v>
      </c>
      <c r="D1" s="1" t="s">
        <v>373</v>
      </c>
      <c r="E1" s="55" t="s">
        <v>372</v>
      </c>
      <c r="F1" s="8" t="s">
        <v>1038</v>
      </c>
      <c r="G1" s="8" t="s">
        <v>1037</v>
      </c>
      <c r="H1" s="44" t="s">
        <v>1039</v>
      </c>
      <c r="I1" s="45" t="s">
        <v>374</v>
      </c>
      <c r="J1" s="45" t="s">
        <v>375</v>
      </c>
      <c r="K1" s="45" t="s">
        <v>376</v>
      </c>
      <c r="L1" s="45" t="s">
        <v>377</v>
      </c>
      <c r="M1" s="45" t="s">
        <v>378</v>
      </c>
      <c r="N1" s="52" t="s">
        <v>1049</v>
      </c>
      <c r="O1" s="52" t="s">
        <v>1050</v>
      </c>
      <c r="P1" s="52" t="s">
        <v>1057</v>
      </c>
      <c r="Q1" s="16" t="s">
        <v>1040</v>
      </c>
      <c r="R1" s="16" t="s">
        <v>1041</v>
      </c>
      <c r="S1" s="52" t="s">
        <v>1042</v>
      </c>
      <c r="T1" s="52" t="s">
        <v>1043</v>
      </c>
      <c r="U1" s="52" t="s">
        <v>1044</v>
      </c>
      <c r="V1" s="52" t="s">
        <v>1058</v>
      </c>
      <c r="W1" s="52" t="s">
        <v>1059</v>
      </c>
      <c r="X1" s="52" t="s">
        <v>1060</v>
      </c>
    </row>
    <row r="2" spans="1:26" x14ac:dyDescent="0.3">
      <c r="A2">
        <v>1</v>
      </c>
      <c r="B2" t="s">
        <v>280</v>
      </c>
      <c r="C2" s="17">
        <v>574478</v>
      </c>
      <c r="D2" t="s">
        <v>90</v>
      </c>
      <c r="E2" t="s">
        <v>18</v>
      </c>
      <c r="G2" t="s">
        <v>387</v>
      </c>
      <c r="H2" s="15">
        <v>1</v>
      </c>
      <c r="I2" s="50">
        <f>Table13567144[[#This Row],[Shia %]]*Table13567144[[#This Row],[Populations]]</f>
        <v>28723.9</v>
      </c>
      <c r="J2" s="50">
        <f>Table13567144[[#This Row],[Sunni Arab %]]*Table13567144[[#This Row],[Populations]]</f>
        <v>545754.1</v>
      </c>
      <c r="K2" s="50">
        <f>Table13567144[[#This Row],[Kurds %]]*Table13567144[[#This Row],[Populations]]</f>
        <v>0</v>
      </c>
      <c r="L2" s="50">
        <f>Table13567144[[#This Row],[Turkoman %]]*Table13567144[[#This Row],[Populations]]</f>
        <v>0</v>
      </c>
      <c r="M2" s="50">
        <f>Table13567144[[#This Row],[Christians %]]*Table13567144[[#This Row],[Populations]]</f>
        <v>0</v>
      </c>
      <c r="N2" s="50">
        <f>Table13567144[[#This Row],[Circassians %]]*Table13567144[[#This Row],[Populations]]</f>
        <v>0</v>
      </c>
      <c r="O2" s="50">
        <f>Table13567144[[#This Row],[Yazidis %]]*Table13567144[[#This Row],[Populations]]</f>
        <v>0</v>
      </c>
      <c r="P2" s="50">
        <f>Table13567144[[#This Row],[Mandaeans %]]*Table13567144[[#This Row],[Populations]]</f>
        <v>0</v>
      </c>
      <c r="Q2" s="49">
        <v>0.05</v>
      </c>
      <c r="R2" s="49">
        <v>0.95</v>
      </c>
      <c r="S2" s="53"/>
      <c r="T2" s="53"/>
      <c r="U2" s="53"/>
      <c r="V2" s="53"/>
      <c r="W2" s="53"/>
      <c r="X2" s="53"/>
      <c r="Z2">
        <f>SUM(Table13567144[[#This Row],[Shia %]:[Mandaeans %]])</f>
        <v>1</v>
      </c>
    </row>
    <row r="3" spans="1:26" x14ac:dyDescent="0.3">
      <c r="A3">
        <v>2</v>
      </c>
      <c r="B3" t="s">
        <v>292</v>
      </c>
      <c r="C3" s="17">
        <v>179192</v>
      </c>
      <c r="D3" t="s">
        <v>102</v>
      </c>
      <c r="E3" t="s">
        <v>18</v>
      </c>
      <c r="G3" t="s">
        <v>387</v>
      </c>
      <c r="H3" s="15">
        <v>1</v>
      </c>
      <c r="I3" s="50">
        <f>Table13567144[[#This Row],[Shia %]]*Table13567144[[#This Row],[Populations]]</f>
        <v>0</v>
      </c>
      <c r="J3" s="50">
        <f>Table13567144[[#This Row],[Sunni Arab %]]*Table13567144[[#This Row],[Populations]]</f>
        <v>179192</v>
      </c>
      <c r="K3" s="50">
        <f>Table13567144[[#This Row],[Kurds %]]*Table13567144[[#This Row],[Populations]]</f>
        <v>0</v>
      </c>
      <c r="L3" s="50">
        <f>Table13567144[[#This Row],[Turkoman %]]*Table13567144[[#This Row],[Populations]]</f>
        <v>0</v>
      </c>
      <c r="M3" s="50">
        <f>Table13567144[[#This Row],[Christians %]]*Table13567144[[#This Row],[Populations]]</f>
        <v>0</v>
      </c>
      <c r="N3" s="50">
        <f>Table13567144[[#This Row],[Circassians %]]*Table13567144[[#This Row],[Populations]]</f>
        <v>0</v>
      </c>
      <c r="O3" s="50">
        <f>Table13567144[[#This Row],[Yazidis %]]*Table13567144[[#This Row],[Populations]]</f>
        <v>0</v>
      </c>
      <c r="P3" s="50">
        <f>Table13567144[[#This Row],[Mandaeans %]]*Table13567144[[#This Row],[Populations]]</f>
        <v>0</v>
      </c>
      <c r="Q3" s="49"/>
      <c r="R3" s="49">
        <v>1</v>
      </c>
      <c r="S3" s="53"/>
      <c r="T3" s="53"/>
      <c r="U3" s="53"/>
      <c r="V3" s="53"/>
      <c r="W3" s="53"/>
      <c r="X3" s="53"/>
      <c r="Z3">
        <f>SUM(Table13567144[[#This Row],[Shia %]:[Mandaeans %]])</f>
        <v>1</v>
      </c>
    </row>
    <row r="4" spans="1:26" x14ac:dyDescent="0.3">
      <c r="A4">
        <v>3</v>
      </c>
      <c r="B4" t="s">
        <v>312</v>
      </c>
      <c r="C4" s="17">
        <v>638926</v>
      </c>
      <c r="D4" t="s">
        <v>121</v>
      </c>
      <c r="E4" t="s">
        <v>18</v>
      </c>
      <c r="G4" t="s">
        <v>387</v>
      </c>
      <c r="H4" s="15">
        <v>1</v>
      </c>
      <c r="I4" s="50">
        <f>Table13567144[[#This Row],[Shia %]]*Table13567144[[#This Row],[Populations]]</f>
        <v>63892.600000000006</v>
      </c>
      <c r="J4" s="50">
        <f>Table13567144[[#This Row],[Sunni Arab %]]*Table13567144[[#This Row],[Populations]]</f>
        <v>575033.4</v>
      </c>
      <c r="K4" s="50">
        <f>Table13567144[[#This Row],[Kurds %]]*Table13567144[[#This Row],[Populations]]</f>
        <v>0</v>
      </c>
      <c r="L4" s="50">
        <f>Table13567144[[#This Row],[Turkoman %]]*Table13567144[[#This Row],[Populations]]</f>
        <v>0</v>
      </c>
      <c r="M4" s="50">
        <f>Table13567144[[#This Row],[Christians %]]*Table13567144[[#This Row],[Populations]]</f>
        <v>0</v>
      </c>
      <c r="N4" s="50">
        <f>Table13567144[[#This Row],[Circassians %]]*Table13567144[[#This Row],[Populations]]</f>
        <v>0</v>
      </c>
      <c r="O4" s="50">
        <f>Table13567144[[#This Row],[Yazidis %]]*Table13567144[[#This Row],[Populations]]</f>
        <v>0</v>
      </c>
      <c r="P4" s="50">
        <f>Table13567144[[#This Row],[Mandaeans %]]*Table13567144[[#This Row],[Populations]]</f>
        <v>0</v>
      </c>
      <c r="Q4" s="49">
        <v>0.1</v>
      </c>
      <c r="R4" s="49">
        <v>0.9</v>
      </c>
      <c r="S4" s="53"/>
      <c r="T4" s="53"/>
      <c r="U4" s="53"/>
      <c r="V4" s="53"/>
      <c r="W4" s="53"/>
      <c r="X4" s="53"/>
      <c r="Z4">
        <f>SUM(Table13567144[[#This Row],[Shia %]:[Mandaeans %]])</f>
        <v>1</v>
      </c>
    </row>
    <row r="5" spans="1:26" x14ac:dyDescent="0.3">
      <c r="A5">
        <v>4</v>
      </c>
      <c r="B5" t="s">
        <v>316</v>
      </c>
      <c r="C5" s="17">
        <v>47040</v>
      </c>
      <c r="D5" t="s">
        <v>125</v>
      </c>
      <c r="E5" t="s">
        <v>18</v>
      </c>
      <c r="G5" t="s">
        <v>387</v>
      </c>
      <c r="H5" s="15">
        <v>1</v>
      </c>
      <c r="I5" s="50">
        <f>Table13567144[[#This Row],[Shia %]]*Table13567144[[#This Row],[Populations]]</f>
        <v>0</v>
      </c>
      <c r="J5" s="50">
        <f>Table13567144[[#This Row],[Sunni Arab %]]*Table13567144[[#This Row],[Populations]]</f>
        <v>47040</v>
      </c>
      <c r="K5" s="50">
        <f>Table13567144[[#This Row],[Kurds %]]*Table13567144[[#This Row],[Populations]]</f>
        <v>0</v>
      </c>
      <c r="L5" s="50">
        <f>Table13567144[[#This Row],[Turkoman %]]*Table13567144[[#This Row],[Populations]]</f>
        <v>0</v>
      </c>
      <c r="M5" s="50">
        <f>Table13567144[[#This Row],[Christians %]]*Table13567144[[#This Row],[Populations]]</f>
        <v>0</v>
      </c>
      <c r="N5" s="50">
        <f>Table13567144[[#This Row],[Circassians %]]*Table13567144[[#This Row],[Populations]]</f>
        <v>0</v>
      </c>
      <c r="O5" s="50">
        <f>Table13567144[[#This Row],[Yazidis %]]*Table13567144[[#This Row],[Populations]]</f>
        <v>0</v>
      </c>
      <c r="P5" s="50">
        <f>Table13567144[[#This Row],[Mandaeans %]]*Table13567144[[#This Row],[Populations]]</f>
        <v>0</v>
      </c>
      <c r="Q5" s="49"/>
      <c r="R5" s="49">
        <v>1</v>
      </c>
      <c r="S5" s="53"/>
      <c r="T5" s="53"/>
      <c r="U5" s="53"/>
      <c r="V5" s="53"/>
      <c r="W5" s="53"/>
      <c r="X5" s="53"/>
      <c r="Z5">
        <f>SUM(Table13567144[[#This Row],[Shia %]:[Mandaeans %]])</f>
        <v>1</v>
      </c>
    </row>
    <row r="6" spans="1:26" x14ac:dyDescent="0.3">
      <c r="A6">
        <v>5</v>
      </c>
      <c r="B6" t="s">
        <v>329</v>
      </c>
      <c r="C6" s="17">
        <v>55534</v>
      </c>
      <c r="D6" t="s">
        <v>137</v>
      </c>
      <c r="E6" t="s">
        <v>18</v>
      </c>
      <c r="G6" t="s">
        <v>387</v>
      </c>
      <c r="H6" s="15">
        <v>1</v>
      </c>
      <c r="I6" s="50">
        <f>Table13567144[[#This Row],[Shia %]]*Table13567144[[#This Row],[Populations]]</f>
        <v>0</v>
      </c>
      <c r="J6" s="50">
        <f>Table13567144[[#This Row],[Sunni Arab %]]*Table13567144[[#This Row],[Populations]]</f>
        <v>55534</v>
      </c>
      <c r="K6" s="50">
        <f>Table13567144[[#This Row],[Kurds %]]*Table13567144[[#This Row],[Populations]]</f>
        <v>0</v>
      </c>
      <c r="L6" s="50">
        <f>Table13567144[[#This Row],[Turkoman %]]*Table13567144[[#This Row],[Populations]]</f>
        <v>0</v>
      </c>
      <c r="M6" s="50">
        <f>Table13567144[[#This Row],[Christians %]]*Table13567144[[#This Row],[Populations]]</f>
        <v>0</v>
      </c>
      <c r="N6" s="50">
        <f>Table13567144[[#This Row],[Circassians %]]*Table13567144[[#This Row],[Populations]]</f>
        <v>0</v>
      </c>
      <c r="O6" s="50">
        <f>Table13567144[[#This Row],[Yazidis %]]*Table13567144[[#This Row],[Populations]]</f>
        <v>0</v>
      </c>
      <c r="P6" s="50">
        <f>Table13567144[[#This Row],[Mandaeans %]]*Table13567144[[#This Row],[Populations]]</f>
        <v>0</v>
      </c>
      <c r="Q6" s="49"/>
      <c r="R6" s="49">
        <v>1</v>
      </c>
      <c r="S6" s="53"/>
      <c r="T6" s="53"/>
      <c r="U6" s="53"/>
      <c r="V6" s="53"/>
      <c r="W6" s="53"/>
      <c r="X6" s="53"/>
      <c r="Z6">
        <f>SUM(Table13567144[[#This Row],[Shia %]:[Mandaeans %]])</f>
        <v>1</v>
      </c>
    </row>
    <row r="7" spans="1:26" x14ac:dyDescent="0.3">
      <c r="A7">
        <v>6</v>
      </c>
      <c r="B7" t="s">
        <v>343</v>
      </c>
      <c r="C7" s="17">
        <v>105710</v>
      </c>
      <c r="D7" t="s">
        <v>149</v>
      </c>
      <c r="E7" t="s">
        <v>18</v>
      </c>
      <c r="G7" t="s">
        <v>387</v>
      </c>
      <c r="H7" s="15">
        <v>1</v>
      </c>
      <c r="I7" s="50">
        <f>Table13567144[[#This Row],[Shia %]]*Table13567144[[#This Row],[Populations]]</f>
        <v>0</v>
      </c>
      <c r="J7" s="50">
        <f>Table13567144[[#This Row],[Sunni Arab %]]*Table13567144[[#This Row],[Populations]]</f>
        <v>105710</v>
      </c>
      <c r="K7" s="50">
        <f>Table13567144[[#This Row],[Kurds %]]*Table13567144[[#This Row],[Populations]]</f>
        <v>0</v>
      </c>
      <c r="L7" s="50">
        <f>Table13567144[[#This Row],[Turkoman %]]*Table13567144[[#This Row],[Populations]]</f>
        <v>0</v>
      </c>
      <c r="M7" s="50">
        <f>Table13567144[[#This Row],[Christians %]]*Table13567144[[#This Row],[Populations]]</f>
        <v>0</v>
      </c>
      <c r="N7" s="50">
        <f>Table13567144[[#This Row],[Circassians %]]*Table13567144[[#This Row],[Populations]]</f>
        <v>0</v>
      </c>
      <c r="O7" s="50">
        <f>Table13567144[[#This Row],[Yazidis %]]*Table13567144[[#This Row],[Populations]]</f>
        <v>0</v>
      </c>
      <c r="P7" s="50">
        <f>Table13567144[[#This Row],[Mandaeans %]]*Table13567144[[#This Row],[Populations]]</f>
        <v>0</v>
      </c>
      <c r="Q7" s="49"/>
      <c r="R7" s="49">
        <v>1</v>
      </c>
      <c r="S7" s="53"/>
      <c r="T7" s="53"/>
      <c r="U7" s="53"/>
      <c r="V7" s="53"/>
      <c r="W7" s="53"/>
      <c r="X7" s="53"/>
      <c r="Z7">
        <f>SUM(Table13567144[[#This Row],[Shia %]:[Mandaeans %]])</f>
        <v>1</v>
      </c>
    </row>
    <row r="8" spans="1:26" x14ac:dyDescent="0.3">
      <c r="A8">
        <v>7</v>
      </c>
      <c r="B8" t="s">
        <v>345</v>
      </c>
      <c r="C8" s="17">
        <v>170776</v>
      </c>
      <c r="D8" t="s">
        <v>151</v>
      </c>
      <c r="E8" t="s">
        <v>18</v>
      </c>
      <c r="G8" t="s">
        <v>387</v>
      </c>
      <c r="H8" s="15">
        <v>1</v>
      </c>
      <c r="I8" s="50">
        <f>Table13567144[[#This Row],[Shia %]]*Table13567144[[#This Row],[Populations]]</f>
        <v>0</v>
      </c>
      <c r="J8" s="50">
        <f>Table13567144[[#This Row],[Sunni Arab %]]*Table13567144[[#This Row],[Populations]]</f>
        <v>170776</v>
      </c>
      <c r="K8" s="50">
        <f>Table13567144[[#This Row],[Kurds %]]*Table13567144[[#This Row],[Populations]]</f>
        <v>0</v>
      </c>
      <c r="L8" s="50">
        <f>Table13567144[[#This Row],[Turkoman %]]*Table13567144[[#This Row],[Populations]]</f>
        <v>0</v>
      </c>
      <c r="M8" s="50">
        <f>Table13567144[[#This Row],[Christians %]]*Table13567144[[#This Row],[Populations]]</f>
        <v>0</v>
      </c>
      <c r="N8" s="50">
        <f>Table13567144[[#This Row],[Circassians %]]*Table13567144[[#This Row],[Populations]]</f>
        <v>0</v>
      </c>
      <c r="O8" s="50">
        <f>Table13567144[[#This Row],[Yazidis %]]*Table13567144[[#This Row],[Populations]]</f>
        <v>0</v>
      </c>
      <c r="P8" s="50">
        <f>Table13567144[[#This Row],[Mandaeans %]]*Table13567144[[#This Row],[Populations]]</f>
        <v>0</v>
      </c>
      <c r="Q8" s="49"/>
      <c r="R8" s="49">
        <v>1</v>
      </c>
      <c r="S8" s="53"/>
      <c r="T8" s="53"/>
      <c r="U8" s="53"/>
      <c r="V8" s="53"/>
      <c r="W8" s="53"/>
      <c r="X8" s="53"/>
      <c r="Z8">
        <f>SUM(Table13567144[[#This Row],[Shia %]:[Mandaeans %]])</f>
        <v>1</v>
      </c>
    </row>
    <row r="9" spans="1:26" x14ac:dyDescent="0.3">
      <c r="A9">
        <v>8</v>
      </c>
      <c r="B9" t="s">
        <v>269</v>
      </c>
      <c r="C9" s="17">
        <v>223675</v>
      </c>
      <c r="D9" t="s">
        <v>80</v>
      </c>
      <c r="E9" t="s">
        <v>19</v>
      </c>
      <c r="G9" t="s">
        <v>374</v>
      </c>
      <c r="H9" s="15">
        <v>1</v>
      </c>
      <c r="I9" s="50">
        <f>Table13567144[[#This Row],[Shia %]]*Table13567144[[#This Row],[Populations]]</f>
        <v>223675</v>
      </c>
      <c r="J9" s="50">
        <f>Table13567144[[#This Row],[Sunni Arab %]]*Table13567144[[#This Row],[Populations]]</f>
        <v>0</v>
      </c>
      <c r="K9" s="50">
        <f>Table13567144[[#This Row],[Kurds %]]*Table13567144[[#This Row],[Populations]]</f>
        <v>0</v>
      </c>
      <c r="L9" s="50">
        <f>Table13567144[[#This Row],[Turkoman %]]*Table13567144[[#This Row],[Populations]]</f>
        <v>0</v>
      </c>
      <c r="M9" s="50">
        <f>Table13567144[[#This Row],[Christians %]]*Table13567144[[#This Row],[Populations]]</f>
        <v>0</v>
      </c>
      <c r="N9" s="50">
        <f>Table13567144[[#This Row],[Circassians %]]*Table13567144[[#This Row],[Populations]]</f>
        <v>0</v>
      </c>
      <c r="O9" s="50">
        <f>Table13567144[[#This Row],[Yazidis %]]*Table13567144[[#This Row],[Populations]]</f>
        <v>0</v>
      </c>
      <c r="P9" s="50">
        <f>Table13567144[[#This Row],[Mandaeans %]]*Table13567144[[#This Row],[Populations]]</f>
        <v>0</v>
      </c>
      <c r="Q9" s="49">
        <v>1</v>
      </c>
      <c r="R9" s="49"/>
      <c r="S9" s="53"/>
      <c r="T9" s="53"/>
      <c r="U9" s="53"/>
      <c r="V9" s="53"/>
      <c r="W9" s="53"/>
      <c r="X9" s="53"/>
      <c r="Z9">
        <f>SUM(Table13567144[[#This Row],[Shia %]:[Mandaeans %]])</f>
        <v>1</v>
      </c>
    </row>
    <row r="10" spans="1:26" x14ac:dyDescent="0.3">
      <c r="A10">
        <v>9</v>
      </c>
      <c r="B10" t="s">
        <v>276</v>
      </c>
      <c r="C10" s="17">
        <v>1436253</v>
      </c>
      <c r="D10" t="s">
        <v>19</v>
      </c>
      <c r="E10" t="s">
        <v>19</v>
      </c>
      <c r="G10" t="s">
        <v>374</v>
      </c>
      <c r="H10" s="15">
        <v>1</v>
      </c>
      <c r="I10" s="50">
        <f>Table13567144[[#This Row],[Shia %]]*Table13567144[[#This Row],[Populations]]</f>
        <v>1429071.7350000001</v>
      </c>
      <c r="J10" s="50">
        <f>Table13567144[[#This Row],[Sunni Arab %]]*Table13567144[[#This Row],[Populations]]</f>
        <v>0</v>
      </c>
      <c r="K10" s="50">
        <f>Table13567144[[#This Row],[Kurds %]]*Table13567144[[#This Row],[Populations]]</f>
        <v>0</v>
      </c>
      <c r="L10" s="50">
        <f>Table13567144[[#This Row],[Turkoman %]]*Table13567144[[#This Row],[Populations]]</f>
        <v>0</v>
      </c>
      <c r="M10" s="50">
        <f>Table13567144[[#This Row],[Christians %]]*Table13567144[[#This Row],[Populations]]</f>
        <v>4308.759</v>
      </c>
      <c r="N10" s="50">
        <f>Table13567144[[#This Row],[Circassians %]]*Table13567144[[#This Row],[Populations]]</f>
        <v>0</v>
      </c>
      <c r="O10" s="50">
        <f>Table13567144[[#This Row],[Yazidis %]]*Table13567144[[#This Row],[Populations]]</f>
        <v>0</v>
      </c>
      <c r="P10" s="50">
        <f>Table13567144[[#This Row],[Mandaeans %]]*Table13567144[[#This Row],[Populations]]</f>
        <v>2872.5059999999999</v>
      </c>
      <c r="Q10" s="49">
        <v>0.995</v>
      </c>
      <c r="R10" s="49"/>
      <c r="S10" s="53"/>
      <c r="T10" s="53"/>
      <c r="U10" s="53">
        <v>3.0000000000000001E-3</v>
      </c>
      <c r="V10" s="53"/>
      <c r="W10" s="53"/>
      <c r="X10" s="53">
        <v>2E-3</v>
      </c>
      <c r="Z10">
        <f>SUM(Table13567144[[#This Row],[Shia %]:[Mandaeans %]])</f>
        <v>1</v>
      </c>
    </row>
    <row r="11" spans="1:26" x14ac:dyDescent="0.3">
      <c r="A11">
        <v>10</v>
      </c>
      <c r="B11" t="s">
        <v>281</v>
      </c>
      <c r="C11" s="17">
        <v>42252</v>
      </c>
      <c r="D11" t="s">
        <v>91</v>
      </c>
      <c r="E11" t="s">
        <v>19</v>
      </c>
      <c r="G11" t="s">
        <v>374</v>
      </c>
      <c r="H11" s="15">
        <v>1</v>
      </c>
      <c r="I11" s="50">
        <f>Table13567144[[#This Row],[Shia %]]*Table13567144[[#This Row],[Populations]]</f>
        <v>42252</v>
      </c>
      <c r="J11" s="50">
        <f>Table13567144[[#This Row],[Sunni Arab %]]*Table13567144[[#This Row],[Populations]]</f>
        <v>0</v>
      </c>
      <c r="K11" s="50">
        <f>Table13567144[[#This Row],[Kurds %]]*Table13567144[[#This Row],[Populations]]</f>
        <v>0</v>
      </c>
      <c r="L11" s="50">
        <f>Table13567144[[#This Row],[Turkoman %]]*Table13567144[[#This Row],[Populations]]</f>
        <v>0</v>
      </c>
      <c r="M11" s="50">
        <f>Table13567144[[#This Row],[Christians %]]*Table13567144[[#This Row],[Populations]]</f>
        <v>0</v>
      </c>
      <c r="N11" s="50">
        <f>Table13567144[[#This Row],[Circassians %]]*Table13567144[[#This Row],[Populations]]</f>
        <v>0</v>
      </c>
      <c r="O11" s="50">
        <f>Table13567144[[#This Row],[Yazidis %]]*Table13567144[[#This Row],[Populations]]</f>
        <v>0</v>
      </c>
      <c r="P11" s="50">
        <f>Table13567144[[#This Row],[Mandaeans %]]*Table13567144[[#This Row],[Populations]]</f>
        <v>0</v>
      </c>
      <c r="Q11" s="49">
        <v>1</v>
      </c>
      <c r="R11" s="49"/>
      <c r="S11" s="53"/>
      <c r="T11" s="53"/>
      <c r="U11" s="53"/>
      <c r="V11" s="53"/>
      <c r="W11" s="53"/>
      <c r="X11" s="53"/>
      <c r="Z11">
        <f>SUM(Table13567144[[#This Row],[Shia %]:[Mandaeans %]])</f>
        <v>1</v>
      </c>
    </row>
    <row r="12" spans="1:26" x14ac:dyDescent="0.3">
      <c r="A12">
        <v>11</v>
      </c>
      <c r="B12" t="s">
        <v>304</v>
      </c>
      <c r="C12" s="17">
        <v>234641</v>
      </c>
      <c r="D12" t="s">
        <v>114</v>
      </c>
      <c r="E12" t="s">
        <v>19</v>
      </c>
      <c r="G12" t="s">
        <v>374</v>
      </c>
      <c r="H12" s="15">
        <v>1</v>
      </c>
      <c r="I12" s="50">
        <f>Table13567144[[#This Row],[Shia %]]*Table13567144[[#This Row],[Populations]]</f>
        <v>215869.72</v>
      </c>
      <c r="J12" s="50">
        <f>Table13567144[[#This Row],[Sunni Arab %]]*Table13567144[[#This Row],[Populations]]</f>
        <v>0</v>
      </c>
      <c r="K12" s="50">
        <f>Table13567144[[#This Row],[Kurds %]]*Table13567144[[#This Row],[Populations]]</f>
        <v>0</v>
      </c>
      <c r="L12" s="50">
        <f>Table13567144[[#This Row],[Turkoman %]]*Table13567144[[#This Row],[Populations]]</f>
        <v>0</v>
      </c>
      <c r="M12" s="50">
        <f>Table13567144[[#This Row],[Christians %]]*Table13567144[[#This Row],[Populations]]</f>
        <v>0</v>
      </c>
      <c r="N12" s="50">
        <f>Table13567144[[#This Row],[Circassians %]]*Table13567144[[#This Row],[Populations]]</f>
        <v>0</v>
      </c>
      <c r="O12" s="50">
        <f>Table13567144[[#This Row],[Yazidis %]]*Table13567144[[#This Row],[Populations]]</f>
        <v>0</v>
      </c>
      <c r="P12" s="50">
        <f>Table13567144[[#This Row],[Mandaeans %]]*Table13567144[[#This Row],[Populations]]</f>
        <v>18771.28</v>
      </c>
      <c r="Q12" s="49">
        <v>0.92</v>
      </c>
      <c r="R12" s="49"/>
      <c r="S12" s="53"/>
      <c r="T12" s="53"/>
      <c r="U12" s="53"/>
      <c r="V12" s="53"/>
      <c r="W12" s="53"/>
      <c r="X12" s="53">
        <v>0.08</v>
      </c>
      <c r="Z12">
        <f>SUM(Table13567144[[#This Row],[Shia %]:[Mandaeans %]])</f>
        <v>1</v>
      </c>
    </row>
    <row r="13" spans="1:26" x14ac:dyDescent="0.3">
      <c r="A13">
        <v>12</v>
      </c>
      <c r="B13" t="s">
        <v>311</v>
      </c>
      <c r="C13" s="17">
        <v>286073</v>
      </c>
      <c r="D13" t="s">
        <v>120</v>
      </c>
      <c r="E13" t="s">
        <v>19</v>
      </c>
      <c r="G13" t="s">
        <v>374</v>
      </c>
      <c r="H13" s="15">
        <v>1</v>
      </c>
      <c r="I13" s="50">
        <f>Table13567144[[#This Row],[Shia %]]*Table13567144[[#This Row],[Populations]]</f>
        <v>286073</v>
      </c>
      <c r="J13" s="50">
        <f>Table13567144[[#This Row],[Sunni Arab %]]*Table13567144[[#This Row],[Populations]]</f>
        <v>0</v>
      </c>
      <c r="K13" s="50">
        <f>Table13567144[[#This Row],[Kurds %]]*Table13567144[[#This Row],[Populations]]</f>
        <v>0</v>
      </c>
      <c r="L13" s="50">
        <f>Table13567144[[#This Row],[Turkoman %]]*Table13567144[[#This Row],[Populations]]</f>
        <v>0</v>
      </c>
      <c r="M13" s="50">
        <f>Table13567144[[#This Row],[Christians %]]*Table13567144[[#This Row],[Populations]]</f>
        <v>0</v>
      </c>
      <c r="N13" s="50">
        <f>Table13567144[[#This Row],[Circassians %]]*Table13567144[[#This Row],[Populations]]</f>
        <v>0</v>
      </c>
      <c r="O13" s="50">
        <f>Table13567144[[#This Row],[Yazidis %]]*Table13567144[[#This Row],[Populations]]</f>
        <v>0</v>
      </c>
      <c r="P13" s="50">
        <f>Table13567144[[#This Row],[Mandaeans %]]*Table13567144[[#This Row],[Populations]]</f>
        <v>0</v>
      </c>
      <c r="Q13" s="49">
        <v>1</v>
      </c>
      <c r="R13" s="49"/>
      <c r="S13" s="53"/>
      <c r="T13" s="53"/>
      <c r="U13" s="53"/>
      <c r="V13" s="53"/>
      <c r="W13" s="53"/>
      <c r="X13" s="53"/>
      <c r="Z13">
        <f>SUM(Table13567144[[#This Row],[Shia %]:[Mandaeans %]])</f>
        <v>1</v>
      </c>
    </row>
    <row r="14" spans="1:26" x14ac:dyDescent="0.3">
      <c r="A14">
        <v>13</v>
      </c>
      <c r="B14" t="s">
        <v>327</v>
      </c>
      <c r="C14" s="17">
        <v>511224</v>
      </c>
      <c r="D14" t="s">
        <v>135</v>
      </c>
      <c r="E14" t="s">
        <v>19</v>
      </c>
      <c r="G14" t="s">
        <v>374</v>
      </c>
      <c r="H14" s="15">
        <v>0.51</v>
      </c>
      <c r="I14" s="50">
        <f>Table13567144[[#This Row],[Shia %]]*Table13567144[[#This Row],[Populations]]</f>
        <v>408979.20000000001</v>
      </c>
      <c r="J14" s="50">
        <f>Table13567144[[#This Row],[Sunni Arab %]]*Table13567144[[#This Row],[Populations]]</f>
        <v>102244.8</v>
      </c>
      <c r="K14" s="50">
        <f>Table13567144[[#This Row],[Kurds %]]*Table13567144[[#This Row],[Populations]]</f>
        <v>0</v>
      </c>
      <c r="L14" s="50">
        <f>Table13567144[[#This Row],[Turkoman %]]*Table13567144[[#This Row],[Populations]]</f>
        <v>0</v>
      </c>
      <c r="M14" s="50">
        <f>Table13567144[[#This Row],[Christians %]]*Table13567144[[#This Row],[Populations]]</f>
        <v>0</v>
      </c>
      <c r="N14" s="50">
        <f>Table13567144[[#This Row],[Circassians %]]*Table13567144[[#This Row],[Populations]]</f>
        <v>0</v>
      </c>
      <c r="O14" s="50">
        <f>Table13567144[[#This Row],[Yazidis %]]*Table13567144[[#This Row],[Populations]]</f>
        <v>0</v>
      </c>
      <c r="P14" s="50">
        <f>Table13567144[[#This Row],[Mandaeans %]]*Table13567144[[#This Row],[Populations]]</f>
        <v>0</v>
      </c>
      <c r="Q14" s="49">
        <v>0.8</v>
      </c>
      <c r="R14" s="49">
        <v>0.2</v>
      </c>
      <c r="S14" s="53"/>
      <c r="T14" s="53"/>
      <c r="U14" s="53"/>
      <c r="V14" s="53"/>
      <c r="W14" s="53"/>
      <c r="X14" s="53"/>
      <c r="Z14">
        <f>SUM(Table13567144[[#This Row],[Shia %]:[Mandaeans %]])</f>
        <v>1</v>
      </c>
    </row>
    <row r="15" spans="1:26" x14ac:dyDescent="0.3">
      <c r="A15">
        <v>14</v>
      </c>
      <c r="B15" t="s">
        <v>361</v>
      </c>
      <c r="C15" s="17">
        <v>174373</v>
      </c>
      <c r="D15" t="s">
        <v>166</v>
      </c>
      <c r="E15" t="s">
        <v>19</v>
      </c>
      <c r="G15" t="s">
        <v>374</v>
      </c>
      <c r="H15" s="15">
        <v>1</v>
      </c>
      <c r="I15" s="50">
        <f>Table13567144[[#This Row],[Shia %]]*Table13567144[[#This Row],[Populations]]</f>
        <v>174373</v>
      </c>
      <c r="J15" s="50">
        <f>Table13567144[[#This Row],[Sunni Arab %]]*Table13567144[[#This Row],[Populations]]</f>
        <v>0</v>
      </c>
      <c r="K15" s="50">
        <f>Table13567144[[#This Row],[Kurds %]]*Table13567144[[#This Row],[Populations]]</f>
        <v>0</v>
      </c>
      <c r="L15" s="50">
        <f>Table13567144[[#This Row],[Turkoman %]]*Table13567144[[#This Row],[Populations]]</f>
        <v>0</v>
      </c>
      <c r="M15" s="50">
        <f>Table13567144[[#This Row],[Christians %]]*Table13567144[[#This Row],[Populations]]</f>
        <v>0</v>
      </c>
      <c r="N15" s="50">
        <f>Table13567144[[#This Row],[Circassians %]]*Table13567144[[#This Row],[Populations]]</f>
        <v>0</v>
      </c>
      <c r="O15" s="50">
        <f>Table13567144[[#This Row],[Yazidis %]]*Table13567144[[#This Row],[Populations]]</f>
        <v>0</v>
      </c>
      <c r="P15" s="50">
        <f>Table13567144[[#This Row],[Mandaeans %]]*Table13567144[[#This Row],[Populations]]</f>
        <v>0</v>
      </c>
      <c r="Q15" s="49">
        <v>1</v>
      </c>
      <c r="R15" s="49"/>
      <c r="S15" s="53"/>
      <c r="T15" s="53"/>
      <c r="U15" s="53"/>
      <c r="V15" s="53"/>
      <c r="W15" s="53"/>
      <c r="X15" s="53"/>
      <c r="Z15">
        <f>SUM(Table13567144[[#This Row],[Shia %]:[Mandaeans %]])</f>
        <v>1</v>
      </c>
    </row>
    <row r="16" spans="1:26" x14ac:dyDescent="0.3">
      <c r="A16">
        <v>15</v>
      </c>
      <c r="B16" t="s">
        <v>295</v>
      </c>
      <c r="C16" s="17">
        <v>111827</v>
      </c>
      <c r="D16" t="s">
        <v>105</v>
      </c>
      <c r="E16" t="s">
        <v>20</v>
      </c>
      <c r="G16" t="s">
        <v>374</v>
      </c>
      <c r="H16" s="15">
        <v>1</v>
      </c>
      <c r="I16" s="50">
        <f>Table13567144[[#This Row],[Shia %]]*Table13567144[[#This Row],[Populations]]</f>
        <v>111827</v>
      </c>
      <c r="J16" s="50">
        <f>Table13567144[[#This Row],[Sunni Arab %]]*Table13567144[[#This Row],[Populations]]</f>
        <v>0</v>
      </c>
      <c r="K16" s="50">
        <f>Table13567144[[#This Row],[Kurds %]]*Table13567144[[#This Row],[Populations]]</f>
        <v>0</v>
      </c>
      <c r="L16" s="50">
        <f>Table13567144[[#This Row],[Turkoman %]]*Table13567144[[#This Row],[Populations]]</f>
        <v>0</v>
      </c>
      <c r="M16" s="50">
        <f>Table13567144[[#This Row],[Christians %]]*Table13567144[[#This Row],[Populations]]</f>
        <v>0</v>
      </c>
      <c r="N16" s="50">
        <f>Table13567144[[#This Row],[Circassians %]]*Table13567144[[#This Row],[Populations]]</f>
        <v>0</v>
      </c>
      <c r="O16" s="50">
        <f>Table13567144[[#This Row],[Yazidis %]]*Table13567144[[#This Row],[Populations]]</f>
        <v>0</v>
      </c>
      <c r="P16" s="50">
        <f>Table13567144[[#This Row],[Mandaeans %]]*Table13567144[[#This Row],[Populations]]</f>
        <v>0</v>
      </c>
      <c r="Q16" s="49">
        <v>1</v>
      </c>
      <c r="R16" s="49"/>
      <c r="S16" s="53"/>
      <c r="T16" s="53"/>
      <c r="U16" s="53"/>
      <c r="V16" s="53"/>
      <c r="W16" s="53"/>
      <c r="X16" s="53"/>
      <c r="Z16">
        <f>SUM(Table13567144[[#This Row],[Shia %]:[Mandaeans %]])</f>
        <v>1</v>
      </c>
    </row>
    <row r="17" spans="1:26" x14ac:dyDescent="0.3">
      <c r="A17">
        <v>16</v>
      </c>
      <c r="B17" t="s">
        <v>315</v>
      </c>
      <c r="C17" s="17">
        <v>342903</v>
      </c>
      <c r="D17" t="s">
        <v>124</v>
      </c>
      <c r="E17" t="s">
        <v>20</v>
      </c>
      <c r="G17" t="s">
        <v>374</v>
      </c>
      <c r="H17" s="15">
        <v>1</v>
      </c>
      <c r="I17" s="50">
        <f>Table13567144[[#This Row],[Shia %]]*Table13567144[[#This Row],[Populations]]</f>
        <v>342903</v>
      </c>
      <c r="J17" s="50">
        <f>Table13567144[[#This Row],[Sunni Arab %]]*Table13567144[[#This Row],[Populations]]</f>
        <v>0</v>
      </c>
      <c r="K17" s="50">
        <f>Table13567144[[#This Row],[Kurds %]]*Table13567144[[#This Row],[Populations]]</f>
        <v>0</v>
      </c>
      <c r="L17" s="50">
        <f>Table13567144[[#This Row],[Turkoman %]]*Table13567144[[#This Row],[Populations]]</f>
        <v>0</v>
      </c>
      <c r="M17" s="50">
        <f>Table13567144[[#This Row],[Christians %]]*Table13567144[[#This Row],[Populations]]</f>
        <v>0</v>
      </c>
      <c r="N17" s="50">
        <f>Table13567144[[#This Row],[Circassians %]]*Table13567144[[#This Row],[Populations]]</f>
        <v>0</v>
      </c>
      <c r="O17" s="50">
        <f>Table13567144[[#This Row],[Yazidis %]]*Table13567144[[#This Row],[Populations]]</f>
        <v>0</v>
      </c>
      <c r="P17" s="50">
        <f>Table13567144[[#This Row],[Mandaeans %]]*Table13567144[[#This Row],[Populations]]</f>
        <v>0</v>
      </c>
      <c r="Q17" s="49">
        <v>1</v>
      </c>
      <c r="R17" s="49"/>
      <c r="S17" s="53"/>
      <c r="T17" s="53"/>
      <c r="U17" s="53"/>
      <c r="V17" s="53"/>
      <c r="W17" s="53"/>
      <c r="X17" s="53"/>
      <c r="Z17">
        <f>SUM(Table13567144[[#This Row],[Shia %]:[Mandaeans %]])</f>
        <v>1</v>
      </c>
    </row>
    <row r="18" spans="1:26" x14ac:dyDescent="0.3">
      <c r="A18">
        <v>17</v>
      </c>
      <c r="B18" t="s">
        <v>317</v>
      </c>
      <c r="C18" s="17">
        <v>11070</v>
      </c>
      <c r="D18" t="s">
        <v>126</v>
      </c>
      <c r="E18" t="s">
        <v>20</v>
      </c>
      <c r="G18" t="s">
        <v>374</v>
      </c>
      <c r="H18" s="15">
        <v>1</v>
      </c>
      <c r="I18" s="50">
        <f>Table13567144[[#This Row],[Shia %]]*Table13567144[[#This Row],[Populations]]</f>
        <v>11070</v>
      </c>
      <c r="J18" s="50">
        <f>Table13567144[[#This Row],[Sunni Arab %]]*Table13567144[[#This Row],[Populations]]</f>
        <v>0</v>
      </c>
      <c r="K18" s="50">
        <f>Table13567144[[#This Row],[Kurds %]]*Table13567144[[#This Row],[Populations]]</f>
        <v>0</v>
      </c>
      <c r="L18" s="50">
        <f>Table13567144[[#This Row],[Turkoman %]]*Table13567144[[#This Row],[Populations]]</f>
        <v>0</v>
      </c>
      <c r="M18" s="50">
        <f>Table13567144[[#This Row],[Christians %]]*Table13567144[[#This Row],[Populations]]</f>
        <v>0</v>
      </c>
      <c r="N18" s="50">
        <f>Table13567144[[#This Row],[Circassians %]]*Table13567144[[#This Row],[Populations]]</f>
        <v>0</v>
      </c>
      <c r="O18" s="50">
        <f>Table13567144[[#This Row],[Yazidis %]]*Table13567144[[#This Row],[Populations]]</f>
        <v>0</v>
      </c>
      <c r="P18" s="50">
        <f>Table13567144[[#This Row],[Mandaeans %]]*Table13567144[[#This Row],[Populations]]</f>
        <v>0</v>
      </c>
      <c r="Q18" s="49">
        <v>1</v>
      </c>
      <c r="R18" s="49"/>
      <c r="S18" s="53"/>
      <c r="T18" s="53"/>
      <c r="U18" s="53"/>
      <c r="V18" s="53"/>
      <c r="W18" s="53"/>
      <c r="X18" s="53"/>
      <c r="Z18">
        <f>SUM(Table13567144[[#This Row],[Shia %]:[Mandaeans %]])</f>
        <v>1</v>
      </c>
    </row>
    <row r="19" spans="1:26" x14ac:dyDescent="0.3">
      <c r="A19">
        <v>18</v>
      </c>
      <c r="B19" t="s">
        <v>318</v>
      </c>
      <c r="C19" s="17">
        <v>348571</v>
      </c>
      <c r="D19" t="s">
        <v>127</v>
      </c>
      <c r="E19" t="s">
        <v>20</v>
      </c>
      <c r="G19" t="s">
        <v>374</v>
      </c>
      <c r="H19" s="15">
        <v>1</v>
      </c>
      <c r="I19" s="50">
        <f>Table13567144[[#This Row],[Shia %]]*Table13567144[[#This Row],[Populations]]</f>
        <v>341599.58</v>
      </c>
      <c r="J19" s="50">
        <f>Table13567144[[#This Row],[Sunni Arab %]]*Table13567144[[#This Row],[Populations]]</f>
        <v>6971.42</v>
      </c>
      <c r="K19" s="50">
        <f>Table13567144[[#This Row],[Kurds %]]*Table13567144[[#This Row],[Populations]]</f>
        <v>0</v>
      </c>
      <c r="L19" s="50">
        <f>Table13567144[[#This Row],[Turkoman %]]*Table13567144[[#This Row],[Populations]]</f>
        <v>0</v>
      </c>
      <c r="M19" s="50">
        <f>Table13567144[[#This Row],[Christians %]]*Table13567144[[#This Row],[Populations]]</f>
        <v>0</v>
      </c>
      <c r="N19" s="50">
        <f>Table13567144[[#This Row],[Circassians %]]*Table13567144[[#This Row],[Populations]]</f>
        <v>0</v>
      </c>
      <c r="O19" s="50">
        <f>Table13567144[[#This Row],[Yazidis %]]*Table13567144[[#This Row],[Populations]]</f>
        <v>0</v>
      </c>
      <c r="P19" s="50">
        <f>Table13567144[[#This Row],[Mandaeans %]]*Table13567144[[#This Row],[Populations]]</f>
        <v>0</v>
      </c>
      <c r="Q19" s="49">
        <v>0.98</v>
      </c>
      <c r="R19" s="49">
        <v>0.02</v>
      </c>
      <c r="S19" s="53"/>
      <c r="T19" s="53"/>
      <c r="U19" s="53"/>
      <c r="V19" s="53"/>
      <c r="W19" s="53"/>
      <c r="X19" s="53"/>
      <c r="Z19">
        <f>SUM(Table13567144[[#This Row],[Shia %]:[Mandaeans %]])</f>
        <v>1</v>
      </c>
    </row>
    <row r="20" spans="1:26" x14ac:dyDescent="0.3">
      <c r="A20">
        <v>19</v>
      </c>
      <c r="B20" t="s">
        <v>296</v>
      </c>
      <c r="C20" s="17">
        <v>367558</v>
      </c>
      <c r="D20" t="s">
        <v>106</v>
      </c>
      <c r="E20" t="s">
        <v>21</v>
      </c>
      <c r="G20" t="s">
        <v>374</v>
      </c>
      <c r="H20" s="15">
        <v>1</v>
      </c>
      <c r="I20" s="50">
        <f>Table13567144[[#This Row],[Shia %]]*Table13567144[[#This Row],[Populations]]</f>
        <v>367558</v>
      </c>
      <c r="J20" s="50">
        <f>Table13567144[[#This Row],[Sunni Arab %]]*Table13567144[[#This Row],[Populations]]</f>
        <v>0</v>
      </c>
      <c r="K20" s="50">
        <f>Table13567144[[#This Row],[Kurds %]]*Table13567144[[#This Row],[Populations]]</f>
        <v>0</v>
      </c>
      <c r="L20" s="50">
        <f>Table13567144[[#This Row],[Turkoman %]]*Table13567144[[#This Row],[Populations]]</f>
        <v>0</v>
      </c>
      <c r="M20" s="50">
        <f>Table13567144[[#This Row],[Christians %]]*Table13567144[[#This Row],[Populations]]</f>
        <v>0</v>
      </c>
      <c r="N20" s="50">
        <f>Table13567144[[#This Row],[Circassians %]]*Table13567144[[#This Row],[Populations]]</f>
        <v>0</v>
      </c>
      <c r="O20" s="50">
        <f>Table13567144[[#This Row],[Yazidis %]]*Table13567144[[#This Row],[Populations]]</f>
        <v>0</v>
      </c>
      <c r="P20" s="50">
        <f>Table13567144[[#This Row],[Mandaeans %]]*Table13567144[[#This Row],[Populations]]</f>
        <v>0</v>
      </c>
      <c r="Q20" s="49">
        <v>1</v>
      </c>
      <c r="R20" s="49"/>
      <c r="S20" s="53"/>
      <c r="T20" s="53"/>
      <c r="U20" s="53"/>
      <c r="V20" s="53"/>
      <c r="W20" s="53"/>
      <c r="X20" s="53"/>
      <c r="Z20">
        <f>SUM(Table13567144[[#This Row],[Shia %]:[Mandaeans %]])</f>
        <v>1</v>
      </c>
    </row>
    <row r="21" spans="1:26" x14ac:dyDescent="0.3">
      <c r="A21">
        <v>20</v>
      </c>
      <c r="B21" t="s">
        <v>302</v>
      </c>
      <c r="C21" s="17">
        <v>273382</v>
      </c>
      <c r="D21" t="s">
        <v>112</v>
      </c>
      <c r="E21" t="s">
        <v>21</v>
      </c>
      <c r="G21" t="s">
        <v>374</v>
      </c>
      <c r="H21" s="15">
        <v>1</v>
      </c>
      <c r="I21" s="50">
        <f>Table13567144[[#This Row],[Shia %]]*Table13567144[[#This Row],[Populations]]</f>
        <v>273382</v>
      </c>
      <c r="J21" s="50">
        <f>Table13567144[[#This Row],[Sunni Arab %]]*Table13567144[[#This Row],[Populations]]</f>
        <v>0</v>
      </c>
      <c r="K21" s="50">
        <f>Table13567144[[#This Row],[Kurds %]]*Table13567144[[#This Row],[Populations]]</f>
        <v>0</v>
      </c>
      <c r="L21" s="50">
        <f>Table13567144[[#This Row],[Turkoman %]]*Table13567144[[#This Row],[Populations]]</f>
        <v>0</v>
      </c>
      <c r="M21" s="50">
        <f>Table13567144[[#This Row],[Christians %]]*Table13567144[[#This Row],[Populations]]</f>
        <v>0</v>
      </c>
      <c r="N21" s="50">
        <f>Table13567144[[#This Row],[Circassians %]]*Table13567144[[#This Row],[Populations]]</f>
        <v>0</v>
      </c>
      <c r="O21" s="50">
        <f>Table13567144[[#This Row],[Yazidis %]]*Table13567144[[#This Row],[Populations]]</f>
        <v>0</v>
      </c>
      <c r="P21" s="50">
        <f>Table13567144[[#This Row],[Mandaeans %]]*Table13567144[[#This Row],[Populations]]</f>
        <v>0</v>
      </c>
      <c r="Q21" s="49">
        <v>1</v>
      </c>
      <c r="R21" s="49"/>
      <c r="S21" s="53"/>
      <c r="T21" s="53"/>
      <c r="U21" s="53"/>
      <c r="V21" s="53"/>
      <c r="W21" s="53"/>
      <c r="X21" s="53"/>
      <c r="Z21">
        <f>SUM(Table13567144[[#This Row],[Shia %]:[Mandaeans %]])</f>
        <v>1</v>
      </c>
    </row>
    <row r="22" spans="1:26" x14ac:dyDescent="0.3">
      <c r="A22">
        <v>21</v>
      </c>
      <c r="B22" t="s">
        <v>308</v>
      </c>
      <c r="C22" s="17">
        <v>830652</v>
      </c>
      <c r="D22" t="s">
        <v>21</v>
      </c>
      <c r="E22" t="s">
        <v>21</v>
      </c>
      <c r="G22" t="s">
        <v>374</v>
      </c>
      <c r="H22" s="15">
        <v>1</v>
      </c>
      <c r="I22" s="50">
        <f>Table13567144[[#This Row],[Shia %]]*Table13567144[[#This Row],[Populations]]</f>
        <v>830652</v>
      </c>
      <c r="J22" s="50">
        <f>Table13567144[[#This Row],[Sunni Arab %]]*Table13567144[[#This Row],[Populations]]</f>
        <v>0</v>
      </c>
      <c r="K22" s="50">
        <f>Table13567144[[#This Row],[Kurds %]]*Table13567144[[#This Row],[Populations]]</f>
        <v>0</v>
      </c>
      <c r="L22" s="50">
        <f>Table13567144[[#This Row],[Turkoman %]]*Table13567144[[#This Row],[Populations]]</f>
        <v>0</v>
      </c>
      <c r="M22" s="50">
        <f>Table13567144[[#This Row],[Christians %]]*Table13567144[[#This Row],[Populations]]</f>
        <v>0</v>
      </c>
      <c r="N22" s="50">
        <f>Table13567144[[#This Row],[Circassians %]]*Table13567144[[#This Row],[Populations]]</f>
        <v>0</v>
      </c>
      <c r="O22" s="50">
        <f>Table13567144[[#This Row],[Yazidis %]]*Table13567144[[#This Row],[Populations]]</f>
        <v>0</v>
      </c>
      <c r="P22" s="50">
        <f>Table13567144[[#This Row],[Mandaeans %]]*Table13567144[[#This Row],[Populations]]</f>
        <v>0</v>
      </c>
      <c r="Q22" s="49">
        <v>1</v>
      </c>
      <c r="R22" s="49"/>
      <c r="S22" s="53"/>
      <c r="T22" s="53"/>
      <c r="U22" s="53"/>
      <c r="V22" s="53"/>
      <c r="W22" s="53"/>
      <c r="X22" s="53"/>
      <c r="Z22">
        <f>SUM(Table13567144[[#This Row],[Shia %]:[Mandaeans %]])</f>
        <v>1</v>
      </c>
    </row>
    <row r="23" spans="1:26" x14ac:dyDescent="0.3">
      <c r="A23">
        <v>22</v>
      </c>
      <c r="B23" t="s">
        <v>270</v>
      </c>
      <c r="C23" s="17">
        <v>180467</v>
      </c>
      <c r="D23" t="s">
        <v>81</v>
      </c>
      <c r="E23" t="s">
        <v>22</v>
      </c>
      <c r="G23" t="s">
        <v>374</v>
      </c>
      <c r="H23" s="15">
        <v>1</v>
      </c>
      <c r="I23" s="50">
        <f>Table13567144[[#This Row],[Shia %]]*Table13567144[[#This Row],[Populations]]</f>
        <v>180467</v>
      </c>
      <c r="J23" s="50">
        <f>Table13567144[[#This Row],[Sunni Arab %]]*Table13567144[[#This Row],[Populations]]</f>
        <v>0</v>
      </c>
      <c r="K23" s="50">
        <f>Table13567144[[#This Row],[Kurds %]]*Table13567144[[#This Row],[Populations]]</f>
        <v>0</v>
      </c>
      <c r="L23" s="50">
        <f>Table13567144[[#This Row],[Turkoman %]]*Table13567144[[#This Row],[Populations]]</f>
        <v>0</v>
      </c>
      <c r="M23" s="50">
        <f>Table13567144[[#This Row],[Christians %]]*Table13567144[[#This Row],[Populations]]</f>
        <v>0</v>
      </c>
      <c r="N23" s="50">
        <f>Table13567144[[#This Row],[Circassians %]]*Table13567144[[#This Row],[Populations]]</f>
        <v>0</v>
      </c>
      <c r="O23" s="50">
        <f>Table13567144[[#This Row],[Yazidis %]]*Table13567144[[#This Row],[Populations]]</f>
        <v>0</v>
      </c>
      <c r="P23" s="50">
        <f>Table13567144[[#This Row],[Mandaeans %]]*Table13567144[[#This Row],[Populations]]</f>
        <v>0</v>
      </c>
      <c r="Q23" s="49">
        <v>1</v>
      </c>
      <c r="R23" s="49"/>
      <c r="S23" s="53"/>
      <c r="T23" s="53"/>
      <c r="U23" s="53"/>
      <c r="V23" s="53"/>
      <c r="W23" s="53"/>
      <c r="X23" s="53"/>
      <c r="Z23">
        <f>SUM(Table13567144[[#This Row],[Shia %]:[Mandaeans %]])</f>
        <v>1</v>
      </c>
    </row>
    <row r="24" spans="1:26" x14ac:dyDescent="0.3">
      <c r="A24">
        <v>23</v>
      </c>
      <c r="B24" t="s">
        <v>279</v>
      </c>
      <c r="C24" s="17">
        <v>602418</v>
      </c>
      <c r="D24" t="s">
        <v>89</v>
      </c>
      <c r="E24" t="s">
        <v>22</v>
      </c>
      <c r="G24" t="s">
        <v>374</v>
      </c>
      <c r="H24" s="15">
        <v>1</v>
      </c>
      <c r="I24" s="50">
        <f>Table13567144[[#This Row],[Shia %]]*Table13567144[[#This Row],[Populations]]</f>
        <v>602418</v>
      </c>
      <c r="J24" s="50">
        <f>Table13567144[[#This Row],[Sunni Arab %]]*Table13567144[[#This Row],[Populations]]</f>
        <v>0</v>
      </c>
      <c r="K24" s="50">
        <f>Table13567144[[#This Row],[Kurds %]]*Table13567144[[#This Row],[Populations]]</f>
        <v>0</v>
      </c>
      <c r="L24" s="50">
        <f>Table13567144[[#This Row],[Turkoman %]]*Table13567144[[#This Row],[Populations]]</f>
        <v>0</v>
      </c>
      <c r="M24" s="50">
        <f>Table13567144[[#This Row],[Christians %]]*Table13567144[[#This Row],[Populations]]</f>
        <v>0</v>
      </c>
      <c r="N24" s="50">
        <f>Table13567144[[#This Row],[Circassians %]]*Table13567144[[#This Row],[Populations]]</f>
        <v>0</v>
      </c>
      <c r="O24" s="50">
        <f>Table13567144[[#This Row],[Yazidis %]]*Table13567144[[#This Row],[Populations]]</f>
        <v>0</v>
      </c>
      <c r="P24" s="50">
        <f>Table13567144[[#This Row],[Mandaeans %]]*Table13567144[[#This Row],[Populations]]</f>
        <v>0</v>
      </c>
      <c r="Q24" s="49">
        <v>1</v>
      </c>
      <c r="R24" s="49"/>
      <c r="S24" s="53"/>
      <c r="T24" s="53"/>
      <c r="U24" s="53"/>
      <c r="V24" s="53"/>
      <c r="W24" s="53"/>
      <c r="X24" s="53"/>
      <c r="Z24">
        <f>SUM(Table13567144[[#This Row],[Shia %]:[Mandaeans %]])</f>
        <v>1</v>
      </c>
    </row>
    <row r="25" spans="1:26" x14ac:dyDescent="0.3">
      <c r="A25">
        <v>24</v>
      </c>
      <c r="B25" t="s">
        <v>284</v>
      </c>
      <c r="C25" s="17">
        <v>234929</v>
      </c>
      <c r="D25" t="s">
        <v>94</v>
      </c>
      <c r="E25" t="s">
        <v>22</v>
      </c>
      <c r="G25" t="s">
        <v>374</v>
      </c>
      <c r="H25" s="15">
        <v>1</v>
      </c>
      <c r="I25" s="50">
        <f>Table13567144[[#This Row],[Shia %]]*Table13567144[[#This Row],[Populations]]</f>
        <v>234929</v>
      </c>
      <c r="J25" s="50">
        <f>Table13567144[[#This Row],[Sunni Arab %]]*Table13567144[[#This Row],[Populations]]</f>
        <v>0</v>
      </c>
      <c r="K25" s="50">
        <f>Table13567144[[#This Row],[Kurds %]]*Table13567144[[#This Row],[Populations]]</f>
        <v>0</v>
      </c>
      <c r="L25" s="50">
        <f>Table13567144[[#This Row],[Turkoman %]]*Table13567144[[#This Row],[Populations]]</f>
        <v>0</v>
      </c>
      <c r="M25" s="50">
        <f>Table13567144[[#This Row],[Christians %]]*Table13567144[[#This Row],[Populations]]</f>
        <v>0</v>
      </c>
      <c r="N25" s="50">
        <f>Table13567144[[#This Row],[Circassians %]]*Table13567144[[#This Row],[Populations]]</f>
        <v>0</v>
      </c>
      <c r="O25" s="50">
        <f>Table13567144[[#This Row],[Yazidis %]]*Table13567144[[#This Row],[Populations]]</f>
        <v>0</v>
      </c>
      <c r="P25" s="50">
        <f>Table13567144[[#This Row],[Mandaeans %]]*Table13567144[[#This Row],[Populations]]</f>
        <v>0</v>
      </c>
      <c r="Q25" s="49">
        <v>1</v>
      </c>
      <c r="R25" s="49"/>
      <c r="S25" s="53"/>
      <c r="T25" s="53"/>
      <c r="U25" s="53"/>
      <c r="V25" s="53"/>
      <c r="W25" s="53"/>
      <c r="X25" s="53"/>
      <c r="Z25">
        <f>SUM(Table13567144[[#This Row],[Shia %]:[Mandaeans %]])</f>
        <v>1</v>
      </c>
    </row>
    <row r="26" spans="1:26" x14ac:dyDescent="0.3">
      <c r="A26">
        <v>25</v>
      </c>
      <c r="B26" t="s">
        <v>319</v>
      </c>
      <c r="C26" s="17">
        <v>273234</v>
      </c>
      <c r="D26" t="s">
        <v>128</v>
      </c>
      <c r="E26" t="s">
        <v>22</v>
      </c>
      <c r="G26" t="s">
        <v>374</v>
      </c>
      <c r="H26" s="15">
        <v>1</v>
      </c>
      <c r="I26" s="50">
        <f>Table13567144[[#This Row],[Shia %]]*Table13567144[[#This Row],[Populations]]</f>
        <v>273234</v>
      </c>
      <c r="J26" s="50">
        <f>Table13567144[[#This Row],[Sunni Arab %]]*Table13567144[[#This Row],[Populations]]</f>
        <v>0</v>
      </c>
      <c r="K26" s="50">
        <f>Table13567144[[#This Row],[Kurds %]]*Table13567144[[#This Row],[Populations]]</f>
        <v>0</v>
      </c>
      <c r="L26" s="50">
        <f>Table13567144[[#This Row],[Turkoman %]]*Table13567144[[#This Row],[Populations]]</f>
        <v>0</v>
      </c>
      <c r="M26" s="50">
        <f>Table13567144[[#This Row],[Christians %]]*Table13567144[[#This Row],[Populations]]</f>
        <v>0</v>
      </c>
      <c r="N26" s="50">
        <f>Table13567144[[#This Row],[Circassians %]]*Table13567144[[#This Row],[Populations]]</f>
        <v>0</v>
      </c>
      <c r="O26" s="50">
        <f>Table13567144[[#This Row],[Yazidis %]]*Table13567144[[#This Row],[Populations]]</f>
        <v>0</v>
      </c>
      <c r="P26" s="50">
        <f>Table13567144[[#This Row],[Mandaeans %]]*Table13567144[[#This Row],[Populations]]</f>
        <v>0</v>
      </c>
      <c r="Q26" s="49">
        <v>1</v>
      </c>
      <c r="R26" s="49"/>
      <c r="S26" s="53"/>
      <c r="T26" s="53"/>
      <c r="U26" s="53"/>
      <c r="V26" s="53"/>
      <c r="W26" s="53"/>
      <c r="X26" s="53"/>
      <c r="Z26">
        <f>SUM(Table13567144[[#This Row],[Shia %]:[Mandaeans %]])</f>
        <v>1</v>
      </c>
    </row>
    <row r="27" spans="1:26" x14ac:dyDescent="0.3">
      <c r="A27">
        <v>26</v>
      </c>
      <c r="B27" t="s">
        <v>323</v>
      </c>
      <c r="C27" s="17">
        <v>889114</v>
      </c>
      <c r="D27" t="s">
        <v>23</v>
      </c>
      <c r="E27" t="s">
        <v>23</v>
      </c>
      <c r="G27" t="s">
        <v>376</v>
      </c>
      <c r="H27" s="15">
        <v>1</v>
      </c>
      <c r="I27" s="50">
        <f>Table13567144[[#This Row],[Shia %]]*Table13567144[[#This Row],[Populations]]</f>
        <v>0</v>
      </c>
      <c r="J27" s="50">
        <f>Table13567144[[#This Row],[Sunni Arab %]]*Table13567144[[#This Row],[Populations]]</f>
        <v>0</v>
      </c>
      <c r="K27" s="50">
        <f>Table13567144[[#This Row],[Kurds %]]*Table13567144[[#This Row],[Populations]]</f>
        <v>889114</v>
      </c>
      <c r="L27" s="50">
        <f>Table13567144[[#This Row],[Turkoman %]]*Table13567144[[#This Row],[Populations]]</f>
        <v>0</v>
      </c>
      <c r="M27" s="50">
        <f>Table13567144[[#This Row],[Christians %]]*Table13567144[[#This Row],[Populations]]</f>
        <v>0</v>
      </c>
      <c r="N27" s="50">
        <f>Table13567144[[#This Row],[Circassians %]]*Table13567144[[#This Row],[Populations]]</f>
        <v>0</v>
      </c>
      <c r="O27" s="50">
        <f>Table13567144[[#This Row],[Yazidis %]]*Table13567144[[#This Row],[Populations]]</f>
        <v>0</v>
      </c>
      <c r="P27" s="50">
        <f>Table13567144[[#This Row],[Mandaeans %]]*Table13567144[[#This Row],[Populations]]</f>
        <v>0</v>
      </c>
      <c r="Q27" s="49"/>
      <c r="R27" s="49"/>
      <c r="S27" s="53">
        <v>1</v>
      </c>
      <c r="T27" s="53"/>
      <c r="U27" s="53"/>
      <c r="V27" s="53"/>
      <c r="W27" s="53"/>
      <c r="X27" s="53"/>
      <c r="Z27">
        <f>SUM(Table13567144[[#This Row],[Shia %]:[Mandaeans %]])</f>
        <v>1</v>
      </c>
    </row>
    <row r="28" spans="1:26" x14ac:dyDescent="0.3">
      <c r="A28">
        <v>27</v>
      </c>
      <c r="B28" t="s">
        <v>336</v>
      </c>
      <c r="C28" s="17">
        <v>169834</v>
      </c>
      <c r="D28" t="s">
        <v>144</v>
      </c>
      <c r="E28" t="s">
        <v>23</v>
      </c>
      <c r="G28" t="s">
        <v>376</v>
      </c>
      <c r="H28" s="15">
        <v>1</v>
      </c>
      <c r="I28" s="50">
        <f>Table13567144[[#This Row],[Shia %]]*Table13567144[[#This Row],[Populations]]</f>
        <v>0</v>
      </c>
      <c r="J28" s="50">
        <f>Table13567144[[#This Row],[Sunni Arab %]]*Table13567144[[#This Row],[Populations]]</f>
        <v>0</v>
      </c>
      <c r="K28" s="50">
        <f>Table13567144[[#This Row],[Kurds %]]*Table13567144[[#This Row],[Populations]]</f>
        <v>169834</v>
      </c>
      <c r="L28" s="50">
        <f>Table13567144[[#This Row],[Turkoman %]]*Table13567144[[#This Row],[Populations]]</f>
        <v>0</v>
      </c>
      <c r="M28" s="50">
        <f>Table13567144[[#This Row],[Christians %]]*Table13567144[[#This Row],[Populations]]</f>
        <v>0</v>
      </c>
      <c r="N28" s="50">
        <f>Table13567144[[#This Row],[Circassians %]]*Table13567144[[#This Row],[Populations]]</f>
        <v>0</v>
      </c>
      <c r="O28" s="50">
        <f>Table13567144[[#This Row],[Yazidis %]]*Table13567144[[#This Row],[Populations]]</f>
        <v>0</v>
      </c>
      <c r="P28" s="50">
        <f>Table13567144[[#This Row],[Mandaeans %]]*Table13567144[[#This Row],[Populations]]</f>
        <v>0</v>
      </c>
      <c r="Q28" s="49"/>
      <c r="R28" s="49"/>
      <c r="S28" s="53">
        <v>1</v>
      </c>
      <c r="T28" s="53"/>
      <c r="U28" s="53"/>
      <c r="V28" s="53"/>
      <c r="W28" s="53"/>
      <c r="X28" s="53"/>
      <c r="Z28">
        <f>SUM(Table13567144[[#This Row],[Shia %]:[Mandaeans %]])</f>
        <v>1</v>
      </c>
    </row>
    <row r="29" spans="1:26" x14ac:dyDescent="0.3">
      <c r="A29">
        <v>28</v>
      </c>
      <c r="B29" t="s">
        <v>338</v>
      </c>
      <c r="C29" s="17">
        <v>119075</v>
      </c>
      <c r="D29" t="s">
        <v>146</v>
      </c>
      <c r="E29" t="s">
        <v>23</v>
      </c>
      <c r="G29" t="s">
        <v>376</v>
      </c>
      <c r="H29" s="15">
        <v>1</v>
      </c>
      <c r="I29" s="50">
        <f>Table13567144[[#This Row],[Shia %]]*Table13567144[[#This Row],[Populations]]</f>
        <v>0</v>
      </c>
      <c r="J29" s="50">
        <f>Table13567144[[#This Row],[Sunni Arab %]]*Table13567144[[#This Row],[Populations]]</f>
        <v>0</v>
      </c>
      <c r="K29" s="50">
        <f>Table13567144[[#This Row],[Kurds %]]*Table13567144[[#This Row],[Populations]]</f>
        <v>119075</v>
      </c>
      <c r="L29" s="50">
        <f>Table13567144[[#This Row],[Turkoman %]]*Table13567144[[#This Row],[Populations]]</f>
        <v>0</v>
      </c>
      <c r="M29" s="50">
        <f>Table13567144[[#This Row],[Christians %]]*Table13567144[[#This Row],[Populations]]</f>
        <v>0</v>
      </c>
      <c r="N29" s="50">
        <f>Table13567144[[#This Row],[Circassians %]]*Table13567144[[#This Row],[Populations]]</f>
        <v>0</v>
      </c>
      <c r="O29" s="50">
        <f>Table13567144[[#This Row],[Yazidis %]]*Table13567144[[#This Row],[Populations]]</f>
        <v>0</v>
      </c>
      <c r="P29" s="50">
        <f>Table13567144[[#This Row],[Mandaeans %]]*Table13567144[[#This Row],[Populations]]</f>
        <v>0</v>
      </c>
      <c r="Q29" s="49"/>
      <c r="R29" s="49"/>
      <c r="S29" s="53">
        <v>1</v>
      </c>
      <c r="T29" s="53"/>
      <c r="U29" s="53"/>
      <c r="V29" s="53"/>
      <c r="W29" s="53"/>
      <c r="X29" s="53"/>
      <c r="Z29">
        <f>SUM(Table13567144[[#This Row],[Shia %]:[Mandaeans %]])</f>
        <v>1</v>
      </c>
    </row>
    <row r="30" spans="1:26" x14ac:dyDescent="0.3">
      <c r="A30">
        <v>29</v>
      </c>
      <c r="B30" t="s">
        <v>340</v>
      </c>
      <c r="C30" s="17">
        <v>63656</v>
      </c>
      <c r="D30" t="s">
        <v>148</v>
      </c>
      <c r="E30" t="s">
        <v>23</v>
      </c>
      <c r="G30" t="s">
        <v>376</v>
      </c>
      <c r="H30" s="15">
        <v>1</v>
      </c>
      <c r="I30" s="50">
        <f>Table13567144[[#This Row],[Shia %]]*Table13567144[[#This Row],[Populations]]</f>
        <v>0</v>
      </c>
      <c r="J30" s="50">
        <f>Table13567144[[#This Row],[Sunni Arab %]]*Table13567144[[#This Row],[Populations]]</f>
        <v>0</v>
      </c>
      <c r="K30" s="50">
        <f>Table13567144[[#This Row],[Kurds %]]*Table13567144[[#This Row],[Populations]]</f>
        <v>63656</v>
      </c>
      <c r="L30" s="50">
        <f>Table13567144[[#This Row],[Turkoman %]]*Table13567144[[#This Row],[Populations]]</f>
        <v>0</v>
      </c>
      <c r="M30" s="50">
        <f>Table13567144[[#This Row],[Christians %]]*Table13567144[[#This Row],[Populations]]</f>
        <v>0</v>
      </c>
      <c r="N30" s="50">
        <f>Table13567144[[#This Row],[Circassians %]]*Table13567144[[#This Row],[Populations]]</f>
        <v>0</v>
      </c>
      <c r="O30" s="50">
        <f>Table13567144[[#This Row],[Yazidis %]]*Table13567144[[#This Row],[Populations]]</f>
        <v>0</v>
      </c>
      <c r="P30" s="50">
        <f>Table13567144[[#This Row],[Mandaeans %]]*Table13567144[[#This Row],[Populations]]</f>
        <v>0</v>
      </c>
      <c r="Q30" s="49"/>
      <c r="R30" s="49"/>
      <c r="S30" s="53">
        <v>1</v>
      </c>
      <c r="T30" s="53"/>
      <c r="U30" s="53"/>
      <c r="V30" s="53"/>
      <c r="W30" s="53"/>
      <c r="X30" s="53"/>
      <c r="Z30">
        <f>SUM(Table13567144[[#This Row],[Shia %]:[Mandaeans %]])</f>
        <v>1</v>
      </c>
    </row>
    <row r="31" spans="1:26" x14ac:dyDescent="0.3">
      <c r="A31">
        <v>30</v>
      </c>
      <c r="B31" t="s">
        <v>344</v>
      </c>
      <c r="C31" s="17">
        <v>195001</v>
      </c>
      <c r="D31" t="s">
        <v>150</v>
      </c>
      <c r="E31" t="s">
        <v>23</v>
      </c>
      <c r="G31" t="s">
        <v>376</v>
      </c>
      <c r="H31" s="15">
        <v>1</v>
      </c>
      <c r="I31" s="50">
        <f>Table13567144[[#This Row],[Shia %]]*Table13567144[[#This Row],[Populations]]</f>
        <v>0</v>
      </c>
      <c r="J31" s="50">
        <f>Table13567144[[#This Row],[Sunni Arab %]]*Table13567144[[#This Row],[Populations]]</f>
        <v>0</v>
      </c>
      <c r="K31" s="50">
        <f>Table13567144[[#This Row],[Kurds %]]*Table13567144[[#This Row],[Populations]]</f>
        <v>195001</v>
      </c>
      <c r="L31" s="50">
        <f>Table13567144[[#This Row],[Turkoman %]]*Table13567144[[#This Row],[Populations]]</f>
        <v>0</v>
      </c>
      <c r="M31" s="50">
        <f>Table13567144[[#This Row],[Christians %]]*Table13567144[[#This Row],[Populations]]</f>
        <v>0</v>
      </c>
      <c r="N31" s="50">
        <f>Table13567144[[#This Row],[Circassians %]]*Table13567144[[#This Row],[Populations]]</f>
        <v>0</v>
      </c>
      <c r="O31" s="50">
        <f>Table13567144[[#This Row],[Yazidis %]]*Table13567144[[#This Row],[Populations]]</f>
        <v>0</v>
      </c>
      <c r="P31" s="50">
        <f>Table13567144[[#This Row],[Mandaeans %]]*Table13567144[[#This Row],[Populations]]</f>
        <v>0</v>
      </c>
      <c r="Q31" s="49"/>
      <c r="R31" s="49"/>
      <c r="S31" s="53">
        <v>1</v>
      </c>
      <c r="T31" s="53"/>
      <c r="U31" s="53"/>
      <c r="V31" s="53"/>
      <c r="W31" s="53"/>
      <c r="X31" s="53"/>
      <c r="Z31">
        <f>SUM(Table13567144[[#This Row],[Shia %]:[Mandaeans %]])</f>
        <v>1</v>
      </c>
    </row>
    <row r="32" spans="1:26" x14ac:dyDescent="0.3">
      <c r="A32">
        <v>31</v>
      </c>
      <c r="B32" t="s">
        <v>346</v>
      </c>
      <c r="C32" s="17">
        <v>200770</v>
      </c>
      <c r="D32" t="s">
        <v>152</v>
      </c>
      <c r="E32" t="s">
        <v>23</v>
      </c>
      <c r="G32" t="s">
        <v>376</v>
      </c>
      <c r="H32" s="15">
        <v>1</v>
      </c>
      <c r="I32" s="50">
        <f>Table13567144[[#This Row],[Shia %]]*Table13567144[[#This Row],[Populations]]</f>
        <v>0</v>
      </c>
      <c r="J32" s="50">
        <f>Table13567144[[#This Row],[Sunni Arab %]]*Table13567144[[#This Row],[Populations]]</f>
        <v>0</v>
      </c>
      <c r="K32" s="50">
        <f>Table13567144[[#This Row],[Kurds %]]*Table13567144[[#This Row],[Populations]]</f>
        <v>200770</v>
      </c>
      <c r="L32" s="50">
        <f>Table13567144[[#This Row],[Turkoman %]]*Table13567144[[#This Row],[Populations]]</f>
        <v>0</v>
      </c>
      <c r="M32" s="50">
        <f>Table13567144[[#This Row],[Christians %]]*Table13567144[[#This Row],[Populations]]</f>
        <v>0</v>
      </c>
      <c r="N32" s="50">
        <f>Table13567144[[#This Row],[Circassians %]]*Table13567144[[#This Row],[Populations]]</f>
        <v>0</v>
      </c>
      <c r="O32" s="50">
        <f>Table13567144[[#This Row],[Yazidis %]]*Table13567144[[#This Row],[Populations]]</f>
        <v>0</v>
      </c>
      <c r="P32" s="50">
        <f>Table13567144[[#This Row],[Mandaeans %]]*Table13567144[[#This Row],[Populations]]</f>
        <v>0</v>
      </c>
      <c r="Q32" s="49"/>
      <c r="R32" s="49"/>
      <c r="S32" s="53">
        <v>1</v>
      </c>
      <c r="T32" s="53"/>
      <c r="U32" s="53"/>
      <c r="V32" s="53"/>
      <c r="W32" s="53"/>
      <c r="X32" s="53"/>
      <c r="Z32">
        <f>SUM(Table13567144[[#This Row],[Shia %]:[Mandaeans %]])</f>
        <v>1</v>
      </c>
    </row>
    <row r="33" spans="1:26" x14ac:dyDescent="0.3">
      <c r="A33">
        <v>32</v>
      </c>
      <c r="B33" t="s">
        <v>353</v>
      </c>
      <c r="C33" s="17">
        <v>46265</v>
      </c>
      <c r="D33" t="s">
        <v>158</v>
      </c>
      <c r="E33" t="s">
        <v>23</v>
      </c>
      <c r="G33" t="s">
        <v>376</v>
      </c>
      <c r="H33" s="15">
        <v>1</v>
      </c>
      <c r="I33" s="50">
        <f>Table13567144[[#This Row],[Shia %]]*Table13567144[[#This Row],[Populations]]</f>
        <v>0</v>
      </c>
      <c r="J33" s="50">
        <f>Table13567144[[#This Row],[Sunni Arab %]]*Table13567144[[#This Row],[Populations]]</f>
        <v>0</v>
      </c>
      <c r="K33" s="50">
        <f>Table13567144[[#This Row],[Kurds %]]*Table13567144[[#This Row],[Populations]]</f>
        <v>46265</v>
      </c>
      <c r="L33" s="50">
        <f>Table13567144[[#This Row],[Turkoman %]]*Table13567144[[#This Row],[Populations]]</f>
        <v>0</v>
      </c>
      <c r="M33" s="50">
        <f>Table13567144[[#This Row],[Christians %]]*Table13567144[[#This Row],[Populations]]</f>
        <v>0</v>
      </c>
      <c r="N33" s="50">
        <f>Table13567144[[#This Row],[Circassians %]]*Table13567144[[#This Row],[Populations]]</f>
        <v>0</v>
      </c>
      <c r="O33" s="50">
        <f>Table13567144[[#This Row],[Yazidis %]]*Table13567144[[#This Row],[Populations]]</f>
        <v>0</v>
      </c>
      <c r="P33" s="50">
        <f>Table13567144[[#This Row],[Mandaeans %]]*Table13567144[[#This Row],[Populations]]</f>
        <v>0</v>
      </c>
      <c r="Q33" s="49"/>
      <c r="R33" s="49"/>
      <c r="S33" s="53">
        <v>1</v>
      </c>
      <c r="T33" s="53"/>
      <c r="U33" s="53"/>
      <c r="V33" s="53"/>
      <c r="W33" s="53"/>
      <c r="X33" s="53"/>
      <c r="Z33">
        <f>SUM(Table13567144[[#This Row],[Shia %]:[Mandaeans %]])</f>
        <v>1</v>
      </c>
    </row>
    <row r="34" spans="1:26" x14ac:dyDescent="0.3">
      <c r="A34">
        <v>33</v>
      </c>
      <c r="B34" t="s">
        <v>354</v>
      </c>
      <c r="C34" s="17">
        <v>130786</v>
      </c>
      <c r="D34" t="s">
        <v>159</v>
      </c>
      <c r="E34" t="s">
        <v>23</v>
      </c>
      <c r="G34" t="s">
        <v>376</v>
      </c>
      <c r="H34" s="15">
        <v>1</v>
      </c>
      <c r="I34" s="50">
        <f>Table13567144[[#This Row],[Shia %]]*Table13567144[[#This Row],[Populations]]</f>
        <v>0</v>
      </c>
      <c r="J34" s="50">
        <f>Table13567144[[#This Row],[Sunni Arab %]]*Table13567144[[#This Row],[Populations]]</f>
        <v>0</v>
      </c>
      <c r="K34" s="50">
        <f>Table13567144[[#This Row],[Kurds %]]*Table13567144[[#This Row],[Populations]]</f>
        <v>130786</v>
      </c>
      <c r="L34" s="50">
        <f>Table13567144[[#This Row],[Turkoman %]]*Table13567144[[#This Row],[Populations]]</f>
        <v>0</v>
      </c>
      <c r="M34" s="50">
        <f>Table13567144[[#This Row],[Christians %]]*Table13567144[[#This Row],[Populations]]</f>
        <v>0</v>
      </c>
      <c r="N34" s="50">
        <f>Table13567144[[#This Row],[Circassians %]]*Table13567144[[#This Row],[Populations]]</f>
        <v>0</v>
      </c>
      <c r="O34" s="50">
        <f>Table13567144[[#This Row],[Yazidis %]]*Table13567144[[#This Row],[Populations]]</f>
        <v>0</v>
      </c>
      <c r="P34" s="50">
        <f>Table13567144[[#This Row],[Mandaeans %]]*Table13567144[[#This Row],[Populations]]</f>
        <v>0</v>
      </c>
      <c r="Q34" s="49"/>
      <c r="R34" s="49"/>
      <c r="S34" s="53">
        <v>1</v>
      </c>
      <c r="T34" s="53"/>
      <c r="U34" s="53"/>
      <c r="V34" s="53"/>
      <c r="W34" s="53"/>
      <c r="X34" s="53"/>
      <c r="Z34">
        <f>SUM(Table13567144[[#This Row],[Shia %]:[Mandaeans %]])</f>
        <v>1</v>
      </c>
    </row>
    <row r="35" spans="1:26" x14ac:dyDescent="0.3">
      <c r="A35">
        <v>34</v>
      </c>
      <c r="B35" t="s">
        <v>356</v>
      </c>
      <c r="C35" s="17">
        <v>244707</v>
      </c>
      <c r="D35" t="s">
        <v>161</v>
      </c>
      <c r="E35" t="s">
        <v>23</v>
      </c>
      <c r="G35" t="s">
        <v>376</v>
      </c>
      <c r="H35" s="15">
        <v>1</v>
      </c>
      <c r="I35" s="50">
        <f>Table13567144[[#This Row],[Shia %]]*Table13567144[[#This Row],[Populations]]</f>
        <v>0</v>
      </c>
      <c r="J35" s="50">
        <f>Table13567144[[#This Row],[Sunni Arab %]]*Table13567144[[#This Row],[Populations]]</f>
        <v>0</v>
      </c>
      <c r="K35" s="50">
        <f>Table13567144[[#This Row],[Kurds %]]*Table13567144[[#This Row],[Populations]]</f>
        <v>244707</v>
      </c>
      <c r="L35" s="50">
        <f>Table13567144[[#This Row],[Turkoman %]]*Table13567144[[#This Row],[Populations]]</f>
        <v>0</v>
      </c>
      <c r="M35" s="50">
        <f>Table13567144[[#This Row],[Christians %]]*Table13567144[[#This Row],[Populations]]</f>
        <v>0</v>
      </c>
      <c r="N35" s="50">
        <f>Table13567144[[#This Row],[Circassians %]]*Table13567144[[#This Row],[Populations]]</f>
        <v>0</v>
      </c>
      <c r="O35" s="50">
        <f>Table13567144[[#This Row],[Yazidis %]]*Table13567144[[#This Row],[Populations]]</f>
        <v>0</v>
      </c>
      <c r="P35" s="50">
        <f>Table13567144[[#This Row],[Mandaeans %]]*Table13567144[[#This Row],[Populations]]</f>
        <v>0</v>
      </c>
      <c r="Q35" s="49"/>
      <c r="R35" s="49"/>
      <c r="S35" s="53">
        <v>1</v>
      </c>
      <c r="T35" s="53"/>
      <c r="U35" s="53"/>
      <c r="V35" s="53"/>
      <c r="W35" s="53"/>
      <c r="X35" s="53"/>
      <c r="Z35">
        <f>SUM(Table13567144[[#This Row],[Shia %]:[Mandaeans %]])</f>
        <v>1</v>
      </c>
    </row>
    <row r="36" spans="1:26" x14ac:dyDescent="0.3">
      <c r="A36">
        <v>35</v>
      </c>
      <c r="B36" t="s">
        <v>360</v>
      </c>
      <c r="C36" s="17">
        <v>35237</v>
      </c>
      <c r="D36" t="s">
        <v>165</v>
      </c>
      <c r="E36" t="s">
        <v>23</v>
      </c>
      <c r="G36" t="s">
        <v>376</v>
      </c>
      <c r="H36" s="15">
        <v>1</v>
      </c>
      <c r="I36" s="50">
        <f>Table13567144[[#This Row],[Shia %]]*Table13567144[[#This Row],[Populations]]</f>
        <v>0</v>
      </c>
      <c r="J36" s="50">
        <f>Table13567144[[#This Row],[Sunni Arab %]]*Table13567144[[#This Row],[Populations]]</f>
        <v>0</v>
      </c>
      <c r="K36" s="50">
        <f>Table13567144[[#This Row],[Kurds %]]*Table13567144[[#This Row],[Populations]]</f>
        <v>35237</v>
      </c>
      <c r="L36" s="50">
        <f>Table13567144[[#This Row],[Turkoman %]]*Table13567144[[#This Row],[Populations]]</f>
        <v>0</v>
      </c>
      <c r="M36" s="50">
        <f>Table13567144[[#This Row],[Christians %]]*Table13567144[[#This Row],[Populations]]</f>
        <v>0</v>
      </c>
      <c r="N36" s="50">
        <f>Table13567144[[#This Row],[Circassians %]]*Table13567144[[#This Row],[Populations]]</f>
        <v>0</v>
      </c>
      <c r="O36" s="50">
        <f>Table13567144[[#This Row],[Yazidis %]]*Table13567144[[#This Row],[Populations]]</f>
        <v>0</v>
      </c>
      <c r="P36" s="50">
        <f>Table13567144[[#This Row],[Mandaeans %]]*Table13567144[[#This Row],[Populations]]</f>
        <v>0</v>
      </c>
      <c r="Q36" s="49"/>
      <c r="R36" s="49"/>
      <c r="S36" s="53">
        <v>1</v>
      </c>
      <c r="T36" s="53"/>
      <c r="U36" s="53"/>
      <c r="V36" s="53"/>
      <c r="W36" s="53"/>
      <c r="X36" s="53"/>
      <c r="Z36">
        <f>SUM(Table13567144[[#This Row],[Shia %]:[Mandaeans %]])</f>
        <v>1</v>
      </c>
    </row>
    <row r="37" spans="1:26" x14ac:dyDescent="0.3">
      <c r="A37">
        <v>36</v>
      </c>
      <c r="B37" t="s">
        <v>285</v>
      </c>
      <c r="C37" s="17">
        <v>476132</v>
      </c>
      <c r="D37" t="s">
        <v>95</v>
      </c>
      <c r="E37" t="s">
        <v>24</v>
      </c>
      <c r="G37" t="s">
        <v>374</v>
      </c>
      <c r="H37" s="15">
        <v>1</v>
      </c>
      <c r="I37" s="50">
        <f>Table13567144[[#This Row],[Shia %]]*Table13567144[[#This Row],[Populations]]</f>
        <v>476132</v>
      </c>
      <c r="J37" s="50">
        <f>Table13567144[[#This Row],[Sunni Arab %]]*Table13567144[[#This Row],[Populations]]</f>
        <v>0</v>
      </c>
      <c r="K37" s="50">
        <f>Table13567144[[#This Row],[Kurds %]]*Table13567144[[#This Row],[Populations]]</f>
        <v>0</v>
      </c>
      <c r="L37" s="50">
        <f>Table13567144[[#This Row],[Turkoman %]]*Table13567144[[#This Row],[Populations]]</f>
        <v>0</v>
      </c>
      <c r="M37" s="50">
        <f>Table13567144[[#This Row],[Christians %]]*Table13567144[[#This Row],[Populations]]</f>
        <v>0</v>
      </c>
      <c r="N37" s="50">
        <f>Table13567144[[#This Row],[Circassians %]]*Table13567144[[#This Row],[Populations]]</f>
        <v>0</v>
      </c>
      <c r="O37" s="50">
        <f>Table13567144[[#This Row],[Yazidis %]]*Table13567144[[#This Row],[Populations]]</f>
        <v>0</v>
      </c>
      <c r="P37" s="50">
        <f>Table13567144[[#This Row],[Mandaeans %]]*Table13567144[[#This Row],[Populations]]</f>
        <v>0</v>
      </c>
      <c r="Q37" s="49">
        <v>1</v>
      </c>
      <c r="R37" s="49"/>
      <c r="S37" s="53"/>
      <c r="T37" s="53"/>
      <c r="U37" s="53"/>
      <c r="V37" s="53"/>
      <c r="W37" s="53"/>
      <c r="X37" s="53"/>
      <c r="Z37">
        <f>SUM(Table13567144[[#This Row],[Shia %]:[Mandaeans %]])</f>
        <v>1</v>
      </c>
    </row>
    <row r="38" spans="1:26" x14ac:dyDescent="0.3">
      <c r="A38">
        <v>37</v>
      </c>
      <c r="B38" t="s">
        <v>288</v>
      </c>
      <c r="C38" s="17">
        <v>841276</v>
      </c>
      <c r="D38" t="s">
        <v>98</v>
      </c>
      <c r="E38" t="s">
        <v>24</v>
      </c>
      <c r="G38" t="s">
        <v>374</v>
      </c>
      <c r="H38" s="15">
        <v>1</v>
      </c>
      <c r="I38" s="50">
        <f>Table13567144[[#This Row],[Shia %]]*Table13567144[[#This Row],[Populations]]</f>
        <v>841276</v>
      </c>
      <c r="J38" s="50">
        <f>Table13567144[[#This Row],[Sunni Arab %]]*Table13567144[[#This Row],[Populations]]</f>
        <v>0</v>
      </c>
      <c r="K38" s="50">
        <f>Table13567144[[#This Row],[Kurds %]]*Table13567144[[#This Row],[Populations]]</f>
        <v>0</v>
      </c>
      <c r="L38" s="50">
        <f>Table13567144[[#This Row],[Turkoman %]]*Table13567144[[#This Row],[Populations]]</f>
        <v>0</v>
      </c>
      <c r="M38" s="50">
        <f>Table13567144[[#This Row],[Christians %]]*Table13567144[[#This Row],[Populations]]</f>
        <v>0</v>
      </c>
      <c r="N38" s="50">
        <f>Table13567144[[#This Row],[Circassians %]]*Table13567144[[#This Row],[Populations]]</f>
        <v>0</v>
      </c>
      <c r="O38" s="50">
        <f>Table13567144[[#This Row],[Yazidis %]]*Table13567144[[#This Row],[Populations]]</f>
        <v>0</v>
      </c>
      <c r="P38" s="50">
        <f>Table13567144[[#This Row],[Mandaeans %]]*Table13567144[[#This Row],[Populations]]</f>
        <v>0</v>
      </c>
      <c r="Q38" s="49">
        <v>1</v>
      </c>
      <c r="R38" s="49"/>
      <c r="S38" s="53"/>
      <c r="T38" s="53"/>
      <c r="U38" s="53"/>
      <c r="V38" s="53"/>
      <c r="W38" s="53"/>
      <c r="X38" s="53"/>
      <c r="Z38">
        <f>SUM(Table13567144[[#This Row],[Shia %]:[Mandaeans %]])</f>
        <v>1</v>
      </c>
    </row>
    <row r="39" spans="1:26" x14ac:dyDescent="0.3">
      <c r="A39">
        <v>38</v>
      </c>
      <c r="B39" t="s">
        <v>299</v>
      </c>
      <c r="C39" s="17">
        <v>354104</v>
      </c>
      <c r="D39" t="s">
        <v>109</v>
      </c>
      <c r="E39" t="s">
        <v>24</v>
      </c>
      <c r="G39" t="s">
        <v>374</v>
      </c>
      <c r="H39" s="15">
        <v>1</v>
      </c>
      <c r="I39" s="50">
        <f>Table13567144[[#This Row],[Shia %]]*Table13567144[[#This Row],[Populations]]</f>
        <v>332857.76</v>
      </c>
      <c r="J39" s="50">
        <f>Table13567144[[#This Row],[Sunni Arab %]]*Table13567144[[#This Row],[Populations]]</f>
        <v>21246.239999999998</v>
      </c>
      <c r="K39" s="50">
        <f>Table13567144[[#This Row],[Kurds %]]*Table13567144[[#This Row],[Populations]]</f>
        <v>0</v>
      </c>
      <c r="L39" s="50">
        <f>Table13567144[[#This Row],[Turkoman %]]*Table13567144[[#This Row],[Populations]]</f>
        <v>0</v>
      </c>
      <c r="M39" s="50">
        <f>Table13567144[[#This Row],[Christians %]]*Table13567144[[#This Row],[Populations]]</f>
        <v>0</v>
      </c>
      <c r="N39" s="50">
        <f>Table13567144[[#This Row],[Circassians %]]*Table13567144[[#This Row],[Populations]]</f>
        <v>0</v>
      </c>
      <c r="O39" s="50">
        <f>Table13567144[[#This Row],[Yazidis %]]*Table13567144[[#This Row],[Populations]]</f>
        <v>0</v>
      </c>
      <c r="P39" s="50">
        <f>Table13567144[[#This Row],[Mandaeans %]]*Table13567144[[#This Row],[Populations]]</f>
        <v>0</v>
      </c>
      <c r="Q39" s="49">
        <v>0.94</v>
      </c>
      <c r="R39" s="49">
        <v>0.06</v>
      </c>
      <c r="S39" s="53"/>
      <c r="T39" s="53"/>
      <c r="U39" s="53"/>
      <c r="V39" s="53"/>
      <c r="W39" s="53"/>
      <c r="X39" s="53"/>
      <c r="Z39">
        <f>SUM(Table13567144[[#This Row],[Shia %]:[Mandaeans %]])</f>
        <v>1</v>
      </c>
    </row>
    <row r="40" spans="1:26" x14ac:dyDescent="0.3">
      <c r="A40">
        <v>39</v>
      </c>
      <c r="B40" t="s">
        <v>307</v>
      </c>
      <c r="C40" s="17">
        <v>393530</v>
      </c>
      <c r="D40" t="s">
        <v>117</v>
      </c>
      <c r="E40" t="s">
        <v>24</v>
      </c>
      <c r="G40" t="s">
        <v>374</v>
      </c>
      <c r="H40" s="15">
        <v>0.52400000000000002</v>
      </c>
      <c r="I40" s="50">
        <f>Table13567144[[#This Row],[Shia %]]*Table13567144[[#This Row],[Populations]]</f>
        <v>354177</v>
      </c>
      <c r="J40" s="50">
        <f>Table13567144[[#This Row],[Sunni Arab %]]*Table13567144[[#This Row],[Populations]]</f>
        <v>39353</v>
      </c>
      <c r="K40" s="50">
        <f>Table13567144[[#This Row],[Kurds %]]*Table13567144[[#This Row],[Populations]]</f>
        <v>0</v>
      </c>
      <c r="L40" s="50">
        <f>Table13567144[[#This Row],[Turkoman %]]*Table13567144[[#This Row],[Populations]]</f>
        <v>0</v>
      </c>
      <c r="M40" s="50">
        <f>Table13567144[[#This Row],[Christians %]]*Table13567144[[#This Row],[Populations]]</f>
        <v>0</v>
      </c>
      <c r="N40" s="50">
        <f>Table13567144[[#This Row],[Circassians %]]*Table13567144[[#This Row],[Populations]]</f>
        <v>0</v>
      </c>
      <c r="O40" s="50">
        <f>Table13567144[[#This Row],[Yazidis %]]*Table13567144[[#This Row],[Populations]]</f>
        <v>0</v>
      </c>
      <c r="P40" s="50">
        <f>Table13567144[[#This Row],[Mandaeans %]]*Table13567144[[#This Row],[Populations]]</f>
        <v>0</v>
      </c>
      <c r="Q40" s="49">
        <v>0.9</v>
      </c>
      <c r="R40" s="49">
        <v>0.1</v>
      </c>
      <c r="S40" s="53"/>
      <c r="T40" s="53"/>
      <c r="U40" s="53"/>
      <c r="V40" s="53"/>
      <c r="W40" s="53"/>
      <c r="X40" s="53"/>
      <c r="Z40">
        <f>SUM(Table13567144[[#This Row],[Shia %]:[Mandaeans %]])</f>
        <v>1</v>
      </c>
    </row>
    <row r="41" spans="1:26" x14ac:dyDescent="0.3">
      <c r="A41">
        <v>40</v>
      </c>
      <c r="B41" t="s">
        <v>272</v>
      </c>
      <c r="C41" s="17">
        <v>1202492</v>
      </c>
      <c r="D41" t="s">
        <v>83</v>
      </c>
      <c r="E41" t="s">
        <v>25</v>
      </c>
      <c r="G41" t="s">
        <v>374</v>
      </c>
      <c r="H41" s="15">
        <v>0.83899999999999997</v>
      </c>
      <c r="I41" s="50">
        <f>Table13567144[[#This Row],[Shia %]]*Table13567144[[#This Row],[Populations]]</f>
        <v>1022118.2</v>
      </c>
      <c r="J41" s="50">
        <f>Table13567144[[#This Row],[Sunni Arab %]]*Table13567144[[#This Row],[Populations]]</f>
        <v>168348.88</v>
      </c>
      <c r="K41" s="50">
        <f>Table13567144[[#This Row],[Kurds %]]*Table13567144[[#This Row],[Populations]]</f>
        <v>0</v>
      </c>
      <c r="L41" s="50">
        <f>Table13567144[[#This Row],[Turkoman %]]*Table13567144[[#This Row],[Populations]]</f>
        <v>0</v>
      </c>
      <c r="M41" s="50">
        <f>Table13567144[[#This Row],[Christians %]]*Table13567144[[#This Row],[Populations]]</f>
        <v>12024.92</v>
      </c>
      <c r="N41" s="50">
        <f>Table13567144[[#This Row],[Circassians %]]*Table13567144[[#This Row],[Populations]]</f>
        <v>0</v>
      </c>
      <c r="O41" s="50">
        <f>Table13567144[[#This Row],[Yazidis %]]*Table13567144[[#This Row],[Populations]]</f>
        <v>0</v>
      </c>
      <c r="P41" s="50">
        <f>Table13567144[[#This Row],[Mandaeans %]]*Table13567144[[#This Row],[Populations]]</f>
        <v>0</v>
      </c>
      <c r="Q41" s="49">
        <v>0.85</v>
      </c>
      <c r="R41" s="49">
        <v>0.14000000000000001</v>
      </c>
      <c r="S41" s="53"/>
      <c r="T41" s="53"/>
      <c r="U41" s="53">
        <v>0.01</v>
      </c>
      <c r="V41" s="53"/>
      <c r="W41" s="53"/>
      <c r="X41" s="53"/>
      <c r="Z41">
        <f>SUM(Table13567144[[#This Row],[Shia %]:[Mandaeans %]])</f>
        <v>1</v>
      </c>
    </row>
    <row r="42" spans="1:26" x14ac:dyDescent="0.3">
      <c r="A42">
        <v>41</v>
      </c>
      <c r="B42" t="s">
        <v>290</v>
      </c>
      <c r="C42" s="17">
        <v>1365593</v>
      </c>
      <c r="D42" t="s">
        <v>100</v>
      </c>
      <c r="E42" t="s">
        <v>25</v>
      </c>
      <c r="G42" t="s">
        <v>374</v>
      </c>
      <c r="H42" s="15">
        <v>1</v>
      </c>
      <c r="I42" s="50">
        <f>Table13567144[[#This Row],[Shia %]]*Table13567144[[#This Row],[Populations]]</f>
        <v>341398.25</v>
      </c>
      <c r="J42" s="50">
        <f>Table13567144[[#This Row],[Sunni Arab %]]*Table13567144[[#This Row],[Populations]]</f>
        <v>1024194.75</v>
      </c>
      <c r="K42" s="50">
        <f>Table13567144[[#This Row],[Kurds %]]*Table13567144[[#This Row],[Populations]]</f>
        <v>0</v>
      </c>
      <c r="L42" s="50">
        <f>Table13567144[[#This Row],[Turkoman %]]*Table13567144[[#This Row],[Populations]]</f>
        <v>0</v>
      </c>
      <c r="M42" s="50">
        <f>Table13567144[[#This Row],[Christians %]]*Table13567144[[#This Row],[Populations]]</f>
        <v>0</v>
      </c>
      <c r="N42" s="50">
        <f>Table13567144[[#This Row],[Circassians %]]*Table13567144[[#This Row],[Populations]]</f>
        <v>0</v>
      </c>
      <c r="O42" s="50">
        <f>Table13567144[[#This Row],[Yazidis %]]*Table13567144[[#This Row],[Populations]]</f>
        <v>0</v>
      </c>
      <c r="P42" s="50">
        <f>Table13567144[[#This Row],[Mandaeans %]]*Table13567144[[#This Row],[Populations]]</f>
        <v>0</v>
      </c>
      <c r="Q42" s="49">
        <v>0.25</v>
      </c>
      <c r="R42" s="49">
        <v>0.75</v>
      </c>
      <c r="S42" s="53"/>
      <c r="T42" s="53"/>
      <c r="U42" s="53"/>
      <c r="V42" s="53"/>
      <c r="W42" s="53"/>
      <c r="X42" s="53"/>
      <c r="Z42">
        <f>SUM(Table13567144[[#This Row],[Shia %]:[Mandaeans %]])</f>
        <v>1</v>
      </c>
    </row>
    <row r="43" spans="1:26" x14ac:dyDescent="0.3">
      <c r="A43">
        <v>42</v>
      </c>
      <c r="B43" t="s">
        <v>293</v>
      </c>
      <c r="C43" s="17">
        <v>1593676</v>
      </c>
      <c r="D43" t="s">
        <v>103</v>
      </c>
      <c r="E43" t="s">
        <v>25</v>
      </c>
      <c r="G43" t="s">
        <v>387</v>
      </c>
      <c r="H43" s="15">
        <v>1</v>
      </c>
      <c r="I43" s="50">
        <f>Table13567144[[#This Row],[Shia %]]*Table13567144[[#This Row],[Populations]]</f>
        <v>717154.20000000007</v>
      </c>
      <c r="J43" s="50">
        <f>Table13567144[[#This Row],[Sunni Arab %]]*Table13567144[[#This Row],[Populations]]</f>
        <v>860585.04</v>
      </c>
      <c r="K43" s="50">
        <f>Table13567144[[#This Row],[Kurds %]]*Table13567144[[#This Row],[Populations]]</f>
        <v>0</v>
      </c>
      <c r="L43" s="50">
        <f>Table13567144[[#This Row],[Turkoman %]]*Table13567144[[#This Row],[Populations]]</f>
        <v>0</v>
      </c>
      <c r="M43" s="50">
        <f>Table13567144[[#This Row],[Christians %]]*Table13567144[[#This Row],[Populations]]</f>
        <v>15936.76</v>
      </c>
      <c r="N43" s="50">
        <f>Table13567144[[#This Row],[Circassians %]]*Table13567144[[#This Row],[Populations]]</f>
        <v>0</v>
      </c>
      <c r="O43" s="50">
        <f>Table13567144[[#This Row],[Yazidis %]]*Table13567144[[#This Row],[Populations]]</f>
        <v>0</v>
      </c>
      <c r="P43" s="50">
        <f>Table13567144[[#This Row],[Mandaeans %]]*Table13567144[[#This Row],[Populations]]</f>
        <v>0</v>
      </c>
      <c r="Q43" s="49">
        <v>0.45</v>
      </c>
      <c r="R43" s="49">
        <v>0.54</v>
      </c>
      <c r="S43" s="53"/>
      <c r="T43" s="53"/>
      <c r="U43" s="53">
        <v>0.01</v>
      </c>
      <c r="V43" s="53"/>
      <c r="W43" s="53"/>
      <c r="X43" s="53"/>
      <c r="Z43">
        <f>SUM(Table13567144[[#This Row],[Shia %]:[Mandaeans %]])</f>
        <v>1</v>
      </c>
    </row>
    <row r="44" spans="1:26" x14ac:dyDescent="0.3">
      <c r="A44">
        <v>43</v>
      </c>
      <c r="B44" t="s">
        <v>298</v>
      </c>
      <c r="C44" s="17">
        <v>459673</v>
      </c>
      <c r="D44" t="s">
        <v>108</v>
      </c>
      <c r="E44" t="s">
        <v>25</v>
      </c>
      <c r="G44" t="s">
        <v>374</v>
      </c>
      <c r="H44" s="15">
        <v>1</v>
      </c>
      <c r="I44" s="50">
        <f>Table13567144[[#This Row],[Shia %]]*Table13567144[[#This Row],[Populations]]</f>
        <v>450479.54</v>
      </c>
      <c r="J44" s="50">
        <f>Table13567144[[#This Row],[Sunni Arab %]]*Table13567144[[#This Row],[Populations]]</f>
        <v>9193.4600000000009</v>
      </c>
      <c r="K44" s="50">
        <f>Table13567144[[#This Row],[Kurds %]]*Table13567144[[#This Row],[Populations]]</f>
        <v>0</v>
      </c>
      <c r="L44" s="50">
        <f>Table13567144[[#This Row],[Turkoman %]]*Table13567144[[#This Row],[Populations]]</f>
        <v>0</v>
      </c>
      <c r="M44" s="50">
        <f>Table13567144[[#This Row],[Christians %]]*Table13567144[[#This Row],[Populations]]</f>
        <v>0</v>
      </c>
      <c r="N44" s="50">
        <f>Table13567144[[#This Row],[Circassians %]]*Table13567144[[#This Row],[Populations]]</f>
        <v>0</v>
      </c>
      <c r="O44" s="50">
        <f>Table13567144[[#This Row],[Yazidis %]]*Table13567144[[#This Row],[Populations]]</f>
        <v>0</v>
      </c>
      <c r="P44" s="50">
        <f>Table13567144[[#This Row],[Mandaeans %]]*Table13567144[[#This Row],[Populations]]</f>
        <v>0</v>
      </c>
      <c r="Q44" s="49">
        <v>0.98</v>
      </c>
      <c r="R44" s="49">
        <v>0.02</v>
      </c>
      <c r="S44" s="53"/>
      <c r="T44" s="53"/>
      <c r="U44" s="53"/>
      <c r="V44" s="53"/>
      <c r="W44" s="53"/>
      <c r="X44" s="53"/>
      <c r="Z44">
        <f>SUM(Table13567144[[#This Row],[Shia %]:[Mandaeans %]])</f>
        <v>1</v>
      </c>
    </row>
    <row r="45" spans="1:26" x14ac:dyDescent="0.3">
      <c r="A45">
        <v>44</v>
      </c>
      <c r="B45" t="s">
        <v>300</v>
      </c>
      <c r="C45" s="17">
        <v>484004</v>
      </c>
      <c r="D45" t="s">
        <v>110</v>
      </c>
      <c r="E45" t="s">
        <v>25</v>
      </c>
      <c r="G45" t="s">
        <v>374</v>
      </c>
      <c r="H45" s="15">
        <v>1</v>
      </c>
      <c r="I45" s="50">
        <f>Table13567144[[#This Row],[Shia %]]*Table13567144[[#This Row],[Populations]]</f>
        <v>363003</v>
      </c>
      <c r="J45" s="50">
        <f>Table13567144[[#This Row],[Sunni Arab %]]*Table13567144[[#This Row],[Populations]]</f>
        <v>121001</v>
      </c>
      <c r="K45" s="50">
        <f>Table13567144[[#This Row],[Kurds %]]*Table13567144[[#This Row],[Populations]]</f>
        <v>0</v>
      </c>
      <c r="L45" s="50">
        <f>Table13567144[[#This Row],[Turkoman %]]*Table13567144[[#This Row],[Populations]]</f>
        <v>0</v>
      </c>
      <c r="M45" s="50">
        <f>Table13567144[[#This Row],[Christians %]]*Table13567144[[#This Row],[Populations]]</f>
        <v>0</v>
      </c>
      <c r="N45" s="50">
        <f>Table13567144[[#This Row],[Circassians %]]*Table13567144[[#This Row],[Populations]]</f>
        <v>0</v>
      </c>
      <c r="O45" s="50">
        <f>Table13567144[[#This Row],[Yazidis %]]*Table13567144[[#This Row],[Populations]]</f>
        <v>0</v>
      </c>
      <c r="P45" s="50">
        <f>Table13567144[[#This Row],[Mandaeans %]]*Table13567144[[#This Row],[Populations]]</f>
        <v>0</v>
      </c>
      <c r="Q45" s="49">
        <v>0.75</v>
      </c>
      <c r="R45" s="49">
        <v>0.25</v>
      </c>
      <c r="S45" s="53"/>
      <c r="T45" s="53"/>
      <c r="U45" s="53"/>
      <c r="V45" s="53"/>
      <c r="W45" s="53"/>
      <c r="X45" s="53"/>
      <c r="Z45">
        <f>SUM(Table13567144[[#This Row],[Shia %]:[Mandaeans %]])</f>
        <v>1</v>
      </c>
    </row>
    <row r="46" spans="1:26" x14ac:dyDescent="0.3">
      <c r="A46">
        <v>45</v>
      </c>
      <c r="B46" t="s">
        <v>314</v>
      </c>
      <c r="C46" s="17">
        <v>1809468</v>
      </c>
      <c r="D46" t="s">
        <v>123</v>
      </c>
      <c r="E46" t="s">
        <v>25</v>
      </c>
      <c r="G46" t="s">
        <v>374</v>
      </c>
      <c r="H46" s="15">
        <v>0.70099999999999996</v>
      </c>
      <c r="I46" s="50">
        <f>Table13567144[[#This Row],[Shia %]]*Table13567144[[#This Row],[Populations]]</f>
        <v>1268437.068</v>
      </c>
      <c r="J46" s="50">
        <f>Table13567144[[#This Row],[Sunni Arab %]]*Table13567144[[#This Row],[Populations]]</f>
        <v>399892.42800000001</v>
      </c>
      <c r="K46" s="50">
        <f>Table13567144[[#This Row],[Kurds %]]*Table13567144[[#This Row],[Populations]]</f>
        <v>0</v>
      </c>
      <c r="L46" s="50">
        <f>Table13567144[[#This Row],[Turkoman %]]*Table13567144[[#This Row],[Populations]]</f>
        <v>0</v>
      </c>
      <c r="M46" s="50">
        <f>Table13567144[[#This Row],[Christians %]]*Table13567144[[#This Row],[Populations]]</f>
        <v>141138.50399999999</v>
      </c>
      <c r="N46" s="50">
        <f>Table13567144[[#This Row],[Circassians %]]*Table13567144[[#This Row],[Populations]]</f>
        <v>0</v>
      </c>
      <c r="O46" s="50">
        <f>Table13567144[[#This Row],[Yazidis %]]*Table13567144[[#This Row],[Populations]]</f>
        <v>0</v>
      </c>
      <c r="P46" s="50">
        <f>Table13567144[[#This Row],[Mandaeans %]]*Table13567144[[#This Row],[Populations]]</f>
        <v>0</v>
      </c>
      <c r="Q46" s="49">
        <v>0.70099999999999996</v>
      </c>
      <c r="R46" s="49">
        <v>0.221</v>
      </c>
      <c r="S46" s="53"/>
      <c r="T46" s="53"/>
      <c r="U46" s="53">
        <v>7.8E-2</v>
      </c>
      <c r="V46" s="53"/>
      <c r="W46" s="53"/>
      <c r="X46" s="53"/>
      <c r="Z46">
        <f>SUM(Table13567144[[#This Row],[Shia %]:[Mandaeans %]])</f>
        <v>0.99999999999999989</v>
      </c>
    </row>
    <row r="47" spans="1:26" x14ac:dyDescent="0.3">
      <c r="A47">
        <v>46</v>
      </c>
      <c r="B47" t="s">
        <v>325</v>
      </c>
      <c r="C47" s="17">
        <v>1211849</v>
      </c>
      <c r="D47" t="s">
        <v>133</v>
      </c>
      <c r="E47" t="s">
        <v>25</v>
      </c>
      <c r="G47" t="s">
        <v>374</v>
      </c>
      <c r="H47" s="15">
        <v>1</v>
      </c>
      <c r="I47" s="50">
        <f>Table13567144[[#This Row],[Shia %]]*Table13567144[[#This Row],[Populations]]</f>
        <v>1187612.02</v>
      </c>
      <c r="J47" s="50">
        <f>Table13567144[[#This Row],[Sunni Arab %]]*Table13567144[[#This Row],[Populations]]</f>
        <v>12118.49</v>
      </c>
      <c r="K47" s="50">
        <f>Table13567144[[#This Row],[Kurds %]]*Table13567144[[#This Row],[Populations]]</f>
        <v>0</v>
      </c>
      <c r="L47" s="50">
        <f>Table13567144[[#This Row],[Turkoman %]]*Table13567144[[#This Row],[Populations]]</f>
        <v>0</v>
      </c>
      <c r="M47" s="50">
        <f>Table13567144[[#This Row],[Christians %]]*Table13567144[[#This Row],[Populations]]</f>
        <v>12118.49</v>
      </c>
      <c r="N47" s="50">
        <f>Table13567144[[#This Row],[Circassians %]]*Table13567144[[#This Row],[Populations]]</f>
        <v>0</v>
      </c>
      <c r="O47" s="50">
        <f>Table13567144[[#This Row],[Yazidis %]]*Table13567144[[#This Row],[Populations]]</f>
        <v>0</v>
      </c>
      <c r="P47" s="50">
        <f>Table13567144[[#This Row],[Mandaeans %]]*Table13567144[[#This Row],[Populations]]</f>
        <v>0</v>
      </c>
      <c r="Q47" s="49">
        <v>0.98</v>
      </c>
      <c r="R47" s="49">
        <v>0.01</v>
      </c>
      <c r="S47" s="53"/>
      <c r="T47" s="53"/>
      <c r="U47" s="53">
        <v>0.01</v>
      </c>
      <c r="V47" s="53"/>
      <c r="W47" s="53"/>
      <c r="X47" s="53"/>
      <c r="Z47">
        <f>SUM(Table13567144[[#This Row],[Shia %]:[Mandaeans %]])</f>
        <v>1</v>
      </c>
    </row>
    <row r="48" spans="1:26" x14ac:dyDescent="0.3">
      <c r="A48">
        <v>47</v>
      </c>
      <c r="B48" t="s">
        <v>294</v>
      </c>
      <c r="C48" s="17">
        <v>349940</v>
      </c>
      <c r="D48" t="s">
        <v>104</v>
      </c>
      <c r="E48" t="s">
        <v>26</v>
      </c>
      <c r="F48" t="s">
        <v>392</v>
      </c>
      <c r="G48" t="s">
        <v>374</v>
      </c>
      <c r="H48" s="15">
        <v>1</v>
      </c>
      <c r="I48" s="50">
        <f>Table13567144[[#This Row],[Shia %]]*Table13567144[[#This Row],[Populations]]</f>
        <v>174970</v>
      </c>
      <c r="J48" s="50">
        <f>Table13567144[[#This Row],[Sunni Arab %]]*Table13567144[[#This Row],[Populations]]</f>
        <v>157473</v>
      </c>
      <c r="K48" s="50">
        <f>Table13567144[[#This Row],[Kurds %]]*Table13567144[[#This Row],[Populations]]</f>
        <v>0</v>
      </c>
      <c r="L48" s="50">
        <f>Table13567144[[#This Row],[Turkoman %]]*Table13567144[[#This Row],[Populations]]</f>
        <v>17497</v>
      </c>
      <c r="M48" s="50">
        <f>Table13567144[[#This Row],[Christians %]]*Table13567144[[#This Row],[Populations]]</f>
        <v>0</v>
      </c>
      <c r="N48" s="50">
        <f>Table13567144[[#This Row],[Circassians %]]*Table13567144[[#This Row],[Populations]]</f>
        <v>0</v>
      </c>
      <c r="O48" s="50">
        <f>Table13567144[[#This Row],[Yazidis %]]*Table13567144[[#This Row],[Populations]]</f>
        <v>0</v>
      </c>
      <c r="P48" s="50">
        <f>Table13567144[[#This Row],[Mandaeans %]]*Table13567144[[#This Row],[Populations]]</f>
        <v>0</v>
      </c>
      <c r="Q48" s="49">
        <v>0.5</v>
      </c>
      <c r="R48" s="49">
        <v>0.45</v>
      </c>
      <c r="S48" s="53"/>
      <c r="T48" s="53">
        <v>0.05</v>
      </c>
      <c r="U48" s="53"/>
      <c r="V48" s="53"/>
      <c r="W48" s="53"/>
      <c r="X48" s="53"/>
      <c r="Z48">
        <f>SUM(Table13567144[[#This Row],[Shia %]:[Mandaeans %]])</f>
        <v>1</v>
      </c>
    </row>
    <row r="49" spans="1:26" x14ac:dyDescent="0.3">
      <c r="A49">
        <v>49</v>
      </c>
      <c r="B49" t="s">
        <v>306</v>
      </c>
      <c r="C49" s="17">
        <v>254526</v>
      </c>
      <c r="D49" t="s">
        <v>116</v>
      </c>
      <c r="E49" t="s">
        <v>26</v>
      </c>
      <c r="G49" t="s">
        <v>387</v>
      </c>
      <c r="H49" s="15">
        <v>0.51700000000000002</v>
      </c>
      <c r="I49" s="50">
        <f>Table13567144[[#This Row],[Shia %]]*Table13567144[[#This Row],[Populations]]</f>
        <v>145079.81999999998</v>
      </c>
      <c r="J49" s="50">
        <f>Table13567144[[#This Row],[Sunni Arab %]]*Table13567144[[#This Row],[Populations]]</f>
        <v>63631.5</v>
      </c>
      <c r="K49" s="50">
        <f>Table13567144[[#This Row],[Kurds %]]*Table13567144[[#This Row],[Populations]]</f>
        <v>25452.600000000002</v>
      </c>
      <c r="L49" s="50">
        <f>Table13567144[[#This Row],[Turkoman %]]*Table13567144[[#This Row],[Populations]]</f>
        <v>20362.080000000002</v>
      </c>
      <c r="M49" s="50">
        <f>Table13567144[[#This Row],[Christians %]]*Table13567144[[#This Row],[Populations]]</f>
        <v>0</v>
      </c>
      <c r="N49" s="50">
        <f>Table13567144[[#This Row],[Circassians %]]*Table13567144[[#This Row],[Populations]]</f>
        <v>0</v>
      </c>
      <c r="O49" s="50">
        <f>Table13567144[[#This Row],[Yazidis %]]*Table13567144[[#This Row],[Populations]]</f>
        <v>0</v>
      </c>
      <c r="P49" s="50">
        <f>Table13567144[[#This Row],[Mandaeans %]]*Table13567144[[#This Row],[Populations]]</f>
        <v>0</v>
      </c>
      <c r="Q49" s="49">
        <v>0.56999999999999995</v>
      </c>
      <c r="R49" s="49">
        <v>0.25</v>
      </c>
      <c r="S49" s="53">
        <v>0.1</v>
      </c>
      <c r="T49" s="53">
        <v>0.08</v>
      </c>
      <c r="U49" s="53"/>
      <c r="V49" s="53"/>
      <c r="W49" s="53"/>
      <c r="X49" s="53"/>
      <c r="Z49">
        <f>SUM(Table13567144[[#This Row],[Shia %]:[Mandaeans %]])</f>
        <v>0.99999999999999989</v>
      </c>
    </row>
    <row r="50" spans="1:26" x14ac:dyDescent="0.3">
      <c r="A50">
        <v>50</v>
      </c>
      <c r="B50" t="s">
        <v>333</v>
      </c>
      <c r="C50" s="17">
        <v>148177</v>
      </c>
      <c r="D50" t="s">
        <v>141</v>
      </c>
      <c r="E50" t="s">
        <v>26</v>
      </c>
      <c r="F50" t="s">
        <v>1055</v>
      </c>
      <c r="G50" t="s">
        <v>374</v>
      </c>
      <c r="H50" s="15">
        <v>0.63</v>
      </c>
      <c r="I50" s="50">
        <f>Table13567144[[#This Row],[Shia %]]*Table13567144[[#This Row],[Populations]]</f>
        <v>59270.8</v>
      </c>
      <c r="J50" s="50">
        <f>Table13567144[[#This Row],[Sunni Arab %]]*Table13567144[[#This Row],[Populations]]</f>
        <v>44453.1</v>
      </c>
      <c r="K50" s="50">
        <f>Table13567144[[#This Row],[Kurds %]]*Table13567144[[#This Row],[Populations]]</f>
        <v>37044.25</v>
      </c>
      <c r="L50" s="50">
        <f>Table13567144[[#This Row],[Turkoman %]]*Table13567144[[#This Row],[Populations]]</f>
        <v>7408.85</v>
      </c>
      <c r="M50" s="50">
        <f>Table13567144[[#This Row],[Christians %]]*Table13567144[[#This Row],[Populations]]</f>
        <v>0</v>
      </c>
      <c r="N50" s="50">
        <f>Table13567144[[#This Row],[Circassians %]]*Table13567144[[#This Row],[Populations]]</f>
        <v>0</v>
      </c>
      <c r="O50" s="50">
        <f>Table13567144[[#This Row],[Yazidis %]]*Table13567144[[#This Row],[Populations]]</f>
        <v>0</v>
      </c>
      <c r="P50" s="50">
        <f>Table13567144[[#This Row],[Mandaeans %]]*Table13567144[[#This Row],[Populations]]</f>
        <v>0</v>
      </c>
      <c r="Q50" s="49">
        <v>0.4</v>
      </c>
      <c r="R50" s="49">
        <v>0.3</v>
      </c>
      <c r="S50" s="53">
        <v>0.25</v>
      </c>
      <c r="T50" s="53">
        <v>0.05</v>
      </c>
      <c r="U50" s="53"/>
      <c r="V50" s="53"/>
      <c r="W50" s="53"/>
      <c r="X50" s="53"/>
      <c r="Z50">
        <f>SUM(Table13567144[[#This Row],[Shia %]:[Mandaeans %]])</f>
        <v>1</v>
      </c>
    </row>
    <row r="51" spans="1:26" x14ac:dyDescent="0.3">
      <c r="A51">
        <v>48</v>
      </c>
      <c r="B51" t="s">
        <v>334</v>
      </c>
      <c r="C51" s="17">
        <v>600780</v>
      </c>
      <c r="D51" t="s">
        <v>142</v>
      </c>
      <c r="E51" t="s">
        <v>26</v>
      </c>
      <c r="F51" t="s">
        <v>392</v>
      </c>
      <c r="G51" t="s">
        <v>387</v>
      </c>
      <c r="H51" s="15">
        <v>0.68600000000000005</v>
      </c>
      <c r="I51" s="50">
        <f>Table13567144[[#This Row],[Shia %]]*Table13567144[[#This Row],[Populations]]</f>
        <v>417542.1</v>
      </c>
      <c r="J51" s="50">
        <f>Table13567144[[#This Row],[Sunni Arab %]]*Table13567144[[#This Row],[Populations]]</f>
        <v>180234</v>
      </c>
      <c r="K51" s="50">
        <f>Table13567144[[#This Row],[Kurds %]]*Table13567144[[#This Row],[Populations]]</f>
        <v>0</v>
      </c>
      <c r="L51" s="50">
        <f>Table13567144[[#This Row],[Turkoman %]]*Table13567144[[#This Row],[Populations]]</f>
        <v>0</v>
      </c>
      <c r="M51" s="50">
        <f>Table13567144[[#This Row],[Christians %]]*Table13567144[[#This Row],[Populations]]</f>
        <v>3003.9</v>
      </c>
      <c r="N51" s="50">
        <f>Table13567144[[#This Row],[Circassians %]]*Table13567144[[#This Row],[Populations]]</f>
        <v>0</v>
      </c>
      <c r="O51" s="50">
        <f>Table13567144[[#This Row],[Yazidis %]]*Table13567144[[#This Row],[Populations]]</f>
        <v>0</v>
      </c>
      <c r="P51" s="50">
        <f>Table13567144[[#This Row],[Mandaeans %]]*Table13567144[[#This Row],[Populations]]</f>
        <v>0</v>
      </c>
      <c r="Q51" s="49">
        <v>0.69499999999999995</v>
      </c>
      <c r="R51" s="49">
        <v>0.3</v>
      </c>
      <c r="S51" s="53"/>
      <c r="T51" s="53"/>
      <c r="U51" s="53">
        <v>5.0000000000000001E-3</v>
      </c>
      <c r="V51" s="53"/>
      <c r="W51" s="53"/>
      <c r="X51" s="53"/>
      <c r="Z51">
        <f>SUM(Table13567144[[#This Row],[Shia %]:[Mandaeans %]])</f>
        <v>0.99999999999999989</v>
      </c>
    </row>
    <row r="52" spans="1:26" x14ac:dyDescent="0.3">
      <c r="A52">
        <v>51</v>
      </c>
      <c r="B52" t="s">
        <v>348</v>
      </c>
      <c r="C52" s="17">
        <v>246108</v>
      </c>
      <c r="D52" t="s">
        <v>154</v>
      </c>
      <c r="E52" t="s">
        <v>26</v>
      </c>
      <c r="G52" t="s">
        <v>376</v>
      </c>
      <c r="H52" s="15">
        <v>1</v>
      </c>
      <c r="I52" s="50">
        <f>Table13567144[[#This Row],[Shia %]]*Table13567144[[#This Row],[Populations]]</f>
        <v>61527</v>
      </c>
      <c r="J52" s="50">
        <f>Table13567144[[#This Row],[Sunni Arab %]]*Table13567144[[#This Row],[Populations]]</f>
        <v>0</v>
      </c>
      <c r="K52" s="50">
        <f>Table13567144[[#This Row],[Kurds %]]*Table13567144[[#This Row],[Populations]]</f>
        <v>184581</v>
      </c>
      <c r="L52" s="50">
        <f>Table13567144[[#This Row],[Turkoman %]]*Table13567144[[#This Row],[Populations]]</f>
        <v>0</v>
      </c>
      <c r="M52" s="50">
        <f>Table13567144[[#This Row],[Christians %]]*Table13567144[[#This Row],[Populations]]</f>
        <v>0</v>
      </c>
      <c r="N52" s="50">
        <f>Table13567144[[#This Row],[Circassians %]]*Table13567144[[#This Row],[Populations]]</f>
        <v>0</v>
      </c>
      <c r="O52" s="50">
        <f>Table13567144[[#This Row],[Yazidis %]]*Table13567144[[#This Row],[Populations]]</f>
        <v>0</v>
      </c>
      <c r="P52" s="50">
        <f>Table13567144[[#This Row],[Mandaeans %]]*Table13567144[[#This Row],[Populations]]</f>
        <v>0</v>
      </c>
      <c r="Q52" s="49">
        <v>0.25</v>
      </c>
      <c r="R52" s="49"/>
      <c r="S52" s="53">
        <v>0.75</v>
      </c>
      <c r="T52" s="53"/>
      <c r="U52" s="53"/>
      <c r="V52" s="53"/>
      <c r="W52" s="53"/>
      <c r="X52" s="53"/>
      <c r="Z52">
        <f>SUM(Table13567144[[#This Row],[Shia %]:[Mandaeans %]])</f>
        <v>1</v>
      </c>
    </row>
    <row r="53" spans="1:26" x14ac:dyDescent="0.3">
      <c r="A53">
        <v>52</v>
      </c>
      <c r="B53" t="s">
        <v>349</v>
      </c>
      <c r="C53" s="17">
        <v>103226</v>
      </c>
      <c r="D53" t="s">
        <v>155</v>
      </c>
      <c r="E53" t="s">
        <v>26</v>
      </c>
      <c r="G53" t="s">
        <v>377</v>
      </c>
      <c r="H53" s="15">
        <v>0.622</v>
      </c>
      <c r="I53" s="50">
        <f>Table13567144[[#This Row],[Shia %]]*Table13567144[[#This Row],[Populations]]</f>
        <v>20645.2</v>
      </c>
      <c r="J53" s="50">
        <f>Table13567144[[#This Row],[Sunni Arab %]]*Table13567144[[#This Row],[Populations]]</f>
        <v>0</v>
      </c>
      <c r="K53" s="50">
        <f>Table13567144[[#This Row],[Kurds %]]*Table13567144[[#This Row],[Populations]]</f>
        <v>46451.700000000004</v>
      </c>
      <c r="L53" s="50">
        <f>Table13567144[[#This Row],[Turkoman %]]*Table13567144[[#This Row],[Populations]]</f>
        <v>36129.1</v>
      </c>
      <c r="M53" s="50">
        <f>Table13567144[[#This Row],[Christians %]]*Table13567144[[#This Row],[Populations]]</f>
        <v>0</v>
      </c>
      <c r="N53" s="50">
        <f>Table13567144[[#This Row],[Circassians %]]*Table13567144[[#This Row],[Populations]]</f>
        <v>0</v>
      </c>
      <c r="O53" s="50">
        <f>Table13567144[[#This Row],[Yazidis %]]*Table13567144[[#This Row],[Populations]]</f>
        <v>0</v>
      </c>
      <c r="P53" s="50">
        <f>Table13567144[[#This Row],[Mandaeans %]]*Table13567144[[#This Row],[Populations]]</f>
        <v>0</v>
      </c>
      <c r="Q53" s="49">
        <v>0.2</v>
      </c>
      <c r="R53" s="49"/>
      <c r="S53" s="53">
        <v>0.45</v>
      </c>
      <c r="T53" s="53">
        <v>0.35</v>
      </c>
      <c r="U53" s="53"/>
      <c r="V53" s="53"/>
      <c r="W53" s="53"/>
      <c r="X53" s="53"/>
      <c r="Z53">
        <f>SUM(Table13567144[[#This Row],[Shia %]:[Mandaeans %]])</f>
        <v>1</v>
      </c>
    </row>
    <row r="54" spans="1:26" x14ac:dyDescent="0.3">
      <c r="A54">
        <v>53</v>
      </c>
      <c r="B54" t="s">
        <v>273</v>
      </c>
      <c r="C54" s="17">
        <v>114464</v>
      </c>
      <c r="D54" t="s">
        <v>84</v>
      </c>
      <c r="E54" t="s">
        <v>27</v>
      </c>
      <c r="G54" t="s">
        <v>376</v>
      </c>
      <c r="H54" s="15">
        <v>1</v>
      </c>
      <c r="I54" s="50">
        <f>Table13567144[[#This Row],[Shia %]]*Table13567144[[#This Row],[Populations]]</f>
        <v>0</v>
      </c>
      <c r="J54" s="50">
        <f>Table13567144[[#This Row],[Sunni Arab %]]*Table13567144[[#This Row],[Populations]]</f>
        <v>0</v>
      </c>
      <c r="K54" s="50">
        <f>Table13567144[[#This Row],[Kurds %]]*Table13567144[[#This Row],[Populations]]</f>
        <v>109313.12</v>
      </c>
      <c r="L54" s="50">
        <f>Table13567144[[#This Row],[Turkoman %]]*Table13567144[[#This Row],[Populations]]</f>
        <v>0</v>
      </c>
      <c r="M54" s="50">
        <f>Table13567144[[#This Row],[Christians %]]*Table13567144[[#This Row],[Populations]]</f>
        <v>5150.88</v>
      </c>
      <c r="N54" s="50">
        <f>Table13567144[[#This Row],[Circassians %]]*Table13567144[[#This Row],[Populations]]</f>
        <v>0</v>
      </c>
      <c r="O54" s="50">
        <f>Table13567144[[#This Row],[Yazidis %]]*Table13567144[[#This Row],[Populations]]</f>
        <v>0</v>
      </c>
      <c r="P54" s="50">
        <f>Table13567144[[#This Row],[Mandaeans %]]*Table13567144[[#This Row],[Populations]]</f>
        <v>0</v>
      </c>
      <c r="Q54" s="49"/>
      <c r="R54" s="49"/>
      <c r="S54" s="53">
        <v>0.95499999999999996</v>
      </c>
      <c r="T54" s="53"/>
      <c r="U54" s="53">
        <v>4.4999999999999998E-2</v>
      </c>
      <c r="V54" s="53"/>
      <c r="W54" s="53"/>
      <c r="X54" s="53"/>
      <c r="Z54">
        <f>SUM(Table13567144[[#This Row],[Shia %]:[Mandaeans %]])</f>
        <v>1</v>
      </c>
    </row>
    <row r="55" spans="1:26" x14ac:dyDescent="0.3">
      <c r="A55">
        <v>54</v>
      </c>
      <c r="B55" t="s">
        <v>341</v>
      </c>
      <c r="C55" s="17">
        <v>374522</v>
      </c>
      <c r="D55" t="s">
        <v>27</v>
      </c>
      <c r="E55" t="s">
        <v>27</v>
      </c>
      <c r="G55" t="s">
        <v>376</v>
      </c>
      <c r="H55" s="15">
        <v>1</v>
      </c>
      <c r="I55" s="50">
        <f>Table13567144[[#This Row],[Shia %]]*Table13567144[[#This Row],[Populations]]</f>
        <v>0</v>
      </c>
      <c r="J55" s="50">
        <f>Table13567144[[#This Row],[Sunni Arab %]]*Table13567144[[#This Row],[Populations]]</f>
        <v>0</v>
      </c>
      <c r="K55" s="50">
        <f>Table13567144[[#This Row],[Kurds %]]*Table13567144[[#This Row],[Populations]]</f>
        <v>355795.89999999997</v>
      </c>
      <c r="L55" s="50">
        <f>Table13567144[[#This Row],[Turkoman %]]*Table13567144[[#This Row],[Populations]]</f>
        <v>0</v>
      </c>
      <c r="M55" s="50">
        <f>Table13567144[[#This Row],[Christians %]]*Table13567144[[#This Row],[Populations]]</f>
        <v>7490.4400000000005</v>
      </c>
      <c r="N55" s="50">
        <f>Table13567144[[#This Row],[Circassians %]]*Table13567144[[#This Row],[Populations]]</f>
        <v>0</v>
      </c>
      <c r="O55" s="50">
        <f>Table13567144[[#This Row],[Yazidis %]]*Table13567144[[#This Row],[Populations]]</f>
        <v>11235.66</v>
      </c>
      <c r="P55" s="50">
        <f>Table13567144[[#This Row],[Mandaeans %]]*Table13567144[[#This Row],[Populations]]</f>
        <v>0</v>
      </c>
      <c r="Q55" s="49"/>
      <c r="R55" s="49"/>
      <c r="S55" s="53">
        <v>0.95</v>
      </c>
      <c r="T55" s="53"/>
      <c r="U55" s="53">
        <v>0.02</v>
      </c>
      <c r="V55" s="53"/>
      <c r="W55" s="53">
        <v>0.03</v>
      </c>
      <c r="X55" s="53"/>
      <c r="Z55">
        <f>SUM(Table13567144[[#This Row],[Shia %]:[Mandaeans %]])</f>
        <v>1</v>
      </c>
    </row>
    <row r="56" spans="1:26" x14ac:dyDescent="0.3">
      <c r="A56">
        <v>55</v>
      </c>
      <c r="B56" t="s">
        <v>363</v>
      </c>
      <c r="C56" s="17">
        <v>184880</v>
      </c>
      <c r="D56" t="s">
        <v>168</v>
      </c>
      <c r="E56" t="s">
        <v>27</v>
      </c>
      <c r="F56" t="s">
        <v>1051</v>
      </c>
      <c r="G56" t="s">
        <v>376</v>
      </c>
      <c r="H56" s="15">
        <v>0.69799999999999995</v>
      </c>
      <c r="I56" s="50">
        <f>Table13567144[[#This Row],[Shia %]]*Table13567144[[#This Row],[Populations]]</f>
        <v>0</v>
      </c>
      <c r="J56" s="50">
        <f>Table13567144[[#This Row],[Sunni Arab %]]*Table13567144[[#This Row],[Populations]]</f>
        <v>9244</v>
      </c>
      <c r="K56" s="50">
        <f>Table13567144[[#This Row],[Kurds %]]*Table13567144[[#This Row],[Populations]]</f>
        <v>147904</v>
      </c>
      <c r="L56" s="50">
        <f>Table13567144[[#This Row],[Turkoman %]]*Table13567144[[#This Row],[Populations]]</f>
        <v>0</v>
      </c>
      <c r="M56" s="50">
        <f>Table13567144[[#This Row],[Christians %]]*Table13567144[[#This Row],[Populations]]</f>
        <v>27732</v>
      </c>
      <c r="N56" s="50">
        <f>Table13567144[[#This Row],[Circassians %]]*Table13567144[[#This Row],[Populations]]</f>
        <v>0</v>
      </c>
      <c r="O56" s="50">
        <f>Table13567144[[#This Row],[Yazidis %]]*Table13567144[[#This Row],[Populations]]</f>
        <v>0</v>
      </c>
      <c r="P56" s="50">
        <f>Table13567144[[#This Row],[Mandaeans %]]*Table13567144[[#This Row],[Populations]]</f>
        <v>0</v>
      </c>
      <c r="Q56" s="49"/>
      <c r="R56" s="49">
        <v>0.05</v>
      </c>
      <c r="S56" s="53">
        <v>0.8</v>
      </c>
      <c r="T56" s="53"/>
      <c r="U56" s="53">
        <v>0.15</v>
      </c>
      <c r="V56" s="53"/>
      <c r="W56" s="53"/>
      <c r="X56" s="53"/>
      <c r="Z56">
        <f>SUM(Table13567144[[#This Row],[Shia %]:[Mandaeans %]])</f>
        <v>1</v>
      </c>
    </row>
    <row r="57" spans="1:26" x14ac:dyDescent="0.3">
      <c r="A57">
        <v>56</v>
      </c>
      <c r="B57" t="s">
        <v>369</v>
      </c>
      <c r="C57" s="17">
        <v>275091</v>
      </c>
      <c r="D57" t="s">
        <v>174</v>
      </c>
      <c r="E57" t="s">
        <v>27</v>
      </c>
      <c r="G57" t="s">
        <v>376</v>
      </c>
      <c r="H57" s="15">
        <v>1</v>
      </c>
      <c r="I57" s="50">
        <f>Table13567144[[#This Row],[Shia %]]*Table13567144[[#This Row],[Populations]]</f>
        <v>0</v>
      </c>
      <c r="J57" s="50">
        <f>Table13567144[[#This Row],[Sunni Arab %]]*Table13567144[[#This Row],[Populations]]</f>
        <v>0</v>
      </c>
      <c r="K57" s="50">
        <f>Table13567144[[#This Row],[Kurds %]]*Table13567144[[#This Row],[Populations]]</f>
        <v>257210.08500000002</v>
      </c>
      <c r="L57" s="50">
        <f>Table13567144[[#This Row],[Turkoman %]]*Table13567144[[#This Row],[Populations]]</f>
        <v>0</v>
      </c>
      <c r="M57" s="50">
        <f>Table13567144[[#This Row],[Christians %]]*Table13567144[[#This Row],[Populations]]</f>
        <v>9628.1850000000013</v>
      </c>
      <c r="N57" s="50">
        <f>Table13567144[[#This Row],[Circassians %]]*Table13567144[[#This Row],[Populations]]</f>
        <v>8252.73</v>
      </c>
      <c r="O57" s="50">
        <f>Table13567144[[#This Row],[Yazidis %]]*Table13567144[[#This Row],[Populations]]</f>
        <v>0</v>
      </c>
      <c r="P57" s="50">
        <f>Table13567144[[#This Row],[Mandaeans %]]*Table13567144[[#This Row],[Populations]]</f>
        <v>0</v>
      </c>
      <c r="Q57" s="49"/>
      <c r="R57" s="49"/>
      <c r="S57" s="53">
        <v>0.93500000000000005</v>
      </c>
      <c r="T57" s="53"/>
      <c r="U57" s="53">
        <v>3.5000000000000003E-2</v>
      </c>
      <c r="V57" s="53">
        <v>0.03</v>
      </c>
      <c r="W57" s="53"/>
      <c r="X57" s="53"/>
      <c r="Z57">
        <f>SUM(Table13567144[[#This Row],[Shia %]:[Mandaeans %]])</f>
        <v>1</v>
      </c>
    </row>
    <row r="58" spans="1:26" x14ac:dyDescent="0.3">
      <c r="A58">
        <v>57</v>
      </c>
      <c r="B58" t="s">
        <v>326</v>
      </c>
      <c r="C58" s="17">
        <v>26599</v>
      </c>
      <c r="D58" t="s">
        <v>134</v>
      </c>
      <c r="E58" t="s">
        <v>28</v>
      </c>
      <c r="G58" t="s">
        <v>376</v>
      </c>
      <c r="H58" s="15">
        <v>1</v>
      </c>
      <c r="I58" s="50">
        <f>Table13567144[[#This Row],[Shia %]]*Table13567144[[#This Row],[Populations]]</f>
        <v>0</v>
      </c>
      <c r="J58" s="50">
        <f>Table13567144[[#This Row],[Sunni Arab %]]*Table13567144[[#This Row],[Populations]]</f>
        <v>0</v>
      </c>
      <c r="K58" s="50">
        <f>Table13567144[[#This Row],[Kurds %]]*Table13567144[[#This Row],[Populations]]</f>
        <v>26599</v>
      </c>
      <c r="L58" s="50">
        <f>Table13567144[[#This Row],[Turkoman %]]*Table13567144[[#This Row],[Populations]]</f>
        <v>0</v>
      </c>
      <c r="M58" s="50">
        <f>Table13567144[[#This Row],[Christians %]]*Table13567144[[#This Row],[Populations]]</f>
        <v>0</v>
      </c>
      <c r="N58" s="50">
        <f>Table13567144[[#This Row],[Circassians %]]*Table13567144[[#This Row],[Populations]]</f>
        <v>0</v>
      </c>
      <c r="O58" s="50">
        <f>Table13567144[[#This Row],[Yazidis %]]*Table13567144[[#This Row],[Populations]]</f>
        <v>0</v>
      </c>
      <c r="P58" s="50">
        <f>Table13567144[[#This Row],[Mandaeans %]]*Table13567144[[#This Row],[Populations]]</f>
        <v>0</v>
      </c>
      <c r="Q58" s="49"/>
      <c r="R58" s="49"/>
      <c r="S58" s="53">
        <v>1</v>
      </c>
      <c r="T58" s="53"/>
      <c r="U58" s="53"/>
      <c r="V58" s="53"/>
      <c r="W58" s="53"/>
      <c r="X58" s="53"/>
      <c r="Z58">
        <f>SUM(Table13567144[[#This Row],[Shia %]:[Mandaeans %]])</f>
        <v>1</v>
      </c>
    </row>
    <row r="59" spans="1:26" x14ac:dyDescent="0.3">
      <c r="A59">
        <v>58</v>
      </c>
      <c r="B59" t="s">
        <v>342</v>
      </c>
      <c r="C59" s="17">
        <v>1280592</v>
      </c>
      <c r="D59" t="s">
        <v>28</v>
      </c>
      <c r="E59" t="s">
        <v>28</v>
      </c>
      <c r="F59" t="s">
        <v>1053</v>
      </c>
      <c r="G59" t="s">
        <v>376</v>
      </c>
      <c r="H59" s="15">
        <v>1</v>
      </c>
      <c r="I59" s="50">
        <f>Table13567144[[#This Row],[Shia %]]*Table13567144[[#This Row],[Populations]]</f>
        <v>0</v>
      </c>
      <c r="J59" s="50">
        <f>Table13567144[[#This Row],[Sunni Arab %]]*Table13567144[[#This Row],[Populations]]</f>
        <v>25611.84</v>
      </c>
      <c r="K59" s="50">
        <f>Table13567144[[#This Row],[Kurds %]]*Table13567144[[#This Row],[Populations]]</f>
        <v>922026.24</v>
      </c>
      <c r="L59" s="50">
        <f>Table13567144[[#This Row],[Turkoman %]]*Table13567144[[#This Row],[Populations]]</f>
        <v>256118.40000000002</v>
      </c>
      <c r="M59" s="50">
        <f>Table13567144[[#This Row],[Christians %]]*Table13567144[[#This Row],[Populations]]</f>
        <v>76835.520000000004</v>
      </c>
      <c r="N59" s="50">
        <f>Table13567144[[#This Row],[Circassians %]]*Table13567144[[#This Row],[Populations]]</f>
        <v>0</v>
      </c>
      <c r="O59" s="50">
        <f>Table13567144[[#This Row],[Yazidis %]]*Table13567144[[#This Row],[Populations]]</f>
        <v>0</v>
      </c>
      <c r="P59" s="50">
        <f>Table13567144[[#This Row],[Mandaeans %]]*Table13567144[[#This Row],[Populations]]</f>
        <v>0</v>
      </c>
      <c r="Q59" s="49"/>
      <c r="R59" s="49">
        <v>0.02</v>
      </c>
      <c r="S59" s="53">
        <v>0.72</v>
      </c>
      <c r="T59" s="53">
        <v>0.2</v>
      </c>
      <c r="U59" s="53">
        <v>0.06</v>
      </c>
      <c r="V59" s="53"/>
      <c r="W59" s="53"/>
      <c r="X59" s="53"/>
      <c r="Z59">
        <f>SUM(Table13567144[[#This Row],[Shia %]:[Mandaeans %]])</f>
        <v>1</v>
      </c>
    </row>
    <row r="60" spans="1:26" x14ac:dyDescent="0.3">
      <c r="A60">
        <v>59</v>
      </c>
      <c r="B60" t="s">
        <v>351</v>
      </c>
      <c r="C60" s="17">
        <v>113038</v>
      </c>
      <c r="D60" t="s">
        <v>156</v>
      </c>
      <c r="E60" t="s">
        <v>28</v>
      </c>
      <c r="G60" t="s">
        <v>376</v>
      </c>
      <c r="H60" s="15">
        <v>1</v>
      </c>
      <c r="I60" s="50">
        <f>Table13567144[[#This Row],[Shia %]]*Table13567144[[#This Row],[Populations]]</f>
        <v>0</v>
      </c>
      <c r="J60" s="50">
        <f>Table13567144[[#This Row],[Sunni Arab %]]*Table13567144[[#This Row],[Populations]]</f>
        <v>0</v>
      </c>
      <c r="K60" s="50">
        <f>Table13567144[[#This Row],[Kurds %]]*Table13567144[[#This Row],[Populations]]</f>
        <v>113038</v>
      </c>
      <c r="L60" s="50">
        <f>Table13567144[[#This Row],[Turkoman %]]*Table13567144[[#This Row],[Populations]]</f>
        <v>0</v>
      </c>
      <c r="M60" s="50">
        <f>Table13567144[[#This Row],[Christians %]]*Table13567144[[#This Row],[Populations]]</f>
        <v>0</v>
      </c>
      <c r="N60" s="50">
        <f>Table13567144[[#This Row],[Circassians %]]*Table13567144[[#This Row],[Populations]]</f>
        <v>0</v>
      </c>
      <c r="O60" s="50">
        <f>Table13567144[[#This Row],[Yazidis %]]*Table13567144[[#This Row],[Populations]]</f>
        <v>0</v>
      </c>
      <c r="P60" s="50">
        <f>Table13567144[[#This Row],[Mandaeans %]]*Table13567144[[#This Row],[Populations]]</f>
        <v>0</v>
      </c>
      <c r="Q60" s="49"/>
      <c r="R60" s="49"/>
      <c r="S60" s="53">
        <v>1</v>
      </c>
      <c r="T60" s="53"/>
      <c r="U60" s="53"/>
      <c r="V60" s="53"/>
      <c r="W60" s="53"/>
      <c r="X60" s="53"/>
      <c r="Z60">
        <f>SUM(Table13567144[[#This Row],[Shia %]:[Mandaeans %]])</f>
        <v>1</v>
      </c>
    </row>
    <row r="61" spans="1:26" x14ac:dyDescent="0.3">
      <c r="A61">
        <v>60</v>
      </c>
      <c r="B61" t="s">
        <v>352</v>
      </c>
      <c r="C61" s="17">
        <v>209545</v>
      </c>
      <c r="D61" t="s">
        <v>157</v>
      </c>
      <c r="E61" t="s">
        <v>28</v>
      </c>
      <c r="G61" t="s">
        <v>376</v>
      </c>
      <c r="H61" s="15">
        <v>1</v>
      </c>
      <c r="I61" s="50">
        <f>Table13567144[[#This Row],[Shia %]]*Table13567144[[#This Row],[Populations]]</f>
        <v>0</v>
      </c>
      <c r="J61" s="50">
        <f>Table13567144[[#This Row],[Sunni Arab %]]*Table13567144[[#This Row],[Populations]]</f>
        <v>16763.599999999999</v>
      </c>
      <c r="K61" s="50">
        <f>Table13567144[[#This Row],[Kurds %]]*Table13567144[[#This Row],[Populations]]</f>
        <v>192781.4</v>
      </c>
      <c r="L61" s="50">
        <f>Table13567144[[#This Row],[Turkoman %]]*Table13567144[[#This Row],[Populations]]</f>
        <v>0</v>
      </c>
      <c r="M61" s="50">
        <f>Table13567144[[#This Row],[Christians %]]*Table13567144[[#This Row],[Populations]]</f>
        <v>0</v>
      </c>
      <c r="N61" s="50">
        <f>Table13567144[[#This Row],[Circassians %]]*Table13567144[[#This Row],[Populations]]</f>
        <v>0</v>
      </c>
      <c r="O61" s="50">
        <f>Table13567144[[#This Row],[Yazidis %]]*Table13567144[[#This Row],[Populations]]</f>
        <v>0</v>
      </c>
      <c r="P61" s="50">
        <f>Table13567144[[#This Row],[Mandaeans %]]*Table13567144[[#This Row],[Populations]]</f>
        <v>0</v>
      </c>
      <c r="Q61" s="49"/>
      <c r="R61" s="49">
        <v>0.08</v>
      </c>
      <c r="S61" s="53">
        <v>0.92</v>
      </c>
      <c r="T61" s="53"/>
      <c r="U61" s="53"/>
      <c r="V61" s="53"/>
      <c r="W61" s="53"/>
      <c r="X61" s="53"/>
      <c r="Z61">
        <f>SUM(Table13567144[[#This Row],[Shia %]:[Mandaeans %]])</f>
        <v>1</v>
      </c>
    </row>
    <row r="62" spans="1:26" x14ac:dyDescent="0.3">
      <c r="A62">
        <v>61</v>
      </c>
      <c r="B62" t="s">
        <v>357</v>
      </c>
      <c r="C62" s="17">
        <v>269067</v>
      </c>
      <c r="D62" t="s">
        <v>162</v>
      </c>
      <c r="E62" t="s">
        <v>28</v>
      </c>
      <c r="G62" t="s">
        <v>376</v>
      </c>
      <c r="H62" s="15">
        <v>1</v>
      </c>
      <c r="I62" s="50">
        <f>Table13567144[[#This Row],[Shia %]]*Table13567144[[#This Row],[Populations]]</f>
        <v>0</v>
      </c>
      <c r="J62" s="50">
        <f>Table13567144[[#This Row],[Sunni Arab %]]*Table13567144[[#This Row],[Populations]]</f>
        <v>0</v>
      </c>
      <c r="K62" s="50">
        <f>Table13567144[[#This Row],[Kurds %]]*Table13567144[[#This Row],[Populations]]</f>
        <v>269067</v>
      </c>
      <c r="L62" s="50">
        <f>Table13567144[[#This Row],[Turkoman %]]*Table13567144[[#This Row],[Populations]]</f>
        <v>0</v>
      </c>
      <c r="M62" s="50">
        <f>Table13567144[[#This Row],[Christians %]]*Table13567144[[#This Row],[Populations]]</f>
        <v>0</v>
      </c>
      <c r="N62" s="50">
        <f>Table13567144[[#This Row],[Circassians %]]*Table13567144[[#This Row],[Populations]]</f>
        <v>0</v>
      </c>
      <c r="O62" s="50">
        <f>Table13567144[[#This Row],[Yazidis %]]*Table13567144[[#This Row],[Populations]]</f>
        <v>0</v>
      </c>
      <c r="P62" s="50">
        <f>Table13567144[[#This Row],[Mandaeans %]]*Table13567144[[#This Row],[Populations]]</f>
        <v>0</v>
      </c>
      <c r="Q62" s="49"/>
      <c r="R62" s="49"/>
      <c r="S62" s="53">
        <v>1</v>
      </c>
      <c r="T62" s="53"/>
      <c r="U62" s="53"/>
      <c r="V62" s="53"/>
      <c r="W62" s="53"/>
      <c r="X62" s="53"/>
      <c r="Z62">
        <f>SUM(Table13567144[[#This Row],[Shia %]:[Mandaeans %]])</f>
        <v>1</v>
      </c>
    </row>
    <row r="63" spans="1:26" x14ac:dyDescent="0.3">
      <c r="A63">
        <v>62</v>
      </c>
      <c r="B63" t="s">
        <v>359</v>
      </c>
      <c r="C63" s="17">
        <v>162482</v>
      </c>
      <c r="D63" t="s">
        <v>164</v>
      </c>
      <c r="E63" t="s">
        <v>28</v>
      </c>
      <c r="G63" t="s">
        <v>376</v>
      </c>
      <c r="H63" s="15">
        <v>1</v>
      </c>
      <c r="I63" s="50">
        <f>Table13567144[[#This Row],[Shia %]]*Table13567144[[#This Row],[Populations]]</f>
        <v>0</v>
      </c>
      <c r="J63" s="50">
        <f>Table13567144[[#This Row],[Sunni Arab %]]*Table13567144[[#This Row],[Populations]]</f>
        <v>0</v>
      </c>
      <c r="K63" s="50">
        <f>Table13567144[[#This Row],[Kurds %]]*Table13567144[[#This Row],[Populations]]</f>
        <v>162482</v>
      </c>
      <c r="L63" s="50">
        <f>Table13567144[[#This Row],[Turkoman %]]*Table13567144[[#This Row],[Populations]]</f>
        <v>0</v>
      </c>
      <c r="M63" s="50">
        <f>Table13567144[[#This Row],[Christians %]]*Table13567144[[#This Row],[Populations]]</f>
        <v>0</v>
      </c>
      <c r="N63" s="50">
        <f>Table13567144[[#This Row],[Circassians %]]*Table13567144[[#This Row],[Populations]]</f>
        <v>0</v>
      </c>
      <c r="O63" s="50">
        <f>Table13567144[[#This Row],[Yazidis %]]*Table13567144[[#This Row],[Populations]]</f>
        <v>0</v>
      </c>
      <c r="P63" s="50">
        <f>Table13567144[[#This Row],[Mandaeans %]]*Table13567144[[#This Row],[Populations]]</f>
        <v>0</v>
      </c>
      <c r="Q63" s="49"/>
      <c r="R63" s="49"/>
      <c r="S63" s="53">
        <v>1</v>
      </c>
      <c r="T63" s="53"/>
      <c r="U63" s="53"/>
      <c r="V63" s="53"/>
      <c r="W63" s="53"/>
      <c r="X63" s="53"/>
      <c r="Z63">
        <f>SUM(Table13567144[[#This Row],[Shia %]:[Mandaeans %]])</f>
        <v>1</v>
      </c>
    </row>
    <row r="64" spans="1:26" x14ac:dyDescent="0.3">
      <c r="A64">
        <v>63</v>
      </c>
      <c r="B64" t="s">
        <v>271</v>
      </c>
      <c r="C64" s="17">
        <v>28477</v>
      </c>
      <c r="D64" t="s">
        <v>82</v>
      </c>
      <c r="E64" t="s">
        <v>29</v>
      </c>
      <c r="G64" t="s">
        <v>374</v>
      </c>
      <c r="H64" s="15">
        <v>1</v>
      </c>
      <c r="I64" s="50">
        <f>Table13567144[[#This Row],[Shia %]]*Table13567144[[#This Row],[Populations]]</f>
        <v>28477</v>
      </c>
      <c r="J64" s="50">
        <f>Table13567144[[#This Row],[Sunni Arab %]]*Table13567144[[#This Row],[Populations]]</f>
        <v>0</v>
      </c>
      <c r="K64" s="50">
        <f>Table13567144[[#This Row],[Kurds %]]*Table13567144[[#This Row],[Populations]]</f>
        <v>0</v>
      </c>
      <c r="L64" s="50">
        <f>Table13567144[[#This Row],[Turkoman %]]*Table13567144[[#This Row],[Populations]]</f>
        <v>0</v>
      </c>
      <c r="M64" s="50">
        <f>Table13567144[[#This Row],[Christians %]]*Table13567144[[#This Row],[Populations]]</f>
        <v>0</v>
      </c>
      <c r="N64" s="50">
        <f>Table13567144[[#This Row],[Circassians %]]*Table13567144[[#This Row],[Populations]]</f>
        <v>0</v>
      </c>
      <c r="O64" s="50">
        <f>Table13567144[[#This Row],[Yazidis %]]*Table13567144[[#This Row],[Populations]]</f>
        <v>0</v>
      </c>
      <c r="P64" s="50">
        <f>Table13567144[[#This Row],[Mandaeans %]]*Table13567144[[#This Row],[Populations]]</f>
        <v>0</v>
      </c>
      <c r="Q64" s="49">
        <v>1</v>
      </c>
      <c r="R64" s="49"/>
      <c r="S64" s="53"/>
      <c r="T64" s="53"/>
      <c r="U64" s="53"/>
      <c r="V64" s="53"/>
      <c r="W64" s="53"/>
      <c r="X64" s="53"/>
      <c r="Z64">
        <f>SUM(Table13567144[[#This Row],[Shia %]:[Mandaeans %]])</f>
        <v>1</v>
      </c>
    </row>
    <row r="65" spans="1:26" x14ac:dyDescent="0.3">
      <c r="A65">
        <v>64</v>
      </c>
      <c r="B65" t="s">
        <v>289</v>
      </c>
      <c r="C65" s="17">
        <v>261671</v>
      </c>
      <c r="D65" t="s">
        <v>99</v>
      </c>
      <c r="E65" t="s">
        <v>29</v>
      </c>
      <c r="G65" t="s">
        <v>374</v>
      </c>
      <c r="H65" s="15">
        <v>1</v>
      </c>
      <c r="I65" s="50">
        <f>Table13567144[[#This Row],[Shia %]]*Table13567144[[#This Row],[Populations]]</f>
        <v>261671</v>
      </c>
      <c r="J65" s="50">
        <f>Table13567144[[#This Row],[Sunni Arab %]]*Table13567144[[#This Row],[Populations]]</f>
        <v>0</v>
      </c>
      <c r="K65" s="50">
        <f>Table13567144[[#This Row],[Kurds %]]*Table13567144[[#This Row],[Populations]]</f>
        <v>0</v>
      </c>
      <c r="L65" s="50">
        <f>Table13567144[[#This Row],[Turkoman %]]*Table13567144[[#This Row],[Populations]]</f>
        <v>0</v>
      </c>
      <c r="M65" s="50">
        <f>Table13567144[[#This Row],[Christians %]]*Table13567144[[#This Row],[Populations]]</f>
        <v>0</v>
      </c>
      <c r="N65" s="50">
        <f>Table13567144[[#This Row],[Circassians %]]*Table13567144[[#This Row],[Populations]]</f>
        <v>0</v>
      </c>
      <c r="O65" s="50">
        <f>Table13567144[[#This Row],[Yazidis %]]*Table13567144[[#This Row],[Populations]]</f>
        <v>0</v>
      </c>
      <c r="P65" s="50">
        <f>Table13567144[[#This Row],[Mandaeans %]]*Table13567144[[#This Row],[Populations]]</f>
        <v>0</v>
      </c>
      <c r="Q65" s="49">
        <v>1</v>
      </c>
      <c r="R65" s="49"/>
      <c r="S65" s="53"/>
      <c r="T65" s="53"/>
      <c r="U65" s="53"/>
      <c r="V65" s="53"/>
      <c r="W65" s="53"/>
      <c r="X65" s="53"/>
      <c r="Z65">
        <f>SUM(Table13567144[[#This Row],[Shia %]:[Mandaeans %]])</f>
        <v>1</v>
      </c>
    </row>
    <row r="66" spans="1:26" x14ac:dyDescent="0.3">
      <c r="A66">
        <v>65</v>
      </c>
      <c r="B66" t="s">
        <v>347</v>
      </c>
      <c r="C66" s="17">
        <v>928584</v>
      </c>
      <c r="D66" t="s">
        <v>153</v>
      </c>
      <c r="E66" t="s">
        <v>29</v>
      </c>
      <c r="G66" t="s">
        <v>374</v>
      </c>
      <c r="H66" s="15">
        <v>1</v>
      </c>
      <c r="I66" s="50">
        <f>Table13567144[[#This Row],[Shia %]]*Table13567144[[#This Row],[Populations]]</f>
        <v>928584</v>
      </c>
      <c r="J66" s="50">
        <f>Table13567144[[#This Row],[Sunni Arab %]]*Table13567144[[#This Row],[Populations]]</f>
        <v>0</v>
      </c>
      <c r="K66" s="50">
        <f>Table13567144[[#This Row],[Kurds %]]*Table13567144[[#This Row],[Populations]]</f>
        <v>0</v>
      </c>
      <c r="L66" s="50">
        <f>Table13567144[[#This Row],[Turkoman %]]*Table13567144[[#This Row],[Populations]]</f>
        <v>0</v>
      </c>
      <c r="M66" s="50">
        <f>Table13567144[[#This Row],[Christians %]]*Table13567144[[#This Row],[Populations]]</f>
        <v>0</v>
      </c>
      <c r="N66" s="50">
        <f>Table13567144[[#This Row],[Circassians %]]*Table13567144[[#This Row],[Populations]]</f>
        <v>0</v>
      </c>
      <c r="O66" s="50">
        <f>Table13567144[[#This Row],[Yazidis %]]*Table13567144[[#This Row],[Populations]]</f>
        <v>0</v>
      </c>
      <c r="P66" s="50">
        <f>Table13567144[[#This Row],[Mandaeans %]]*Table13567144[[#This Row],[Populations]]</f>
        <v>0</v>
      </c>
      <c r="Q66" s="49">
        <v>1</v>
      </c>
      <c r="R66" s="49"/>
      <c r="S66" s="53"/>
      <c r="T66" s="53"/>
      <c r="U66" s="53"/>
      <c r="V66" s="53"/>
      <c r="W66" s="53"/>
      <c r="X66" s="53"/>
      <c r="Z66">
        <f>SUM(Table13567144[[#This Row],[Shia %]:[Mandaeans %]])</f>
        <v>1</v>
      </c>
    </row>
    <row r="67" spans="1:26" x14ac:dyDescent="0.3">
      <c r="A67">
        <v>69</v>
      </c>
      <c r="B67" t="s">
        <v>287</v>
      </c>
      <c r="C67" s="17">
        <v>293290</v>
      </c>
      <c r="D67" t="s">
        <v>97</v>
      </c>
      <c r="E67" t="s">
        <v>30</v>
      </c>
      <c r="G67" t="s">
        <v>387</v>
      </c>
      <c r="H67" s="15">
        <v>1</v>
      </c>
      <c r="I67" s="50">
        <f>Table13567144[[#This Row],[Shia %]]*Table13567144[[#This Row],[Populations]]</f>
        <v>0</v>
      </c>
      <c r="J67" s="50">
        <f>Table13567144[[#This Row],[Sunni Arab %]]*Table13567144[[#This Row],[Populations]]</f>
        <v>234632</v>
      </c>
      <c r="K67" s="50">
        <f>Table13567144[[#This Row],[Kurds %]]*Table13567144[[#This Row],[Populations]]</f>
        <v>58658</v>
      </c>
      <c r="L67" s="50">
        <f>Table13567144[[#This Row],[Turkoman %]]*Table13567144[[#This Row],[Populations]]</f>
        <v>0</v>
      </c>
      <c r="M67" s="50">
        <f>Table13567144[[#This Row],[Christians %]]*Table13567144[[#This Row],[Populations]]</f>
        <v>0</v>
      </c>
      <c r="N67" s="50">
        <f>Table13567144[[#This Row],[Circassians %]]*Table13567144[[#This Row],[Populations]]</f>
        <v>0</v>
      </c>
      <c r="O67" s="50">
        <f>Table13567144[[#This Row],[Yazidis %]]*Table13567144[[#This Row],[Populations]]</f>
        <v>0</v>
      </c>
      <c r="P67" s="50">
        <f>Table13567144[[#This Row],[Mandaeans %]]*Table13567144[[#This Row],[Populations]]</f>
        <v>0</v>
      </c>
      <c r="Q67" s="49"/>
      <c r="R67" s="49">
        <v>0.8</v>
      </c>
      <c r="S67" s="53">
        <v>0.2</v>
      </c>
      <c r="T67" s="53"/>
      <c r="U67" s="53"/>
      <c r="V67" s="53"/>
      <c r="W67" s="53"/>
      <c r="X67" s="53"/>
      <c r="Z67">
        <f>SUM(Table13567144[[#This Row],[Shia %]:[Mandaeans %]])</f>
        <v>1</v>
      </c>
    </row>
    <row r="68" spans="1:26" x14ac:dyDescent="0.3">
      <c r="A68">
        <v>66</v>
      </c>
      <c r="B68" t="s">
        <v>337</v>
      </c>
      <c r="C68" s="17">
        <v>95109</v>
      </c>
      <c r="D68" t="s">
        <v>145</v>
      </c>
      <c r="E68" t="s">
        <v>30</v>
      </c>
      <c r="F68" t="s">
        <v>391</v>
      </c>
      <c r="G68" t="s">
        <v>377</v>
      </c>
      <c r="H68" s="15">
        <v>0.55300000000000005</v>
      </c>
      <c r="I68" s="50">
        <f>Table13567144[[#This Row],[Shia %]]*Table13567144[[#This Row],[Populations]]</f>
        <v>0</v>
      </c>
      <c r="J68" s="50">
        <f>Table13567144[[#This Row],[Sunni Arab %]]*Table13567144[[#This Row],[Populations]]</f>
        <v>5706.54</v>
      </c>
      <c r="K68" s="50">
        <f>Table13567144[[#This Row],[Kurds %]]*Table13567144[[#This Row],[Populations]]</f>
        <v>39945.78</v>
      </c>
      <c r="L68" s="50">
        <f>Table13567144[[#This Row],[Turkoman %]]*Table13567144[[#This Row],[Populations]]</f>
        <v>49456.68</v>
      </c>
      <c r="M68" s="50">
        <f>Table13567144[[#This Row],[Christians %]]*Table13567144[[#This Row],[Populations]]</f>
        <v>0</v>
      </c>
      <c r="N68" s="50">
        <f>Table13567144[[#This Row],[Circassians %]]*Table13567144[[#This Row],[Populations]]</f>
        <v>0</v>
      </c>
      <c r="O68" s="50">
        <f>Table13567144[[#This Row],[Yazidis %]]*Table13567144[[#This Row],[Populations]]</f>
        <v>0</v>
      </c>
      <c r="P68" s="50">
        <f>Table13567144[[#This Row],[Mandaeans %]]*Table13567144[[#This Row],[Populations]]</f>
        <v>0</v>
      </c>
      <c r="Q68" s="49"/>
      <c r="R68" s="49">
        <v>0.06</v>
      </c>
      <c r="S68" s="53">
        <v>0.42</v>
      </c>
      <c r="T68" s="53">
        <v>0.52</v>
      </c>
      <c r="U68" s="53"/>
      <c r="V68" s="53"/>
      <c r="W68" s="53"/>
      <c r="X68" s="53"/>
      <c r="Z68">
        <f>SUM(Table13567144[[#This Row],[Shia %]:[Mandaeans %]])</f>
        <v>1</v>
      </c>
    </row>
    <row r="69" spans="1:26" x14ac:dyDescent="0.3">
      <c r="A69">
        <v>67</v>
      </c>
      <c r="B69" t="s">
        <v>339</v>
      </c>
      <c r="C69" s="17">
        <v>112961</v>
      </c>
      <c r="D69" t="s">
        <v>147</v>
      </c>
      <c r="E69" t="s">
        <v>30</v>
      </c>
      <c r="F69" t="s">
        <v>1056</v>
      </c>
      <c r="G69" t="s">
        <v>376</v>
      </c>
      <c r="H69" s="15">
        <v>1</v>
      </c>
      <c r="I69" s="50">
        <f>Table13567144[[#This Row],[Shia %]]*Table13567144[[#This Row],[Populations]]</f>
        <v>0</v>
      </c>
      <c r="J69" s="50">
        <f>Table13567144[[#This Row],[Sunni Arab %]]*Table13567144[[#This Row],[Populations]]</f>
        <v>12425.710000000001</v>
      </c>
      <c r="K69" s="50">
        <f>Table13567144[[#This Row],[Kurds %]]*Table13567144[[#This Row],[Populations]]</f>
        <v>39536.35</v>
      </c>
      <c r="L69" s="50">
        <f>Table13567144[[#This Row],[Turkoman %]]*Table13567144[[#This Row],[Populations]]</f>
        <v>45184.4</v>
      </c>
      <c r="M69" s="50">
        <f>Table13567144[[#This Row],[Christians %]]*Table13567144[[#This Row],[Populations]]</f>
        <v>4518.4400000000005</v>
      </c>
      <c r="N69" s="50">
        <f>Table13567144[[#This Row],[Circassians %]]*Table13567144[[#This Row],[Populations]]</f>
        <v>11296.1</v>
      </c>
      <c r="O69" s="50">
        <f>Table13567144[[#This Row],[Yazidis %]]*Table13567144[[#This Row],[Populations]]</f>
        <v>0</v>
      </c>
      <c r="P69" s="50">
        <f>Table13567144[[#This Row],[Mandaeans %]]*Table13567144[[#This Row],[Populations]]</f>
        <v>0</v>
      </c>
      <c r="Q69" s="49"/>
      <c r="R69" s="49">
        <v>0.11</v>
      </c>
      <c r="S69" s="53">
        <v>0.35</v>
      </c>
      <c r="T69" s="53">
        <v>0.4</v>
      </c>
      <c r="U69" s="53">
        <v>0.04</v>
      </c>
      <c r="V69" s="53">
        <v>0.1</v>
      </c>
      <c r="W69" s="53"/>
      <c r="X69" s="53"/>
      <c r="Z69">
        <f>SUM(Table13567144[[#This Row],[Shia %]:[Mandaeans %]])</f>
        <v>1</v>
      </c>
    </row>
    <row r="70" spans="1:26" x14ac:dyDescent="0.3">
      <c r="A70">
        <v>68</v>
      </c>
      <c r="B70" t="s">
        <v>350</v>
      </c>
      <c r="C70" s="17">
        <v>1096516</v>
      </c>
      <c r="D70" t="s">
        <v>30</v>
      </c>
      <c r="E70" t="s">
        <v>30</v>
      </c>
      <c r="F70" t="s">
        <v>393</v>
      </c>
      <c r="G70" t="s">
        <v>376</v>
      </c>
      <c r="H70" s="15">
        <v>0.64300000000000002</v>
      </c>
      <c r="I70" s="50">
        <f>Table13567144[[#This Row],[Shia %]]*Table13567144[[#This Row],[Populations]]</f>
        <v>129388.88799999999</v>
      </c>
      <c r="J70" s="50">
        <f>Table13567144[[#This Row],[Sunni Arab %]]*Table13567144[[#This Row],[Populations]]</f>
        <v>111844.632</v>
      </c>
      <c r="K70" s="50">
        <f>Table13567144[[#This Row],[Kurds %]]*Table13567144[[#This Row],[Populations]]</f>
        <v>614048.96000000008</v>
      </c>
      <c r="L70" s="50">
        <f>Table13567144[[#This Row],[Turkoman %]]*Table13567144[[#This Row],[Populations]]</f>
        <v>175442.56</v>
      </c>
      <c r="M70" s="50">
        <f>Table13567144[[#This Row],[Christians %]]*Table13567144[[#This Row],[Populations]]</f>
        <v>65790.959999999992</v>
      </c>
      <c r="N70" s="50">
        <f>Table13567144[[#This Row],[Circassians %]]*Table13567144[[#This Row],[Populations]]</f>
        <v>0</v>
      </c>
      <c r="O70" s="50">
        <f>Table13567144[[#This Row],[Yazidis %]]*Table13567144[[#This Row],[Populations]]</f>
        <v>0</v>
      </c>
      <c r="P70" s="50">
        <f>Table13567144[[#This Row],[Mandaeans %]]*Table13567144[[#This Row],[Populations]]</f>
        <v>0</v>
      </c>
      <c r="Q70" s="49">
        <v>0.11799999999999999</v>
      </c>
      <c r="R70" s="49">
        <v>0.10199999999999999</v>
      </c>
      <c r="S70" s="53">
        <v>0.56000000000000005</v>
      </c>
      <c r="T70" s="53">
        <v>0.16</v>
      </c>
      <c r="U70" s="53">
        <v>0.06</v>
      </c>
      <c r="V70" s="53"/>
      <c r="W70" s="53"/>
      <c r="X70" s="53"/>
      <c r="Z70">
        <f>SUM(Table13567144[[#This Row],[Shia %]:[Mandaeans %]])</f>
        <v>1</v>
      </c>
    </row>
    <row r="71" spans="1:26" x14ac:dyDescent="0.3">
      <c r="A71">
        <v>70</v>
      </c>
      <c r="B71" t="s">
        <v>274</v>
      </c>
      <c r="C71" s="17">
        <v>102203</v>
      </c>
      <c r="D71" t="s">
        <v>85</v>
      </c>
      <c r="E71" t="s">
        <v>31</v>
      </c>
      <c r="G71" t="s">
        <v>374</v>
      </c>
      <c r="H71" s="15">
        <v>1</v>
      </c>
      <c r="I71" s="50">
        <f>Table13567144[[#This Row],[Shia %]]*Table13567144[[#This Row],[Populations]]</f>
        <v>102203</v>
      </c>
      <c r="J71" s="50">
        <f>Table13567144[[#This Row],[Sunni Arab %]]*Table13567144[[#This Row],[Populations]]</f>
        <v>0</v>
      </c>
      <c r="K71" s="50">
        <f>Table13567144[[#This Row],[Kurds %]]*Table13567144[[#This Row],[Populations]]</f>
        <v>0</v>
      </c>
      <c r="L71" s="50">
        <f>Table13567144[[#This Row],[Turkoman %]]*Table13567144[[#This Row],[Populations]]</f>
        <v>0</v>
      </c>
      <c r="M71" s="50">
        <f>Table13567144[[#This Row],[Christians %]]*Table13567144[[#This Row],[Populations]]</f>
        <v>0</v>
      </c>
      <c r="N71" s="50">
        <f>Table13567144[[#This Row],[Circassians %]]*Table13567144[[#This Row],[Populations]]</f>
        <v>0</v>
      </c>
      <c r="O71" s="50">
        <f>Table13567144[[#This Row],[Yazidis %]]*Table13567144[[#This Row],[Populations]]</f>
        <v>0</v>
      </c>
      <c r="P71" s="50">
        <f>Table13567144[[#This Row],[Mandaeans %]]*Table13567144[[#This Row],[Populations]]</f>
        <v>0</v>
      </c>
      <c r="Q71" s="49">
        <v>1</v>
      </c>
      <c r="R71" s="49"/>
      <c r="S71" s="53"/>
      <c r="T71" s="53"/>
      <c r="U71" s="53"/>
      <c r="V71" s="53"/>
      <c r="W71" s="53"/>
      <c r="X71" s="53"/>
      <c r="Z71">
        <f>SUM(Table13567144[[#This Row],[Shia %]:[Mandaeans %]])</f>
        <v>1</v>
      </c>
    </row>
    <row r="72" spans="1:26" x14ac:dyDescent="0.3">
      <c r="A72">
        <v>71</v>
      </c>
      <c r="B72" t="s">
        <v>328</v>
      </c>
      <c r="C72" s="17">
        <v>53143</v>
      </c>
      <c r="D72" t="s">
        <v>136</v>
      </c>
      <c r="E72" t="s">
        <v>31</v>
      </c>
      <c r="G72" t="s">
        <v>374</v>
      </c>
      <c r="H72" s="15">
        <v>1</v>
      </c>
      <c r="I72" s="50">
        <f>Table13567144[[#This Row],[Shia %]]*Table13567144[[#This Row],[Populations]]</f>
        <v>47828.700000000004</v>
      </c>
      <c r="J72" s="50">
        <f>Table13567144[[#This Row],[Sunni Arab %]]*Table13567144[[#This Row],[Populations]]</f>
        <v>0</v>
      </c>
      <c r="K72" s="50">
        <f>Table13567144[[#This Row],[Kurds %]]*Table13567144[[#This Row],[Populations]]</f>
        <v>5314.3</v>
      </c>
      <c r="L72" s="50">
        <f>Table13567144[[#This Row],[Turkoman %]]*Table13567144[[#This Row],[Populations]]</f>
        <v>0</v>
      </c>
      <c r="M72" s="50">
        <f>Table13567144[[#This Row],[Christians %]]*Table13567144[[#This Row],[Populations]]</f>
        <v>0</v>
      </c>
      <c r="N72" s="50">
        <f>Table13567144[[#This Row],[Circassians %]]*Table13567144[[#This Row],[Populations]]</f>
        <v>0</v>
      </c>
      <c r="O72" s="50">
        <f>Table13567144[[#This Row],[Yazidis %]]*Table13567144[[#This Row],[Populations]]</f>
        <v>0</v>
      </c>
      <c r="P72" s="50">
        <f>Table13567144[[#This Row],[Mandaeans %]]*Table13567144[[#This Row],[Populations]]</f>
        <v>0</v>
      </c>
      <c r="Q72" s="49">
        <v>0.9</v>
      </c>
      <c r="R72" s="49"/>
      <c r="S72" s="53">
        <v>0.1</v>
      </c>
      <c r="T72" s="53"/>
      <c r="U72" s="53"/>
      <c r="V72" s="53"/>
      <c r="W72" s="53"/>
      <c r="X72" s="53"/>
      <c r="Z72">
        <f>SUM(Table13567144[[#This Row],[Shia %]:[Mandaeans %]])</f>
        <v>1</v>
      </c>
    </row>
    <row r="73" spans="1:26" x14ac:dyDescent="0.3">
      <c r="A73">
        <v>72</v>
      </c>
      <c r="B73" t="s">
        <v>291</v>
      </c>
      <c r="C73" s="17">
        <v>586046</v>
      </c>
      <c r="D73" t="s">
        <v>101</v>
      </c>
      <c r="E73" t="s">
        <v>31</v>
      </c>
      <c r="G73" t="s">
        <v>374</v>
      </c>
      <c r="H73" s="15">
        <v>1</v>
      </c>
      <c r="I73" s="50">
        <f>Table13567144[[#This Row],[Shia %]]*Table13567144[[#This Row],[Populations]]</f>
        <v>580185.54</v>
      </c>
      <c r="J73" s="50">
        <f>Table13567144[[#This Row],[Sunni Arab %]]*Table13567144[[#This Row],[Populations]]</f>
        <v>0</v>
      </c>
      <c r="K73" s="50">
        <f>Table13567144[[#This Row],[Kurds %]]*Table13567144[[#This Row],[Populations]]</f>
        <v>0</v>
      </c>
      <c r="L73" s="50">
        <f>Table13567144[[#This Row],[Turkoman %]]*Table13567144[[#This Row],[Populations]]</f>
        <v>0</v>
      </c>
      <c r="M73" s="50">
        <f>Table13567144[[#This Row],[Christians %]]*Table13567144[[#This Row],[Populations]]</f>
        <v>0</v>
      </c>
      <c r="N73" s="50">
        <f>Table13567144[[#This Row],[Circassians %]]*Table13567144[[#This Row],[Populations]]</f>
        <v>0</v>
      </c>
      <c r="O73" s="50">
        <f>Table13567144[[#This Row],[Yazidis %]]*Table13567144[[#This Row],[Populations]]</f>
        <v>0</v>
      </c>
      <c r="P73" s="50">
        <f>Table13567144[[#This Row],[Mandaeans %]]*Table13567144[[#This Row],[Populations]]</f>
        <v>5860.46</v>
      </c>
      <c r="Q73" s="49">
        <v>0.99</v>
      </c>
      <c r="R73" s="49"/>
      <c r="S73" s="53"/>
      <c r="T73" s="53"/>
      <c r="U73" s="53"/>
      <c r="V73" s="53"/>
      <c r="W73" s="53"/>
      <c r="X73" s="53">
        <v>0.01</v>
      </c>
      <c r="Z73">
        <f>SUM(Table13567144[[#This Row],[Shia %]:[Mandaeans %]])</f>
        <v>1</v>
      </c>
    </row>
    <row r="74" spans="1:26" x14ac:dyDescent="0.3">
      <c r="A74">
        <v>73</v>
      </c>
      <c r="B74" t="s">
        <v>301</v>
      </c>
      <c r="C74" s="17">
        <v>103913</v>
      </c>
      <c r="D74" t="s">
        <v>111</v>
      </c>
      <c r="E74" t="s">
        <v>31</v>
      </c>
      <c r="G74" t="s">
        <v>374</v>
      </c>
      <c r="H74" s="15">
        <v>1</v>
      </c>
      <c r="I74" s="50">
        <f>Table13567144[[#This Row],[Shia %]]*Table13567144[[#This Row],[Populations]]</f>
        <v>103913</v>
      </c>
      <c r="J74" s="50">
        <f>Table13567144[[#This Row],[Sunni Arab %]]*Table13567144[[#This Row],[Populations]]</f>
        <v>0</v>
      </c>
      <c r="K74" s="50">
        <f>Table13567144[[#This Row],[Kurds %]]*Table13567144[[#This Row],[Populations]]</f>
        <v>0</v>
      </c>
      <c r="L74" s="50">
        <f>Table13567144[[#This Row],[Turkoman %]]*Table13567144[[#This Row],[Populations]]</f>
        <v>0</v>
      </c>
      <c r="M74" s="50">
        <f>Table13567144[[#This Row],[Christians %]]*Table13567144[[#This Row],[Populations]]</f>
        <v>0</v>
      </c>
      <c r="N74" s="50">
        <f>Table13567144[[#This Row],[Circassians %]]*Table13567144[[#This Row],[Populations]]</f>
        <v>0</v>
      </c>
      <c r="O74" s="50">
        <f>Table13567144[[#This Row],[Yazidis %]]*Table13567144[[#This Row],[Populations]]</f>
        <v>0</v>
      </c>
      <c r="P74" s="50">
        <f>Table13567144[[#This Row],[Mandaeans %]]*Table13567144[[#This Row],[Populations]]</f>
        <v>0</v>
      </c>
      <c r="Q74" s="49">
        <v>1</v>
      </c>
      <c r="R74" s="49"/>
      <c r="S74" s="53"/>
      <c r="T74" s="53"/>
      <c r="U74" s="53"/>
      <c r="V74" s="53"/>
      <c r="W74" s="53"/>
      <c r="X74" s="53"/>
      <c r="Z74">
        <f>SUM(Table13567144[[#This Row],[Shia %]:[Mandaeans %]])</f>
        <v>1</v>
      </c>
    </row>
    <row r="75" spans="1:26" x14ac:dyDescent="0.3">
      <c r="A75">
        <v>74</v>
      </c>
      <c r="B75" t="s">
        <v>303</v>
      </c>
      <c r="C75" s="17">
        <v>205540</v>
      </c>
      <c r="D75" t="s">
        <v>113</v>
      </c>
      <c r="E75" t="s">
        <v>31</v>
      </c>
      <c r="G75" t="s">
        <v>374</v>
      </c>
      <c r="H75" s="15">
        <v>1</v>
      </c>
      <c r="I75" s="50">
        <f>Table13567144[[#This Row],[Shia %]]*Table13567144[[#This Row],[Populations]]</f>
        <v>203484.6</v>
      </c>
      <c r="J75" s="50">
        <f>Table13567144[[#This Row],[Sunni Arab %]]*Table13567144[[#This Row],[Populations]]</f>
        <v>0</v>
      </c>
      <c r="K75" s="50">
        <f>Table13567144[[#This Row],[Kurds %]]*Table13567144[[#This Row],[Populations]]</f>
        <v>0</v>
      </c>
      <c r="L75" s="50">
        <f>Table13567144[[#This Row],[Turkoman %]]*Table13567144[[#This Row],[Populations]]</f>
        <v>0</v>
      </c>
      <c r="M75" s="50">
        <f>Table13567144[[#This Row],[Christians %]]*Table13567144[[#This Row],[Populations]]</f>
        <v>0</v>
      </c>
      <c r="N75" s="50">
        <f>Table13567144[[#This Row],[Circassians %]]*Table13567144[[#This Row],[Populations]]</f>
        <v>0</v>
      </c>
      <c r="O75" s="50">
        <f>Table13567144[[#This Row],[Yazidis %]]*Table13567144[[#This Row],[Populations]]</f>
        <v>0</v>
      </c>
      <c r="P75" s="50">
        <f>Table13567144[[#This Row],[Mandaeans %]]*Table13567144[[#This Row],[Populations]]</f>
        <v>2055.4</v>
      </c>
      <c r="Q75" s="49">
        <v>0.99</v>
      </c>
      <c r="R75" s="49"/>
      <c r="S75" s="53"/>
      <c r="T75" s="53"/>
      <c r="U75" s="53"/>
      <c r="V75" s="53"/>
      <c r="W75" s="53"/>
      <c r="X75" s="53">
        <v>0.01</v>
      </c>
      <c r="Z75">
        <f>SUM(Table13567144[[#This Row],[Shia %]:[Mandaeans %]])</f>
        <v>1</v>
      </c>
    </row>
    <row r="76" spans="1:26" x14ac:dyDescent="0.3">
      <c r="A76">
        <v>75</v>
      </c>
      <c r="B76" t="s">
        <v>355</v>
      </c>
      <c r="C76" s="17">
        <v>61828</v>
      </c>
      <c r="D76" t="s">
        <v>160</v>
      </c>
      <c r="E76" t="s">
        <v>31</v>
      </c>
      <c r="G76" t="s">
        <v>374</v>
      </c>
      <c r="H76" s="15">
        <v>1</v>
      </c>
      <c r="I76" s="50">
        <f>Table13567144[[#This Row],[Shia %]]*Table13567144[[#This Row],[Populations]]</f>
        <v>61828</v>
      </c>
      <c r="J76" s="50">
        <f>Table13567144[[#This Row],[Sunni Arab %]]*Table13567144[[#This Row],[Populations]]</f>
        <v>0</v>
      </c>
      <c r="K76" s="50">
        <f>Table13567144[[#This Row],[Kurds %]]*Table13567144[[#This Row],[Populations]]</f>
        <v>0</v>
      </c>
      <c r="L76" s="50">
        <f>Table13567144[[#This Row],[Turkoman %]]*Table13567144[[#This Row],[Populations]]</f>
        <v>0</v>
      </c>
      <c r="M76" s="50">
        <f>Table13567144[[#This Row],[Christians %]]*Table13567144[[#This Row],[Populations]]</f>
        <v>0</v>
      </c>
      <c r="N76" s="50">
        <f>Table13567144[[#This Row],[Circassians %]]*Table13567144[[#This Row],[Populations]]</f>
        <v>0</v>
      </c>
      <c r="O76" s="50">
        <f>Table13567144[[#This Row],[Yazidis %]]*Table13567144[[#This Row],[Populations]]</f>
        <v>0</v>
      </c>
      <c r="P76" s="50">
        <f>Table13567144[[#This Row],[Mandaeans %]]*Table13567144[[#This Row],[Populations]]</f>
        <v>0</v>
      </c>
      <c r="Q76" s="49">
        <v>1</v>
      </c>
      <c r="R76" s="49"/>
      <c r="S76" s="53"/>
      <c r="T76" s="53"/>
      <c r="U76" s="53"/>
      <c r="V76" s="53"/>
      <c r="W76" s="53"/>
      <c r="X76" s="53"/>
      <c r="Z76">
        <f>SUM(Table13567144[[#This Row],[Shia %]:[Mandaeans %]])</f>
        <v>1</v>
      </c>
    </row>
    <row r="77" spans="1:26" x14ac:dyDescent="0.3">
      <c r="A77">
        <v>79</v>
      </c>
      <c r="B77" t="s">
        <v>275</v>
      </c>
      <c r="C77" s="17">
        <v>179520</v>
      </c>
      <c r="D77" t="s">
        <v>86</v>
      </c>
      <c r="E77" t="s">
        <v>32</v>
      </c>
      <c r="G77" t="s">
        <v>387</v>
      </c>
      <c r="H77" s="15">
        <v>1</v>
      </c>
      <c r="I77" s="50">
        <f>Table13567144[[#This Row],[Shia %]]*Table13567144[[#This Row],[Populations]]</f>
        <v>0</v>
      </c>
      <c r="J77" s="50">
        <f>Table13567144[[#This Row],[Sunni Arab %]]*Table13567144[[#This Row],[Populations]]</f>
        <v>179520</v>
      </c>
      <c r="K77" s="50">
        <f>Table13567144[[#This Row],[Kurds %]]*Table13567144[[#This Row],[Populations]]</f>
        <v>0</v>
      </c>
      <c r="L77" s="50">
        <f>Table13567144[[#This Row],[Turkoman %]]*Table13567144[[#This Row],[Populations]]</f>
        <v>0</v>
      </c>
      <c r="M77" s="50">
        <f>Table13567144[[#This Row],[Christians %]]*Table13567144[[#This Row],[Populations]]</f>
        <v>0</v>
      </c>
      <c r="N77" s="50">
        <f>Table13567144[[#This Row],[Circassians %]]*Table13567144[[#This Row],[Populations]]</f>
        <v>0</v>
      </c>
      <c r="O77" s="50">
        <f>Table13567144[[#This Row],[Yazidis %]]*Table13567144[[#This Row],[Populations]]</f>
        <v>0</v>
      </c>
      <c r="P77" s="50">
        <f>Table13567144[[#This Row],[Mandaeans %]]*Table13567144[[#This Row],[Populations]]</f>
        <v>0</v>
      </c>
      <c r="Q77" s="49"/>
      <c r="R77" s="49">
        <v>1</v>
      </c>
      <c r="S77" s="53"/>
      <c r="T77" s="53"/>
      <c r="U77" s="53"/>
      <c r="V77" s="53"/>
      <c r="W77" s="53"/>
      <c r="X77" s="53"/>
      <c r="Z77">
        <f>SUM(Table13567144[[#This Row],[Shia %]:[Mandaeans %]])</f>
        <v>1</v>
      </c>
    </row>
    <row r="78" spans="1:26" x14ac:dyDescent="0.3">
      <c r="A78">
        <v>76</v>
      </c>
      <c r="B78" t="s">
        <v>283</v>
      </c>
      <c r="C78" s="17">
        <v>247888</v>
      </c>
      <c r="D78" t="s">
        <v>93</v>
      </c>
      <c r="E78" t="s">
        <v>32</v>
      </c>
      <c r="F78" t="s">
        <v>1052</v>
      </c>
      <c r="G78" t="s">
        <v>378</v>
      </c>
      <c r="H78" s="15">
        <v>0.51200000000000001</v>
      </c>
      <c r="I78" s="50">
        <f>Table13567144[[#This Row],[Shia %]]*Table13567144[[#This Row],[Populations]]</f>
        <v>0</v>
      </c>
      <c r="J78" s="50">
        <f>Table13567144[[#This Row],[Sunni Arab %]]*Table13567144[[#This Row],[Populations]]</f>
        <v>61972</v>
      </c>
      <c r="K78" s="50">
        <f>Table13567144[[#This Row],[Kurds %]]*Table13567144[[#This Row],[Populations]]</f>
        <v>111549.6</v>
      </c>
      <c r="L78" s="50">
        <f>Table13567144[[#This Row],[Turkoman %]]*Table13567144[[#This Row],[Populations]]</f>
        <v>0</v>
      </c>
      <c r="M78" s="50">
        <f>Table13567144[[#This Row],[Christians %]]*Table13567144[[#This Row],[Populations]]</f>
        <v>74366.399999999994</v>
      </c>
      <c r="N78" s="50">
        <f>Table13567144[[#This Row],[Circassians %]]*Table13567144[[#This Row],[Populations]]</f>
        <v>0</v>
      </c>
      <c r="O78" s="50">
        <f>Table13567144[[#This Row],[Yazidis %]]*Table13567144[[#This Row],[Populations]]</f>
        <v>0</v>
      </c>
      <c r="P78" s="50">
        <f>Table13567144[[#This Row],[Mandaeans %]]*Table13567144[[#This Row],[Populations]]</f>
        <v>0</v>
      </c>
      <c r="Q78" s="49"/>
      <c r="R78" s="49">
        <v>0.25</v>
      </c>
      <c r="S78" s="53">
        <v>0.45</v>
      </c>
      <c r="T78" s="53"/>
      <c r="U78" s="53">
        <v>0.3</v>
      </c>
      <c r="V78" s="53"/>
      <c r="W78" s="53"/>
      <c r="X78" s="53"/>
      <c r="Z78">
        <f>SUM(Table13567144[[#This Row],[Shia %]:[Mandaeans %]])</f>
        <v>1</v>
      </c>
    </row>
    <row r="79" spans="1:26" x14ac:dyDescent="0.3">
      <c r="A79">
        <v>80</v>
      </c>
      <c r="B79" t="s">
        <v>286</v>
      </c>
      <c r="C79" s="17">
        <v>59429</v>
      </c>
      <c r="D79" t="s">
        <v>96</v>
      </c>
      <c r="E79" t="s">
        <v>32</v>
      </c>
      <c r="G79" t="s">
        <v>387</v>
      </c>
      <c r="H79" s="15">
        <v>1</v>
      </c>
      <c r="I79" s="50">
        <f>Table13567144[[#This Row],[Shia %]]*Table13567144[[#This Row],[Populations]]</f>
        <v>0</v>
      </c>
      <c r="J79" s="50">
        <f>Table13567144[[#This Row],[Sunni Arab %]]*Table13567144[[#This Row],[Populations]]</f>
        <v>58834.71</v>
      </c>
      <c r="K79" s="50">
        <f>Table13567144[[#This Row],[Kurds %]]*Table13567144[[#This Row],[Populations]]</f>
        <v>594.29</v>
      </c>
      <c r="L79" s="50">
        <f>Table13567144[[#This Row],[Turkoman %]]*Table13567144[[#This Row],[Populations]]</f>
        <v>0</v>
      </c>
      <c r="M79" s="50">
        <f>Table13567144[[#This Row],[Christians %]]*Table13567144[[#This Row],[Populations]]</f>
        <v>0</v>
      </c>
      <c r="N79" s="50">
        <f>Table13567144[[#This Row],[Circassians %]]*Table13567144[[#This Row],[Populations]]</f>
        <v>0</v>
      </c>
      <c r="O79" s="50">
        <f>Table13567144[[#This Row],[Yazidis %]]*Table13567144[[#This Row],[Populations]]</f>
        <v>0</v>
      </c>
      <c r="P79" s="50">
        <f>Table13567144[[#This Row],[Mandaeans %]]*Table13567144[[#This Row],[Populations]]</f>
        <v>0</v>
      </c>
      <c r="Q79" s="49"/>
      <c r="R79" s="49">
        <v>0.99</v>
      </c>
      <c r="S79" s="53">
        <v>0.01</v>
      </c>
      <c r="T79" s="53"/>
      <c r="U79" s="53"/>
      <c r="V79" s="53"/>
      <c r="W79" s="53"/>
      <c r="X79" s="53"/>
      <c r="Z79">
        <f>SUM(Table13567144[[#This Row],[Shia %]:[Mandaeans %]])</f>
        <v>1</v>
      </c>
    </row>
    <row r="80" spans="1:26" x14ac:dyDescent="0.3">
      <c r="A80">
        <v>77</v>
      </c>
      <c r="B80" t="s">
        <v>305</v>
      </c>
      <c r="C80" s="17">
        <v>1905174</v>
      </c>
      <c r="D80" t="s">
        <v>115</v>
      </c>
      <c r="E80" t="s">
        <v>32</v>
      </c>
      <c r="F80" t="s">
        <v>391</v>
      </c>
      <c r="G80" t="s">
        <v>387</v>
      </c>
      <c r="H80" s="15">
        <v>0.621</v>
      </c>
      <c r="I80" s="50">
        <f>Table13567144[[#This Row],[Shia %]]*Table13567144[[#This Row],[Populations]]</f>
        <v>0</v>
      </c>
      <c r="J80" s="50">
        <f>Table13567144[[#This Row],[Sunni Arab %]]*Table13567144[[#This Row],[Populations]]</f>
        <v>1238363.1000000001</v>
      </c>
      <c r="K80" s="50">
        <f>Table13567144[[#This Row],[Kurds %]]*Table13567144[[#This Row],[Populations]]</f>
        <v>381034.80000000005</v>
      </c>
      <c r="L80" s="50">
        <f>Table13567144[[#This Row],[Turkoman %]]*Table13567144[[#This Row],[Populations]]</f>
        <v>152413.92000000001</v>
      </c>
      <c r="M80" s="50">
        <f>Table13567144[[#This Row],[Christians %]]*Table13567144[[#This Row],[Populations]]</f>
        <v>133362.18000000002</v>
      </c>
      <c r="N80" s="50">
        <f>Table13567144[[#This Row],[Circassians %]]*Table13567144[[#This Row],[Populations]]</f>
        <v>0</v>
      </c>
      <c r="O80" s="50">
        <f>Table13567144[[#This Row],[Yazidis %]]*Table13567144[[#This Row],[Populations]]</f>
        <v>0</v>
      </c>
      <c r="P80" s="50">
        <f>Table13567144[[#This Row],[Mandaeans %]]*Table13567144[[#This Row],[Populations]]</f>
        <v>0</v>
      </c>
      <c r="Q80" s="49"/>
      <c r="R80" s="49">
        <v>0.65</v>
      </c>
      <c r="S80" s="53">
        <v>0.2</v>
      </c>
      <c r="T80" s="53">
        <v>0.08</v>
      </c>
      <c r="U80" s="53">
        <v>7.0000000000000007E-2</v>
      </c>
      <c r="V80" s="53"/>
      <c r="W80" s="53"/>
      <c r="X80" s="53"/>
      <c r="Z80">
        <f>SUM(Table13567144[[#This Row],[Shia %]:[Mandaeans %]])</f>
        <v>1</v>
      </c>
    </row>
    <row r="81" spans="1:26" x14ac:dyDescent="0.3">
      <c r="A81">
        <v>81</v>
      </c>
      <c r="B81" t="s">
        <v>321</v>
      </c>
      <c r="C81" s="17">
        <v>146360</v>
      </c>
      <c r="D81" t="s">
        <v>130</v>
      </c>
      <c r="E81" t="s">
        <v>32</v>
      </c>
      <c r="G81" t="s">
        <v>376</v>
      </c>
      <c r="H81" s="15">
        <v>1</v>
      </c>
      <c r="I81" s="50">
        <f>Table13567144[[#This Row],[Shia %]]*Table13567144[[#This Row],[Populations]]</f>
        <v>0</v>
      </c>
      <c r="J81" s="50">
        <f>Table13567144[[#This Row],[Sunni Arab %]]*Table13567144[[#This Row],[Populations]]</f>
        <v>0</v>
      </c>
      <c r="K81" s="50">
        <f>Table13567144[[#This Row],[Kurds %]]*Table13567144[[#This Row],[Populations]]</f>
        <v>0</v>
      </c>
      <c r="L81" s="50">
        <f>Table13567144[[#This Row],[Turkoman %]]*Table13567144[[#This Row],[Populations]]</f>
        <v>0</v>
      </c>
      <c r="M81" s="50">
        <f>Table13567144[[#This Row],[Christians %]]*Table13567144[[#This Row],[Populations]]</f>
        <v>29272</v>
      </c>
      <c r="N81" s="50">
        <f>Table13567144[[#This Row],[Circassians %]]*Table13567144[[#This Row],[Populations]]</f>
        <v>0</v>
      </c>
      <c r="O81" s="50">
        <f>Table13567144[[#This Row],[Yazidis %]]*Table13567144[[#This Row],[Populations]]</f>
        <v>117088</v>
      </c>
      <c r="P81" s="50">
        <f>Table13567144[[#This Row],[Mandaeans %]]*Table13567144[[#This Row],[Populations]]</f>
        <v>0</v>
      </c>
      <c r="Q81" s="49"/>
      <c r="R81" s="49"/>
      <c r="S81" s="53"/>
      <c r="T81" s="53"/>
      <c r="U81" s="53">
        <v>0.2</v>
      </c>
      <c r="V81" s="53"/>
      <c r="W81" s="53">
        <v>0.8</v>
      </c>
      <c r="X81" s="53"/>
      <c r="Z81">
        <f>SUM(Table13567144[[#This Row],[Shia %]:[Mandaeans %]])</f>
        <v>1</v>
      </c>
    </row>
    <row r="82" spans="1:26" x14ac:dyDescent="0.3">
      <c r="A82">
        <v>78</v>
      </c>
      <c r="B82" t="s">
        <v>330</v>
      </c>
      <c r="C82" s="17">
        <v>281577</v>
      </c>
      <c r="D82" t="s">
        <v>138</v>
      </c>
      <c r="E82" t="s">
        <v>32</v>
      </c>
      <c r="G82" t="s">
        <v>376</v>
      </c>
      <c r="H82" s="15">
        <v>0.628</v>
      </c>
      <c r="I82" s="50">
        <f>Table13567144[[#This Row],[Shia %]]*Table13567144[[#This Row],[Populations]]</f>
        <v>2815.77</v>
      </c>
      <c r="J82" s="50">
        <f>Table13567144[[#This Row],[Sunni Arab %]]*Table13567144[[#This Row],[Populations]]</f>
        <v>0</v>
      </c>
      <c r="K82" s="50">
        <f>Table13567144[[#This Row],[Kurds %]]*Table13567144[[#This Row],[Populations]]</f>
        <v>264682.38</v>
      </c>
      <c r="L82" s="50">
        <f>Table13567144[[#This Row],[Turkoman %]]*Table13567144[[#This Row],[Populations]]</f>
        <v>0</v>
      </c>
      <c r="M82" s="50">
        <f>Table13567144[[#This Row],[Christians %]]*Table13567144[[#This Row],[Populations]]</f>
        <v>14078.85</v>
      </c>
      <c r="N82" s="50">
        <f>Table13567144[[#This Row],[Circassians %]]*Table13567144[[#This Row],[Populations]]</f>
        <v>0</v>
      </c>
      <c r="O82" s="50">
        <f>Table13567144[[#This Row],[Yazidis %]]*Table13567144[[#This Row],[Populations]]</f>
        <v>0</v>
      </c>
      <c r="P82" s="50">
        <f>Table13567144[[#This Row],[Mandaeans %]]*Table13567144[[#This Row],[Populations]]</f>
        <v>0</v>
      </c>
      <c r="Q82" s="49">
        <v>0.01</v>
      </c>
      <c r="R82" s="49"/>
      <c r="S82" s="53">
        <v>0.94</v>
      </c>
      <c r="T82" s="53"/>
      <c r="U82" s="53">
        <v>0.05</v>
      </c>
      <c r="V82" s="53"/>
      <c r="W82" s="53"/>
      <c r="X82" s="53"/>
      <c r="Z82">
        <f>SUM(Table13567144[[#This Row],[Shia %]:[Mandaeans %]])</f>
        <v>1</v>
      </c>
    </row>
    <row r="83" spans="1:26" x14ac:dyDescent="0.3">
      <c r="A83">
        <v>82</v>
      </c>
      <c r="B83" t="s">
        <v>362</v>
      </c>
      <c r="C83" s="17">
        <v>325816</v>
      </c>
      <c r="D83" t="s">
        <v>167</v>
      </c>
      <c r="E83" t="s">
        <v>32</v>
      </c>
      <c r="G83" t="s">
        <v>376</v>
      </c>
      <c r="H83" s="15">
        <v>1</v>
      </c>
      <c r="I83" s="50">
        <f>Table13567144[[#This Row],[Shia %]]*Table13567144[[#This Row],[Populations]]</f>
        <v>0</v>
      </c>
      <c r="J83" s="50">
        <f>Table13567144[[#This Row],[Sunni Arab %]]*Table13567144[[#This Row],[Populations]]</f>
        <v>26065.279999999999</v>
      </c>
      <c r="K83" s="50">
        <f>Table13567144[[#This Row],[Kurds %]]*Table13567144[[#This Row],[Populations]]</f>
        <v>0</v>
      </c>
      <c r="L83" s="50">
        <f>Table13567144[[#This Row],[Turkoman %]]*Table13567144[[#This Row],[Populations]]</f>
        <v>3258.16</v>
      </c>
      <c r="M83" s="50">
        <f>Table13567144[[#This Row],[Christians %]]*Table13567144[[#This Row],[Populations]]</f>
        <v>0</v>
      </c>
      <c r="N83" s="50">
        <f>Table13567144[[#This Row],[Circassians %]]*Table13567144[[#This Row],[Populations]]</f>
        <v>0</v>
      </c>
      <c r="O83" s="50">
        <f>Table13567144[[#This Row],[Yazidis %]]*Table13567144[[#This Row],[Populations]]</f>
        <v>296492.56</v>
      </c>
      <c r="P83" s="50">
        <f>Table13567144[[#This Row],[Mandaeans %]]*Table13567144[[#This Row],[Populations]]</f>
        <v>0</v>
      </c>
      <c r="Q83" s="49"/>
      <c r="R83" s="49">
        <v>0.08</v>
      </c>
      <c r="S83" s="53"/>
      <c r="T83" s="53">
        <v>0.01</v>
      </c>
      <c r="U83" s="53"/>
      <c r="V83" s="53"/>
      <c r="W83" s="53">
        <v>0.91</v>
      </c>
      <c r="X83" s="53"/>
      <c r="Z83">
        <f>SUM(Table13567144[[#This Row],[Shia %]:[Mandaeans %]])</f>
        <v>1</v>
      </c>
    </row>
    <row r="84" spans="1:26" x14ac:dyDescent="0.3">
      <c r="A84">
        <v>83</v>
      </c>
      <c r="B84" t="s">
        <v>365</v>
      </c>
      <c r="C84" s="17">
        <v>511004</v>
      </c>
      <c r="D84" t="s">
        <v>170</v>
      </c>
      <c r="E84" t="s">
        <v>32</v>
      </c>
      <c r="G84" t="s">
        <v>377</v>
      </c>
      <c r="H84" s="15">
        <v>0.74</v>
      </c>
      <c r="I84" s="50">
        <f>Table13567144[[#This Row],[Shia %]]*Table13567144[[#This Row],[Populations]]</f>
        <v>0</v>
      </c>
      <c r="J84" s="50">
        <f>Table13567144[[#This Row],[Sunni Arab %]]*Table13567144[[#This Row],[Populations]]</f>
        <v>112420.88</v>
      </c>
      <c r="K84" s="50">
        <f>Table13567144[[#This Row],[Kurds %]]*Table13567144[[#This Row],[Populations]]</f>
        <v>153301.19999999998</v>
      </c>
      <c r="L84" s="50">
        <f>Table13567144[[#This Row],[Turkoman %]]*Table13567144[[#This Row],[Populations]]</f>
        <v>245281.91999999998</v>
      </c>
      <c r="M84" s="50">
        <f>Table13567144[[#This Row],[Christians %]]*Table13567144[[#This Row],[Populations]]</f>
        <v>0</v>
      </c>
      <c r="N84" s="50">
        <f>Table13567144[[#This Row],[Circassians %]]*Table13567144[[#This Row],[Populations]]</f>
        <v>0</v>
      </c>
      <c r="O84" s="50">
        <f>Table13567144[[#This Row],[Yazidis %]]*Table13567144[[#This Row],[Populations]]</f>
        <v>0</v>
      </c>
      <c r="P84" s="50">
        <f>Table13567144[[#This Row],[Mandaeans %]]*Table13567144[[#This Row],[Populations]]</f>
        <v>0</v>
      </c>
      <c r="Q84" s="49"/>
      <c r="R84" s="49">
        <v>0.22</v>
      </c>
      <c r="S84" s="53">
        <v>0.3</v>
      </c>
      <c r="T84" s="53">
        <v>0.48</v>
      </c>
      <c r="U84" s="53"/>
      <c r="V84" s="53"/>
      <c r="W84" s="53"/>
      <c r="X84" s="53"/>
      <c r="Z84">
        <f>SUM(Table13567144[[#This Row],[Shia %]:[Mandaeans %]])</f>
        <v>1</v>
      </c>
    </row>
    <row r="85" spans="1:26" x14ac:dyDescent="0.3">
      <c r="A85">
        <v>84</v>
      </c>
      <c r="B85" t="s">
        <v>367</v>
      </c>
      <c r="C85" s="17">
        <v>210263</v>
      </c>
      <c r="D85" t="s">
        <v>172</v>
      </c>
      <c r="E85" t="s">
        <v>32</v>
      </c>
      <c r="G85" t="s">
        <v>378</v>
      </c>
      <c r="H85" s="15">
        <v>1</v>
      </c>
      <c r="I85" s="50">
        <f>Table13567144[[#This Row],[Shia %]]*Table13567144[[#This Row],[Populations]]</f>
        <v>0</v>
      </c>
      <c r="J85" s="50">
        <f>Table13567144[[#This Row],[Sunni Arab %]]*Table13567144[[#This Row],[Populations]]</f>
        <v>52565.75</v>
      </c>
      <c r="K85" s="50">
        <f>Table13567144[[#This Row],[Kurds %]]*Table13567144[[#This Row],[Populations]]</f>
        <v>0</v>
      </c>
      <c r="L85" s="50">
        <f>Table13567144[[#This Row],[Turkoman %]]*Table13567144[[#This Row],[Populations]]</f>
        <v>2102.63</v>
      </c>
      <c r="M85" s="50">
        <f>Table13567144[[#This Row],[Christians %]]*Table13567144[[#This Row],[Populations]]</f>
        <v>84105.200000000012</v>
      </c>
      <c r="N85" s="50">
        <f>Table13567144[[#This Row],[Circassians %]]*Table13567144[[#This Row],[Populations]]</f>
        <v>0</v>
      </c>
      <c r="O85" s="50">
        <f>Table13567144[[#This Row],[Yazidis %]]*Table13567144[[#This Row],[Populations]]</f>
        <v>71489.42</v>
      </c>
      <c r="P85" s="50">
        <f>Table13567144[[#This Row],[Mandaeans %]]*Table13567144[[#This Row],[Populations]]</f>
        <v>0</v>
      </c>
      <c r="Q85" s="49"/>
      <c r="R85" s="49">
        <v>0.25</v>
      </c>
      <c r="S85" s="53"/>
      <c r="T85" s="53">
        <v>0.01</v>
      </c>
      <c r="U85" s="53">
        <v>0.4</v>
      </c>
      <c r="V85" s="53"/>
      <c r="W85" s="53">
        <v>0.34</v>
      </c>
      <c r="X85" s="53"/>
      <c r="Z85">
        <f>SUM(Table13567144[[#This Row],[Shia %]:[Mandaeans %]])</f>
        <v>1</v>
      </c>
    </row>
    <row r="86" spans="1:26" x14ac:dyDescent="0.3">
      <c r="A86">
        <v>85</v>
      </c>
      <c r="B86" t="s">
        <v>278</v>
      </c>
      <c r="C86" s="17">
        <v>71027</v>
      </c>
      <c r="D86" t="s">
        <v>88</v>
      </c>
      <c r="E86" t="s">
        <v>33</v>
      </c>
      <c r="F86" t="s">
        <v>1054</v>
      </c>
      <c r="G86" t="s">
        <v>387</v>
      </c>
      <c r="H86" s="15">
        <v>1</v>
      </c>
      <c r="I86" s="50">
        <f>Table13567144[[#This Row],[Shia %]]*Table13567144[[#This Row],[Populations]]</f>
        <v>10654.05</v>
      </c>
      <c r="J86" s="50">
        <f>Table13567144[[#This Row],[Sunni Arab %]]*Table13567144[[#This Row],[Populations]]</f>
        <v>60372.95</v>
      </c>
      <c r="K86" s="50">
        <f>Table13567144[[#This Row],[Kurds %]]*Table13567144[[#This Row],[Populations]]</f>
        <v>0</v>
      </c>
      <c r="L86" s="50">
        <f>Table13567144[[#This Row],[Turkoman %]]*Table13567144[[#This Row],[Populations]]</f>
        <v>0</v>
      </c>
      <c r="M86" s="50">
        <f>Table13567144[[#This Row],[Christians %]]*Table13567144[[#This Row],[Populations]]</f>
        <v>0</v>
      </c>
      <c r="N86" s="50">
        <f>Table13567144[[#This Row],[Circassians %]]*Table13567144[[#This Row],[Populations]]</f>
        <v>0</v>
      </c>
      <c r="O86" s="50">
        <f>Table13567144[[#This Row],[Yazidis %]]*Table13567144[[#This Row],[Populations]]</f>
        <v>0</v>
      </c>
      <c r="P86" s="50">
        <f>Table13567144[[#This Row],[Mandaeans %]]*Table13567144[[#This Row],[Populations]]</f>
        <v>0</v>
      </c>
      <c r="Q86" s="49">
        <v>0.15</v>
      </c>
      <c r="R86" s="49">
        <v>0.85</v>
      </c>
      <c r="S86" s="53"/>
      <c r="T86" s="53"/>
      <c r="U86" s="53"/>
      <c r="V86" s="53"/>
      <c r="W86" s="53"/>
      <c r="X86" s="53"/>
      <c r="Z86">
        <f>SUM(Table13567144[[#This Row],[Shia %]:[Mandaeans %]])</f>
        <v>1</v>
      </c>
    </row>
    <row r="87" spans="1:26" x14ac:dyDescent="0.3">
      <c r="A87">
        <v>86</v>
      </c>
      <c r="B87" t="s">
        <v>322</v>
      </c>
      <c r="C87" s="17">
        <v>217269</v>
      </c>
      <c r="D87" t="s">
        <v>131</v>
      </c>
      <c r="E87" t="s">
        <v>33</v>
      </c>
      <c r="G87" t="s">
        <v>387</v>
      </c>
      <c r="H87" s="15">
        <v>1</v>
      </c>
      <c r="I87" s="50">
        <f>Table13567144[[#This Row],[Shia %]]*Table13567144[[#This Row],[Populations]]</f>
        <v>0</v>
      </c>
      <c r="J87" s="50">
        <f>Table13567144[[#This Row],[Sunni Arab %]]*Table13567144[[#This Row],[Populations]]</f>
        <v>215096.31</v>
      </c>
      <c r="K87" s="50">
        <f>Table13567144[[#This Row],[Kurds %]]*Table13567144[[#This Row],[Populations]]</f>
        <v>2172.69</v>
      </c>
      <c r="L87" s="50">
        <f>Table13567144[[#This Row],[Turkoman %]]*Table13567144[[#This Row],[Populations]]</f>
        <v>0</v>
      </c>
      <c r="M87" s="50">
        <f>Table13567144[[#This Row],[Christians %]]*Table13567144[[#This Row],[Populations]]</f>
        <v>0</v>
      </c>
      <c r="N87" s="50">
        <f>Table13567144[[#This Row],[Circassians %]]*Table13567144[[#This Row],[Populations]]</f>
        <v>0</v>
      </c>
      <c r="O87" s="50">
        <f>Table13567144[[#This Row],[Yazidis %]]*Table13567144[[#This Row],[Populations]]</f>
        <v>0</v>
      </c>
      <c r="P87" s="50">
        <f>Table13567144[[#This Row],[Mandaeans %]]*Table13567144[[#This Row],[Populations]]</f>
        <v>0</v>
      </c>
      <c r="Q87" s="49"/>
      <c r="R87" s="49">
        <v>0.99</v>
      </c>
      <c r="S87" s="53">
        <v>0.01</v>
      </c>
      <c r="T87" s="53"/>
      <c r="U87" s="53"/>
      <c r="V87" s="53"/>
      <c r="W87" s="53"/>
      <c r="X87" s="53"/>
      <c r="Z87">
        <f>SUM(Table13567144[[#This Row],[Shia %]:[Mandaeans %]])</f>
        <v>1</v>
      </c>
    </row>
    <row r="88" spans="1:26" x14ac:dyDescent="0.3">
      <c r="A88">
        <v>88</v>
      </c>
      <c r="B88" t="s">
        <v>332</v>
      </c>
      <c r="C88" s="17">
        <v>390889</v>
      </c>
      <c r="D88" t="s">
        <v>140</v>
      </c>
      <c r="E88" t="s">
        <v>33</v>
      </c>
      <c r="F88" t="s">
        <v>1054</v>
      </c>
      <c r="G88" t="s">
        <v>374</v>
      </c>
      <c r="H88" s="15">
        <v>1</v>
      </c>
      <c r="I88" s="50">
        <f>Table13567144[[#This Row],[Shia %]]*Table13567144[[#This Row],[Populations]]</f>
        <v>234533.4</v>
      </c>
      <c r="J88" s="50">
        <f>Table13567144[[#This Row],[Sunni Arab %]]*Table13567144[[#This Row],[Populations]]</f>
        <v>156355.6</v>
      </c>
      <c r="K88" s="50">
        <f>Table13567144[[#This Row],[Kurds %]]*Table13567144[[#This Row],[Populations]]</f>
        <v>0</v>
      </c>
      <c r="L88" s="50">
        <f>Table13567144[[#This Row],[Turkoman %]]*Table13567144[[#This Row],[Populations]]</f>
        <v>0</v>
      </c>
      <c r="M88" s="50">
        <f>Table13567144[[#This Row],[Christians %]]*Table13567144[[#This Row],[Populations]]</f>
        <v>0</v>
      </c>
      <c r="N88" s="50">
        <f>Table13567144[[#This Row],[Circassians %]]*Table13567144[[#This Row],[Populations]]</f>
        <v>0</v>
      </c>
      <c r="O88" s="50">
        <f>Table13567144[[#This Row],[Yazidis %]]*Table13567144[[#This Row],[Populations]]</f>
        <v>0</v>
      </c>
      <c r="P88" s="50">
        <f>Table13567144[[#This Row],[Mandaeans %]]*Table13567144[[#This Row],[Populations]]</f>
        <v>0</v>
      </c>
      <c r="Q88" s="49">
        <v>0.6</v>
      </c>
      <c r="R88" s="49">
        <v>0.4</v>
      </c>
      <c r="S88" s="53"/>
      <c r="T88" s="53"/>
      <c r="U88" s="53"/>
      <c r="V88" s="53"/>
      <c r="W88" s="53"/>
      <c r="X88" s="53"/>
      <c r="Z88">
        <f>SUM(Table13567144[[#This Row],[Shia %]:[Mandaeans %]])</f>
        <v>1</v>
      </c>
    </row>
    <row r="89" spans="1:26" x14ac:dyDescent="0.3">
      <c r="A89">
        <v>87</v>
      </c>
      <c r="B89" t="s">
        <v>335</v>
      </c>
      <c r="C89" s="17">
        <v>221666</v>
      </c>
      <c r="D89" t="s">
        <v>143</v>
      </c>
      <c r="E89" t="s">
        <v>33</v>
      </c>
      <c r="G89" t="s">
        <v>387</v>
      </c>
      <c r="H89" s="15">
        <v>1</v>
      </c>
      <c r="I89" s="50">
        <f>Table13567144[[#This Row],[Shia %]]*Table13567144[[#This Row],[Populations]]</f>
        <v>0</v>
      </c>
      <c r="J89" s="50">
        <f>Table13567144[[#This Row],[Sunni Arab %]]*Table13567144[[#This Row],[Populations]]</f>
        <v>221666</v>
      </c>
      <c r="K89" s="50">
        <f>Table13567144[[#This Row],[Kurds %]]*Table13567144[[#This Row],[Populations]]</f>
        <v>0</v>
      </c>
      <c r="L89" s="50">
        <f>Table13567144[[#This Row],[Turkoman %]]*Table13567144[[#This Row],[Populations]]</f>
        <v>0</v>
      </c>
      <c r="M89" s="50">
        <f>Table13567144[[#This Row],[Christians %]]*Table13567144[[#This Row],[Populations]]</f>
        <v>0</v>
      </c>
      <c r="N89" s="50">
        <f>Table13567144[[#This Row],[Circassians %]]*Table13567144[[#This Row],[Populations]]</f>
        <v>0</v>
      </c>
      <c r="O89" s="50">
        <f>Table13567144[[#This Row],[Yazidis %]]*Table13567144[[#This Row],[Populations]]</f>
        <v>0</v>
      </c>
      <c r="P89" s="50">
        <f>Table13567144[[#This Row],[Mandaeans %]]*Table13567144[[#This Row],[Populations]]</f>
        <v>0</v>
      </c>
      <c r="Q89" s="49"/>
      <c r="R89" s="49">
        <v>1</v>
      </c>
      <c r="S89" s="53"/>
      <c r="T89" s="53"/>
      <c r="U89" s="53"/>
      <c r="V89" s="53"/>
      <c r="W89" s="53"/>
      <c r="X89" s="53"/>
      <c r="Z89">
        <f>SUM(Table13567144[[#This Row],[Shia %]:[Mandaeans %]])</f>
        <v>1</v>
      </c>
    </row>
    <row r="90" spans="1:26" x14ac:dyDescent="0.3">
      <c r="A90">
        <v>89</v>
      </c>
      <c r="B90" t="s">
        <v>358</v>
      </c>
      <c r="C90" s="17">
        <v>247899</v>
      </c>
      <c r="D90" t="s">
        <v>163</v>
      </c>
      <c r="E90" t="s">
        <v>33</v>
      </c>
      <c r="F90" t="s">
        <v>1054</v>
      </c>
      <c r="G90" t="s">
        <v>374</v>
      </c>
      <c r="H90" s="15">
        <v>0.53800000000000003</v>
      </c>
      <c r="I90" s="50">
        <f>Table13567144[[#This Row],[Shia %]]*Table13567144[[#This Row],[Populations]]</f>
        <v>61974.75</v>
      </c>
      <c r="J90" s="50">
        <f>Table13567144[[#This Row],[Sunni Arab %]]*Table13567144[[#This Row],[Populations]]</f>
        <v>185924.25</v>
      </c>
      <c r="K90" s="50">
        <f>Table13567144[[#This Row],[Kurds %]]*Table13567144[[#This Row],[Populations]]</f>
        <v>0</v>
      </c>
      <c r="L90" s="50">
        <f>Table13567144[[#This Row],[Turkoman %]]*Table13567144[[#This Row],[Populations]]</f>
        <v>0</v>
      </c>
      <c r="M90" s="50">
        <f>Table13567144[[#This Row],[Christians %]]*Table13567144[[#This Row],[Populations]]</f>
        <v>0</v>
      </c>
      <c r="N90" s="50">
        <f>Table13567144[[#This Row],[Circassians %]]*Table13567144[[#This Row],[Populations]]</f>
        <v>0</v>
      </c>
      <c r="O90" s="50">
        <f>Table13567144[[#This Row],[Yazidis %]]*Table13567144[[#This Row],[Populations]]</f>
        <v>0</v>
      </c>
      <c r="P90" s="50">
        <f>Table13567144[[#This Row],[Mandaeans %]]*Table13567144[[#This Row],[Populations]]</f>
        <v>0</v>
      </c>
      <c r="Q90" s="49">
        <v>0.25</v>
      </c>
      <c r="R90" s="49">
        <v>0.75</v>
      </c>
      <c r="S90" s="53"/>
      <c r="T90" s="53"/>
      <c r="U90" s="53"/>
      <c r="V90" s="53"/>
      <c r="W90" s="53"/>
      <c r="X90" s="53"/>
      <c r="Z90">
        <f>SUM(Table13567144[[#This Row],[Shia %]:[Mandaeans %]])</f>
        <v>1</v>
      </c>
    </row>
    <row r="91" spans="1:26" x14ac:dyDescent="0.3">
      <c r="A91">
        <v>90</v>
      </c>
      <c r="B91" t="s">
        <v>366</v>
      </c>
      <c r="C91" s="17">
        <v>249776</v>
      </c>
      <c r="D91" t="s">
        <v>171</v>
      </c>
      <c r="E91" t="s">
        <v>33</v>
      </c>
      <c r="F91" t="s">
        <v>1054</v>
      </c>
      <c r="G91" t="s">
        <v>387</v>
      </c>
      <c r="H91" s="15">
        <v>1</v>
      </c>
      <c r="I91" s="50">
        <f>Table13567144[[#This Row],[Shia %]]*Table13567144[[#This Row],[Populations]]</f>
        <v>49955.200000000004</v>
      </c>
      <c r="J91" s="50">
        <f>Table13567144[[#This Row],[Sunni Arab %]]*Table13567144[[#This Row],[Populations]]</f>
        <v>199820.80000000002</v>
      </c>
      <c r="K91" s="50">
        <f>Table13567144[[#This Row],[Kurds %]]*Table13567144[[#This Row],[Populations]]</f>
        <v>0</v>
      </c>
      <c r="L91" s="50">
        <f>Table13567144[[#This Row],[Turkoman %]]*Table13567144[[#This Row],[Populations]]</f>
        <v>0</v>
      </c>
      <c r="M91" s="50">
        <f>Table13567144[[#This Row],[Christians %]]*Table13567144[[#This Row],[Populations]]</f>
        <v>0</v>
      </c>
      <c r="N91" s="50">
        <f>Table13567144[[#This Row],[Circassians %]]*Table13567144[[#This Row],[Populations]]</f>
        <v>0</v>
      </c>
      <c r="O91" s="50">
        <f>Table13567144[[#This Row],[Yazidis %]]*Table13567144[[#This Row],[Populations]]</f>
        <v>0</v>
      </c>
      <c r="P91" s="50">
        <f>Table13567144[[#This Row],[Mandaeans %]]*Table13567144[[#This Row],[Populations]]</f>
        <v>0</v>
      </c>
      <c r="Q91" s="49">
        <v>0.2</v>
      </c>
      <c r="R91" s="49">
        <v>0.8</v>
      </c>
      <c r="S91" s="53"/>
      <c r="T91" s="53"/>
      <c r="U91" s="53"/>
      <c r="V91" s="53"/>
      <c r="W91" s="53"/>
      <c r="X91" s="53"/>
      <c r="Z91">
        <f>SUM(Table13567144[[#This Row],[Shia %]:[Mandaeans %]])</f>
        <v>1</v>
      </c>
    </row>
    <row r="92" spans="1:26" x14ac:dyDescent="0.3">
      <c r="A92">
        <v>91</v>
      </c>
      <c r="B92" t="s">
        <v>368</v>
      </c>
      <c r="C92" s="17">
        <v>199012</v>
      </c>
      <c r="D92" t="s">
        <v>173</v>
      </c>
      <c r="E92" t="s">
        <v>33</v>
      </c>
      <c r="G92" t="s">
        <v>377</v>
      </c>
      <c r="H92" s="15">
        <v>1</v>
      </c>
      <c r="I92" s="50">
        <f>Table13567144[[#This Row],[Shia %]]*Table13567144[[#This Row],[Populations]]</f>
        <v>0</v>
      </c>
      <c r="J92" s="50">
        <f>Table13567144[[#This Row],[Sunni Arab %]]*Table13567144[[#This Row],[Populations]]</f>
        <v>5970.36</v>
      </c>
      <c r="K92" s="50">
        <f>Table13567144[[#This Row],[Kurds %]]*Table13567144[[#This Row],[Populations]]</f>
        <v>55723.360000000008</v>
      </c>
      <c r="L92" s="50">
        <f>Table13567144[[#This Row],[Turkoman %]]*Table13567144[[#This Row],[Populations]]</f>
        <v>137318.28</v>
      </c>
      <c r="M92" s="50">
        <f>Table13567144[[#This Row],[Christians %]]*Table13567144[[#This Row],[Populations]]</f>
        <v>0</v>
      </c>
      <c r="N92" s="50">
        <f>Table13567144[[#This Row],[Circassians %]]*Table13567144[[#This Row],[Populations]]</f>
        <v>0</v>
      </c>
      <c r="O92" s="50">
        <f>Table13567144[[#This Row],[Yazidis %]]*Table13567144[[#This Row],[Populations]]</f>
        <v>0</v>
      </c>
      <c r="P92" s="50">
        <f>Table13567144[[#This Row],[Mandaeans %]]*Table13567144[[#This Row],[Populations]]</f>
        <v>0</v>
      </c>
      <c r="Q92" s="49"/>
      <c r="R92" s="49">
        <v>0.03</v>
      </c>
      <c r="S92" s="53">
        <v>0.28000000000000003</v>
      </c>
      <c r="T92" s="53">
        <v>0.69</v>
      </c>
      <c r="U92" s="53"/>
      <c r="V92" s="53"/>
      <c r="W92" s="53"/>
      <c r="X92" s="53"/>
      <c r="Z92">
        <f>SUM(Table13567144[[#This Row],[Shia %]:[Mandaeans %]])</f>
        <v>1</v>
      </c>
    </row>
    <row r="93" spans="1:26" x14ac:dyDescent="0.3">
      <c r="A93">
        <v>92</v>
      </c>
      <c r="B93" t="s">
        <v>277</v>
      </c>
      <c r="C93" s="17">
        <v>102792</v>
      </c>
      <c r="D93" t="s">
        <v>87</v>
      </c>
      <c r="E93" t="s">
        <v>34</v>
      </c>
      <c r="G93" t="s">
        <v>374</v>
      </c>
      <c r="H93" s="15">
        <v>1</v>
      </c>
      <c r="I93" s="50">
        <f>Table13567144[[#This Row],[Shia %]]*Table13567144[[#This Row],[Populations]]</f>
        <v>82233.600000000006</v>
      </c>
      <c r="J93" s="50">
        <f>Table13567144[[#This Row],[Sunni Arab %]]*Table13567144[[#This Row],[Populations]]</f>
        <v>0</v>
      </c>
      <c r="K93" s="50">
        <f>Table13567144[[#This Row],[Kurds %]]*Table13567144[[#This Row],[Populations]]</f>
        <v>0</v>
      </c>
      <c r="L93" s="50">
        <f>Table13567144[[#This Row],[Turkoman %]]*Table13567144[[#This Row],[Populations]]</f>
        <v>0</v>
      </c>
      <c r="M93" s="50">
        <f>Table13567144[[#This Row],[Christians %]]*Table13567144[[#This Row],[Populations]]</f>
        <v>0</v>
      </c>
      <c r="N93" s="50">
        <f>Table13567144[[#This Row],[Circassians %]]*Table13567144[[#This Row],[Populations]]</f>
        <v>0</v>
      </c>
      <c r="O93" s="50">
        <f>Table13567144[[#This Row],[Yazidis %]]*Table13567144[[#This Row],[Populations]]</f>
        <v>0</v>
      </c>
      <c r="P93" s="50">
        <f>Table13567144[[#This Row],[Mandaeans %]]*Table13567144[[#This Row],[Populations]]</f>
        <v>20558.400000000001</v>
      </c>
      <c r="Q93" s="49">
        <v>0.8</v>
      </c>
      <c r="R93" s="49"/>
      <c r="S93" s="53"/>
      <c r="T93" s="53"/>
      <c r="U93" s="53"/>
      <c r="V93" s="53"/>
      <c r="W93" s="53"/>
      <c r="X93" s="53">
        <v>0.2</v>
      </c>
      <c r="Z93">
        <f>SUM(Table13567144[[#This Row],[Shia %]:[Mandaeans %]])</f>
        <v>1</v>
      </c>
    </row>
    <row r="94" spans="1:26" x14ac:dyDescent="0.3">
      <c r="A94">
        <v>95</v>
      </c>
      <c r="B94" t="s">
        <v>310</v>
      </c>
      <c r="C94" s="17">
        <v>779141</v>
      </c>
      <c r="D94" t="s">
        <v>119</v>
      </c>
      <c r="E94" t="s">
        <v>34</v>
      </c>
      <c r="G94" t="s">
        <v>374</v>
      </c>
      <c r="H94" s="15">
        <v>0.83</v>
      </c>
      <c r="I94" s="50">
        <f>Table13567144[[#This Row],[Shia %]]*Table13567144[[#This Row],[Populations]]</f>
        <v>646687.02999999991</v>
      </c>
      <c r="J94" s="50">
        <f>Table13567144[[#This Row],[Sunni Arab %]]*Table13567144[[#This Row],[Populations]]</f>
        <v>132453.97</v>
      </c>
      <c r="K94" s="50">
        <f>Table13567144[[#This Row],[Kurds %]]*Table13567144[[#This Row],[Populations]]</f>
        <v>0</v>
      </c>
      <c r="L94" s="50">
        <f>Table13567144[[#This Row],[Turkoman %]]*Table13567144[[#This Row],[Populations]]</f>
        <v>0</v>
      </c>
      <c r="M94" s="50">
        <f>Table13567144[[#This Row],[Christians %]]*Table13567144[[#This Row],[Populations]]</f>
        <v>0</v>
      </c>
      <c r="N94" s="50">
        <f>Table13567144[[#This Row],[Circassians %]]*Table13567144[[#This Row],[Populations]]</f>
        <v>0</v>
      </c>
      <c r="O94" s="50">
        <f>Table13567144[[#This Row],[Yazidis %]]*Table13567144[[#This Row],[Populations]]</f>
        <v>0</v>
      </c>
      <c r="P94" s="50">
        <f>Table13567144[[#This Row],[Mandaeans %]]*Table13567144[[#This Row],[Populations]]</f>
        <v>0</v>
      </c>
      <c r="Q94" s="49">
        <v>0.83</v>
      </c>
      <c r="R94" s="49">
        <v>0.17</v>
      </c>
      <c r="S94" s="53"/>
      <c r="T94" s="53"/>
      <c r="U94" s="53"/>
      <c r="V94" s="53"/>
      <c r="W94" s="53"/>
      <c r="X94" s="53"/>
      <c r="Z94">
        <f>SUM(Table13567144[[#This Row],[Shia %]:[Mandaeans %]])</f>
        <v>1</v>
      </c>
    </row>
    <row r="95" spans="1:26" x14ac:dyDescent="0.3">
      <c r="A95">
        <v>93</v>
      </c>
      <c r="B95" t="s">
        <v>313</v>
      </c>
      <c r="C95" s="17">
        <v>432729</v>
      </c>
      <c r="D95" t="s">
        <v>122</v>
      </c>
      <c r="E95" t="s">
        <v>34</v>
      </c>
      <c r="G95" t="s">
        <v>374</v>
      </c>
      <c r="H95" s="15">
        <v>1</v>
      </c>
      <c r="I95" s="50">
        <f>Table13567144[[#This Row],[Shia %]]*Table13567144[[#This Row],[Populations]]</f>
        <v>411092.55</v>
      </c>
      <c r="J95" s="50">
        <f>Table13567144[[#This Row],[Sunni Arab %]]*Table13567144[[#This Row],[Populations]]</f>
        <v>0</v>
      </c>
      <c r="K95" s="50">
        <f>Table13567144[[#This Row],[Kurds %]]*Table13567144[[#This Row],[Populations]]</f>
        <v>21636.45</v>
      </c>
      <c r="L95" s="50">
        <f>Table13567144[[#This Row],[Turkoman %]]*Table13567144[[#This Row],[Populations]]</f>
        <v>0</v>
      </c>
      <c r="M95" s="50">
        <f>Table13567144[[#This Row],[Christians %]]*Table13567144[[#This Row],[Populations]]</f>
        <v>0</v>
      </c>
      <c r="N95" s="50">
        <f>Table13567144[[#This Row],[Circassians %]]*Table13567144[[#This Row],[Populations]]</f>
        <v>0</v>
      </c>
      <c r="O95" s="50">
        <f>Table13567144[[#This Row],[Yazidis %]]*Table13567144[[#This Row],[Populations]]</f>
        <v>0</v>
      </c>
      <c r="P95" s="50">
        <f>Table13567144[[#This Row],[Mandaeans %]]*Table13567144[[#This Row],[Populations]]</f>
        <v>0</v>
      </c>
      <c r="Q95" s="49">
        <v>0.95</v>
      </c>
      <c r="R95" s="49"/>
      <c r="S95" s="49">
        <v>0.05</v>
      </c>
      <c r="T95" s="53"/>
      <c r="U95" s="53"/>
      <c r="V95" s="53"/>
      <c r="W95" s="53"/>
      <c r="X95" s="53"/>
      <c r="Z95">
        <f>SUM(Table13567144[[#This Row],[Shia %]:[Mandaeans %]])</f>
        <v>1</v>
      </c>
    </row>
    <row r="96" spans="1:26" x14ac:dyDescent="0.3">
      <c r="A96">
        <v>94</v>
      </c>
      <c r="B96" t="s">
        <v>320</v>
      </c>
      <c r="C96" s="17">
        <v>461052</v>
      </c>
      <c r="D96" t="s">
        <v>129</v>
      </c>
      <c r="E96" t="s">
        <v>34</v>
      </c>
      <c r="G96" t="s">
        <v>374</v>
      </c>
      <c r="H96" s="15">
        <v>1</v>
      </c>
      <c r="I96" s="50">
        <f>Table13567144[[#This Row],[Shia %]]*Table13567144[[#This Row],[Populations]]</f>
        <v>461052</v>
      </c>
      <c r="J96" s="50">
        <f>Table13567144[[#This Row],[Sunni Arab %]]*Table13567144[[#This Row],[Populations]]</f>
        <v>0</v>
      </c>
      <c r="K96" s="50">
        <f>Table13567144[[#This Row],[Kurds %]]*Table13567144[[#This Row],[Populations]]</f>
        <v>0</v>
      </c>
      <c r="L96" s="50">
        <f>Table13567144[[#This Row],[Turkoman %]]*Table13567144[[#This Row],[Populations]]</f>
        <v>0</v>
      </c>
      <c r="M96" s="50">
        <f>Table13567144[[#This Row],[Christians %]]*Table13567144[[#This Row],[Populations]]</f>
        <v>0</v>
      </c>
      <c r="N96" s="50">
        <f>Table13567144[[#This Row],[Circassians %]]*Table13567144[[#This Row],[Populations]]</f>
        <v>0</v>
      </c>
      <c r="O96" s="50">
        <f>Table13567144[[#This Row],[Yazidis %]]*Table13567144[[#This Row],[Populations]]</f>
        <v>0</v>
      </c>
      <c r="P96" s="50">
        <f>Table13567144[[#This Row],[Mandaeans %]]*Table13567144[[#This Row],[Populations]]</f>
        <v>0</v>
      </c>
      <c r="Q96" s="49">
        <v>1</v>
      </c>
      <c r="R96" s="49"/>
      <c r="S96" s="53"/>
      <c r="T96" s="53"/>
      <c r="U96" s="53"/>
      <c r="V96" s="53"/>
      <c r="W96" s="53"/>
      <c r="X96" s="53"/>
      <c r="Z96">
        <f>SUM(Table13567144[[#This Row],[Shia %]:[Mandaeans %]])</f>
        <v>1</v>
      </c>
    </row>
    <row r="97" spans="1:26" x14ac:dyDescent="0.3">
      <c r="A97">
        <v>96</v>
      </c>
      <c r="B97" t="s">
        <v>364</v>
      </c>
      <c r="C97" s="17">
        <v>319458</v>
      </c>
      <c r="D97" t="s">
        <v>169</v>
      </c>
      <c r="E97" t="s">
        <v>34</v>
      </c>
      <c r="G97" t="s">
        <v>374</v>
      </c>
      <c r="H97" s="15">
        <v>1</v>
      </c>
      <c r="I97" s="50">
        <f>Table13567144[[#This Row],[Shia %]]*Table13567144[[#This Row],[Populations]]</f>
        <v>287512.2</v>
      </c>
      <c r="J97" s="50">
        <f>Table13567144[[#This Row],[Sunni Arab %]]*Table13567144[[#This Row],[Populations]]</f>
        <v>31945.800000000003</v>
      </c>
      <c r="K97" s="50">
        <f>Table13567144[[#This Row],[Kurds %]]*Table13567144[[#This Row],[Populations]]</f>
        <v>0</v>
      </c>
      <c r="L97" s="50">
        <f>Table13567144[[#This Row],[Turkoman %]]*Table13567144[[#This Row],[Populations]]</f>
        <v>0</v>
      </c>
      <c r="M97" s="50">
        <f>Table13567144[[#This Row],[Christians %]]*Table13567144[[#This Row],[Populations]]</f>
        <v>0</v>
      </c>
      <c r="N97" s="50">
        <f>Table13567144[[#This Row],[Circassians %]]*Table13567144[[#This Row],[Populations]]</f>
        <v>0</v>
      </c>
      <c r="O97" s="50">
        <f>Table13567144[[#This Row],[Yazidis %]]*Table13567144[[#This Row],[Populations]]</f>
        <v>0</v>
      </c>
      <c r="P97" s="50">
        <f>Table13567144[[#This Row],[Mandaeans %]]*Table13567144[[#This Row],[Populations]]</f>
        <v>0</v>
      </c>
      <c r="Q97" s="49">
        <v>0.9</v>
      </c>
      <c r="R97" s="49">
        <v>0.1</v>
      </c>
      <c r="S97" s="53"/>
      <c r="T97" s="53"/>
      <c r="U97" s="53"/>
      <c r="V97" s="53"/>
      <c r="W97" s="53"/>
      <c r="X97" s="53"/>
      <c r="Z97">
        <f>SUM(Table13567144[[#This Row],[Shia %]:[Mandaeans %]])</f>
        <v>1</v>
      </c>
    </row>
    <row r="98" spans="1:26" x14ac:dyDescent="0.3">
      <c r="A98">
        <v>97</v>
      </c>
      <c r="B98" t="s">
        <v>282</v>
      </c>
      <c r="C98" s="17">
        <v>187918</v>
      </c>
      <c r="D98" t="s">
        <v>92</v>
      </c>
      <c r="E98" t="s">
        <v>35</v>
      </c>
      <c r="G98" t="s">
        <v>374</v>
      </c>
      <c r="H98" s="15">
        <v>1</v>
      </c>
      <c r="I98" s="50">
        <f>Table13567144[[#This Row],[Shia %]]*Table13567144[[#This Row],[Populations]]</f>
        <v>187918</v>
      </c>
      <c r="J98" s="50">
        <f>Table13567144[[#This Row],[Sunni Arab %]]*Table13567144[[#This Row],[Populations]]</f>
        <v>0</v>
      </c>
      <c r="K98" s="50">
        <f>Table13567144[[#This Row],[Kurds %]]*Table13567144[[#This Row],[Populations]]</f>
        <v>0</v>
      </c>
      <c r="L98" s="50">
        <f>Table13567144[[#This Row],[Turkoman %]]*Table13567144[[#This Row],[Populations]]</f>
        <v>0</v>
      </c>
      <c r="M98" s="50">
        <f>Table13567144[[#This Row],[Christians %]]*Table13567144[[#This Row],[Populations]]</f>
        <v>0</v>
      </c>
      <c r="N98" s="50">
        <f>Table13567144[[#This Row],[Circassians %]]*Table13567144[[#This Row],[Populations]]</f>
        <v>0</v>
      </c>
      <c r="O98" s="50">
        <f>Table13567144[[#This Row],[Yazidis %]]*Table13567144[[#This Row],[Populations]]</f>
        <v>0</v>
      </c>
      <c r="P98" s="50">
        <f>Table13567144[[#This Row],[Mandaeans %]]*Table13567144[[#This Row],[Populations]]</f>
        <v>0</v>
      </c>
      <c r="Q98" s="49">
        <v>1</v>
      </c>
      <c r="R98" s="49"/>
      <c r="S98" s="53"/>
      <c r="T98" s="53"/>
      <c r="U98" s="53"/>
      <c r="V98" s="53"/>
      <c r="W98" s="53"/>
      <c r="X98" s="53"/>
      <c r="Z98">
        <f>SUM(Table13567144[[#This Row],[Shia %]:[Mandaeans %]])</f>
        <v>1</v>
      </c>
    </row>
    <row r="99" spans="1:26" x14ac:dyDescent="0.3">
      <c r="A99">
        <v>98</v>
      </c>
      <c r="B99" t="s">
        <v>297</v>
      </c>
      <c r="C99" s="17">
        <v>541641</v>
      </c>
      <c r="D99" t="s">
        <v>107</v>
      </c>
      <c r="E99" t="s">
        <v>35</v>
      </c>
      <c r="G99" t="s">
        <v>374</v>
      </c>
      <c r="H99" s="15">
        <v>1</v>
      </c>
      <c r="I99" s="50">
        <f>Table13567144[[#This Row],[Shia %]]*Table13567144[[#This Row],[Populations]]</f>
        <v>514558.94999999995</v>
      </c>
      <c r="J99" s="50">
        <f>Table13567144[[#This Row],[Sunni Arab %]]*Table13567144[[#This Row],[Populations]]</f>
        <v>0</v>
      </c>
      <c r="K99" s="50">
        <f>Table13567144[[#This Row],[Kurds %]]*Table13567144[[#This Row],[Populations]]</f>
        <v>27082.050000000003</v>
      </c>
      <c r="L99" s="50">
        <f>Table13567144[[#This Row],[Turkoman %]]*Table13567144[[#This Row],[Populations]]</f>
        <v>0</v>
      </c>
      <c r="M99" s="50">
        <f>Table13567144[[#This Row],[Christians %]]*Table13567144[[#This Row],[Populations]]</f>
        <v>0</v>
      </c>
      <c r="N99" s="50">
        <f>Table13567144[[#This Row],[Circassians %]]*Table13567144[[#This Row],[Populations]]</f>
        <v>0</v>
      </c>
      <c r="O99" s="50">
        <f>Table13567144[[#This Row],[Yazidis %]]*Table13567144[[#This Row],[Populations]]</f>
        <v>0</v>
      </c>
      <c r="P99" s="50">
        <f>Table13567144[[#This Row],[Mandaeans %]]*Table13567144[[#This Row],[Populations]]</f>
        <v>0</v>
      </c>
      <c r="Q99" s="49">
        <v>0.95</v>
      </c>
      <c r="R99" s="49"/>
      <c r="S99" s="53">
        <v>0.05</v>
      </c>
      <c r="T99" s="53"/>
      <c r="U99" s="53"/>
      <c r="V99" s="53"/>
      <c r="W99" s="53"/>
      <c r="X99" s="53"/>
      <c r="Z99">
        <f>SUM(Table13567144[[#This Row],[Shia %]:[Mandaeans %]])</f>
        <v>1</v>
      </c>
    </row>
    <row r="100" spans="1:26" x14ac:dyDescent="0.3">
      <c r="A100">
        <v>99</v>
      </c>
      <c r="B100" t="s">
        <v>309</v>
      </c>
      <c r="C100" s="17">
        <v>171491</v>
      </c>
      <c r="D100" t="s">
        <v>118</v>
      </c>
      <c r="E100" t="s">
        <v>35</v>
      </c>
      <c r="G100" t="s">
        <v>374</v>
      </c>
      <c r="H100" s="15">
        <v>1</v>
      </c>
      <c r="I100" s="50">
        <f>Table13567144[[#This Row],[Shia %]]*Table13567144[[#This Row],[Populations]]</f>
        <v>161201.53999999998</v>
      </c>
      <c r="J100" s="50">
        <f>Table13567144[[#This Row],[Sunni Arab %]]*Table13567144[[#This Row],[Populations]]</f>
        <v>10289.459999999999</v>
      </c>
      <c r="K100" s="50">
        <f>Table13567144[[#This Row],[Kurds %]]*Table13567144[[#This Row],[Populations]]</f>
        <v>0</v>
      </c>
      <c r="L100" s="50">
        <f>Table13567144[[#This Row],[Turkoman %]]*Table13567144[[#This Row],[Populations]]</f>
        <v>0</v>
      </c>
      <c r="M100" s="50">
        <f>Table13567144[[#This Row],[Christians %]]*Table13567144[[#This Row],[Populations]]</f>
        <v>0</v>
      </c>
      <c r="N100" s="50">
        <f>Table13567144[[#This Row],[Circassians %]]*Table13567144[[#This Row],[Populations]]</f>
        <v>0</v>
      </c>
      <c r="O100" s="50">
        <f>Table13567144[[#This Row],[Yazidis %]]*Table13567144[[#This Row],[Populations]]</f>
        <v>0</v>
      </c>
      <c r="P100" s="50">
        <f>Table13567144[[#This Row],[Mandaeans %]]*Table13567144[[#This Row],[Populations]]</f>
        <v>0</v>
      </c>
      <c r="Q100" s="49">
        <v>0.94</v>
      </c>
      <c r="R100" s="49">
        <v>0.06</v>
      </c>
      <c r="S100" s="53"/>
      <c r="T100" s="53"/>
      <c r="U100" s="53"/>
      <c r="V100" s="53"/>
      <c r="W100" s="53"/>
      <c r="X100" s="53"/>
      <c r="Z100">
        <f>SUM(Table13567144[[#This Row],[Shia %]:[Mandaeans %]])</f>
        <v>1</v>
      </c>
    </row>
    <row r="101" spans="1:26" x14ac:dyDescent="0.3">
      <c r="A101">
        <v>100</v>
      </c>
      <c r="B101" t="s">
        <v>324</v>
      </c>
      <c r="C101" s="17">
        <v>448757</v>
      </c>
      <c r="D101" t="s">
        <v>132</v>
      </c>
      <c r="E101" t="s">
        <v>35</v>
      </c>
      <c r="G101" t="s">
        <v>374</v>
      </c>
      <c r="H101" s="15">
        <v>1</v>
      </c>
      <c r="I101" s="50">
        <f>Table13567144[[#This Row],[Shia %]]*Table13567144[[#This Row],[Populations]]</f>
        <v>444269.43</v>
      </c>
      <c r="J101" s="50">
        <f>Table13567144[[#This Row],[Sunni Arab %]]*Table13567144[[#This Row],[Populations]]</f>
        <v>4487.57</v>
      </c>
      <c r="K101" s="50">
        <f>Table13567144[[#This Row],[Kurds %]]*Table13567144[[#This Row],[Populations]]</f>
        <v>0</v>
      </c>
      <c r="L101" s="50">
        <f>Table13567144[[#This Row],[Turkoman %]]*Table13567144[[#This Row],[Populations]]</f>
        <v>0</v>
      </c>
      <c r="M101" s="50">
        <f>Table13567144[[#This Row],[Christians %]]*Table13567144[[#This Row],[Populations]]</f>
        <v>0</v>
      </c>
      <c r="N101" s="50">
        <f>Table13567144[[#This Row],[Circassians %]]*Table13567144[[#This Row],[Populations]]</f>
        <v>0</v>
      </c>
      <c r="O101" s="50">
        <f>Table13567144[[#This Row],[Yazidis %]]*Table13567144[[#This Row],[Populations]]</f>
        <v>0</v>
      </c>
      <c r="P101" s="50">
        <f>Table13567144[[#This Row],[Mandaeans %]]*Table13567144[[#This Row],[Populations]]</f>
        <v>0</v>
      </c>
      <c r="Q101" s="49">
        <v>0.99</v>
      </c>
      <c r="R101" s="49">
        <v>0.01</v>
      </c>
      <c r="S101" s="53"/>
      <c r="T101" s="53"/>
      <c r="U101" s="53"/>
      <c r="V101" s="53"/>
      <c r="W101" s="53"/>
      <c r="X101" s="53"/>
      <c r="Z101">
        <f>SUM(Table13567144[[#This Row],[Shia %]:[Mandaeans %]])</f>
        <v>1</v>
      </c>
    </row>
    <row r="102" spans="1:26" x14ac:dyDescent="0.3">
      <c r="A102">
        <v>101</v>
      </c>
      <c r="B102" t="s">
        <v>331</v>
      </c>
      <c r="C102" s="17">
        <v>28916</v>
      </c>
      <c r="D102" t="s">
        <v>139</v>
      </c>
      <c r="E102" t="s">
        <v>35</v>
      </c>
      <c r="G102" t="s">
        <v>374</v>
      </c>
      <c r="H102" s="15">
        <v>1</v>
      </c>
      <c r="I102" s="50">
        <f>Table13567144[[#This Row],[Shia %]]*Table13567144[[#This Row],[Populations]]</f>
        <v>20241.199999999997</v>
      </c>
      <c r="J102" s="50">
        <f>Table13567144[[#This Row],[Sunni Arab %]]*Table13567144[[#This Row],[Populations]]</f>
        <v>0</v>
      </c>
      <c r="K102" s="50">
        <f>Table13567144[[#This Row],[Kurds %]]*Table13567144[[#This Row],[Populations]]</f>
        <v>7229</v>
      </c>
      <c r="L102" s="50">
        <f>Table13567144[[#This Row],[Turkoman %]]*Table13567144[[#This Row],[Populations]]</f>
        <v>1445.8000000000002</v>
      </c>
      <c r="M102" s="50">
        <f>Table13567144[[#This Row],[Christians %]]*Table13567144[[#This Row],[Populations]]</f>
        <v>0</v>
      </c>
      <c r="N102" s="50">
        <f>Table13567144[[#This Row],[Circassians %]]*Table13567144[[#This Row],[Populations]]</f>
        <v>0</v>
      </c>
      <c r="O102" s="50">
        <f>Table13567144[[#This Row],[Yazidis %]]*Table13567144[[#This Row],[Populations]]</f>
        <v>0</v>
      </c>
      <c r="P102" s="50">
        <f>Table13567144[[#This Row],[Mandaeans %]]*Table13567144[[#This Row],[Populations]]</f>
        <v>0</v>
      </c>
      <c r="Q102" s="49">
        <v>0.7</v>
      </c>
      <c r="R102" s="49"/>
      <c r="S102" s="53">
        <v>0.25</v>
      </c>
      <c r="T102" s="53">
        <v>0.05</v>
      </c>
      <c r="U102" s="53"/>
      <c r="V102" s="53"/>
      <c r="W102" s="53"/>
      <c r="X102" s="53"/>
      <c r="Z102">
        <f>SUM(Table13567144[[#This Row],[Shia %]:[Mandaeans %]])</f>
        <v>1</v>
      </c>
    </row>
    <row r="105" spans="1:26" x14ac:dyDescent="0.3">
      <c r="G105" s="28">
        <v>38124182</v>
      </c>
      <c r="I105" s="47">
        <f>SUM(Table13567144[Shia])</f>
        <v>20700893.090999998</v>
      </c>
      <c r="J105" s="47">
        <f>SUM(Table13567144[Sunni Arab])</f>
        <v>8260333.7199999997</v>
      </c>
      <c r="K105" s="47">
        <f>SUM(Table13567144[Kurds])</f>
        <v>6726700.5050000008</v>
      </c>
      <c r="L105" s="47">
        <f>SUM(Table13567144[Turkoman])</f>
        <v>1149419.78</v>
      </c>
      <c r="M105" s="47">
        <f>SUM(Table13567144[Christians])</f>
        <v>720862.38800000004</v>
      </c>
      <c r="N105" s="47">
        <f>SUM(Table13567144[Circassians])</f>
        <v>19548.830000000002</v>
      </c>
      <c r="O105" s="47">
        <f>SUM(Table13567144[Yazidis])</f>
        <v>496305.63999999996</v>
      </c>
      <c r="P105" s="47">
        <f>SUM(Table13567144[Mandaeans])</f>
        <v>50118.046000000002</v>
      </c>
    </row>
    <row r="106" spans="1:26" x14ac:dyDescent="0.3">
      <c r="I106" s="48" t="s">
        <v>374</v>
      </c>
      <c r="J106" s="48" t="s">
        <v>375</v>
      </c>
      <c r="K106" s="48" t="s">
        <v>376</v>
      </c>
      <c r="L106" s="48" t="s">
        <v>377</v>
      </c>
      <c r="M106" s="48" t="s">
        <v>378</v>
      </c>
      <c r="N106" s="54" t="s">
        <v>1049</v>
      </c>
      <c r="O106" s="54" t="s">
        <v>1050</v>
      </c>
      <c r="P106" s="54" t="s">
        <v>1057</v>
      </c>
    </row>
    <row r="107" spans="1:26" x14ac:dyDescent="0.3">
      <c r="I107" s="43">
        <f>I105/G105</f>
        <v>0.54298589517278029</v>
      </c>
      <c r="J107" s="43">
        <f>J105/G105</f>
        <v>0.216669139812626</v>
      </c>
      <c r="K107" s="43">
        <f>K105/G105</f>
        <v>0.17644183172244851</v>
      </c>
      <c r="L107" s="43">
        <f>L105/G105</f>
        <v>3.0149362417795613E-2</v>
      </c>
      <c r="M107" s="43">
        <f>M105/G105</f>
        <v>1.8908271605670122E-2</v>
      </c>
      <c r="N107" s="43">
        <f>N105/G105</f>
        <v>5.1276719851982668E-4</v>
      </c>
      <c r="O107" s="43">
        <f>O105/G105</f>
        <v>1.301813216608818E-2</v>
      </c>
      <c r="P107" s="43">
        <f>P105/G105</f>
        <v>1.3145999040713844E-3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80DA-1150-44A2-989D-A0EB03BF90B8}">
  <dimension ref="A1:AE102"/>
  <sheetViews>
    <sheetView topLeftCell="A38" workbookViewId="0">
      <selection activeCell="G45" sqref="G45"/>
    </sheetView>
  </sheetViews>
  <sheetFormatPr defaultRowHeight="14.4" x14ac:dyDescent="0.3"/>
  <sheetData>
    <row r="1" spans="1:31" s="22" customFormat="1" x14ac:dyDescent="0.3">
      <c r="A1" s="22" t="s">
        <v>74</v>
      </c>
      <c r="B1" s="22" t="s">
        <v>1036</v>
      </c>
      <c r="C1" s="22" t="s">
        <v>373</v>
      </c>
      <c r="D1" s="22" t="s">
        <v>372</v>
      </c>
      <c r="E1" s="22" t="s">
        <v>1038</v>
      </c>
      <c r="F1" s="22" t="s">
        <v>374</v>
      </c>
      <c r="G1" s="22" t="s">
        <v>375</v>
      </c>
      <c r="H1" s="22" t="s">
        <v>376</v>
      </c>
      <c r="I1" s="22" t="s">
        <v>377</v>
      </c>
      <c r="J1" s="22" t="s">
        <v>1061</v>
      </c>
      <c r="K1" s="22" t="s">
        <v>1063</v>
      </c>
      <c r="L1" s="22" t="s">
        <v>1062</v>
      </c>
      <c r="M1" s="22" t="s">
        <v>1064</v>
      </c>
      <c r="N1" s="22" t="s">
        <v>1049</v>
      </c>
      <c r="O1" s="22" t="s">
        <v>1050</v>
      </c>
      <c r="P1" s="22" t="s">
        <v>1057</v>
      </c>
      <c r="R1" s="22" t="s">
        <v>1061</v>
      </c>
      <c r="U1" s="22" t="s">
        <v>374</v>
      </c>
      <c r="V1" s="22" t="s">
        <v>375</v>
      </c>
      <c r="W1" s="22" t="s">
        <v>376</v>
      </c>
      <c r="X1" s="22" t="s">
        <v>377</v>
      </c>
      <c r="Y1" s="22" t="s">
        <v>1061</v>
      </c>
      <c r="Z1" s="22" t="s">
        <v>1063</v>
      </c>
      <c r="AA1" s="22" t="s">
        <v>1062</v>
      </c>
      <c r="AB1" s="22" t="s">
        <v>1064</v>
      </c>
      <c r="AC1" s="22" t="s">
        <v>1049</v>
      </c>
      <c r="AD1" s="22" t="s">
        <v>1050</v>
      </c>
      <c r="AE1" s="22" t="s">
        <v>1057</v>
      </c>
    </row>
    <row r="2" spans="1:31" x14ac:dyDescent="0.3">
      <c r="A2" t="s">
        <v>280</v>
      </c>
      <c r="B2">
        <v>574478</v>
      </c>
      <c r="C2" t="s">
        <v>90</v>
      </c>
      <c r="D2" t="s">
        <v>18</v>
      </c>
      <c r="F2">
        <v>28723.9</v>
      </c>
      <c r="G2">
        <v>545754.1</v>
      </c>
      <c r="H2">
        <v>0</v>
      </c>
      <c r="I2">
        <v>0</v>
      </c>
      <c r="J2">
        <f>R2-K2-L2-M2</f>
        <v>0</v>
      </c>
      <c r="N2">
        <v>0</v>
      </c>
      <c r="O2">
        <v>0</v>
      </c>
      <c r="P2">
        <v>0</v>
      </c>
      <c r="R2">
        <v>0</v>
      </c>
      <c r="U2">
        <f>ROUND(F2,0)</f>
        <v>28724</v>
      </c>
      <c r="V2">
        <f t="shared" ref="V2:AE2" si="0">ROUND(G2,0)</f>
        <v>545754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</row>
    <row r="3" spans="1:31" x14ac:dyDescent="0.3">
      <c r="A3" t="s">
        <v>292</v>
      </c>
      <c r="B3">
        <v>179192</v>
      </c>
      <c r="C3" t="s">
        <v>102</v>
      </c>
      <c r="D3" t="s">
        <v>18</v>
      </c>
      <c r="F3">
        <v>0</v>
      </c>
      <c r="G3">
        <v>179192</v>
      </c>
      <c r="H3">
        <v>0</v>
      </c>
      <c r="I3">
        <v>0</v>
      </c>
      <c r="J3">
        <f t="shared" ref="J3:J66" si="1">R3-K3-L3-M3</f>
        <v>0</v>
      </c>
      <c r="N3">
        <v>0</v>
      </c>
      <c r="O3">
        <v>0</v>
      </c>
      <c r="P3">
        <v>0</v>
      </c>
      <c r="R3">
        <v>0</v>
      </c>
      <c r="U3">
        <f t="shared" ref="U3:U66" si="2">ROUND(F3,0)</f>
        <v>0</v>
      </c>
      <c r="V3">
        <f t="shared" ref="V3:V66" si="3">ROUND(G3,0)</f>
        <v>179192</v>
      </c>
      <c r="W3">
        <f t="shared" ref="W3:W66" si="4">ROUND(H3,0)</f>
        <v>0</v>
      </c>
      <c r="X3">
        <f t="shared" ref="X3:X66" si="5">ROUND(I3,0)</f>
        <v>0</v>
      </c>
      <c r="Y3">
        <f t="shared" ref="Y3:Y66" si="6">ROUND(J3,0)</f>
        <v>0</v>
      </c>
      <c r="Z3">
        <f t="shared" ref="Z3:Z66" si="7">ROUND(K3,0)</f>
        <v>0</v>
      </c>
      <c r="AA3">
        <f t="shared" ref="AA3:AA66" si="8">ROUND(L3,0)</f>
        <v>0</v>
      </c>
      <c r="AB3">
        <f t="shared" ref="AB3:AB66" si="9">ROUND(M3,0)</f>
        <v>0</v>
      </c>
      <c r="AC3">
        <f t="shared" ref="AC3:AC66" si="10">ROUND(N3,0)</f>
        <v>0</v>
      </c>
      <c r="AD3">
        <f t="shared" ref="AD3:AD66" si="11">ROUND(O3,0)</f>
        <v>0</v>
      </c>
      <c r="AE3">
        <f t="shared" ref="AE3:AE66" si="12">ROUND(P3,0)</f>
        <v>0</v>
      </c>
    </row>
    <row r="4" spans="1:31" x14ac:dyDescent="0.3">
      <c r="A4" t="s">
        <v>312</v>
      </c>
      <c r="B4">
        <v>638926</v>
      </c>
      <c r="C4" t="s">
        <v>121</v>
      </c>
      <c r="D4" t="s">
        <v>18</v>
      </c>
      <c r="F4">
        <v>63892.600000000006</v>
      </c>
      <c r="G4">
        <v>575033.4</v>
      </c>
      <c r="H4">
        <v>0</v>
      </c>
      <c r="I4">
        <v>0</v>
      </c>
      <c r="J4">
        <f t="shared" si="1"/>
        <v>0</v>
      </c>
      <c r="N4">
        <v>0</v>
      </c>
      <c r="O4">
        <v>0</v>
      </c>
      <c r="P4">
        <v>0</v>
      </c>
      <c r="R4">
        <v>0</v>
      </c>
      <c r="U4">
        <f t="shared" si="2"/>
        <v>63893</v>
      </c>
      <c r="V4">
        <f t="shared" si="3"/>
        <v>575033</v>
      </c>
      <c r="W4">
        <f t="shared" si="4"/>
        <v>0</v>
      </c>
      <c r="X4">
        <f t="shared" si="5"/>
        <v>0</v>
      </c>
      <c r="Y4">
        <f t="shared" si="6"/>
        <v>0</v>
      </c>
      <c r="Z4">
        <f t="shared" si="7"/>
        <v>0</v>
      </c>
      <c r="AA4">
        <f t="shared" si="8"/>
        <v>0</v>
      </c>
      <c r="AB4">
        <f t="shared" si="9"/>
        <v>0</v>
      </c>
      <c r="AC4">
        <f t="shared" si="10"/>
        <v>0</v>
      </c>
      <c r="AD4">
        <f t="shared" si="11"/>
        <v>0</v>
      </c>
      <c r="AE4">
        <f t="shared" si="12"/>
        <v>0</v>
      </c>
    </row>
    <row r="5" spans="1:31" x14ac:dyDescent="0.3">
      <c r="A5" t="s">
        <v>316</v>
      </c>
      <c r="B5">
        <v>47040</v>
      </c>
      <c r="C5" t="s">
        <v>125</v>
      </c>
      <c r="D5" t="s">
        <v>18</v>
      </c>
      <c r="F5">
        <v>0</v>
      </c>
      <c r="G5">
        <v>47040</v>
      </c>
      <c r="H5">
        <v>0</v>
      </c>
      <c r="I5">
        <v>0</v>
      </c>
      <c r="J5">
        <f t="shared" si="1"/>
        <v>0</v>
      </c>
      <c r="N5">
        <v>0</v>
      </c>
      <c r="O5">
        <v>0</v>
      </c>
      <c r="P5">
        <v>0</v>
      </c>
      <c r="R5">
        <v>0</v>
      </c>
      <c r="U5">
        <f t="shared" si="2"/>
        <v>0</v>
      </c>
      <c r="V5">
        <f t="shared" si="3"/>
        <v>47040</v>
      </c>
      <c r="W5">
        <f t="shared" si="4"/>
        <v>0</v>
      </c>
      <c r="X5">
        <f t="shared" si="5"/>
        <v>0</v>
      </c>
      <c r="Y5">
        <f t="shared" si="6"/>
        <v>0</v>
      </c>
      <c r="Z5">
        <f t="shared" si="7"/>
        <v>0</v>
      </c>
      <c r="AA5">
        <f t="shared" si="8"/>
        <v>0</v>
      </c>
      <c r="AB5">
        <f t="shared" si="9"/>
        <v>0</v>
      </c>
      <c r="AC5">
        <f t="shared" si="10"/>
        <v>0</v>
      </c>
      <c r="AD5">
        <f t="shared" si="11"/>
        <v>0</v>
      </c>
      <c r="AE5">
        <f t="shared" si="12"/>
        <v>0</v>
      </c>
    </row>
    <row r="6" spans="1:31" x14ac:dyDescent="0.3">
      <c r="A6" t="s">
        <v>329</v>
      </c>
      <c r="B6">
        <v>55534</v>
      </c>
      <c r="C6" t="s">
        <v>137</v>
      </c>
      <c r="D6" t="s">
        <v>18</v>
      </c>
      <c r="F6">
        <v>0</v>
      </c>
      <c r="G6">
        <v>55534</v>
      </c>
      <c r="H6">
        <v>0</v>
      </c>
      <c r="I6">
        <v>0</v>
      </c>
      <c r="J6">
        <f t="shared" si="1"/>
        <v>0</v>
      </c>
      <c r="N6">
        <v>0</v>
      </c>
      <c r="O6">
        <v>0</v>
      </c>
      <c r="P6">
        <v>0</v>
      </c>
      <c r="R6">
        <v>0</v>
      </c>
      <c r="U6">
        <f t="shared" si="2"/>
        <v>0</v>
      </c>
      <c r="V6">
        <f t="shared" si="3"/>
        <v>55534</v>
      </c>
      <c r="W6">
        <f t="shared" si="4"/>
        <v>0</v>
      </c>
      <c r="X6">
        <f t="shared" si="5"/>
        <v>0</v>
      </c>
      <c r="Y6">
        <f t="shared" si="6"/>
        <v>0</v>
      </c>
      <c r="Z6">
        <f t="shared" si="7"/>
        <v>0</v>
      </c>
      <c r="AA6">
        <f t="shared" si="8"/>
        <v>0</v>
      </c>
      <c r="AB6">
        <f t="shared" si="9"/>
        <v>0</v>
      </c>
      <c r="AC6">
        <f t="shared" si="10"/>
        <v>0</v>
      </c>
      <c r="AD6">
        <f t="shared" si="11"/>
        <v>0</v>
      </c>
      <c r="AE6">
        <f t="shared" si="12"/>
        <v>0</v>
      </c>
    </row>
    <row r="7" spans="1:31" x14ac:dyDescent="0.3">
      <c r="A7" t="s">
        <v>343</v>
      </c>
      <c r="B7">
        <v>105710</v>
      </c>
      <c r="C7" t="s">
        <v>149</v>
      </c>
      <c r="D7" t="s">
        <v>18</v>
      </c>
      <c r="F7">
        <v>0</v>
      </c>
      <c r="G7">
        <v>105710</v>
      </c>
      <c r="H7">
        <v>0</v>
      </c>
      <c r="I7">
        <v>0</v>
      </c>
      <c r="J7">
        <f t="shared" si="1"/>
        <v>0</v>
      </c>
      <c r="N7">
        <v>0</v>
      </c>
      <c r="O7">
        <v>0</v>
      </c>
      <c r="P7">
        <v>0</v>
      </c>
      <c r="R7">
        <v>0</v>
      </c>
      <c r="U7">
        <f t="shared" si="2"/>
        <v>0</v>
      </c>
      <c r="V7">
        <f t="shared" si="3"/>
        <v>105710</v>
      </c>
      <c r="W7">
        <f t="shared" si="4"/>
        <v>0</v>
      </c>
      <c r="X7">
        <f t="shared" si="5"/>
        <v>0</v>
      </c>
      <c r="Y7">
        <f t="shared" si="6"/>
        <v>0</v>
      </c>
      <c r="Z7">
        <f t="shared" si="7"/>
        <v>0</v>
      </c>
      <c r="AA7">
        <f t="shared" si="8"/>
        <v>0</v>
      </c>
      <c r="AB7">
        <f t="shared" si="9"/>
        <v>0</v>
      </c>
      <c r="AC7">
        <f t="shared" si="10"/>
        <v>0</v>
      </c>
      <c r="AD7">
        <f t="shared" si="11"/>
        <v>0</v>
      </c>
      <c r="AE7">
        <f t="shared" si="12"/>
        <v>0</v>
      </c>
    </row>
    <row r="8" spans="1:31" x14ac:dyDescent="0.3">
      <c r="A8" t="s">
        <v>345</v>
      </c>
      <c r="B8">
        <v>170776</v>
      </c>
      <c r="C8" t="s">
        <v>151</v>
      </c>
      <c r="D8" t="s">
        <v>18</v>
      </c>
      <c r="F8">
        <v>0</v>
      </c>
      <c r="G8">
        <v>170776</v>
      </c>
      <c r="H8">
        <v>0</v>
      </c>
      <c r="I8">
        <v>0</v>
      </c>
      <c r="J8">
        <f t="shared" si="1"/>
        <v>0</v>
      </c>
      <c r="N8">
        <v>0</v>
      </c>
      <c r="O8">
        <v>0</v>
      </c>
      <c r="P8">
        <v>0</v>
      </c>
      <c r="R8">
        <v>0</v>
      </c>
      <c r="U8">
        <f t="shared" si="2"/>
        <v>0</v>
      </c>
      <c r="V8">
        <f t="shared" si="3"/>
        <v>170776</v>
      </c>
      <c r="W8">
        <f t="shared" si="4"/>
        <v>0</v>
      </c>
      <c r="X8">
        <f t="shared" si="5"/>
        <v>0</v>
      </c>
      <c r="Y8">
        <f t="shared" si="6"/>
        <v>0</v>
      </c>
      <c r="Z8">
        <f t="shared" si="7"/>
        <v>0</v>
      </c>
      <c r="AA8">
        <f t="shared" si="8"/>
        <v>0</v>
      </c>
      <c r="AB8">
        <f t="shared" si="9"/>
        <v>0</v>
      </c>
      <c r="AC8">
        <f t="shared" si="10"/>
        <v>0</v>
      </c>
      <c r="AD8">
        <f t="shared" si="11"/>
        <v>0</v>
      </c>
      <c r="AE8">
        <f t="shared" si="12"/>
        <v>0</v>
      </c>
    </row>
    <row r="9" spans="1:31" x14ac:dyDescent="0.3">
      <c r="A9" t="s">
        <v>269</v>
      </c>
      <c r="B9">
        <v>223675</v>
      </c>
      <c r="C9" t="s">
        <v>80</v>
      </c>
      <c r="D9" t="s">
        <v>19</v>
      </c>
      <c r="F9">
        <v>223675</v>
      </c>
      <c r="G9">
        <v>0</v>
      </c>
      <c r="H9">
        <v>0</v>
      </c>
      <c r="I9">
        <v>0</v>
      </c>
      <c r="J9">
        <f t="shared" si="1"/>
        <v>0</v>
      </c>
      <c r="N9">
        <v>0</v>
      </c>
      <c r="O9">
        <v>0</v>
      </c>
      <c r="P9">
        <v>0</v>
      </c>
      <c r="R9">
        <v>0</v>
      </c>
      <c r="U9">
        <f t="shared" si="2"/>
        <v>223675</v>
      </c>
      <c r="V9">
        <f t="shared" si="3"/>
        <v>0</v>
      </c>
      <c r="W9">
        <f t="shared" si="4"/>
        <v>0</v>
      </c>
      <c r="X9">
        <f t="shared" si="5"/>
        <v>0</v>
      </c>
      <c r="Y9">
        <f t="shared" si="6"/>
        <v>0</v>
      </c>
      <c r="Z9">
        <f t="shared" si="7"/>
        <v>0</v>
      </c>
      <c r="AA9">
        <f t="shared" si="8"/>
        <v>0</v>
      </c>
      <c r="AB9">
        <f t="shared" si="9"/>
        <v>0</v>
      </c>
      <c r="AC9">
        <f t="shared" si="10"/>
        <v>0</v>
      </c>
      <c r="AD9">
        <f t="shared" si="11"/>
        <v>0</v>
      </c>
      <c r="AE9">
        <f t="shared" si="12"/>
        <v>0</v>
      </c>
    </row>
    <row r="10" spans="1:31" x14ac:dyDescent="0.3">
      <c r="A10" t="s">
        <v>276</v>
      </c>
      <c r="B10">
        <v>1436253</v>
      </c>
      <c r="C10" t="s">
        <v>19</v>
      </c>
      <c r="D10" t="s">
        <v>19</v>
      </c>
      <c r="F10">
        <v>1429071.7350000001</v>
      </c>
      <c r="G10">
        <v>0</v>
      </c>
      <c r="H10">
        <v>0</v>
      </c>
      <c r="I10">
        <v>0</v>
      </c>
      <c r="J10">
        <f t="shared" si="1"/>
        <v>3231.56925</v>
      </c>
      <c r="K10">
        <f>R10/4</f>
        <v>1077.18975</v>
      </c>
      <c r="N10">
        <v>0</v>
      </c>
      <c r="O10">
        <v>0</v>
      </c>
      <c r="P10">
        <v>2872.5059999999999</v>
      </c>
      <c r="R10">
        <v>4308.759</v>
      </c>
      <c r="U10">
        <f t="shared" si="2"/>
        <v>1429072</v>
      </c>
      <c r="V10">
        <f t="shared" si="3"/>
        <v>0</v>
      </c>
      <c r="W10">
        <f t="shared" si="4"/>
        <v>0</v>
      </c>
      <c r="X10">
        <f t="shared" si="5"/>
        <v>0</v>
      </c>
      <c r="Y10">
        <f t="shared" si="6"/>
        <v>3232</v>
      </c>
      <c r="Z10">
        <f t="shared" si="7"/>
        <v>1077</v>
      </c>
      <c r="AA10">
        <f t="shared" si="8"/>
        <v>0</v>
      </c>
      <c r="AB10">
        <f t="shared" si="9"/>
        <v>0</v>
      </c>
      <c r="AC10">
        <f t="shared" si="10"/>
        <v>0</v>
      </c>
      <c r="AD10">
        <f t="shared" si="11"/>
        <v>0</v>
      </c>
      <c r="AE10">
        <f t="shared" si="12"/>
        <v>2873</v>
      </c>
    </row>
    <row r="11" spans="1:31" x14ac:dyDescent="0.3">
      <c r="A11" t="s">
        <v>281</v>
      </c>
      <c r="B11">
        <v>42252</v>
      </c>
      <c r="C11" t="s">
        <v>91</v>
      </c>
      <c r="D11" t="s">
        <v>19</v>
      </c>
      <c r="F11">
        <v>42252</v>
      </c>
      <c r="G11">
        <v>0</v>
      </c>
      <c r="H11">
        <v>0</v>
      </c>
      <c r="I11">
        <v>0</v>
      </c>
      <c r="J11">
        <f t="shared" si="1"/>
        <v>0</v>
      </c>
      <c r="N11">
        <v>0</v>
      </c>
      <c r="O11">
        <v>0</v>
      </c>
      <c r="P11">
        <v>0</v>
      </c>
      <c r="R11">
        <v>0</v>
      </c>
      <c r="U11">
        <f t="shared" si="2"/>
        <v>42252</v>
      </c>
      <c r="V11">
        <f t="shared" si="3"/>
        <v>0</v>
      </c>
      <c r="W11">
        <f t="shared" si="4"/>
        <v>0</v>
      </c>
      <c r="X11">
        <f t="shared" si="5"/>
        <v>0</v>
      </c>
      <c r="Y11">
        <f t="shared" si="6"/>
        <v>0</v>
      </c>
      <c r="Z11">
        <f t="shared" si="7"/>
        <v>0</v>
      </c>
      <c r="AA11">
        <f t="shared" si="8"/>
        <v>0</v>
      </c>
      <c r="AB11">
        <f t="shared" si="9"/>
        <v>0</v>
      </c>
      <c r="AC11">
        <f t="shared" si="10"/>
        <v>0</v>
      </c>
      <c r="AD11">
        <f t="shared" si="11"/>
        <v>0</v>
      </c>
      <c r="AE11">
        <f t="shared" si="12"/>
        <v>0</v>
      </c>
    </row>
    <row r="12" spans="1:31" x14ac:dyDescent="0.3">
      <c r="A12" t="s">
        <v>304</v>
      </c>
      <c r="B12">
        <v>234641</v>
      </c>
      <c r="C12" t="s">
        <v>114</v>
      </c>
      <c r="D12" t="s">
        <v>19</v>
      </c>
      <c r="F12">
        <v>215869.72</v>
      </c>
      <c r="G12">
        <v>0</v>
      </c>
      <c r="H12">
        <v>0</v>
      </c>
      <c r="I12">
        <v>0</v>
      </c>
      <c r="J12">
        <f t="shared" si="1"/>
        <v>0</v>
      </c>
      <c r="N12">
        <v>0</v>
      </c>
      <c r="O12">
        <v>0</v>
      </c>
      <c r="P12">
        <v>18771.28</v>
      </c>
      <c r="R12">
        <v>0</v>
      </c>
      <c r="U12">
        <f t="shared" si="2"/>
        <v>215870</v>
      </c>
      <c r="V12">
        <f t="shared" si="3"/>
        <v>0</v>
      </c>
      <c r="W12">
        <f t="shared" si="4"/>
        <v>0</v>
      </c>
      <c r="X12">
        <f t="shared" si="5"/>
        <v>0</v>
      </c>
      <c r="Y12">
        <f t="shared" si="6"/>
        <v>0</v>
      </c>
      <c r="Z12">
        <f t="shared" si="7"/>
        <v>0</v>
      </c>
      <c r="AA12">
        <f t="shared" si="8"/>
        <v>0</v>
      </c>
      <c r="AB12">
        <f t="shared" si="9"/>
        <v>0</v>
      </c>
      <c r="AC12">
        <f t="shared" si="10"/>
        <v>0</v>
      </c>
      <c r="AD12">
        <f t="shared" si="11"/>
        <v>0</v>
      </c>
      <c r="AE12">
        <f t="shared" si="12"/>
        <v>18771</v>
      </c>
    </row>
    <row r="13" spans="1:31" x14ac:dyDescent="0.3">
      <c r="A13" t="s">
        <v>311</v>
      </c>
      <c r="B13">
        <v>286073</v>
      </c>
      <c r="C13" t="s">
        <v>120</v>
      </c>
      <c r="D13" t="s">
        <v>19</v>
      </c>
      <c r="F13">
        <v>286073</v>
      </c>
      <c r="G13">
        <v>0</v>
      </c>
      <c r="H13">
        <v>0</v>
      </c>
      <c r="I13">
        <v>0</v>
      </c>
      <c r="J13">
        <f t="shared" si="1"/>
        <v>0</v>
      </c>
      <c r="N13">
        <v>0</v>
      </c>
      <c r="O13">
        <v>0</v>
      </c>
      <c r="P13">
        <v>0</v>
      </c>
      <c r="R13">
        <v>0</v>
      </c>
      <c r="U13">
        <f t="shared" si="2"/>
        <v>286073</v>
      </c>
      <c r="V13">
        <f t="shared" si="3"/>
        <v>0</v>
      </c>
      <c r="W13">
        <f t="shared" si="4"/>
        <v>0</v>
      </c>
      <c r="X13">
        <f t="shared" si="5"/>
        <v>0</v>
      </c>
      <c r="Y13">
        <f t="shared" si="6"/>
        <v>0</v>
      </c>
      <c r="Z13">
        <f t="shared" si="7"/>
        <v>0</v>
      </c>
      <c r="AA13">
        <f t="shared" si="8"/>
        <v>0</v>
      </c>
      <c r="AB13">
        <f t="shared" si="9"/>
        <v>0</v>
      </c>
      <c r="AC13">
        <f t="shared" si="10"/>
        <v>0</v>
      </c>
      <c r="AD13">
        <f t="shared" si="11"/>
        <v>0</v>
      </c>
      <c r="AE13">
        <f t="shared" si="12"/>
        <v>0</v>
      </c>
    </row>
    <row r="14" spans="1:31" x14ac:dyDescent="0.3">
      <c r="A14" t="s">
        <v>327</v>
      </c>
      <c r="B14">
        <v>511224</v>
      </c>
      <c r="C14" t="s">
        <v>135</v>
      </c>
      <c r="D14" t="s">
        <v>19</v>
      </c>
      <c r="F14">
        <v>408979.20000000001</v>
      </c>
      <c r="G14">
        <v>102244.8</v>
      </c>
      <c r="H14">
        <v>0</v>
      </c>
      <c r="I14">
        <v>0</v>
      </c>
      <c r="J14">
        <f t="shared" si="1"/>
        <v>0</v>
      </c>
      <c r="N14">
        <v>0</v>
      </c>
      <c r="O14">
        <v>0</v>
      </c>
      <c r="P14">
        <v>0</v>
      </c>
      <c r="R14">
        <v>0</v>
      </c>
      <c r="U14">
        <f t="shared" si="2"/>
        <v>408979</v>
      </c>
      <c r="V14">
        <f t="shared" si="3"/>
        <v>102245</v>
      </c>
      <c r="W14">
        <f t="shared" si="4"/>
        <v>0</v>
      </c>
      <c r="X14">
        <f t="shared" si="5"/>
        <v>0</v>
      </c>
      <c r="Y14">
        <f t="shared" si="6"/>
        <v>0</v>
      </c>
      <c r="Z14">
        <f t="shared" si="7"/>
        <v>0</v>
      </c>
      <c r="AA14">
        <f t="shared" si="8"/>
        <v>0</v>
      </c>
      <c r="AB14">
        <f t="shared" si="9"/>
        <v>0</v>
      </c>
      <c r="AC14">
        <f t="shared" si="10"/>
        <v>0</v>
      </c>
      <c r="AD14">
        <f t="shared" si="11"/>
        <v>0</v>
      </c>
      <c r="AE14">
        <f t="shared" si="12"/>
        <v>0</v>
      </c>
    </row>
    <row r="15" spans="1:31" x14ac:dyDescent="0.3">
      <c r="A15" t="s">
        <v>361</v>
      </c>
      <c r="B15">
        <v>174373</v>
      </c>
      <c r="C15" t="s">
        <v>166</v>
      </c>
      <c r="D15" t="s">
        <v>19</v>
      </c>
      <c r="F15">
        <v>174373</v>
      </c>
      <c r="G15">
        <v>0</v>
      </c>
      <c r="H15">
        <v>0</v>
      </c>
      <c r="I15">
        <v>0</v>
      </c>
      <c r="J15">
        <f t="shared" si="1"/>
        <v>0</v>
      </c>
      <c r="N15">
        <v>0</v>
      </c>
      <c r="O15">
        <v>0</v>
      </c>
      <c r="P15">
        <v>0</v>
      </c>
      <c r="R15">
        <v>0</v>
      </c>
      <c r="U15">
        <f t="shared" si="2"/>
        <v>174373</v>
      </c>
      <c r="V15">
        <f t="shared" si="3"/>
        <v>0</v>
      </c>
      <c r="W15">
        <f t="shared" si="4"/>
        <v>0</v>
      </c>
      <c r="X15">
        <f t="shared" si="5"/>
        <v>0</v>
      </c>
      <c r="Y15">
        <f t="shared" si="6"/>
        <v>0</v>
      </c>
      <c r="Z15">
        <f t="shared" si="7"/>
        <v>0</v>
      </c>
      <c r="AA15">
        <f t="shared" si="8"/>
        <v>0</v>
      </c>
      <c r="AB15">
        <f t="shared" si="9"/>
        <v>0</v>
      </c>
      <c r="AC15">
        <f t="shared" si="10"/>
        <v>0</v>
      </c>
      <c r="AD15">
        <f t="shared" si="11"/>
        <v>0</v>
      </c>
      <c r="AE15">
        <f t="shared" si="12"/>
        <v>0</v>
      </c>
    </row>
    <row r="16" spans="1:31" x14ac:dyDescent="0.3">
      <c r="A16" t="s">
        <v>295</v>
      </c>
      <c r="B16">
        <v>111827</v>
      </c>
      <c r="C16" t="s">
        <v>105</v>
      </c>
      <c r="D16" t="s">
        <v>20</v>
      </c>
      <c r="F16">
        <v>111827</v>
      </c>
      <c r="G16">
        <v>0</v>
      </c>
      <c r="H16">
        <v>0</v>
      </c>
      <c r="I16">
        <v>0</v>
      </c>
      <c r="J16">
        <f t="shared" si="1"/>
        <v>0</v>
      </c>
      <c r="N16">
        <v>0</v>
      </c>
      <c r="O16">
        <v>0</v>
      </c>
      <c r="P16">
        <v>0</v>
      </c>
      <c r="R16">
        <v>0</v>
      </c>
      <c r="U16">
        <f t="shared" si="2"/>
        <v>111827</v>
      </c>
      <c r="V16">
        <f t="shared" si="3"/>
        <v>0</v>
      </c>
      <c r="W16">
        <f t="shared" si="4"/>
        <v>0</v>
      </c>
      <c r="X16">
        <f t="shared" si="5"/>
        <v>0</v>
      </c>
      <c r="Y16">
        <f t="shared" si="6"/>
        <v>0</v>
      </c>
      <c r="Z16">
        <f t="shared" si="7"/>
        <v>0</v>
      </c>
      <c r="AA16">
        <f t="shared" si="8"/>
        <v>0</v>
      </c>
      <c r="AB16">
        <f t="shared" si="9"/>
        <v>0</v>
      </c>
      <c r="AC16">
        <f t="shared" si="10"/>
        <v>0</v>
      </c>
      <c r="AD16">
        <f t="shared" si="11"/>
        <v>0</v>
      </c>
      <c r="AE16">
        <f t="shared" si="12"/>
        <v>0</v>
      </c>
    </row>
    <row r="17" spans="1:31" x14ac:dyDescent="0.3">
      <c r="A17" t="s">
        <v>315</v>
      </c>
      <c r="B17">
        <v>342903</v>
      </c>
      <c r="C17" t="s">
        <v>124</v>
      </c>
      <c r="D17" t="s">
        <v>20</v>
      </c>
      <c r="F17">
        <v>342903</v>
      </c>
      <c r="G17">
        <v>0</v>
      </c>
      <c r="H17">
        <v>0</v>
      </c>
      <c r="I17">
        <v>0</v>
      </c>
      <c r="J17">
        <f t="shared" si="1"/>
        <v>0</v>
      </c>
      <c r="N17">
        <v>0</v>
      </c>
      <c r="O17">
        <v>0</v>
      </c>
      <c r="P17">
        <v>0</v>
      </c>
      <c r="R17">
        <v>0</v>
      </c>
      <c r="U17">
        <f t="shared" si="2"/>
        <v>342903</v>
      </c>
      <c r="V17">
        <f t="shared" si="3"/>
        <v>0</v>
      </c>
      <c r="W17">
        <f t="shared" si="4"/>
        <v>0</v>
      </c>
      <c r="X17">
        <f t="shared" si="5"/>
        <v>0</v>
      </c>
      <c r="Y17">
        <f t="shared" si="6"/>
        <v>0</v>
      </c>
      <c r="Z17">
        <f t="shared" si="7"/>
        <v>0</v>
      </c>
      <c r="AA17">
        <f t="shared" si="8"/>
        <v>0</v>
      </c>
      <c r="AB17">
        <f t="shared" si="9"/>
        <v>0</v>
      </c>
      <c r="AC17">
        <f t="shared" si="10"/>
        <v>0</v>
      </c>
      <c r="AD17">
        <f t="shared" si="11"/>
        <v>0</v>
      </c>
      <c r="AE17">
        <f t="shared" si="12"/>
        <v>0</v>
      </c>
    </row>
    <row r="18" spans="1:31" x14ac:dyDescent="0.3">
      <c r="A18" t="s">
        <v>317</v>
      </c>
      <c r="B18">
        <v>11070</v>
      </c>
      <c r="C18" t="s">
        <v>126</v>
      </c>
      <c r="D18" t="s">
        <v>20</v>
      </c>
      <c r="F18">
        <v>11070</v>
      </c>
      <c r="G18">
        <v>0</v>
      </c>
      <c r="H18">
        <v>0</v>
      </c>
      <c r="I18">
        <v>0</v>
      </c>
      <c r="J18">
        <f t="shared" si="1"/>
        <v>0</v>
      </c>
      <c r="N18">
        <v>0</v>
      </c>
      <c r="O18">
        <v>0</v>
      </c>
      <c r="P18">
        <v>0</v>
      </c>
      <c r="R18">
        <v>0</v>
      </c>
      <c r="U18">
        <f t="shared" si="2"/>
        <v>11070</v>
      </c>
      <c r="V18">
        <f t="shared" si="3"/>
        <v>0</v>
      </c>
      <c r="W18">
        <f t="shared" si="4"/>
        <v>0</v>
      </c>
      <c r="X18">
        <f t="shared" si="5"/>
        <v>0</v>
      </c>
      <c r="Y18">
        <f t="shared" si="6"/>
        <v>0</v>
      </c>
      <c r="Z18">
        <f t="shared" si="7"/>
        <v>0</v>
      </c>
      <c r="AA18">
        <f t="shared" si="8"/>
        <v>0</v>
      </c>
      <c r="AB18">
        <f t="shared" si="9"/>
        <v>0</v>
      </c>
      <c r="AC18">
        <f t="shared" si="10"/>
        <v>0</v>
      </c>
      <c r="AD18">
        <f t="shared" si="11"/>
        <v>0</v>
      </c>
      <c r="AE18">
        <f t="shared" si="12"/>
        <v>0</v>
      </c>
    </row>
    <row r="19" spans="1:31" x14ac:dyDescent="0.3">
      <c r="A19" t="s">
        <v>318</v>
      </c>
      <c r="B19">
        <v>348571</v>
      </c>
      <c r="C19" t="s">
        <v>127</v>
      </c>
      <c r="D19" t="s">
        <v>20</v>
      </c>
      <c r="F19">
        <v>341599.58</v>
      </c>
      <c r="G19">
        <v>6971.42</v>
      </c>
      <c r="H19">
        <v>0</v>
      </c>
      <c r="I19">
        <v>0</v>
      </c>
      <c r="J19">
        <f t="shared" si="1"/>
        <v>0</v>
      </c>
      <c r="N19">
        <v>0</v>
      </c>
      <c r="O19">
        <v>0</v>
      </c>
      <c r="P19">
        <v>0</v>
      </c>
      <c r="R19">
        <v>0</v>
      </c>
      <c r="U19">
        <f t="shared" si="2"/>
        <v>341600</v>
      </c>
      <c r="V19">
        <f t="shared" si="3"/>
        <v>6971</v>
      </c>
      <c r="W19">
        <f t="shared" si="4"/>
        <v>0</v>
      </c>
      <c r="X19">
        <f t="shared" si="5"/>
        <v>0</v>
      </c>
      <c r="Y19">
        <f t="shared" si="6"/>
        <v>0</v>
      </c>
      <c r="Z19">
        <f t="shared" si="7"/>
        <v>0</v>
      </c>
      <c r="AA19">
        <f t="shared" si="8"/>
        <v>0</v>
      </c>
      <c r="AB19">
        <f t="shared" si="9"/>
        <v>0</v>
      </c>
      <c r="AC19">
        <f t="shared" si="10"/>
        <v>0</v>
      </c>
      <c r="AD19">
        <f t="shared" si="11"/>
        <v>0</v>
      </c>
      <c r="AE19">
        <f t="shared" si="12"/>
        <v>0</v>
      </c>
    </row>
    <row r="20" spans="1:31" x14ac:dyDescent="0.3">
      <c r="A20" t="s">
        <v>296</v>
      </c>
      <c r="B20">
        <v>367558</v>
      </c>
      <c r="C20" t="s">
        <v>106</v>
      </c>
      <c r="D20" t="s">
        <v>21</v>
      </c>
      <c r="F20">
        <v>367558</v>
      </c>
      <c r="G20">
        <v>0</v>
      </c>
      <c r="H20">
        <v>0</v>
      </c>
      <c r="I20">
        <v>0</v>
      </c>
      <c r="J20">
        <f t="shared" si="1"/>
        <v>0</v>
      </c>
      <c r="N20">
        <v>0</v>
      </c>
      <c r="O20">
        <v>0</v>
      </c>
      <c r="P20">
        <v>0</v>
      </c>
      <c r="R20">
        <v>0</v>
      </c>
      <c r="U20">
        <f t="shared" si="2"/>
        <v>367558</v>
      </c>
      <c r="V20">
        <f t="shared" si="3"/>
        <v>0</v>
      </c>
      <c r="W20">
        <f t="shared" si="4"/>
        <v>0</v>
      </c>
      <c r="X20">
        <f t="shared" si="5"/>
        <v>0</v>
      </c>
      <c r="Y20">
        <f t="shared" si="6"/>
        <v>0</v>
      </c>
      <c r="Z20">
        <f t="shared" si="7"/>
        <v>0</v>
      </c>
      <c r="AA20">
        <f t="shared" si="8"/>
        <v>0</v>
      </c>
      <c r="AB20">
        <f t="shared" si="9"/>
        <v>0</v>
      </c>
      <c r="AC20">
        <f t="shared" si="10"/>
        <v>0</v>
      </c>
      <c r="AD20">
        <f t="shared" si="11"/>
        <v>0</v>
      </c>
      <c r="AE20">
        <f t="shared" si="12"/>
        <v>0</v>
      </c>
    </row>
    <row r="21" spans="1:31" x14ac:dyDescent="0.3">
      <c r="A21" t="s">
        <v>302</v>
      </c>
      <c r="B21">
        <v>273382</v>
      </c>
      <c r="C21" t="s">
        <v>112</v>
      </c>
      <c r="D21" t="s">
        <v>21</v>
      </c>
      <c r="F21">
        <v>273382</v>
      </c>
      <c r="G21">
        <v>0</v>
      </c>
      <c r="H21">
        <v>0</v>
      </c>
      <c r="I21">
        <v>0</v>
      </c>
      <c r="J21">
        <f t="shared" si="1"/>
        <v>0</v>
      </c>
      <c r="N21">
        <v>0</v>
      </c>
      <c r="O21">
        <v>0</v>
      </c>
      <c r="P21">
        <v>0</v>
      </c>
      <c r="R21">
        <v>0</v>
      </c>
      <c r="U21">
        <f t="shared" si="2"/>
        <v>273382</v>
      </c>
      <c r="V21">
        <f t="shared" si="3"/>
        <v>0</v>
      </c>
      <c r="W21">
        <f t="shared" si="4"/>
        <v>0</v>
      </c>
      <c r="X21">
        <f t="shared" si="5"/>
        <v>0</v>
      </c>
      <c r="Y21">
        <f t="shared" si="6"/>
        <v>0</v>
      </c>
      <c r="Z21">
        <f t="shared" si="7"/>
        <v>0</v>
      </c>
      <c r="AA21">
        <f t="shared" si="8"/>
        <v>0</v>
      </c>
      <c r="AB21">
        <f t="shared" si="9"/>
        <v>0</v>
      </c>
      <c r="AC21">
        <f t="shared" si="10"/>
        <v>0</v>
      </c>
      <c r="AD21">
        <f t="shared" si="11"/>
        <v>0</v>
      </c>
      <c r="AE21">
        <f t="shared" si="12"/>
        <v>0</v>
      </c>
    </row>
    <row r="22" spans="1:31" x14ac:dyDescent="0.3">
      <c r="A22" t="s">
        <v>308</v>
      </c>
      <c r="B22">
        <v>830652</v>
      </c>
      <c r="C22" t="s">
        <v>21</v>
      </c>
      <c r="D22" t="s">
        <v>21</v>
      </c>
      <c r="F22">
        <v>830652</v>
      </c>
      <c r="G22">
        <v>0</v>
      </c>
      <c r="H22">
        <v>0</v>
      </c>
      <c r="I22">
        <v>0</v>
      </c>
      <c r="J22">
        <f t="shared" si="1"/>
        <v>0</v>
      </c>
      <c r="N22">
        <v>0</v>
      </c>
      <c r="O22">
        <v>0</v>
      </c>
      <c r="P22">
        <v>0</v>
      </c>
      <c r="R22">
        <v>0</v>
      </c>
      <c r="U22">
        <f t="shared" si="2"/>
        <v>830652</v>
      </c>
      <c r="V22">
        <f t="shared" si="3"/>
        <v>0</v>
      </c>
      <c r="W22">
        <f t="shared" si="4"/>
        <v>0</v>
      </c>
      <c r="X22">
        <f t="shared" si="5"/>
        <v>0</v>
      </c>
      <c r="Y22">
        <f t="shared" si="6"/>
        <v>0</v>
      </c>
      <c r="Z22">
        <f t="shared" si="7"/>
        <v>0</v>
      </c>
      <c r="AA22">
        <f t="shared" si="8"/>
        <v>0</v>
      </c>
      <c r="AB22">
        <f t="shared" si="9"/>
        <v>0</v>
      </c>
      <c r="AC22">
        <f t="shared" si="10"/>
        <v>0</v>
      </c>
      <c r="AD22">
        <f t="shared" si="11"/>
        <v>0</v>
      </c>
      <c r="AE22">
        <f t="shared" si="12"/>
        <v>0</v>
      </c>
    </row>
    <row r="23" spans="1:31" x14ac:dyDescent="0.3">
      <c r="A23" t="s">
        <v>270</v>
      </c>
      <c r="B23">
        <v>180467</v>
      </c>
      <c r="C23" t="s">
        <v>81</v>
      </c>
      <c r="D23" t="s">
        <v>22</v>
      </c>
      <c r="F23">
        <v>180467</v>
      </c>
      <c r="G23">
        <v>0</v>
      </c>
      <c r="H23">
        <v>0</v>
      </c>
      <c r="I23">
        <v>0</v>
      </c>
      <c r="J23">
        <f t="shared" si="1"/>
        <v>0</v>
      </c>
      <c r="N23">
        <v>0</v>
      </c>
      <c r="O23">
        <v>0</v>
      </c>
      <c r="P23">
        <v>0</v>
      </c>
      <c r="R23">
        <v>0</v>
      </c>
      <c r="U23">
        <f t="shared" si="2"/>
        <v>180467</v>
      </c>
      <c r="V23">
        <f t="shared" si="3"/>
        <v>0</v>
      </c>
      <c r="W23">
        <f t="shared" si="4"/>
        <v>0</v>
      </c>
      <c r="X23">
        <f t="shared" si="5"/>
        <v>0</v>
      </c>
      <c r="Y23">
        <f t="shared" si="6"/>
        <v>0</v>
      </c>
      <c r="Z23">
        <f t="shared" si="7"/>
        <v>0</v>
      </c>
      <c r="AA23">
        <f t="shared" si="8"/>
        <v>0</v>
      </c>
      <c r="AB23">
        <f t="shared" si="9"/>
        <v>0</v>
      </c>
      <c r="AC23">
        <f t="shared" si="10"/>
        <v>0</v>
      </c>
      <c r="AD23">
        <f t="shared" si="11"/>
        <v>0</v>
      </c>
      <c r="AE23">
        <f t="shared" si="12"/>
        <v>0</v>
      </c>
    </row>
    <row r="24" spans="1:31" x14ac:dyDescent="0.3">
      <c r="A24" t="s">
        <v>279</v>
      </c>
      <c r="B24">
        <v>602418</v>
      </c>
      <c r="C24" t="s">
        <v>89</v>
      </c>
      <c r="D24" t="s">
        <v>22</v>
      </c>
      <c r="F24">
        <v>602418</v>
      </c>
      <c r="G24">
        <v>0</v>
      </c>
      <c r="H24">
        <v>0</v>
      </c>
      <c r="I24">
        <v>0</v>
      </c>
      <c r="J24">
        <f t="shared" si="1"/>
        <v>0</v>
      </c>
      <c r="N24">
        <v>0</v>
      </c>
      <c r="O24">
        <v>0</v>
      </c>
      <c r="P24">
        <v>0</v>
      </c>
      <c r="R24">
        <v>0</v>
      </c>
      <c r="U24">
        <f t="shared" si="2"/>
        <v>602418</v>
      </c>
      <c r="V24">
        <f t="shared" si="3"/>
        <v>0</v>
      </c>
      <c r="W24">
        <f t="shared" si="4"/>
        <v>0</v>
      </c>
      <c r="X24">
        <f t="shared" si="5"/>
        <v>0</v>
      </c>
      <c r="Y24">
        <f t="shared" si="6"/>
        <v>0</v>
      </c>
      <c r="Z24">
        <f t="shared" si="7"/>
        <v>0</v>
      </c>
      <c r="AA24">
        <f t="shared" si="8"/>
        <v>0</v>
      </c>
      <c r="AB24">
        <f t="shared" si="9"/>
        <v>0</v>
      </c>
      <c r="AC24">
        <f t="shared" si="10"/>
        <v>0</v>
      </c>
      <c r="AD24">
        <f t="shared" si="11"/>
        <v>0</v>
      </c>
      <c r="AE24">
        <f t="shared" si="12"/>
        <v>0</v>
      </c>
    </row>
    <row r="25" spans="1:31" x14ac:dyDescent="0.3">
      <c r="A25" t="s">
        <v>284</v>
      </c>
      <c r="B25">
        <v>234929</v>
      </c>
      <c r="C25" t="s">
        <v>94</v>
      </c>
      <c r="D25" t="s">
        <v>22</v>
      </c>
      <c r="F25">
        <v>234929</v>
      </c>
      <c r="G25">
        <v>0</v>
      </c>
      <c r="H25">
        <v>0</v>
      </c>
      <c r="I25">
        <v>0</v>
      </c>
      <c r="J25">
        <f t="shared" si="1"/>
        <v>0</v>
      </c>
      <c r="N25">
        <v>0</v>
      </c>
      <c r="O25">
        <v>0</v>
      </c>
      <c r="P25">
        <v>0</v>
      </c>
      <c r="R25">
        <v>0</v>
      </c>
      <c r="U25">
        <f t="shared" si="2"/>
        <v>234929</v>
      </c>
      <c r="V25">
        <f t="shared" si="3"/>
        <v>0</v>
      </c>
      <c r="W25">
        <f t="shared" si="4"/>
        <v>0</v>
      </c>
      <c r="X25">
        <f t="shared" si="5"/>
        <v>0</v>
      </c>
      <c r="Y25">
        <f t="shared" si="6"/>
        <v>0</v>
      </c>
      <c r="Z25">
        <f t="shared" si="7"/>
        <v>0</v>
      </c>
      <c r="AA25">
        <f t="shared" si="8"/>
        <v>0</v>
      </c>
      <c r="AB25">
        <f t="shared" si="9"/>
        <v>0</v>
      </c>
      <c r="AC25">
        <f t="shared" si="10"/>
        <v>0</v>
      </c>
      <c r="AD25">
        <f t="shared" si="11"/>
        <v>0</v>
      </c>
      <c r="AE25">
        <f t="shared" si="12"/>
        <v>0</v>
      </c>
    </row>
    <row r="26" spans="1:31" x14ac:dyDescent="0.3">
      <c r="A26" t="s">
        <v>319</v>
      </c>
      <c r="B26">
        <v>273234</v>
      </c>
      <c r="C26" t="s">
        <v>128</v>
      </c>
      <c r="D26" t="s">
        <v>22</v>
      </c>
      <c r="F26">
        <v>273234</v>
      </c>
      <c r="G26">
        <v>0</v>
      </c>
      <c r="H26">
        <v>0</v>
      </c>
      <c r="I26">
        <v>0</v>
      </c>
      <c r="J26">
        <f t="shared" si="1"/>
        <v>0</v>
      </c>
      <c r="N26">
        <v>0</v>
      </c>
      <c r="O26">
        <v>0</v>
      </c>
      <c r="P26">
        <v>0</v>
      </c>
      <c r="R26">
        <v>0</v>
      </c>
      <c r="U26">
        <f t="shared" si="2"/>
        <v>273234</v>
      </c>
      <c r="V26">
        <f t="shared" si="3"/>
        <v>0</v>
      </c>
      <c r="W26">
        <f t="shared" si="4"/>
        <v>0</v>
      </c>
      <c r="X26">
        <f t="shared" si="5"/>
        <v>0</v>
      </c>
      <c r="Y26">
        <f t="shared" si="6"/>
        <v>0</v>
      </c>
      <c r="Z26">
        <f t="shared" si="7"/>
        <v>0</v>
      </c>
      <c r="AA26">
        <f t="shared" si="8"/>
        <v>0</v>
      </c>
      <c r="AB26">
        <f t="shared" si="9"/>
        <v>0</v>
      </c>
      <c r="AC26">
        <f t="shared" si="10"/>
        <v>0</v>
      </c>
      <c r="AD26">
        <f t="shared" si="11"/>
        <v>0</v>
      </c>
      <c r="AE26">
        <f t="shared" si="12"/>
        <v>0</v>
      </c>
    </row>
    <row r="27" spans="1:31" x14ac:dyDescent="0.3">
      <c r="A27" t="s">
        <v>323</v>
      </c>
      <c r="B27">
        <v>889114</v>
      </c>
      <c r="C27" t="s">
        <v>23</v>
      </c>
      <c r="D27" t="s">
        <v>23</v>
      </c>
      <c r="F27">
        <v>0</v>
      </c>
      <c r="G27">
        <v>0</v>
      </c>
      <c r="H27">
        <v>889114</v>
      </c>
      <c r="I27">
        <v>0</v>
      </c>
      <c r="J27">
        <f t="shared" si="1"/>
        <v>0</v>
      </c>
      <c r="N27">
        <v>0</v>
      </c>
      <c r="O27">
        <v>0</v>
      </c>
      <c r="P27">
        <v>0</v>
      </c>
      <c r="R27">
        <v>0</v>
      </c>
      <c r="U27">
        <f t="shared" si="2"/>
        <v>0</v>
      </c>
      <c r="V27">
        <f t="shared" si="3"/>
        <v>0</v>
      </c>
      <c r="W27">
        <f t="shared" si="4"/>
        <v>889114</v>
      </c>
      <c r="X27">
        <f t="shared" si="5"/>
        <v>0</v>
      </c>
      <c r="Y27">
        <f t="shared" si="6"/>
        <v>0</v>
      </c>
      <c r="Z27">
        <f t="shared" si="7"/>
        <v>0</v>
      </c>
      <c r="AA27">
        <f t="shared" si="8"/>
        <v>0</v>
      </c>
      <c r="AB27">
        <f t="shared" si="9"/>
        <v>0</v>
      </c>
      <c r="AC27">
        <f t="shared" si="10"/>
        <v>0</v>
      </c>
      <c r="AD27">
        <f t="shared" si="11"/>
        <v>0</v>
      </c>
      <c r="AE27">
        <f t="shared" si="12"/>
        <v>0</v>
      </c>
    </row>
    <row r="28" spans="1:31" x14ac:dyDescent="0.3">
      <c r="A28" t="s">
        <v>336</v>
      </c>
      <c r="B28">
        <v>169834</v>
      </c>
      <c r="C28" t="s">
        <v>144</v>
      </c>
      <c r="D28" t="s">
        <v>23</v>
      </c>
      <c r="F28">
        <v>0</v>
      </c>
      <c r="G28">
        <v>0</v>
      </c>
      <c r="H28">
        <v>169834</v>
      </c>
      <c r="I28">
        <v>0</v>
      </c>
      <c r="J28">
        <f t="shared" si="1"/>
        <v>0</v>
      </c>
      <c r="N28">
        <v>0</v>
      </c>
      <c r="O28">
        <v>0</v>
      </c>
      <c r="P28">
        <v>0</v>
      </c>
      <c r="R28">
        <v>0</v>
      </c>
      <c r="U28">
        <f t="shared" si="2"/>
        <v>0</v>
      </c>
      <c r="V28">
        <f t="shared" si="3"/>
        <v>0</v>
      </c>
      <c r="W28">
        <f t="shared" si="4"/>
        <v>169834</v>
      </c>
      <c r="X28">
        <f t="shared" si="5"/>
        <v>0</v>
      </c>
      <c r="Y28">
        <f t="shared" si="6"/>
        <v>0</v>
      </c>
      <c r="Z28">
        <f t="shared" si="7"/>
        <v>0</v>
      </c>
      <c r="AA28">
        <f t="shared" si="8"/>
        <v>0</v>
      </c>
      <c r="AB28">
        <f t="shared" si="9"/>
        <v>0</v>
      </c>
      <c r="AC28">
        <f t="shared" si="10"/>
        <v>0</v>
      </c>
      <c r="AD28">
        <f t="shared" si="11"/>
        <v>0</v>
      </c>
      <c r="AE28">
        <f t="shared" si="12"/>
        <v>0</v>
      </c>
    </row>
    <row r="29" spans="1:31" x14ac:dyDescent="0.3">
      <c r="A29" t="s">
        <v>338</v>
      </c>
      <c r="B29">
        <v>119075</v>
      </c>
      <c r="C29" t="s">
        <v>146</v>
      </c>
      <c r="D29" t="s">
        <v>23</v>
      </c>
      <c r="F29">
        <v>0</v>
      </c>
      <c r="G29">
        <v>0</v>
      </c>
      <c r="H29">
        <v>119075</v>
      </c>
      <c r="I29">
        <v>0</v>
      </c>
      <c r="J29">
        <f t="shared" si="1"/>
        <v>0</v>
      </c>
      <c r="N29">
        <v>0</v>
      </c>
      <c r="O29">
        <v>0</v>
      </c>
      <c r="P29">
        <v>0</v>
      </c>
      <c r="R29">
        <v>0</v>
      </c>
      <c r="U29">
        <f t="shared" si="2"/>
        <v>0</v>
      </c>
      <c r="V29">
        <f t="shared" si="3"/>
        <v>0</v>
      </c>
      <c r="W29">
        <f t="shared" si="4"/>
        <v>119075</v>
      </c>
      <c r="X29">
        <f t="shared" si="5"/>
        <v>0</v>
      </c>
      <c r="Y29">
        <f t="shared" si="6"/>
        <v>0</v>
      </c>
      <c r="Z29">
        <f t="shared" si="7"/>
        <v>0</v>
      </c>
      <c r="AA29">
        <f t="shared" si="8"/>
        <v>0</v>
      </c>
      <c r="AB29">
        <f t="shared" si="9"/>
        <v>0</v>
      </c>
      <c r="AC29">
        <f t="shared" si="10"/>
        <v>0</v>
      </c>
      <c r="AD29">
        <f t="shared" si="11"/>
        <v>0</v>
      </c>
      <c r="AE29">
        <f t="shared" si="12"/>
        <v>0</v>
      </c>
    </row>
    <row r="30" spans="1:31" x14ac:dyDescent="0.3">
      <c r="A30" t="s">
        <v>340</v>
      </c>
      <c r="B30">
        <v>63656</v>
      </c>
      <c r="C30" t="s">
        <v>148</v>
      </c>
      <c r="D30" t="s">
        <v>23</v>
      </c>
      <c r="F30">
        <v>0</v>
      </c>
      <c r="G30">
        <v>0</v>
      </c>
      <c r="H30">
        <v>63656</v>
      </c>
      <c r="I30">
        <v>0</v>
      </c>
      <c r="J30">
        <f t="shared" si="1"/>
        <v>0</v>
      </c>
      <c r="N30">
        <v>0</v>
      </c>
      <c r="O30">
        <v>0</v>
      </c>
      <c r="P30">
        <v>0</v>
      </c>
      <c r="R30">
        <v>0</v>
      </c>
      <c r="U30">
        <f t="shared" si="2"/>
        <v>0</v>
      </c>
      <c r="V30">
        <f t="shared" si="3"/>
        <v>0</v>
      </c>
      <c r="W30">
        <f t="shared" si="4"/>
        <v>63656</v>
      </c>
      <c r="X30">
        <f t="shared" si="5"/>
        <v>0</v>
      </c>
      <c r="Y30">
        <f t="shared" si="6"/>
        <v>0</v>
      </c>
      <c r="Z30">
        <f t="shared" si="7"/>
        <v>0</v>
      </c>
      <c r="AA30">
        <f t="shared" si="8"/>
        <v>0</v>
      </c>
      <c r="AB30">
        <f t="shared" si="9"/>
        <v>0</v>
      </c>
      <c r="AC30">
        <f t="shared" si="10"/>
        <v>0</v>
      </c>
      <c r="AD30">
        <f t="shared" si="11"/>
        <v>0</v>
      </c>
      <c r="AE30">
        <f t="shared" si="12"/>
        <v>0</v>
      </c>
    </row>
    <row r="31" spans="1:31" x14ac:dyDescent="0.3">
      <c r="A31" t="s">
        <v>344</v>
      </c>
      <c r="B31">
        <v>195001</v>
      </c>
      <c r="C31" t="s">
        <v>150</v>
      </c>
      <c r="D31" t="s">
        <v>23</v>
      </c>
      <c r="F31">
        <v>0</v>
      </c>
      <c r="G31">
        <v>0</v>
      </c>
      <c r="H31">
        <v>195001</v>
      </c>
      <c r="I31">
        <v>0</v>
      </c>
      <c r="J31">
        <f t="shared" si="1"/>
        <v>0</v>
      </c>
      <c r="N31">
        <v>0</v>
      </c>
      <c r="O31">
        <v>0</v>
      </c>
      <c r="P31">
        <v>0</v>
      </c>
      <c r="R31">
        <v>0</v>
      </c>
      <c r="U31">
        <f t="shared" si="2"/>
        <v>0</v>
      </c>
      <c r="V31">
        <f t="shared" si="3"/>
        <v>0</v>
      </c>
      <c r="W31">
        <f t="shared" si="4"/>
        <v>195001</v>
      </c>
      <c r="X31">
        <f t="shared" si="5"/>
        <v>0</v>
      </c>
      <c r="Y31">
        <f t="shared" si="6"/>
        <v>0</v>
      </c>
      <c r="Z31">
        <f t="shared" si="7"/>
        <v>0</v>
      </c>
      <c r="AA31">
        <f t="shared" si="8"/>
        <v>0</v>
      </c>
      <c r="AB31">
        <f t="shared" si="9"/>
        <v>0</v>
      </c>
      <c r="AC31">
        <f t="shared" si="10"/>
        <v>0</v>
      </c>
      <c r="AD31">
        <f t="shared" si="11"/>
        <v>0</v>
      </c>
      <c r="AE31">
        <f t="shared" si="12"/>
        <v>0</v>
      </c>
    </row>
    <row r="32" spans="1:31" x14ac:dyDescent="0.3">
      <c r="A32" t="s">
        <v>346</v>
      </c>
      <c r="B32">
        <v>200770</v>
      </c>
      <c r="C32" t="s">
        <v>152</v>
      </c>
      <c r="D32" t="s">
        <v>23</v>
      </c>
      <c r="F32">
        <v>0</v>
      </c>
      <c r="G32">
        <v>0</v>
      </c>
      <c r="H32">
        <v>200770</v>
      </c>
      <c r="I32">
        <v>0</v>
      </c>
      <c r="J32">
        <f t="shared" si="1"/>
        <v>0</v>
      </c>
      <c r="N32">
        <v>0</v>
      </c>
      <c r="O32">
        <v>0</v>
      </c>
      <c r="P32">
        <v>0</v>
      </c>
      <c r="R32">
        <v>0</v>
      </c>
      <c r="U32">
        <f t="shared" si="2"/>
        <v>0</v>
      </c>
      <c r="V32">
        <f t="shared" si="3"/>
        <v>0</v>
      </c>
      <c r="W32">
        <f t="shared" si="4"/>
        <v>200770</v>
      </c>
      <c r="X32">
        <f t="shared" si="5"/>
        <v>0</v>
      </c>
      <c r="Y32">
        <f t="shared" si="6"/>
        <v>0</v>
      </c>
      <c r="Z32">
        <f t="shared" si="7"/>
        <v>0</v>
      </c>
      <c r="AA32">
        <f t="shared" si="8"/>
        <v>0</v>
      </c>
      <c r="AB32">
        <f t="shared" si="9"/>
        <v>0</v>
      </c>
      <c r="AC32">
        <f t="shared" si="10"/>
        <v>0</v>
      </c>
      <c r="AD32">
        <f t="shared" si="11"/>
        <v>0</v>
      </c>
      <c r="AE32">
        <f t="shared" si="12"/>
        <v>0</v>
      </c>
    </row>
    <row r="33" spans="1:31" x14ac:dyDescent="0.3">
      <c r="A33" t="s">
        <v>353</v>
      </c>
      <c r="B33">
        <v>46265</v>
      </c>
      <c r="C33" t="s">
        <v>158</v>
      </c>
      <c r="D33" t="s">
        <v>23</v>
      </c>
      <c r="F33">
        <v>0</v>
      </c>
      <c r="G33">
        <v>0</v>
      </c>
      <c r="H33">
        <v>46265</v>
      </c>
      <c r="I33">
        <v>0</v>
      </c>
      <c r="J33">
        <f t="shared" si="1"/>
        <v>0</v>
      </c>
      <c r="N33">
        <v>0</v>
      </c>
      <c r="O33">
        <v>0</v>
      </c>
      <c r="P33">
        <v>0</v>
      </c>
      <c r="R33">
        <v>0</v>
      </c>
      <c r="U33">
        <f t="shared" si="2"/>
        <v>0</v>
      </c>
      <c r="V33">
        <f t="shared" si="3"/>
        <v>0</v>
      </c>
      <c r="W33">
        <f t="shared" si="4"/>
        <v>46265</v>
      </c>
      <c r="X33">
        <f t="shared" si="5"/>
        <v>0</v>
      </c>
      <c r="Y33">
        <f t="shared" si="6"/>
        <v>0</v>
      </c>
      <c r="Z33">
        <f t="shared" si="7"/>
        <v>0</v>
      </c>
      <c r="AA33">
        <f t="shared" si="8"/>
        <v>0</v>
      </c>
      <c r="AB33">
        <f t="shared" si="9"/>
        <v>0</v>
      </c>
      <c r="AC33">
        <f t="shared" si="10"/>
        <v>0</v>
      </c>
      <c r="AD33">
        <f t="shared" si="11"/>
        <v>0</v>
      </c>
      <c r="AE33">
        <f t="shared" si="12"/>
        <v>0</v>
      </c>
    </row>
    <row r="34" spans="1:31" x14ac:dyDescent="0.3">
      <c r="A34" t="s">
        <v>354</v>
      </c>
      <c r="B34">
        <v>130786</v>
      </c>
      <c r="C34" t="s">
        <v>159</v>
      </c>
      <c r="D34" t="s">
        <v>23</v>
      </c>
      <c r="F34">
        <v>0</v>
      </c>
      <c r="G34">
        <v>0</v>
      </c>
      <c r="H34">
        <v>130786</v>
      </c>
      <c r="I34">
        <v>0</v>
      </c>
      <c r="J34">
        <f t="shared" si="1"/>
        <v>0</v>
      </c>
      <c r="N34">
        <v>0</v>
      </c>
      <c r="O34">
        <v>0</v>
      </c>
      <c r="P34">
        <v>0</v>
      </c>
      <c r="R34">
        <v>0</v>
      </c>
      <c r="U34">
        <f t="shared" si="2"/>
        <v>0</v>
      </c>
      <c r="V34">
        <f t="shared" si="3"/>
        <v>0</v>
      </c>
      <c r="W34">
        <f t="shared" si="4"/>
        <v>130786</v>
      </c>
      <c r="X34">
        <f t="shared" si="5"/>
        <v>0</v>
      </c>
      <c r="Y34">
        <f t="shared" si="6"/>
        <v>0</v>
      </c>
      <c r="Z34">
        <f t="shared" si="7"/>
        <v>0</v>
      </c>
      <c r="AA34">
        <f t="shared" si="8"/>
        <v>0</v>
      </c>
      <c r="AB34">
        <f t="shared" si="9"/>
        <v>0</v>
      </c>
      <c r="AC34">
        <f t="shared" si="10"/>
        <v>0</v>
      </c>
      <c r="AD34">
        <f t="shared" si="11"/>
        <v>0</v>
      </c>
      <c r="AE34">
        <f t="shared" si="12"/>
        <v>0</v>
      </c>
    </row>
    <row r="35" spans="1:31" x14ac:dyDescent="0.3">
      <c r="A35" t="s">
        <v>356</v>
      </c>
      <c r="B35">
        <v>244707</v>
      </c>
      <c r="C35" t="s">
        <v>161</v>
      </c>
      <c r="D35" t="s">
        <v>23</v>
      </c>
      <c r="F35">
        <v>0</v>
      </c>
      <c r="G35">
        <v>0</v>
      </c>
      <c r="H35">
        <v>244707</v>
      </c>
      <c r="I35">
        <v>0</v>
      </c>
      <c r="J35">
        <f t="shared" si="1"/>
        <v>0</v>
      </c>
      <c r="N35">
        <v>0</v>
      </c>
      <c r="O35">
        <v>0</v>
      </c>
      <c r="P35">
        <v>0</v>
      </c>
      <c r="R35">
        <v>0</v>
      </c>
      <c r="U35">
        <f t="shared" si="2"/>
        <v>0</v>
      </c>
      <c r="V35">
        <f t="shared" si="3"/>
        <v>0</v>
      </c>
      <c r="W35">
        <f t="shared" si="4"/>
        <v>244707</v>
      </c>
      <c r="X35">
        <f t="shared" si="5"/>
        <v>0</v>
      </c>
      <c r="Y35">
        <f t="shared" si="6"/>
        <v>0</v>
      </c>
      <c r="Z35">
        <f t="shared" si="7"/>
        <v>0</v>
      </c>
      <c r="AA35">
        <f t="shared" si="8"/>
        <v>0</v>
      </c>
      <c r="AB35">
        <f t="shared" si="9"/>
        <v>0</v>
      </c>
      <c r="AC35">
        <f t="shared" si="10"/>
        <v>0</v>
      </c>
      <c r="AD35">
        <f t="shared" si="11"/>
        <v>0</v>
      </c>
      <c r="AE35">
        <f t="shared" si="12"/>
        <v>0</v>
      </c>
    </row>
    <row r="36" spans="1:31" x14ac:dyDescent="0.3">
      <c r="A36" t="s">
        <v>360</v>
      </c>
      <c r="B36">
        <v>35237</v>
      </c>
      <c r="C36" t="s">
        <v>165</v>
      </c>
      <c r="D36" t="s">
        <v>23</v>
      </c>
      <c r="F36">
        <v>0</v>
      </c>
      <c r="G36">
        <v>0</v>
      </c>
      <c r="H36">
        <v>35237</v>
      </c>
      <c r="I36">
        <v>0</v>
      </c>
      <c r="J36">
        <f t="shared" si="1"/>
        <v>0</v>
      </c>
      <c r="N36">
        <v>0</v>
      </c>
      <c r="O36">
        <v>0</v>
      </c>
      <c r="P36">
        <v>0</v>
      </c>
      <c r="R36">
        <v>0</v>
      </c>
      <c r="U36">
        <f t="shared" si="2"/>
        <v>0</v>
      </c>
      <c r="V36">
        <f t="shared" si="3"/>
        <v>0</v>
      </c>
      <c r="W36">
        <f t="shared" si="4"/>
        <v>35237</v>
      </c>
      <c r="X36">
        <f t="shared" si="5"/>
        <v>0</v>
      </c>
      <c r="Y36">
        <f t="shared" si="6"/>
        <v>0</v>
      </c>
      <c r="Z36">
        <f t="shared" si="7"/>
        <v>0</v>
      </c>
      <c r="AA36">
        <f t="shared" si="8"/>
        <v>0</v>
      </c>
      <c r="AB36">
        <f t="shared" si="9"/>
        <v>0</v>
      </c>
      <c r="AC36">
        <f t="shared" si="10"/>
        <v>0</v>
      </c>
      <c r="AD36">
        <f t="shared" si="11"/>
        <v>0</v>
      </c>
      <c r="AE36">
        <f t="shared" si="12"/>
        <v>0</v>
      </c>
    </row>
    <row r="37" spans="1:31" x14ac:dyDescent="0.3">
      <c r="A37" t="s">
        <v>285</v>
      </c>
      <c r="B37">
        <v>476132</v>
      </c>
      <c r="C37" t="s">
        <v>95</v>
      </c>
      <c r="D37" t="s">
        <v>24</v>
      </c>
      <c r="F37">
        <v>476132</v>
      </c>
      <c r="G37">
        <v>0</v>
      </c>
      <c r="H37">
        <v>0</v>
      </c>
      <c r="I37">
        <v>0</v>
      </c>
      <c r="J37">
        <f t="shared" si="1"/>
        <v>0</v>
      </c>
      <c r="N37">
        <v>0</v>
      </c>
      <c r="O37">
        <v>0</v>
      </c>
      <c r="P37">
        <v>0</v>
      </c>
      <c r="R37">
        <v>0</v>
      </c>
      <c r="U37">
        <f t="shared" si="2"/>
        <v>476132</v>
      </c>
      <c r="V37">
        <f t="shared" si="3"/>
        <v>0</v>
      </c>
      <c r="W37">
        <f t="shared" si="4"/>
        <v>0</v>
      </c>
      <c r="X37">
        <f t="shared" si="5"/>
        <v>0</v>
      </c>
      <c r="Y37">
        <f t="shared" si="6"/>
        <v>0</v>
      </c>
      <c r="Z37">
        <f t="shared" si="7"/>
        <v>0</v>
      </c>
      <c r="AA37">
        <f t="shared" si="8"/>
        <v>0</v>
      </c>
      <c r="AB37">
        <f t="shared" si="9"/>
        <v>0</v>
      </c>
      <c r="AC37">
        <f t="shared" si="10"/>
        <v>0</v>
      </c>
      <c r="AD37">
        <f t="shared" si="11"/>
        <v>0</v>
      </c>
      <c r="AE37">
        <f t="shared" si="12"/>
        <v>0</v>
      </c>
    </row>
    <row r="38" spans="1:31" x14ac:dyDescent="0.3">
      <c r="A38" t="s">
        <v>288</v>
      </c>
      <c r="B38">
        <v>841276</v>
      </c>
      <c r="C38" t="s">
        <v>98</v>
      </c>
      <c r="D38" t="s">
        <v>24</v>
      </c>
      <c r="F38">
        <v>841276</v>
      </c>
      <c r="G38">
        <v>0</v>
      </c>
      <c r="H38">
        <v>0</v>
      </c>
      <c r="I38">
        <v>0</v>
      </c>
      <c r="J38">
        <f t="shared" si="1"/>
        <v>0</v>
      </c>
      <c r="N38">
        <v>0</v>
      </c>
      <c r="O38">
        <v>0</v>
      </c>
      <c r="P38">
        <v>0</v>
      </c>
      <c r="R38">
        <v>0</v>
      </c>
      <c r="U38">
        <f t="shared" si="2"/>
        <v>841276</v>
      </c>
      <c r="V38">
        <f t="shared" si="3"/>
        <v>0</v>
      </c>
      <c r="W38">
        <f t="shared" si="4"/>
        <v>0</v>
      </c>
      <c r="X38">
        <f t="shared" si="5"/>
        <v>0</v>
      </c>
      <c r="Y38">
        <f t="shared" si="6"/>
        <v>0</v>
      </c>
      <c r="Z38">
        <f t="shared" si="7"/>
        <v>0</v>
      </c>
      <c r="AA38">
        <f t="shared" si="8"/>
        <v>0</v>
      </c>
      <c r="AB38">
        <f t="shared" si="9"/>
        <v>0</v>
      </c>
      <c r="AC38">
        <f t="shared" si="10"/>
        <v>0</v>
      </c>
      <c r="AD38">
        <f t="shared" si="11"/>
        <v>0</v>
      </c>
      <c r="AE38">
        <f t="shared" si="12"/>
        <v>0</v>
      </c>
    </row>
    <row r="39" spans="1:31" x14ac:dyDescent="0.3">
      <c r="A39" t="s">
        <v>299</v>
      </c>
      <c r="B39">
        <v>354104</v>
      </c>
      <c r="C39" t="s">
        <v>109</v>
      </c>
      <c r="D39" t="s">
        <v>24</v>
      </c>
      <c r="F39">
        <v>332857.76</v>
      </c>
      <c r="G39">
        <v>21246.239999999998</v>
      </c>
      <c r="H39">
        <v>0</v>
      </c>
      <c r="I39">
        <v>0</v>
      </c>
      <c r="J39">
        <f t="shared" si="1"/>
        <v>0</v>
      </c>
      <c r="N39">
        <v>0</v>
      </c>
      <c r="O39">
        <v>0</v>
      </c>
      <c r="P39">
        <v>0</v>
      </c>
      <c r="R39">
        <v>0</v>
      </c>
      <c r="U39">
        <f t="shared" si="2"/>
        <v>332858</v>
      </c>
      <c r="V39">
        <f t="shared" si="3"/>
        <v>21246</v>
      </c>
      <c r="W39">
        <f t="shared" si="4"/>
        <v>0</v>
      </c>
      <c r="X39">
        <f t="shared" si="5"/>
        <v>0</v>
      </c>
      <c r="Y39">
        <f t="shared" si="6"/>
        <v>0</v>
      </c>
      <c r="Z39">
        <f t="shared" si="7"/>
        <v>0</v>
      </c>
      <c r="AA39">
        <f t="shared" si="8"/>
        <v>0</v>
      </c>
      <c r="AB39">
        <f t="shared" si="9"/>
        <v>0</v>
      </c>
      <c r="AC39">
        <f t="shared" si="10"/>
        <v>0</v>
      </c>
      <c r="AD39">
        <f t="shared" si="11"/>
        <v>0</v>
      </c>
      <c r="AE39">
        <f t="shared" si="12"/>
        <v>0</v>
      </c>
    </row>
    <row r="40" spans="1:31" x14ac:dyDescent="0.3">
      <c r="A40" t="s">
        <v>307</v>
      </c>
      <c r="B40">
        <v>393530</v>
      </c>
      <c r="C40" t="s">
        <v>117</v>
      </c>
      <c r="D40" t="s">
        <v>24</v>
      </c>
      <c r="F40">
        <v>354177</v>
      </c>
      <c r="G40">
        <v>39353</v>
      </c>
      <c r="H40">
        <v>0</v>
      </c>
      <c r="I40">
        <v>0</v>
      </c>
      <c r="J40">
        <f t="shared" si="1"/>
        <v>0</v>
      </c>
      <c r="N40">
        <v>0</v>
      </c>
      <c r="O40">
        <v>0</v>
      </c>
      <c r="P40">
        <v>0</v>
      </c>
      <c r="R40">
        <v>0</v>
      </c>
      <c r="U40">
        <f t="shared" si="2"/>
        <v>354177</v>
      </c>
      <c r="V40">
        <f t="shared" si="3"/>
        <v>39353</v>
      </c>
      <c r="W40">
        <f t="shared" si="4"/>
        <v>0</v>
      </c>
      <c r="X40">
        <f t="shared" si="5"/>
        <v>0</v>
      </c>
      <c r="Y40">
        <f t="shared" si="6"/>
        <v>0</v>
      </c>
      <c r="Z40">
        <f t="shared" si="7"/>
        <v>0</v>
      </c>
      <c r="AA40">
        <f t="shared" si="8"/>
        <v>0</v>
      </c>
      <c r="AB40">
        <f t="shared" si="9"/>
        <v>0</v>
      </c>
      <c r="AC40">
        <f t="shared" si="10"/>
        <v>0</v>
      </c>
      <c r="AD40">
        <f t="shared" si="11"/>
        <v>0</v>
      </c>
      <c r="AE40">
        <f t="shared" si="12"/>
        <v>0</v>
      </c>
    </row>
    <row r="41" spans="1:31" x14ac:dyDescent="0.3">
      <c r="A41" t="s">
        <v>272</v>
      </c>
      <c r="B41">
        <v>1202492</v>
      </c>
      <c r="C41" t="s">
        <v>83</v>
      </c>
      <c r="D41" t="s">
        <v>25</v>
      </c>
      <c r="F41">
        <v>1022118.2</v>
      </c>
      <c r="G41">
        <v>168348.88</v>
      </c>
      <c r="H41">
        <v>0</v>
      </c>
      <c r="I41">
        <v>0</v>
      </c>
      <c r="J41">
        <f t="shared" si="1"/>
        <v>12024.92</v>
      </c>
      <c r="N41">
        <v>0</v>
      </c>
      <c r="O41">
        <v>0</v>
      </c>
      <c r="P41">
        <v>0</v>
      </c>
      <c r="R41">
        <v>12024.92</v>
      </c>
      <c r="U41">
        <f t="shared" si="2"/>
        <v>1022118</v>
      </c>
      <c r="V41">
        <f t="shared" si="3"/>
        <v>168349</v>
      </c>
      <c r="W41">
        <f t="shared" si="4"/>
        <v>0</v>
      </c>
      <c r="X41">
        <f t="shared" si="5"/>
        <v>0</v>
      </c>
      <c r="Y41">
        <f t="shared" si="6"/>
        <v>12025</v>
      </c>
      <c r="Z41">
        <f t="shared" si="7"/>
        <v>0</v>
      </c>
      <c r="AA41">
        <f t="shared" si="8"/>
        <v>0</v>
      </c>
      <c r="AB41">
        <f t="shared" si="9"/>
        <v>0</v>
      </c>
      <c r="AC41">
        <f t="shared" si="10"/>
        <v>0</v>
      </c>
      <c r="AD41">
        <f t="shared" si="11"/>
        <v>0</v>
      </c>
      <c r="AE41">
        <f t="shared" si="12"/>
        <v>0</v>
      </c>
    </row>
    <row r="42" spans="1:31" x14ac:dyDescent="0.3">
      <c r="A42" t="s">
        <v>290</v>
      </c>
      <c r="B42">
        <v>1365593</v>
      </c>
      <c r="C42" t="s">
        <v>100</v>
      </c>
      <c r="D42" t="s">
        <v>25</v>
      </c>
      <c r="F42">
        <v>341398.25</v>
      </c>
      <c r="G42">
        <v>1024194.75</v>
      </c>
      <c r="H42">
        <v>0</v>
      </c>
      <c r="I42">
        <v>0</v>
      </c>
      <c r="J42">
        <f t="shared" si="1"/>
        <v>0</v>
      </c>
      <c r="N42">
        <v>0</v>
      </c>
      <c r="O42">
        <v>0</v>
      </c>
      <c r="P42">
        <v>0</v>
      </c>
      <c r="R42">
        <v>0</v>
      </c>
      <c r="U42">
        <f t="shared" si="2"/>
        <v>341398</v>
      </c>
      <c r="V42">
        <f t="shared" si="3"/>
        <v>1024195</v>
      </c>
      <c r="W42">
        <f t="shared" si="4"/>
        <v>0</v>
      </c>
      <c r="X42">
        <f t="shared" si="5"/>
        <v>0</v>
      </c>
      <c r="Y42">
        <f t="shared" si="6"/>
        <v>0</v>
      </c>
      <c r="Z42">
        <f t="shared" si="7"/>
        <v>0</v>
      </c>
      <c r="AA42">
        <f t="shared" si="8"/>
        <v>0</v>
      </c>
      <c r="AB42">
        <f t="shared" si="9"/>
        <v>0</v>
      </c>
      <c r="AC42">
        <f t="shared" si="10"/>
        <v>0</v>
      </c>
      <c r="AD42">
        <f t="shared" si="11"/>
        <v>0</v>
      </c>
      <c r="AE42">
        <f t="shared" si="12"/>
        <v>0</v>
      </c>
    </row>
    <row r="43" spans="1:31" x14ac:dyDescent="0.3">
      <c r="A43" t="s">
        <v>293</v>
      </c>
      <c r="B43">
        <v>1593676</v>
      </c>
      <c r="C43" t="s">
        <v>103</v>
      </c>
      <c r="D43" t="s">
        <v>25</v>
      </c>
      <c r="F43">
        <v>717154.20000000007</v>
      </c>
      <c r="G43">
        <v>860585.04</v>
      </c>
      <c r="H43">
        <v>0</v>
      </c>
      <c r="I43">
        <v>0</v>
      </c>
      <c r="J43">
        <f t="shared" si="1"/>
        <v>15936.76</v>
      </c>
      <c r="N43">
        <v>0</v>
      </c>
      <c r="O43">
        <v>0</v>
      </c>
      <c r="P43">
        <v>0</v>
      </c>
      <c r="R43">
        <v>15936.76</v>
      </c>
      <c r="U43">
        <f t="shared" si="2"/>
        <v>717154</v>
      </c>
      <c r="V43">
        <f t="shared" si="3"/>
        <v>860585</v>
      </c>
      <c r="W43">
        <f t="shared" si="4"/>
        <v>0</v>
      </c>
      <c r="X43">
        <f t="shared" si="5"/>
        <v>0</v>
      </c>
      <c r="Y43">
        <f t="shared" si="6"/>
        <v>15937</v>
      </c>
      <c r="Z43">
        <f t="shared" si="7"/>
        <v>0</v>
      </c>
      <c r="AA43">
        <f t="shared" si="8"/>
        <v>0</v>
      </c>
      <c r="AB43">
        <f t="shared" si="9"/>
        <v>0</v>
      </c>
      <c r="AC43">
        <f t="shared" si="10"/>
        <v>0</v>
      </c>
      <c r="AD43">
        <f t="shared" si="11"/>
        <v>0</v>
      </c>
      <c r="AE43">
        <f t="shared" si="12"/>
        <v>0</v>
      </c>
    </row>
    <row r="44" spans="1:31" x14ac:dyDescent="0.3">
      <c r="A44" t="s">
        <v>298</v>
      </c>
      <c r="B44">
        <v>459673</v>
      </c>
      <c r="C44" t="s">
        <v>108</v>
      </c>
      <c r="D44" t="s">
        <v>25</v>
      </c>
      <c r="F44">
        <v>450479.54</v>
      </c>
      <c r="G44">
        <v>9193.4600000000009</v>
      </c>
      <c r="H44">
        <v>0</v>
      </c>
      <c r="I44">
        <v>0</v>
      </c>
      <c r="J44">
        <f t="shared" si="1"/>
        <v>0</v>
      </c>
      <c r="N44">
        <v>0</v>
      </c>
      <c r="O44">
        <v>0</v>
      </c>
      <c r="P44">
        <v>0</v>
      </c>
      <c r="R44">
        <v>0</v>
      </c>
      <c r="U44">
        <f t="shared" si="2"/>
        <v>450480</v>
      </c>
      <c r="V44">
        <f t="shared" si="3"/>
        <v>9193</v>
      </c>
      <c r="W44">
        <f t="shared" si="4"/>
        <v>0</v>
      </c>
      <c r="X44">
        <f t="shared" si="5"/>
        <v>0</v>
      </c>
      <c r="Y44">
        <f t="shared" si="6"/>
        <v>0</v>
      </c>
      <c r="Z44">
        <f t="shared" si="7"/>
        <v>0</v>
      </c>
      <c r="AA44">
        <f t="shared" si="8"/>
        <v>0</v>
      </c>
      <c r="AB44">
        <f t="shared" si="9"/>
        <v>0</v>
      </c>
      <c r="AC44">
        <f t="shared" si="10"/>
        <v>0</v>
      </c>
      <c r="AD44">
        <f t="shared" si="11"/>
        <v>0</v>
      </c>
      <c r="AE44">
        <f t="shared" si="12"/>
        <v>0</v>
      </c>
    </row>
    <row r="45" spans="1:31" x14ac:dyDescent="0.3">
      <c r="A45" t="s">
        <v>300</v>
      </c>
      <c r="B45">
        <v>484004</v>
      </c>
      <c r="C45" t="s">
        <v>110</v>
      </c>
      <c r="D45" t="s">
        <v>25</v>
      </c>
      <c r="F45">
        <v>363003</v>
      </c>
      <c r="G45">
        <v>121001</v>
      </c>
      <c r="H45">
        <v>0</v>
      </c>
      <c r="I45">
        <v>0</v>
      </c>
      <c r="J45">
        <f t="shared" si="1"/>
        <v>0</v>
      </c>
      <c r="N45">
        <v>0</v>
      </c>
      <c r="O45">
        <v>0</v>
      </c>
      <c r="P45">
        <v>0</v>
      </c>
      <c r="R45">
        <v>0</v>
      </c>
      <c r="U45">
        <f t="shared" si="2"/>
        <v>363003</v>
      </c>
      <c r="V45">
        <f t="shared" si="3"/>
        <v>121001</v>
      </c>
      <c r="W45">
        <f t="shared" si="4"/>
        <v>0</v>
      </c>
      <c r="X45">
        <f t="shared" si="5"/>
        <v>0</v>
      </c>
      <c r="Y45">
        <f t="shared" si="6"/>
        <v>0</v>
      </c>
      <c r="Z45">
        <f t="shared" si="7"/>
        <v>0</v>
      </c>
      <c r="AA45">
        <f t="shared" si="8"/>
        <v>0</v>
      </c>
      <c r="AB45">
        <f t="shared" si="9"/>
        <v>0</v>
      </c>
      <c r="AC45">
        <f t="shared" si="10"/>
        <v>0</v>
      </c>
      <c r="AD45">
        <f t="shared" si="11"/>
        <v>0</v>
      </c>
      <c r="AE45">
        <f t="shared" si="12"/>
        <v>0</v>
      </c>
    </row>
    <row r="46" spans="1:31" x14ac:dyDescent="0.3">
      <c r="A46" t="s">
        <v>314</v>
      </c>
      <c r="B46">
        <v>1809468</v>
      </c>
      <c r="C46" t="s">
        <v>123</v>
      </c>
      <c r="D46" t="s">
        <v>25</v>
      </c>
      <c r="F46">
        <v>1268437.068</v>
      </c>
      <c r="G46">
        <v>399892.42800000001</v>
      </c>
      <c r="H46">
        <v>0</v>
      </c>
      <c r="I46">
        <v>0</v>
      </c>
      <c r="J46">
        <f t="shared" si="1"/>
        <v>127800.98200963171</v>
      </c>
      <c r="K46">
        <f>R46/15</f>
        <v>9409.2335999999996</v>
      </c>
      <c r="L46">
        <f>R46/40</f>
        <v>3528.4625999999998</v>
      </c>
      <c r="M46">
        <f>R46/353</f>
        <v>399.8257903682719</v>
      </c>
      <c r="N46">
        <v>0</v>
      </c>
      <c r="O46">
        <v>0</v>
      </c>
      <c r="P46">
        <v>0</v>
      </c>
      <c r="R46">
        <v>141138.50399999999</v>
      </c>
      <c r="U46">
        <f t="shared" si="2"/>
        <v>1268437</v>
      </c>
      <c r="V46">
        <f t="shared" si="3"/>
        <v>399892</v>
      </c>
      <c r="W46">
        <f t="shared" si="4"/>
        <v>0</v>
      </c>
      <c r="X46">
        <f t="shared" si="5"/>
        <v>0</v>
      </c>
      <c r="Y46">
        <f t="shared" si="6"/>
        <v>127801</v>
      </c>
      <c r="Z46">
        <f t="shared" si="7"/>
        <v>9409</v>
      </c>
      <c r="AA46">
        <f t="shared" si="8"/>
        <v>3528</v>
      </c>
      <c r="AB46">
        <f t="shared" si="9"/>
        <v>400</v>
      </c>
      <c r="AC46">
        <f t="shared" si="10"/>
        <v>0</v>
      </c>
      <c r="AD46">
        <f t="shared" si="11"/>
        <v>0</v>
      </c>
      <c r="AE46">
        <f t="shared" si="12"/>
        <v>0</v>
      </c>
    </row>
    <row r="47" spans="1:31" x14ac:dyDescent="0.3">
      <c r="A47" t="s">
        <v>325</v>
      </c>
      <c r="B47">
        <v>1211849</v>
      </c>
      <c r="C47" t="s">
        <v>133</v>
      </c>
      <c r="D47" t="s">
        <v>25</v>
      </c>
      <c r="F47">
        <v>1187612.02</v>
      </c>
      <c r="G47">
        <v>12118.49</v>
      </c>
      <c r="H47">
        <v>0</v>
      </c>
      <c r="I47">
        <v>0</v>
      </c>
      <c r="J47">
        <f t="shared" si="1"/>
        <v>12118.49</v>
      </c>
      <c r="N47">
        <v>0</v>
      </c>
      <c r="O47">
        <v>0</v>
      </c>
      <c r="P47">
        <v>0</v>
      </c>
      <c r="R47">
        <v>12118.49</v>
      </c>
      <c r="U47">
        <f t="shared" si="2"/>
        <v>1187612</v>
      </c>
      <c r="V47">
        <f t="shared" si="3"/>
        <v>12118</v>
      </c>
      <c r="W47">
        <f t="shared" si="4"/>
        <v>0</v>
      </c>
      <c r="X47">
        <f t="shared" si="5"/>
        <v>0</v>
      </c>
      <c r="Y47">
        <f t="shared" si="6"/>
        <v>12118</v>
      </c>
      <c r="Z47">
        <f t="shared" si="7"/>
        <v>0</v>
      </c>
      <c r="AA47">
        <f t="shared" si="8"/>
        <v>0</v>
      </c>
      <c r="AB47">
        <f t="shared" si="9"/>
        <v>0</v>
      </c>
      <c r="AC47">
        <f t="shared" si="10"/>
        <v>0</v>
      </c>
      <c r="AD47">
        <f t="shared" si="11"/>
        <v>0</v>
      </c>
      <c r="AE47">
        <f t="shared" si="12"/>
        <v>0</v>
      </c>
    </row>
    <row r="48" spans="1:31" x14ac:dyDescent="0.3">
      <c r="A48" t="s">
        <v>294</v>
      </c>
      <c r="B48">
        <v>349940</v>
      </c>
      <c r="C48" t="s">
        <v>104</v>
      </c>
      <c r="D48" t="s">
        <v>26</v>
      </c>
      <c r="E48" t="s">
        <v>392</v>
      </c>
      <c r="F48">
        <v>174970</v>
      </c>
      <c r="G48">
        <v>157473</v>
      </c>
      <c r="H48">
        <v>0</v>
      </c>
      <c r="I48">
        <v>17497</v>
      </c>
      <c r="J48">
        <f t="shared" si="1"/>
        <v>0</v>
      </c>
      <c r="N48">
        <v>0</v>
      </c>
      <c r="O48">
        <v>0</v>
      </c>
      <c r="P48">
        <v>0</v>
      </c>
      <c r="R48">
        <v>0</v>
      </c>
      <c r="U48">
        <f t="shared" si="2"/>
        <v>174970</v>
      </c>
      <c r="V48">
        <f t="shared" si="3"/>
        <v>157473</v>
      </c>
      <c r="W48">
        <f t="shared" si="4"/>
        <v>0</v>
      </c>
      <c r="X48">
        <f t="shared" si="5"/>
        <v>17497</v>
      </c>
      <c r="Y48">
        <f t="shared" si="6"/>
        <v>0</v>
      </c>
      <c r="Z48">
        <f t="shared" si="7"/>
        <v>0</v>
      </c>
      <c r="AA48">
        <f t="shared" si="8"/>
        <v>0</v>
      </c>
      <c r="AB48">
        <f t="shared" si="9"/>
        <v>0</v>
      </c>
      <c r="AC48">
        <f t="shared" si="10"/>
        <v>0</v>
      </c>
      <c r="AD48">
        <f t="shared" si="11"/>
        <v>0</v>
      </c>
      <c r="AE48">
        <f t="shared" si="12"/>
        <v>0</v>
      </c>
    </row>
    <row r="49" spans="1:31" x14ac:dyDescent="0.3">
      <c r="A49" t="s">
        <v>306</v>
      </c>
      <c r="B49">
        <v>254526</v>
      </c>
      <c r="C49" t="s">
        <v>116</v>
      </c>
      <c r="D49" t="s">
        <v>26</v>
      </c>
      <c r="F49">
        <v>145079.81999999998</v>
      </c>
      <c r="G49">
        <v>63631.5</v>
      </c>
      <c r="H49">
        <v>25452.600000000002</v>
      </c>
      <c r="I49">
        <v>20362.080000000002</v>
      </c>
      <c r="J49">
        <f t="shared" si="1"/>
        <v>0</v>
      </c>
      <c r="N49">
        <v>0</v>
      </c>
      <c r="O49">
        <v>0</v>
      </c>
      <c r="P49">
        <v>0</v>
      </c>
      <c r="R49">
        <v>0</v>
      </c>
      <c r="U49">
        <f t="shared" si="2"/>
        <v>145080</v>
      </c>
      <c r="V49">
        <f t="shared" si="3"/>
        <v>63632</v>
      </c>
      <c r="W49">
        <f t="shared" si="4"/>
        <v>25453</v>
      </c>
      <c r="X49">
        <f t="shared" si="5"/>
        <v>20362</v>
      </c>
      <c r="Y49">
        <f t="shared" si="6"/>
        <v>0</v>
      </c>
      <c r="Z49">
        <f t="shared" si="7"/>
        <v>0</v>
      </c>
      <c r="AA49">
        <f t="shared" si="8"/>
        <v>0</v>
      </c>
      <c r="AB49">
        <f t="shared" si="9"/>
        <v>0</v>
      </c>
      <c r="AC49">
        <f t="shared" si="10"/>
        <v>0</v>
      </c>
      <c r="AD49">
        <f t="shared" si="11"/>
        <v>0</v>
      </c>
      <c r="AE49">
        <f t="shared" si="12"/>
        <v>0</v>
      </c>
    </row>
    <row r="50" spans="1:31" x14ac:dyDescent="0.3">
      <c r="A50" t="s">
        <v>333</v>
      </c>
      <c r="B50">
        <v>148177</v>
      </c>
      <c r="C50" t="s">
        <v>141</v>
      </c>
      <c r="D50" t="s">
        <v>26</v>
      </c>
      <c r="E50" t="s">
        <v>1055</v>
      </c>
      <c r="F50">
        <v>59270.8</v>
      </c>
      <c r="G50">
        <v>44453.1</v>
      </c>
      <c r="H50">
        <v>37044.25</v>
      </c>
      <c r="I50">
        <v>7408.85</v>
      </c>
      <c r="J50">
        <f t="shared" si="1"/>
        <v>0</v>
      </c>
      <c r="N50">
        <v>0</v>
      </c>
      <c r="O50">
        <v>0</v>
      </c>
      <c r="P50">
        <v>0</v>
      </c>
      <c r="R50">
        <v>0</v>
      </c>
      <c r="U50">
        <f t="shared" si="2"/>
        <v>59271</v>
      </c>
      <c r="V50">
        <f t="shared" si="3"/>
        <v>44453</v>
      </c>
      <c r="W50">
        <f t="shared" si="4"/>
        <v>37044</v>
      </c>
      <c r="X50">
        <f t="shared" si="5"/>
        <v>7409</v>
      </c>
      <c r="Y50">
        <f t="shared" si="6"/>
        <v>0</v>
      </c>
      <c r="Z50">
        <f t="shared" si="7"/>
        <v>0</v>
      </c>
      <c r="AA50">
        <f t="shared" si="8"/>
        <v>0</v>
      </c>
      <c r="AB50">
        <f t="shared" si="9"/>
        <v>0</v>
      </c>
      <c r="AC50">
        <f t="shared" si="10"/>
        <v>0</v>
      </c>
      <c r="AD50">
        <f t="shared" si="11"/>
        <v>0</v>
      </c>
      <c r="AE50">
        <f t="shared" si="12"/>
        <v>0</v>
      </c>
    </row>
    <row r="51" spans="1:31" x14ac:dyDescent="0.3">
      <c r="A51" t="s">
        <v>334</v>
      </c>
      <c r="B51">
        <v>600780</v>
      </c>
      <c r="C51" t="s">
        <v>142</v>
      </c>
      <c r="D51" t="s">
        <v>26</v>
      </c>
      <c r="E51" t="s">
        <v>392</v>
      </c>
      <c r="F51">
        <v>417542.1</v>
      </c>
      <c r="G51">
        <v>180234</v>
      </c>
      <c r="H51">
        <v>0</v>
      </c>
      <c r="I51">
        <v>0</v>
      </c>
      <c r="J51">
        <f t="shared" si="1"/>
        <v>2252.9250000000002</v>
      </c>
      <c r="K51">
        <f>R51/4</f>
        <v>750.97500000000002</v>
      </c>
      <c r="N51">
        <v>0</v>
      </c>
      <c r="O51">
        <v>0</v>
      </c>
      <c r="P51">
        <v>0</v>
      </c>
      <c r="R51">
        <v>3003.9</v>
      </c>
      <c r="U51">
        <f t="shared" si="2"/>
        <v>417542</v>
      </c>
      <c r="V51">
        <f t="shared" si="3"/>
        <v>180234</v>
      </c>
      <c r="W51">
        <f t="shared" si="4"/>
        <v>0</v>
      </c>
      <c r="X51">
        <f t="shared" si="5"/>
        <v>0</v>
      </c>
      <c r="Y51">
        <f t="shared" si="6"/>
        <v>2253</v>
      </c>
      <c r="Z51">
        <f t="shared" si="7"/>
        <v>751</v>
      </c>
      <c r="AA51">
        <f t="shared" si="8"/>
        <v>0</v>
      </c>
      <c r="AB51">
        <f t="shared" si="9"/>
        <v>0</v>
      </c>
      <c r="AC51">
        <f t="shared" si="10"/>
        <v>0</v>
      </c>
      <c r="AD51">
        <f t="shared" si="11"/>
        <v>0</v>
      </c>
      <c r="AE51">
        <f t="shared" si="12"/>
        <v>0</v>
      </c>
    </row>
    <row r="52" spans="1:31" x14ac:dyDescent="0.3">
      <c r="A52" t="s">
        <v>348</v>
      </c>
      <c r="B52">
        <v>246108</v>
      </c>
      <c r="C52" t="s">
        <v>154</v>
      </c>
      <c r="D52" t="s">
        <v>26</v>
      </c>
      <c r="F52">
        <v>61527</v>
      </c>
      <c r="G52">
        <v>0</v>
      </c>
      <c r="H52">
        <v>184581</v>
      </c>
      <c r="I52">
        <v>0</v>
      </c>
      <c r="J52">
        <f t="shared" si="1"/>
        <v>0</v>
      </c>
      <c r="N52">
        <v>0</v>
      </c>
      <c r="O52">
        <v>0</v>
      </c>
      <c r="P52">
        <v>0</v>
      </c>
      <c r="R52">
        <v>0</v>
      </c>
      <c r="U52">
        <f t="shared" si="2"/>
        <v>61527</v>
      </c>
      <c r="V52">
        <f t="shared" si="3"/>
        <v>0</v>
      </c>
      <c r="W52">
        <f t="shared" si="4"/>
        <v>184581</v>
      </c>
      <c r="X52">
        <f t="shared" si="5"/>
        <v>0</v>
      </c>
      <c r="Y52">
        <f t="shared" si="6"/>
        <v>0</v>
      </c>
      <c r="Z52">
        <f t="shared" si="7"/>
        <v>0</v>
      </c>
      <c r="AA52">
        <f t="shared" si="8"/>
        <v>0</v>
      </c>
      <c r="AB52">
        <f t="shared" si="9"/>
        <v>0</v>
      </c>
      <c r="AC52">
        <f t="shared" si="10"/>
        <v>0</v>
      </c>
      <c r="AD52">
        <f t="shared" si="11"/>
        <v>0</v>
      </c>
      <c r="AE52">
        <f t="shared" si="12"/>
        <v>0</v>
      </c>
    </row>
    <row r="53" spans="1:31" x14ac:dyDescent="0.3">
      <c r="A53" t="s">
        <v>349</v>
      </c>
      <c r="B53">
        <v>103226</v>
      </c>
      <c r="C53" t="s">
        <v>155</v>
      </c>
      <c r="D53" t="s">
        <v>26</v>
      </c>
      <c r="F53">
        <v>20645.2</v>
      </c>
      <c r="G53">
        <v>0</v>
      </c>
      <c r="H53">
        <v>46451.700000000004</v>
      </c>
      <c r="I53">
        <v>36129.1</v>
      </c>
      <c r="J53">
        <f t="shared" si="1"/>
        <v>0</v>
      </c>
      <c r="N53">
        <v>0</v>
      </c>
      <c r="O53">
        <v>0</v>
      </c>
      <c r="P53">
        <v>0</v>
      </c>
      <c r="R53">
        <v>0</v>
      </c>
      <c r="U53">
        <f t="shared" si="2"/>
        <v>20645</v>
      </c>
      <c r="V53">
        <f t="shared" si="3"/>
        <v>0</v>
      </c>
      <c r="W53">
        <f t="shared" si="4"/>
        <v>46452</v>
      </c>
      <c r="X53">
        <f t="shared" si="5"/>
        <v>36129</v>
      </c>
      <c r="Y53">
        <f t="shared" si="6"/>
        <v>0</v>
      </c>
      <c r="Z53">
        <f t="shared" si="7"/>
        <v>0</v>
      </c>
      <c r="AA53">
        <f t="shared" si="8"/>
        <v>0</v>
      </c>
      <c r="AB53">
        <f t="shared" si="9"/>
        <v>0</v>
      </c>
      <c r="AC53">
        <f t="shared" si="10"/>
        <v>0</v>
      </c>
      <c r="AD53">
        <f t="shared" si="11"/>
        <v>0</v>
      </c>
      <c r="AE53">
        <f t="shared" si="12"/>
        <v>0</v>
      </c>
    </row>
    <row r="54" spans="1:31" x14ac:dyDescent="0.3">
      <c r="A54" t="s">
        <v>273</v>
      </c>
      <c r="B54">
        <v>114464</v>
      </c>
      <c r="C54" t="s">
        <v>84</v>
      </c>
      <c r="D54" t="s">
        <v>27</v>
      </c>
      <c r="F54">
        <v>0</v>
      </c>
      <c r="G54">
        <v>0</v>
      </c>
      <c r="H54">
        <v>109313.12</v>
      </c>
      <c r="I54">
        <v>0</v>
      </c>
      <c r="J54">
        <f t="shared" si="1"/>
        <v>5150.88</v>
      </c>
      <c r="N54">
        <v>0</v>
      </c>
      <c r="O54">
        <v>0</v>
      </c>
      <c r="P54">
        <v>0</v>
      </c>
      <c r="R54">
        <v>5150.88</v>
      </c>
      <c r="U54">
        <f t="shared" si="2"/>
        <v>0</v>
      </c>
      <c r="V54">
        <f t="shared" si="3"/>
        <v>0</v>
      </c>
      <c r="W54">
        <f t="shared" si="4"/>
        <v>109313</v>
      </c>
      <c r="X54">
        <f t="shared" si="5"/>
        <v>0</v>
      </c>
      <c r="Y54">
        <f t="shared" si="6"/>
        <v>5151</v>
      </c>
      <c r="Z54">
        <f t="shared" si="7"/>
        <v>0</v>
      </c>
      <c r="AA54">
        <f t="shared" si="8"/>
        <v>0</v>
      </c>
      <c r="AB54">
        <f t="shared" si="9"/>
        <v>0</v>
      </c>
      <c r="AC54">
        <f t="shared" si="10"/>
        <v>0</v>
      </c>
      <c r="AD54">
        <f t="shared" si="11"/>
        <v>0</v>
      </c>
      <c r="AE54">
        <f t="shared" si="12"/>
        <v>0</v>
      </c>
    </row>
    <row r="55" spans="1:31" x14ac:dyDescent="0.3">
      <c r="A55" t="s">
        <v>341</v>
      </c>
      <c r="B55">
        <v>374522</v>
      </c>
      <c r="C55" t="s">
        <v>27</v>
      </c>
      <c r="D55" t="s">
        <v>27</v>
      </c>
      <c r="F55">
        <v>0</v>
      </c>
      <c r="G55">
        <v>0</v>
      </c>
      <c r="H55">
        <v>355795.89999999997</v>
      </c>
      <c r="I55">
        <v>0</v>
      </c>
      <c r="J55">
        <f t="shared" si="1"/>
        <v>6741.3960000000006</v>
      </c>
      <c r="K55">
        <f>R55/10</f>
        <v>749.0440000000001</v>
      </c>
      <c r="N55">
        <v>0</v>
      </c>
      <c r="O55">
        <v>11235.66</v>
      </c>
      <c r="P55">
        <v>0</v>
      </c>
      <c r="R55">
        <v>7490.4400000000005</v>
      </c>
      <c r="U55">
        <f t="shared" si="2"/>
        <v>0</v>
      </c>
      <c r="V55">
        <f t="shared" si="3"/>
        <v>0</v>
      </c>
      <c r="W55">
        <f t="shared" si="4"/>
        <v>355796</v>
      </c>
      <c r="X55">
        <f t="shared" si="5"/>
        <v>0</v>
      </c>
      <c r="Y55">
        <f t="shared" si="6"/>
        <v>6741</v>
      </c>
      <c r="Z55">
        <f t="shared" si="7"/>
        <v>749</v>
      </c>
      <c r="AA55">
        <f t="shared" si="8"/>
        <v>0</v>
      </c>
      <c r="AB55">
        <f t="shared" si="9"/>
        <v>0</v>
      </c>
      <c r="AC55">
        <f t="shared" si="10"/>
        <v>0</v>
      </c>
      <c r="AD55">
        <f t="shared" si="11"/>
        <v>11236</v>
      </c>
      <c r="AE55">
        <f t="shared" si="12"/>
        <v>0</v>
      </c>
    </row>
    <row r="56" spans="1:31" x14ac:dyDescent="0.3">
      <c r="A56" t="s">
        <v>363</v>
      </c>
      <c r="B56">
        <v>184880</v>
      </c>
      <c r="C56" t="s">
        <v>168</v>
      </c>
      <c r="D56" t="s">
        <v>27</v>
      </c>
      <c r="E56" t="s">
        <v>1051</v>
      </c>
      <c r="F56">
        <v>0</v>
      </c>
      <c r="G56">
        <v>9244</v>
      </c>
      <c r="H56">
        <v>147904</v>
      </c>
      <c r="I56">
        <v>0</v>
      </c>
      <c r="J56">
        <f t="shared" si="1"/>
        <v>24958.799999999999</v>
      </c>
      <c r="K56">
        <f>R56/10</f>
        <v>2773.2</v>
      </c>
      <c r="N56">
        <v>0</v>
      </c>
      <c r="O56">
        <v>0</v>
      </c>
      <c r="P56">
        <v>0</v>
      </c>
      <c r="R56">
        <v>27732</v>
      </c>
      <c r="U56">
        <f t="shared" si="2"/>
        <v>0</v>
      </c>
      <c r="V56">
        <f t="shared" si="3"/>
        <v>9244</v>
      </c>
      <c r="W56">
        <f t="shared" si="4"/>
        <v>147904</v>
      </c>
      <c r="X56">
        <f t="shared" si="5"/>
        <v>0</v>
      </c>
      <c r="Y56">
        <f t="shared" si="6"/>
        <v>24959</v>
      </c>
      <c r="Z56">
        <f t="shared" si="7"/>
        <v>2773</v>
      </c>
      <c r="AA56">
        <f t="shared" si="8"/>
        <v>0</v>
      </c>
      <c r="AB56">
        <f t="shared" si="9"/>
        <v>0</v>
      </c>
      <c r="AC56">
        <f t="shared" si="10"/>
        <v>0</v>
      </c>
      <c r="AD56">
        <f t="shared" si="11"/>
        <v>0</v>
      </c>
      <c r="AE56">
        <f t="shared" si="12"/>
        <v>0</v>
      </c>
    </row>
    <row r="57" spans="1:31" x14ac:dyDescent="0.3">
      <c r="A57" t="s">
        <v>369</v>
      </c>
      <c r="B57">
        <v>275091</v>
      </c>
      <c r="C57" t="s">
        <v>174</v>
      </c>
      <c r="D57" t="s">
        <v>27</v>
      </c>
      <c r="F57">
        <v>0</v>
      </c>
      <c r="G57">
        <v>0</v>
      </c>
      <c r="H57">
        <v>257210.08500000002</v>
      </c>
      <c r="I57">
        <v>0</v>
      </c>
      <c r="J57">
        <f t="shared" si="1"/>
        <v>8665.3665000000019</v>
      </c>
      <c r="K57">
        <f>R57/10</f>
        <v>962.81850000000009</v>
      </c>
      <c r="N57">
        <v>8252.73</v>
      </c>
      <c r="O57">
        <v>0</v>
      </c>
      <c r="P57">
        <v>0</v>
      </c>
      <c r="R57">
        <v>9628.1850000000013</v>
      </c>
      <c r="U57">
        <f t="shared" si="2"/>
        <v>0</v>
      </c>
      <c r="V57">
        <f t="shared" si="3"/>
        <v>0</v>
      </c>
      <c r="W57">
        <f t="shared" si="4"/>
        <v>257210</v>
      </c>
      <c r="X57">
        <f t="shared" si="5"/>
        <v>0</v>
      </c>
      <c r="Y57">
        <f t="shared" si="6"/>
        <v>8665</v>
      </c>
      <c r="Z57">
        <f t="shared" si="7"/>
        <v>963</v>
      </c>
      <c r="AA57">
        <f t="shared" si="8"/>
        <v>0</v>
      </c>
      <c r="AB57">
        <f t="shared" si="9"/>
        <v>0</v>
      </c>
      <c r="AC57">
        <f t="shared" si="10"/>
        <v>8253</v>
      </c>
      <c r="AD57">
        <f t="shared" si="11"/>
        <v>0</v>
      </c>
      <c r="AE57">
        <f t="shared" si="12"/>
        <v>0</v>
      </c>
    </row>
    <row r="58" spans="1:31" x14ac:dyDescent="0.3">
      <c r="A58" t="s">
        <v>326</v>
      </c>
      <c r="B58">
        <v>26599</v>
      </c>
      <c r="C58" t="s">
        <v>134</v>
      </c>
      <c r="D58" t="s">
        <v>28</v>
      </c>
      <c r="F58">
        <v>0</v>
      </c>
      <c r="G58">
        <v>0</v>
      </c>
      <c r="H58">
        <v>26599</v>
      </c>
      <c r="I58">
        <v>0</v>
      </c>
      <c r="J58">
        <f t="shared" si="1"/>
        <v>0</v>
      </c>
      <c r="N58">
        <v>0</v>
      </c>
      <c r="O58">
        <v>0</v>
      </c>
      <c r="P58">
        <v>0</v>
      </c>
      <c r="R58">
        <v>0</v>
      </c>
      <c r="U58">
        <f t="shared" si="2"/>
        <v>0</v>
      </c>
      <c r="V58">
        <f t="shared" si="3"/>
        <v>0</v>
      </c>
      <c r="W58">
        <f t="shared" si="4"/>
        <v>26599</v>
      </c>
      <c r="X58">
        <f t="shared" si="5"/>
        <v>0</v>
      </c>
      <c r="Y58">
        <f t="shared" si="6"/>
        <v>0</v>
      </c>
      <c r="Z58">
        <f t="shared" si="7"/>
        <v>0</v>
      </c>
      <c r="AA58">
        <f t="shared" si="8"/>
        <v>0</v>
      </c>
      <c r="AB58">
        <f t="shared" si="9"/>
        <v>0</v>
      </c>
      <c r="AC58">
        <f t="shared" si="10"/>
        <v>0</v>
      </c>
      <c r="AD58">
        <f t="shared" si="11"/>
        <v>0</v>
      </c>
      <c r="AE58">
        <f t="shared" si="12"/>
        <v>0</v>
      </c>
    </row>
    <row r="59" spans="1:31" x14ac:dyDescent="0.3">
      <c r="A59" t="s">
        <v>342</v>
      </c>
      <c r="B59">
        <v>1280592</v>
      </c>
      <c r="C59" t="s">
        <v>28</v>
      </c>
      <c r="D59" t="s">
        <v>28</v>
      </c>
      <c r="E59" t="s">
        <v>1053</v>
      </c>
      <c r="F59">
        <v>0</v>
      </c>
      <c r="G59">
        <v>25611.84</v>
      </c>
      <c r="H59">
        <v>922026.24</v>
      </c>
      <c r="I59">
        <v>256118.40000000002</v>
      </c>
      <c r="J59">
        <f t="shared" si="1"/>
        <v>76835.520000000004</v>
      </c>
      <c r="N59">
        <v>0</v>
      </c>
      <c r="O59">
        <v>0</v>
      </c>
      <c r="P59">
        <v>0</v>
      </c>
      <c r="R59">
        <v>76835.520000000004</v>
      </c>
      <c r="U59">
        <f t="shared" si="2"/>
        <v>0</v>
      </c>
      <c r="V59">
        <f t="shared" si="3"/>
        <v>25612</v>
      </c>
      <c r="W59">
        <f t="shared" si="4"/>
        <v>922026</v>
      </c>
      <c r="X59">
        <f t="shared" si="5"/>
        <v>256118</v>
      </c>
      <c r="Y59">
        <f t="shared" si="6"/>
        <v>76836</v>
      </c>
      <c r="Z59">
        <f t="shared" si="7"/>
        <v>0</v>
      </c>
      <c r="AA59">
        <f t="shared" si="8"/>
        <v>0</v>
      </c>
      <c r="AB59">
        <f t="shared" si="9"/>
        <v>0</v>
      </c>
      <c r="AC59">
        <f t="shared" si="10"/>
        <v>0</v>
      </c>
      <c r="AD59">
        <f t="shared" si="11"/>
        <v>0</v>
      </c>
      <c r="AE59">
        <f t="shared" si="12"/>
        <v>0</v>
      </c>
    </row>
    <row r="60" spans="1:31" x14ac:dyDescent="0.3">
      <c r="A60" t="s">
        <v>351</v>
      </c>
      <c r="B60">
        <v>113038</v>
      </c>
      <c r="C60" t="s">
        <v>156</v>
      </c>
      <c r="D60" t="s">
        <v>28</v>
      </c>
      <c r="F60">
        <v>0</v>
      </c>
      <c r="G60">
        <v>0</v>
      </c>
      <c r="H60">
        <v>113038</v>
      </c>
      <c r="I60">
        <v>0</v>
      </c>
      <c r="J60">
        <f t="shared" si="1"/>
        <v>0</v>
      </c>
      <c r="N60">
        <v>0</v>
      </c>
      <c r="O60">
        <v>0</v>
      </c>
      <c r="P60">
        <v>0</v>
      </c>
      <c r="R60">
        <v>0</v>
      </c>
      <c r="U60">
        <f t="shared" si="2"/>
        <v>0</v>
      </c>
      <c r="V60">
        <f t="shared" si="3"/>
        <v>0</v>
      </c>
      <c r="W60">
        <f t="shared" si="4"/>
        <v>113038</v>
      </c>
      <c r="X60">
        <f t="shared" si="5"/>
        <v>0</v>
      </c>
      <c r="Y60">
        <f t="shared" si="6"/>
        <v>0</v>
      </c>
      <c r="Z60">
        <f t="shared" si="7"/>
        <v>0</v>
      </c>
      <c r="AA60">
        <f t="shared" si="8"/>
        <v>0</v>
      </c>
      <c r="AB60">
        <f t="shared" si="9"/>
        <v>0</v>
      </c>
      <c r="AC60">
        <f t="shared" si="10"/>
        <v>0</v>
      </c>
      <c r="AD60">
        <f t="shared" si="11"/>
        <v>0</v>
      </c>
      <c r="AE60">
        <f t="shared" si="12"/>
        <v>0</v>
      </c>
    </row>
    <row r="61" spans="1:31" x14ac:dyDescent="0.3">
      <c r="A61" t="s">
        <v>352</v>
      </c>
      <c r="B61">
        <v>209545</v>
      </c>
      <c r="C61" t="s">
        <v>157</v>
      </c>
      <c r="D61" t="s">
        <v>28</v>
      </c>
      <c r="F61">
        <v>0</v>
      </c>
      <c r="G61">
        <v>16763.599999999999</v>
      </c>
      <c r="H61">
        <v>192781.4</v>
      </c>
      <c r="I61">
        <v>0</v>
      </c>
      <c r="J61">
        <f t="shared" si="1"/>
        <v>0</v>
      </c>
      <c r="N61">
        <v>0</v>
      </c>
      <c r="O61">
        <v>0</v>
      </c>
      <c r="P61">
        <v>0</v>
      </c>
      <c r="R61">
        <v>0</v>
      </c>
      <c r="U61">
        <f t="shared" si="2"/>
        <v>0</v>
      </c>
      <c r="V61">
        <f t="shared" si="3"/>
        <v>16764</v>
      </c>
      <c r="W61">
        <f t="shared" si="4"/>
        <v>192781</v>
      </c>
      <c r="X61">
        <f t="shared" si="5"/>
        <v>0</v>
      </c>
      <c r="Y61">
        <f t="shared" si="6"/>
        <v>0</v>
      </c>
      <c r="Z61">
        <f t="shared" si="7"/>
        <v>0</v>
      </c>
      <c r="AA61">
        <f t="shared" si="8"/>
        <v>0</v>
      </c>
      <c r="AB61">
        <f t="shared" si="9"/>
        <v>0</v>
      </c>
      <c r="AC61">
        <f t="shared" si="10"/>
        <v>0</v>
      </c>
      <c r="AD61">
        <f t="shared" si="11"/>
        <v>0</v>
      </c>
      <c r="AE61">
        <f t="shared" si="12"/>
        <v>0</v>
      </c>
    </row>
    <row r="62" spans="1:31" x14ac:dyDescent="0.3">
      <c r="A62" t="s">
        <v>357</v>
      </c>
      <c r="B62">
        <v>269067</v>
      </c>
      <c r="C62" t="s">
        <v>162</v>
      </c>
      <c r="D62" t="s">
        <v>28</v>
      </c>
      <c r="F62">
        <v>0</v>
      </c>
      <c r="G62">
        <v>0</v>
      </c>
      <c r="H62">
        <v>269067</v>
      </c>
      <c r="I62">
        <v>0</v>
      </c>
      <c r="J62">
        <f t="shared" si="1"/>
        <v>0</v>
      </c>
      <c r="N62">
        <v>0</v>
      </c>
      <c r="O62">
        <v>0</v>
      </c>
      <c r="P62">
        <v>0</v>
      </c>
      <c r="R62">
        <v>0</v>
      </c>
      <c r="U62">
        <f t="shared" si="2"/>
        <v>0</v>
      </c>
      <c r="V62">
        <f t="shared" si="3"/>
        <v>0</v>
      </c>
      <c r="W62">
        <f t="shared" si="4"/>
        <v>269067</v>
      </c>
      <c r="X62">
        <f t="shared" si="5"/>
        <v>0</v>
      </c>
      <c r="Y62">
        <f t="shared" si="6"/>
        <v>0</v>
      </c>
      <c r="Z62">
        <f t="shared" si="7"/>
        <v>0</v>
      </c>
      <c r="AA62">
        <f t="shared" si="8"/>
        <v>0</v>
      </c>
      <c r="AB62">
        <f t="shared" si="9"/>
        <v>0</v>
      </c>
      <c r="AC62">
        <f t="shared" si="10"/>
        <v>0</v>
      </c>
      <c r="AD62">
        <f t="shared" si="11"/>
        <v>0</v>
      </c>
      <c r="AE62">
        <f t="shared" si="12"/>
        <v>0</v>
      </c>
    </row>
    <row r="63" spans="1:31" x14ac:dyDescent="0.3">
      <c r="A63" t="s">
        <v>359</v>
      </c>
      <c r="B63">
        <v>162482</v>
      </c>
      <c r="C63" t="s">
        <v>164</v>
      </c>
      <c r="D63" t="s">
        <v>28</v>
      </c>
      <c r="F63">
        <v>0</v>
      </c>
      <c r="G63">
        <v>0</v>
      </c>
      <c r="H63">
        <v>162482</v>
      </c>
      <c r="I63">
        <v>0</v>
      </c>
      <c r="J63">
        <f t="shared" si="1"/>
        <v>0</v>
      </c>
      <c r="N63">
        <v>0</v>
      </c>
      <c r="O63">
        <v>0</v>
      </c>
      <c r="P63">
        <v>0</v>
      </c>
      <c r="R63">
        <v>0</v>
      </c>
      <c r="U63">
        <f t="shared" si="2"/>
        <v>0</v>
      </c>
      <c r="V63">
        <f t="shared" si="3"/>
        <v>0</v>
      </c>
      <c r="W63">
        <f t="shared" si="4"/>
        <v>162482</v>
      </c>
      <c r="X63">
        <f t="shared" si="5"/>
        <v>0</v>
      </c>
      <c r="Y63">
        <f t="shared" si="6"/>
        <v>0</v>
      </c>
      <c r="Z63">
        <f t="shared" si="7"/>
        <v>0</v>
      </c>
      <c r="AA63">
        <f t="shared" si="8"/>
        <v>0</v>
      </c>
      <c r="AB63">
        <f t="shared" si="9"/>
        <v>0</v>
      </c>
      <c r="AC63">
        <f t="shared" si="10"/>
        <v>0</v>
      </c>
      <c r="AD63">
        <f t="shared" si="11"/>
        <v>0</v>
      </c>
      <c r="AE63">
        <f t="shared" si="12"/>
        <v>0</v>
      </c>
    </row>
    <row r="64" spans="1:31" x14ac:dyDescent="0.3">
      <c r="A64" t="s">
        <v>271</v>
      </c>
      <c r="B64">
        <v>28477</v>
      </c>
      <c r="C64" t="s">
        <v>82</v>
      </c>
      <c r="D64" t="s">
        <v>29</v>
      </c>
      <c r="F64">
        <v>28477</v>
      </c>
      <c r="G64">
        <v>0</v>
      </c>
      <c r="H64">
        <v>0</v>
      </c>
      <c r="I64">
        <v>0</v>
      </c>
      <c r="J64">
        <f t="shared" si="1"/>
        <v>0</v>
      </c>
      <c r="N64">
        <v>0</v>
      </c>
      <c r="O64">
        <v>0</v>
      </c>
      <c r="P64">
        <v>0</v>
      </c>
      <c r="R64">
        <v>0</v>
      </c>
      <c r="U64">
        <f t="shared" si="2"/>
        <v>28477</v>
      </c>
      <c r="V64">
        <f t="shared" si="3"/>
        <v>0</v>
      </c>
      <c r="W64">
        <f t="shared" si="4"/>
        <v>0</v>
      </c>
      <c r="X64">
        <f t="shared" si="5"/>
        <v>0</v>
      </c>
      <c r="Y64">
        <f t="shared" si="6"/>
        <v>0</v>
      </c>
      <c r="Z64">
        <f t="shared" si="7"/>
        <v>0</v>
      </c>
      <c r="AA64">
        <f t="shared" si="8"/>
        <v>0</v>
      </c>
      <c r="AB64">
        <f t="shared" si="9"/>
        <v>0</v>
      </c>
      <c r="AC64">
        <f t="shared" si="10"/>
        <v>0</v>
      </c>
      <c r="AD64">
        <f t="shared" si="11"/>
        <v>0</v>
      </c>
      <c r="AE64">
        <f t="shared" si="12"/>
        <v>0</v>
      </c>
    </row>
    <row r="65" spans="1:31" x14ac:dyDescent="0.3">
      <c r="A65" t="s">
        <v>289</v>
      </c>
      <c r="B65">
        <v>261671</v>
      </c>
      <c r="C65" t="s">
        <v>99</v>
      </c>
      <c r="D65" t="s">
        <v>29</v>
      </c>
      <c r="F65">
        <v>261671</v>
      </c>
      <c r="G65">
        <v>0</v>
      </c>
      <c r="H65">
        <v>0</v>
      </c>
      <c r="I65">
        <v>0</v>
      </c>
      <c r="J65">
        <f t="shared" si="1"/>
        <v>0</v>
      </c>
      <c r="N65">
        <v>0</v>
      </c>
      <c r="O65">
        <v>0</v>
      </c>
      <c r="P65">
        <v>0</v>
      </c>
      <c r="R65">
        <v>0</v>
      </c>
      <c r="U65">
        <f t="shared" si="2"/>
        <v>261671</v>
      </c>
      <c r="V65">
        <f t="shared" si="3"/>
        <v>0</v>
      </c>
      <c r="W65">
        <f t="shared" si="4"/>
        <v>0</v>
      </c>
      <c r="X65">
        <f t="shared" si="5"/>
        <v>0</v>
      </c>
      <c r="Y65">
        <f t="shared" si="6"/>
        <v>0</v>
      </c>
      <c r="Z65">
        <f t="shared" si="7"/>
        <v>0</v>
      </c>
      <c r="AA65">
        <f t="shared" si="8"/>
        <v>0</v>
      </c>
      <c r="AB65">
        <f t="shared" si="9"/>
        <v>0</v>
      </c>
      <c r="AC65">
        <f t="shared" si="10"/>
        <v>0</v>
      </c>
      <c r="AD65">
        <f t="shared" si="11"/>
        <v>0</v>
      </c>
      <c r="AE65">
        <f t="shared" si="12"/>
        <v>0</v>
      </c>
    </row>
    <row r="66" spans="1:31" x14ac:dyDescent="0.3">
      <c r="A66" t="s">
        <v>347</v>
      </c>
      <c r="B66">
        <v>928584</v>
      </c>
      <c r="C66" t="s">
        <v>153</v>
      </c>
      <c r="D66" t="s">
        <v>29</v>
      </c>
      <c r="F66">
        <v>928584</v>
      </c>
      <c r="G66">
        <v>0</v>
      </c>
      <c r="H66">
        <v>0</v>
      </c>
      <c r="I66">
        <v>0</v>
      </c>
      <c r="J66">
        <f t="shared" si="1"/>
        <v>0</v>
      </c>
      <c r="N66">
        <v>0</v>
      </c>
      <c r="O66">
        <v>0</v>
      </c>
      <c r="P66">
        <v>0</v>
      </c>
      <c r="R66">
        <v>0</v>
      </c>
      <c r="U66">
        <f t="shared" si="2"/>
        <v>928584</v>
      </c>
      <c r="V66">
        <f t="shared" si="3"/>
        <v>0</v>
      </c>
      <c r="W66">
        <f t="shared" si="4"/>
        <v>0</v>
      </c>
      <c r="X66">
        <f t="shared" si="5"/>
        <v>0</v>
      </c>
      <c r="Y66">
        <f t="shared" si="6"/>
        <v>0</v>
      </c>
      <c r="Z66">
        <f t="shared" si="7"/>
        <v>0</v>
      </c>
      <c r="AA66">
        <f t="shared" si="8"/>
        <v>0</v>
      </c>
      <c r="AB66">
        <f t="shared" si="9"/>
        <v>0</v>
      </c>
      <c r="AC66">
        <f t="shared" si="10"/>
        <v>0</v>
      </c>
      <c r="AD66">
        <f t="shared" si="11"/>
        <v>0</v>
      </c>
      <c r="AE66">
        <f t="shared" si="12"/>
        <v>0</v>
      </c>
    </row>
    <row r="67" spans="1:31" x14ac:dyDescent="0.3">
      <c r="A67" t="s">
        <v>287</v>
      </c>
      <c r="B67">
        <v>293290</v>
      </c>
      <c r="C67" t="s">
        <v>97</v>
      </c>
      <c r="D67" t="s">
        <v>30</v>
      </c>
      <c r="F67">
        <v>0</v>
      </c>
      <c r="G67">
        <v>234632</v>
      </c>
      <c r="H67">
        <v>58658</v>
      </c>
      <c r="I67">
        <v>0</v>
      </c>
      <c r="J67">
        <f t="shared" ref="J67:J102" si="13">R67-K67-L67-M67</f>
        <v>0</v>
      </c>
      <c r="N67">
        <v>0</v>
      </c>
      <c r="O67">
        <v>0</v>
      </c>
      <c r="P67">
        <v>0</v>
      </c>
      <c r="R67">
        <v>0</v>
      </c>
      <c r="U67">
        <f t="shared" ref="U67:U102" si="14">ROUND(F67,0)</f>
        <v>0</v>
      </c>
      <c r="V67">
        <f t="shared" ref="V67:V102" si="15">ROUND(G67,0)</f>
        <v>234632</v>
      </c>
      <c r="W67">
        <f t="shared" ref="W67:W102" si="16">ROUND(H67,0)</f>
        <v>58658</v>
      </c>
      <c r="X67">
        <f t="shared" ref="X67:X102" si="17">ROUND(I67,0)</f>
        <v>0</v>
      </c>
      <c r="Y67">
        <f t="shared" ref="Y67:Y102" si="18">ROUND(J67,0)</f>
        <v>0</v>
      </c>
      <c r="Z67">
        <f t="shared" ref="Z67:Z102" si="19">ROUND(K67,0)</f>
        <v>0</v>
      </c>
      <c r="AA67">
        <f t="shared" ref="AA67:AA102" si="20">ROUND(L67,0)</f>
        <v>0</v>
      </c>
      <c r="AB67">
        <f t="shared" ref="AB67:AB102" si="21">ROUND(M67,0)</f>
        <v>0</v>
      </c>
      <c r="AC67">
        <f t="shared" ref="AC67:AC102" si="22">ROUND(N67,0)</f>
        <v>0</v>
      </c>
      <c r="AD67">
        <f t="shared" ref="AD67:AD102" si="23">ROUND(O67,0)</f>
        <v>0</v>
      </c>
      <c r="AE67">
        <f t="shared" ref="AE67:AE102" si="24">ROUND(P67,0)</f>
        <v>0</v>
      </c>
    </row>
    <row r="68" spans="1:31" x14ac:dyDescent="0.3">
      <c r="A68" t="s">
        <v>337</v>
      </c>
      <c r="B68">
        <v>95109</v>
      </c>
      <c r="C68" t="s">
        <v>145</v>
      </c>
      <c r="D68" t="s">
        <v>30</v>
      </c>
      <c r="E68" t="s">
        <v>391</v>
      </c>
      <c r="F68">
        <v>0</v>
      </c>
      <c r="G68">
        <v>5706.54</v>
      </c>
      <c r="H68">
        <v>39945.78</v>
      </c>
      <c r="I68">
        <v>49456.68</v>
      </c>
      <c r="J68">
        <f t="shared" si="13"/>
        <v>0</v>
      </c>
      <c r="N68">
        <v>0</v>
      </c>
      <c r="O68">
        <v>0</v>
      </c>
      <c r="P68">
        <v>0</v>
      </c>
      <c r="R68">
        <v>0</v>
      </c>
      <c r="U68">
        <f t="shared" si="14"/>
        <v>0</v>
      </c>
      <c r="V68">
        <f t="shared" si="15"/>
        <v>5707</v>
      </c>
      <c r="W68">
        <f t="shared" si="16"/>
        <v>39946</v>
      </c>
      <c r="X68">
        <f t="shared" si="17"/>
        <v>49457</v>
      </c>
      <c r="Y68">
        <f t="shared" si="18"/>
        <v>0</v>
      </c>
      <c r="Z68">
        <f t="shared" si="19"/>
        <v>0</v>
      </c>
      <c r="AA68">
        <f t="shared" si="20"/>
        <v>0</v>
      </c>
      <c r="AB68">
        <f t="shared" si="21"/>
        <v>0</v>
      </c>
      <c r="AC68">
        <f t="shared" si="22"/>
        <v>0</v>
      </c>
      <c r="AD68">
        <f t="shared" si="23"/>
        <v>0</v>
      </c>
      <c r="AE68">
        <f t="shared" si="24"/>
        <v>0</v>
      </c>
    </row>
    <row r="69" spans="1:31" x14ac:dyDescent="0.3">
      <c r="A69" t="s">
        <v>339</v>
      </c>
      <c r="B69">
        <v>112961</v>
      </c>
      <c r="C69" t="s">
        <v>147</v>
      </c>
      <c r="D69" t="s">
        <v>30</v>
      </c>
      <c r="E69" t="s">
        <v>1056</v>
      </c>
      <c r="F69">
        <v>0</v>
      </c>
      <c r="G69">
        <v>12425.710000000001</v>
      </c>
      <c r="H69">
        <v>39536.35</v>
      </c>
      <c r="I69">
        <v>45184.4</v>
      </c>
      <c r="J69">
        <f t="shared" si="13"/>
        <v>4518.4400000000005</v>
      </c>
      <c r="N69">
        <v>11296.1</v>
      </c>
      <c r="O69">
        <v>0</v>
      </c>
      <c r="P69">
        <v>0</v>
      </c>
      <c r="R69">
        <v>4518.4400000000005</v>
      </c>
      <c r="U69">
        <f t="shared" si="14"/>
        <v>0</v>
      </c>
      <c r="V69">
        <f t="shared" si="15"/>
        <v>12426</v>
      </c>
      <c r="W69">
        <f t="shared" si="16"/>
        <v>39536</v>
      </c>
      <c r="X69">
        <f t="shared" si="17"/>
        <v>45184</v>
      </c>
      <c r="Y69">
        <f t="shared" si="18"/>
        <v>4518</v>
      </c>
      <c r="Z69">
        <f t="shared" si="19"/>
        <v>0</v>
      </c>
      <c r="AA69">
        <f t="shared" si="20"/>
        <v>0</v>
      </c>
      <c r="AB69">
        <f t="shared" si="21"/>
        <v>0</v>
      </c>
      <c r="AC69">
        <f t="shared" si="22"/>
        <v>11296</v>
      </c>
      <c r="AD69">
        <f t="shared" si="23"/>
        <v>0</v>
      </c>
      <c r="AE69">
        <f t="shared" si="24"/>
        <v>0</v>
      </c>
    </row>
    <row r="70" spans="1:31" x14ac:dyDescent="0.3">
      <c r="A70" t="s">
        <v>350</v>
      </c>
      <c r="B70">
        <v>1096516</v>
      </c>
      <c r="C70" t="s">
        <v>30</v>
      </c>
      <c r="D70" t="s">
        <v>30</v>
      </c>
      <c r="E70" t="s">
        <v>393</v>
      </c>
      <c r="F70">
        <v>129388.88799999999</v>
      </c>
      <c r="G70">
        <v>111844.632</v>
      </c>
      <c r="H70">
        <v>614048.96000000008</v>
      </c>
      <c r="I70">
        <v>175442.56</v>
      </c>
      <c r="J70">
        <f t="shared" si="13"/>
        <v>64475.140799999994</v>
      </c>
      <c r="K70">
        <f>R70/50</f>
        <v>1315.8191999999999</v>
      </c>
      <c r="N70">
        <v>0</v>
      </c>
      <c r="O70">
        <v>0</v>
      </c>
      <c r="P70">
        <v>0</v>
      </c>
      <c r="R70">
        <v>65790.959999999992</v>
      </c>
      <c r="U70">
        <f t="shared" si="14"/>
        <v>129389</v>
      </c>
      <c r="V70">
        <f t="shared" si="15"/>
        <v>111845</v>
      </c>
      <c r="W70">
        <f t="shared" si="16"/>
        <v>614049</v>
      </c>
      <c r="X70">
        <f t="shared" si="17"/>
        <v>175443</v>
      </c>
      <c r="Y70">
        <f t="shared" si="18"/>
        <v>64475</v>
      </c>
      <c r="Z70">
        <f t="shared" si="19"/>
        <v>1316</v>
      </c>
      <c r="AA70">
        <f t="shared" si="20"/>
        <v>0</v>
      </c>
      <c r="AB70">
        <f t="shared" si="21"/>
        <v>0</v>
      </c>
      <c r="AC70">
        <f t="shared" si="22"/>
        <v>0</v>
      </c>
      <c r="AD70">
        <f t="shared" si="23"/>
        <v>0</v>
      </c>
      <c r="AE70">
        <f t="shared" si="24"/>
        <v>0</v>
      </c>
    </row>
    <row r="71" spans="1:31" x14ac:dyDescent="0.3">
      <c r="A71" t="s">
        <v>274</v>
      </c>
      <c r="B71">
        <v>102203</v>
      </c>
      <c r="C71" t="s">
        <v>85</v>
      </c>
      <c r="D71" t="s">
        <v>31</v>
      </c>
      <c r="F71">
        <v>102203</v>
      </c>
      <c r="G71">
        <v>0</v>
      </c>
      <c r="H71">
        <v>0</v>
      </c>
      <c r="I71">
        <v>0</v>
      </c>
      <c r="J71">
        <f t="shared" si="13"/>
        <v>0</v>
      </c>
      <c r="N71">
        <v>0</v>
      </c>
      <c r="O71">
        <v>0</v>
      </c>
      <c r="P71">
        <v>0</v>
      </c>
      <c r="R71">
        <v>0</v>
      </c>
      <c r="U71">
        <f t="shared" si="14"/>
        <v>102203</v>
      </c>
      <c r="V71">
        <f t="shared" si="15"/>
        <v>0</v>
      </c>
      <c r="W71">
        <f t="shared" si="16"/>
        <v>0</v>
      </c>
      <c r="X71">
        <f t="shared" si="17"/>
        <v>0</v>
      </c>
      <c r="Y71">
        <f t="shared" si="18"/>
        <v>0</v>
      </c>
      <c r="Z71">
        <f t="shared" si="19"/>
        <v>0</v>
      </c>
      <c r="AA71">
        <f t="shared" si="20"/>
        <v>0</v>
      </c>
      <c r="AB71">
        <f t="shared" si="21"/>
        <v>0</v>
      </c>
      <c r="AC71">
        <f t="shared" si="22"/>
        <v>0</v>
      </c>
      <c r="AD71">
        <f t="shared" si="23"/>
        <v>0</v>
      </c>
      <c r="AE71">
        <f t="shared" si="24"/>
        <v>0</v>
      </c>
    </row>
    <row r="72" spans="1:31" x14ac:dyDescent="0.3">
      <c r="A72" t="s">
        <v>328</v>
      </c>
      <c r="B72">
        <v>53143</v>
      </c>
      <c r="C72" t="s">
        <v>136</v>
      </c>
      <c r="D72" t="s">
        <v>31</v>
      </c>
      <c r="F72">
        <v>47828.700000000004</v>
      </c>
      <c r="G72">
        <v>0</v>
      </c>
      <c r="H72">
        <v>5314.3</v>
      </c>
      <c r="I72">
        <v>0</v>
      </c>
      <c r="J72">
        <f t="shared" si="13"/>
        <v>0</v>
      </c>
      <c r="N72">
        <v>0</v>
      </c>
      <c r="O72">
        <v>0</v>
      </c>
      <c r="P72">
        <v>0</v>
      </c>
      <c r="R72">
        <v>0</v>
      </c>
      <c r="U72">
        <f t="shared" si="14"/>
        <v>47829</v>
      </c>
      <c r="V72">
        <f t="shared" si="15"/>
        <v>0</v>
      </c>
      <c r="W72">
        <f t="shared" si="16"/>
        <v>5314</v>
      </c>
      <c r="X72">
        <f t="shared" si="17"/>
        <v>0</v>
      </c>
      <c r="Y72">
        <f t="shared" si="18"/>
        <v>0</v>
      </c>
      <c r="Z72">
        <f t="shared" si="19"/>
        <v>0</v>
      </c>
      <c r="AA72">
        <f t="shared" si="20"/>
        <v>0</v>
      </c>
      <c r="AB72">
        <f t="shared" si="21"/>
        <v>0</v>
      </c>
      <c r="AC72">
        <f t="shared" si="22"/>
        <v>0</v>
      </c>
      <c r="AD72">
        <f t="shared" si="23"/>
        <v>0</v>
      </c>
      <c r="AE72">
        <f t="shared" si="24"/>
        <v>0</v>
      </c>
    </row>
    <row r="73" spans="1:31" x14ac:dyDescent="0.3">
      <c r="A73" t="s">
        <v>291</v>
      </c>
      <c r="B73">
        <v>586046</v>
      </c>
      <c r="C73" t="s">
        <v>101</v>
      </c>
      <c r="D73" t="s">
        <v>31</v>
      </c>
      <c r="F73">
        <v>580185.54</v>
      </c>
      <c r="G73">
        <v>0</v>
      </c>
      <c r="H73">
        <v>0</v>
      </c>
      <c r="I73">
        <v>0</v>
      </c>
      <c r="J73">
        <f t="shared" si="13"/>
        <v>0</v>
      </c>
      <c r="N73">
        <v>0</v>
      </c>
      <c r="O73">
        <v>0</v>
      </c>
      <c r="P73">
        <v>5860.46</v>
      </c>
      <c r="R73">
        <v>0</v>
      </c>
      <c r="U73">
        <f t="shared" si="14"/>
        <v>580186</v>
      </c>
      <c r="V73">
        <f t="shared" si="15"/>
        <v>0</v>
      </c>
      <c r="W73">
        <f t="shared" si="16"/>
        <v>0</v>
      </c>
      <c r="X73">
        <f t="shared" si="17"/>
        <v>0</v>
      </c>
      <c r="Y73">
        <f t="shared" si="18"/>
        <v>0</v>
      </c>
      <c r="Z73">
        <f t="shared" si="19"/>
        <v>0</v>
      </c>
      <c r="AA73">
        <f t="shared" si="20"/>
        <v>0</v>
      </c>
      <c r="AB73">
        <f t="shared" si="21"/>
        <v>0</v>
      </c>
      <c r="AC73">
        <f t="shared" si="22"/>
        <v>0</v>
      </c>
      <c r="AD73">
        <f t="shared" si="23"/>
        <v>0</v>
      </c>
      <c r="AE73">
        <f t="shared" si="24"/>
        <v>5860</v>
      </c>
    </row>
    <row r="74" spans="1:31" x14ac:dyDescent="0.3">
      <c r="A74" t="s">
        <v>301</v>
      </c>
      <c r="B74">
        <v>103913</v>
      </c>
      <c r="C74" t="s">
        <v>111</v>
      </c>
      <c r="D74" t="s">
        <v>31</v>
      </c>
      <c r="F74">
        <v>103913</v>
      </c>
      <c r="G74">
        <v>0</v>
      </c>
      <c r="H74">
        <v>0</v>
      </c>
      <c r="I74">
        <v>0</v>
      </c>
      <c r="J74">
        <f t="shared" si="13"/>
        <v>0</v>
      </c>
      <c r="N74">
        <v>0</v>
      </c>
      <c r="O74">
        <v>0</v>
      </c>
      <c r="P74">
        <v>0</v>
      </c>
      <c r="R74">
        <v>0</v>
      </c>
      <c r="U74">
        <f t="shared" si="14"/>
        <v>103913</v>
      </c>
      <c r="V74">
        <f t="shared" si="15"/>
        <v>0</v>
      </c>
      <c r="W74">
        <f t="shared" si="16"/>
        <v>0</v>
      </c>
      <c r="X74">
        <f t="shared" si="17"/>
        <v>0</v>
      </c>
      <c r="Y74">
        <f t="shared" si="18"/>
        <v>0</v>
      </c>
      <c r="Z74">
        <f t="shared" si="19"/>
        <v>0</v>
      </c>
      <c r="AA74">
        <f t="shared" si="20"/>
        <v>0</v>
      </c>
      <c r="AB74">
        <f t="shared" si="21"/>
        <v>0</v>
      </c>
      <c r="AC74">
        <f t="shared" si="22"/>
        <v>0</v>
      </c>
      <c r="AD74">
        <f t="shared" si="23"/>
        <v>0</v>
      </c>
      <c r="AE74">
        <f t="shared" si="24"/>
        <v>0</v>
      </c>
    </row>
    <row r="75" spans="1:31" x14ac:dyDescent="0.3">
      <c r="A75" t="s">
        <v>303</v>
      </c>
      <c r="B75">
        <v>205540</v>
      </c>
      <c r="C75" t="s">
        <v>113</v>
      </c>
      <c r="D75" t="s">
        <v>31</v>
      </c>
      <c r="F75">
        <v>203484.6</v>
      </c>
      <c r="G75">
        <v>0</v>
      </c>
      <c r="H75">
        <v>0</v>
      </c>
      <c r="I75">
        <v>0</v>
      </c>
      <c r="J75">
        <f t="shared" si="13"/>
        <v>0</v>
      </c>
      <c r="N75">
        <v>0</v>
      </c>
      <c r="O75">
        <v>0</v>
      </c>
      <c r="P75">
        <v>2055.4</v>
      </c>
      <c r="R75">
        <v>0</v>
      </c>
      <c r="U75">
        <f t="shared" si="14"/>
        <v>203485</v>
      </c>
      <c r="V75">
        <f t="shared" si="15"/>
        <v>0</v>
      </c>
      <c r="W75">
        <f t="shared" si="16"/>
        <v>0</v>
      </c>
      <c r="X75">
        <f t="shared" si="17"/>
        <v>0</v>
      </c>
      <c r="Y75">
        <f t="shared" si="18"/>
        <v>0</v>
      </c>
      <c r="Z75">
        <f t="shared" si="19"/>
        <v>0</v>
      </c>
      <c r="AA75">
        <f t="shared" si="20"/>
        <v>0</v>
      </c>
      <c r="AB75">
        <f t="shared" si="21"/>
        <v>0</v>
      </c>
      <c r="AC75">
        <f t="shared" si="22"/>
        <v>0</v>
      </c>
      <c r="AD75">
        <f t="shared" si="23"/>
        <v>0</v>
      </c>
      <c r="AE75">
        <f t="shared" si="24"/>
        <v>2055</v>
      </c>
    </row>
    <row r="76" spans="1:31" x14ac:dyDescent="0.3">
      <c r="A76" t="s">
        <v>355</v>
      </c>
      <c r="B76">
        <v>61828</v>
      </c>
      <c r="C76" t="s">
        <v>160</v>
      </c>
      <c r="D76" t="s">
        <v>31</v>
      </c>
      <c r="F76">
        <v>61828</v>
      </c>
      <c r="G76">
        <v>0</v>
      </c>
      <c r="H76">
        <v>0</v>
      </c>
      <c r="I76">
        <v>0</v>
      </c>
      <c r="J76">
        <f t="shared" si="13"/>
        <v>0</v>
      </c>
      <c r="N76">
        <v>0</v>
      </c>
      <c r="O76">
        <v>0</v>
      </c>
      <c r="P76">
        <v>0</v>
      </c>
      <c r="R76">
        <v>0</v>
      </c>
      <c r="U76">
        <f t="shared" si="14"/>
        <v>61828</v>
      </c>
      <c r="V76">
        <f t="shared" si="15"/>
        <v>0</v>
      </c>
      <c r="W76">
        <f t="shared" si="16"/>
        <v>0</v>
      </c>
      <c r="X76">
        <f t="shared" si="17"/>
        <v>0</v>
      </c>
      <c r="Y76">
        <f t="shared" si="18"/>
        <v>0</v>
      </c>
      <c r="Z76">
        <f t="shared" si="19"/>
        <v>0</v>
      </c>
      <c r="AA76">
        <f t="shared" si="20"/>
        <v>0</v>
      </c>
      <c r="AB76">
        <f t="shared" si="21"/>
        <v>0</v>
      </c>
      <c r="AC76">
        <f t="shared" si="22"/>
        <v>0</v>
      </c>
      <c r="AD76">
        <f t="shared" si="23"/>
        <v>0</v>
      </c>
      <c r="AE76">
        <f t="shared" si="24"/>
        <v>0</v>
      </c>
    </row>
    <row r="77" spans="1:31" x14ac:dyDescent="0.3">
      <c r="A77" t="s">
        <v>275</v>
      </c>
      <c r="B77">
        <v>179520</v>
      </c>
      <c r="C77" t="s">
        <v>86</v>
      </c>
      <c r="D77" t="s">
        <v>32</v>
      </c>
      <c r="F77">
        <v>0</v>
      </c>
      <c r="G77">
        <v>179520</v>
      </c>
      <c r="H77">
        <v>0</v>
      </c>
      <c r="I77">
        <v>0</v>
      </c>
      <c r="J77">
        <f t="shared" si="13"/>
        <v>0</v>
      </c>
      <c r="N77">
        <v>0</v>
      </c>
      <c r="O77">
        <v>0</v>
      </c>
      <c r="P77">
        <v>0</v>
      </c>
      <c r="R77">
        <v>0</v>
      </c>
      <c r="U77">
        <f t="shared" si="14"/>
        <v>0</v>
      </c>
      <c r="V77">
        <f t="shared" si="15"/>
        <v>179520</v>
      </c>
      <c r="W77">
        <f t="shared" si="16"/>
        <v>0</v>
      </c>
      <c r="X77">
        <f t="shared" si="17"/>
        <v>0</v>
      </c>
      <c r="Y77">
        <f t="shared" si="18"/>
        <v>0</v>
      </c>
      <c r="Z77">
        <f t="shared" si="19"/>
        <v>0</v>
      </c>
      <c r="AA77">
        <f t="shared" si="20"/>
        <v>0</v>
      </c>
      <c r="AB77">
        <f t="shared" si="21"/>
        <v>0</v>
      </c>
      <c r="AC77">
        <f t="shared" si="22"/>
        <v>0</v>
      </c>
      <c r="AD77">
        <f t="shared" si="23"/>
        <v>0</v>
      </c>
      <c r="AE77">
        <f t="shared" si="24"/>
        <v>0</v>
      </c>
    </row>
    <row r="78" spans="1:31" x14ac:dyDescent="0.3">
      <c r="A78" t="s">
        <v>283</v>
      </c>
      <c r="B78">
        <v>247888</v>
      </c>
      <c r="C78" t="s">
        <v>93</v>
      </c>
      <c r="D78" t="s">
        <v>32</v>
      </c>
      <c r="E78" t="s">
        <v>1052</v>
      </c>
      <c r="F78">
        <v>0</v>
      </c>
      <c r="G78">
        <v>61972</v>
      </c>
      <c r="H78">
        <v>111549.6</v>
      </c>
      <c r="I78">
        <v>0</v>
      </c>
      <c r="J78">
        <f t="shared" si="13"/>
        <v>74366.399999999994</v>
      </c>
      <c r="N78">
        <v>0</v>
      </c>
      <c r="O78">
        <v>0</v>
      </c>
      <c r="P78">
        <v>0</v>
      </c>
      <c r="R78">
        <v>74366.399999999994</v>
      </c>
      <c r="U78">
        <f t="shared" si="14"/>
        <v>0</v>
      </c>
      <c r="V78">
        <f t="shared" si="15"/>
        <v>61972</v>
      </c>
      <c r="W78">
        <f t="shared" si="16"/>
        <v>111550</v>
      </c>
      <c r="X78">
        <f t="shared" si="17"/>
        <v>0</v>
      </c>
      <c r="Y78">
        <f t="shared" si="18"/>
        <v>74366</v>
      </c>
      <c r="Z78">
        <f t="shared" si="19"/>
        <v>0</v>
      </c>
      <c r="AA78">
        <f t="shared" si="20"/>
        <v>0</v>
      </c>
      <c r="AB78">
        <f t="shared" si="21"/>
        <v>0</v>
      </c>
      <c r="AC78">
        <f t="shared" si="22"/>
        <v>0</v>
      </c>
      <c r="AD78">
        <f t="shared" si="23"/>
        <v>0</v>
      </c>
      <c r="AE78">
        <f t="shared" si="24"/>
        <v>0</v>
      </c>
    </row>
    <row r="79" spans="1:31" x14ac:dyDescent="0.3">
      <c r="A79" t="s">
        <v>286</v>
      </c>
      <c r="B79">
        <v>59429</v>
      </c>
      <c r="C79" t="s">
        <v>96</v>
      </c>
      <c r="D79" t="s">
        <v>32</v>
      </c>
      <c r="F79">
        <v>0</v>
      </c>
      <c r="G79">
        <v>58834.71</v>
      </c>
      <c r="H79">
        <v>594.29</v>
      </c>
      <c r="I79">
        <v>0</v>
      </c>
      <c r="J79">
        <f t="shared" si="13"/>
        <v>0</v>
      </c>
      <c r="N79">
        <v>0</v>
      </c>
      <c r="O79">
        <v>0</v>
      </c>
      <c r="P79">
        <v>0</v>
      </c>
      <c r="R79">
        <v>0</v>
      </c>
      <c r="U79">
        <f t="shared" si="14"/>
        <v>0</v>
      </c>
      <c r="V79">
        <f t="shared" si="15"/>
        <v>58835</v>
      </c>
      <c r="W79">
        <f t="shared" si="16"/>
        <v>594</v>
      </c>
      <c r="X79">
        <f t="shared" si="17"/>
        <v>0</v>
      </c>
      <c r="Y79">
        <f t="shared" si="18"/>
        <v>0</v>
      </c>
      <c r="Z79">
        <f t="shared" si="19"/>
        <v>0</v>
      </c>
      <c r="AA79">
        <f t="shared" si="20"/>
        <v>0</v>
      </c>
      <c r="AB79">
        <f t="shared" si="21"/>
        <v>0</v>
      </c>
      <c r="AC79">
        <f t="shared" si="22"/>
        <v>0</v>
      </c>
      <c r="AD79">
        <f t="shared" si="23"/>
        <v>0</v>
      </c>
      <c r="AE79">
        <f t="shared" si="24"/>
        <v>0</v>
      </c>
    </row>
    <row r="80" spans="1:31" x14ac:dyDescent="0.3">
      <c r="A80" t="s">
        <v>305</v>
      </c>
      <c r="B80">
        <v>1905174</v>
      </c>
      <c r="C80" t="s">
        <v>115</v>
      </c>
      <c r="D80" t="s">
        <v>32</v>
      </c>
      <c r="E80" t="s">
        <v>391</v>
      </c>
      <c r="F80">
        <v>0</v>
      </c>
      <c r="G80">
        <v>1238363.1000000001</v>
      </c>
      <c r="H80">
        <v>381034.80000000005</v>
      </c>
      <c r="I80">
        <v>152413.92000000001</v>
      </c>
      <c r="J80">
        <f t="shared" si="13"/>
        <v>130694.93640000002</v>
      </c>
      <c r="K80">
        <f>R80/50</f>
        <v>2667.2436000000002</v>
      </c>
      <c r="N80">
        <v>0</v>
      </c>
      <c r="O80">
        <v>0</v>
      </c>
      <c r="P80">
        <v>0</v>
      </c>
      <c r="R80">
        <v>133362.18000000002</v>
      </c>
      <c r="U80">
        <f t="shared" si="14"/>
        <v>0</v>
      </c>
      <c r="V80">
        <f t="shared" si="15"/>
        <v>1238363</v>
      </c>
      <c r="W80">
        <f t="shared" si="16"/>
        <v>381035</v>
      </c>
      <c r="X80">
        <f t="shared" si="17"/>
        <v>152414</v>
      </c>
      <c r="Y80">
        <f t="shared" si="18"/>
        <v>130695</v>
      </c>
      <c r="Z80">
        <f t="shared" si="19"/>
        <v>2667</v>
      </c>
      <c r="AA80">
        <f t="shared" si="20"/>
        <v>0</v>
      </c>
      <c r="AB80">
        <f t="shared" si="21"/>
        <v>0</v>
      </c>
      <c r="AC80">
        <f t="shared" si="22"/>
        <v>0</v>
      </c>
      <c r="AD80">
        <f t="shared" si="23"/>
        <v>0</v>
      </c>
      <c r="AE80">
        <f t="shared" si="24"/>
        <v>0</v>
      </c>
    </row>
    <row r="81" spans="1:31" x14ac:dyDescent="0.3">
      <c r="A81" t="s">
        <v>321</v>
      </c>
      <c r="B81">
        <v>146360</v>
      </c>
      <c r="C81" t="s">
        <v>130</v>
      </c>
      <c r="D81" t="s">
        <v>32</v>
      </c>
      <c r="F81">
        <v>0</v>
      </c>
      <c r="G81">
        <v>0</v>
      </c>
      <c r="H81">
        <v>0</v>
      </c>
      <c r="I81">
        <v>0</v>
      </c>
      <c r="J81">
        <f t="shared" si="13"/>
        <v>29272</v>
      </c>
      <c r="N81">
        <v>0</v>
      </c>
      <c r="O81">
        <v>117088</v>
      </c>
      <c r="P81">
        <v>0</v>
      </c>
      <c r="R81">
        <v>29272</v>
      </c>
      <c r="U81">
        <f t="shared" si="14"/>
        <v>0</v>
      </c>
      <c r="V81">
        <f t="shared" si="15"/>
        <v>0</v>
      </c>
      <c r="W81">
        <f t="shared" si="16"/>
        <v>0</v>
      </c>
      <c r="X81">
        <f t="shared" si="17"/>
        <v>0</v>
      </c>
      <c r="Y81">
        <f t="shared" si="18"/>
        <v>29272</v>
      </c>
      <c r="Z81">
        <f t="shared" si="19"/>
        <v>0</v>
      </c>
      <c r="AA81">
        <f t="shared" si="20"/>
        <v>0</v>
      </c>
      <c r="AB81">
        <f t="shared" si="21"/>
        <v>0</v>
      </c>
      <c r="AC81">
        <f t="shared" si="22"/>
        <v>0</v>
      </c>
      <c r="AD81">
        <f t="shared" si="23"/>
        <v>117088</v>
      </c>
      <c r="AE81">
        <f t="shared" si="24"/>
        <v>0</v>
      </c>
    </row>
    <row r="82" spans="1:31" x14ac:dyDescent="0.3">
      <c r="A82" t="s">
        <v>330</v>
      </c>
      <c r="B82">
        <v>281577</v>
      </c>
      <c r="C82" t="s">
        <v>138</v>
      </c>
      <c r="D82" t="s">
        <v>32</v>
      </c>
      <c r="F82">
        <v>2815.77</v>
      </c>
      <c r="G82">
        <v>0</v>
      </c>
      <c r="H82">
        <v>264682.38</v>
      </c>
      <c r="I82">
        <v>0</v>
      </c>
      <c r="J82">
        <f t="shared" si="13"/>
        <v>14078.85</v>
      </c>
      <c r="N82">
        <v>0</v>
      </c>
      <c r="O82">
        <v>0</v>
      </c>
      <c r="P82">
        <v>0</v>
      </c>
      <c r="R82">
        <v>14078.85</v>
      </c>
      <c r="U82">
        <f t="shared" si="14"/>
        <v>2816</v>
      </c>
      <c r="V82">
        <f t="shared" si="15"/>
        <v>0</v>
      </c>
      <c r="W82">
        <f t="shared" si="16"/>
        <v>264682</v>
      </c>
      <c r="X82">
        <f t="shared" si="17"/>
        <v>0</v>
      </c>
      <c r="Y82">
        <f t="shared" si="18"/>
        <v>14079</v>
      </c>
      <c r="Z82">
        <f t="shared" si="19"/>
        <v>0</v>
      </c>
      <c r="AA82">
        <f t="shared" si="20"/>
        <v>0</v>
      </c>
      <c r="AB82">
        <f t="shared" si="21"/>
        <v>0</v>
      </c>
      <c r="AC82">
        <f t="shared" si="22"/>
        <v>0</v>
      </c>
      <c r="AD82">
        <f t="shared" si="23"/>
        <v>0</v>
      </c>
      <c r="AE82">
        <f t="shared" si="24"/>
        <v>0</v>
      </c>
    </row>
    <row r="83" spans="1:31" x14ac:dyDescent="0.3">
      <c r="A83" t="s">
        <v>362</v>
      </c>
      <c r="B83">
        <v>325816</v>
      </c>
      <c r="C83" t="s">
        <v>167</v>
      </c>
      <c r="D83" t="s">
        <v>32</v>
      </c>
      <c r="F83">
        <v>0</v>
      </c>
      <c r="G83">
        <v>26065.279999999999</v>
      </c>
      <c r="H83">
        <v>0</v>
      </c>
      <c r="I83">
        <v>3258.16</v>
      </c>
      <c r="J83">
        <f t="shared" si="13"/>
        <v>0</v>
      </c>
      <c r="N83">
        <v>0</v>
      </c>
      <c r="O83">
        <v>296492.56</v>
      </c>
      <c r="P83">
        <v>0</v>
      </c>
      <c r="R83">
        <v>0</v>
      </c>
      <c r="U83">
        <f t="shared" si="14"/>
        <v>0</v>
      </c>
      <c r="V83">
        <f t="shared" si="15"/>
        <v>26065</v>
      </c>
      <c r="W83">
        <f t="shared" si="16"/>
        <v>0</v>
      </c>
      <c r="X83">
        <f t="shared" si="17"/>
        <v>3258</v>
      </c>
      <c r="Y83">
        <f t="shared" si="18"/>
        <v>0</v>
      </c>
      <c r="Z83">
        <f t="shared" si="19"/>
        <v>0</v>
      </c>
      <c r="AA83">
        <f t="shared" si="20"/>
        <v>0</v>
      </c>
      <c r="AB83">
        <f t="shared" si="21"/>
        <v>0</v>
      </c>
      <c r="AC83">
        <f t="shared" si="22"/>
        <v>0</v>
      </c>
      <c r="AD83">
        <f t="shared" si="23"/>
        <v>296493</v>
      </c>
      <c r="AE83">
        <f t="shared" si="24"/>
        <v>0</v>
      </c>
    </row>
    <row r="84" spans="1:31" x14ac:dyDescent="0.3">
      <c r="A84" t="s">
        <v>365</v>
      </c>
      <c r="B84">
        <v>511004</v>
      </c>
      <c r="C84" t="s">
        <v>170</v>
      </c>
      <c r="D84" t="s">
        <v>32</v>
      </c>
      <c r="F84">
        <v>0</v>
      </c>
      <c r="G84">
        <v>112420.88</v>
      </c>
      <c r="H84">
        <v>153301.19999999998</v>
      </c>
      <c r="I84">
        <v>245281.91999999998</v>
      </c>
      <c r="J84">
        <f t="shared" si="13"/>
        <v>0</v>
      </c>
      <c r="N84">
        <v>0</v>
      </c>
      <c r="O84">
        <v>0</v>
      </c>
      <c r="P84">
        <v>0</v>
      </c>
      <c r="R84">
        <v>0</v>
      </c>
      <c r="U84">
        <f t="shared" si="14"/>
        <v>0</v>
      </c>
      <c r="V84">
        <f t="shared" si="15"/>
        <v>112421</v>
      </c>
      <c r="W84">
        <f t="shared" si="16"/>
        <v>153301</v>
      </c>
      <c r="X84">
        <f t="shared" si="17"/>
        <v>245282</v>
      </c>
      <c r="Y84">
        <f t="shared" si="18"/>
        <v>0</v>
      </c>
      <c r="Z84">
        <f t="shared" si="19"/>
        <v>0</v>
      </c>
      <c r="AA84">
        <f t="shared" si="20"/>
        <v>0</v>
      </c>
      <c r="AB84">
        <f t="shared" si="21"/>
        <v>0</v>
      </c>
      <c r="AC84">
        <f t="shared" si="22"/>
        <v>0</v>
      </c>
      <c r="AD84">
        <f t="shared" si="23"/>
        <v>0</v>
      </c>
      <c r="AE84">
        <f t="shared" si="24"/>
        <v>0</v>
      </c>
    </row>
    <row r="85" spans="1:31" x14ac:dyDescent="0.3">
      <c r="A85" t="s">
        <v>367</v>
      </c>
      <c r="B85">
        <v>210263</v>
      </c>
      <c r="C85" t="s">
        <v>172</v>
      </c>
      <c r="D85" t="s">
        <v>32</v>
      </c>
      <c r="F85">
        <v>0</v>
      </c>
      <c r="G85">
        <v>52565.75</v>
      </c>
      <c r="H85">
        <v>0</v>
      </c>
      <c r="I85">
        <v>2102.63</v>
      </c>
      <c r="J85">
        <f t="shared" si="13"/>
        <v>84105.200000000012</v>
      </c>
      <c r="N85">
        <v>0</v>
      </c>
      <c r="O85">
        <v>71489.42</v>
      </c>
      <c r="P85">
        <v>0</v>
      </c>
      <c r="R85">
        <v>84105.200000000012</v>
      </c>
      <c r="U85">
        <f t="shared" si="14"/>
        <v>0</v>
      </c>
      <c r="V85">
        <f t="shared" si="15"/>
        <v>52566</v>
      </c>
      <c r="W85">
        <f t="shared" si="16"/>
        <v>0</v>
      </c>
      <c r="X85">
        <f t="shared" si="17"/>
        <v>2103</v>
      </c>
      <c r="Y85">
        <f t="shared" si="18"/>
        <v>84105</v>
      </c>
      <c r="Z85">
        <f t="shared" si="19"/>
        <v>0</v>
      </c>
      <c r="AA85">
        <f t="shared" si="20"/>
        <v>0</v>
      </c>
      <c r="AB85">
        <f t="shared" si="21"/>
        <v>0</v>
      </c>
      <c r="AC85">
        <f t="shared" si="22"/>
        <v>0</v>
      </c>
      <c r="AD85">
        <f t="shared" si="23"/>
        <v>71489</v>
      </c>
      <c r="AE85">
        <f t="shared" si="24"/>
        <v>0</v>
      </c>
    </row>
    <row r="86" spans="1:31" x14ac:dyDescent="0.3">
      <c r="A86" t="s">
        <v>278</v>
      </c>
      <c r="B86">
        <v>71027</v>
      </c>
      <c r="C86" t="s">
        <v>88</v>
      </c>
      <c r="D86" t="s">
        <v>33</v>
      </c>
      <c r="E86" t="s">
        <v>1054</v>
      </c>
      <c r="F86">
        <v>10654.05</v>
      </c>
      <c r="G86">
        <v>60372.95</v>
      </c>
      <c r="H86">
        <v>0</v>
      </c>
      <c r="I86">
        <v>0</v>
      </c>
      <c r="J86">
        <f t="shared" si="13"/>
        <v>0</v>
      </c>
      <c r="N86">
        <v>0</v>
      </c>
      <c r="O86">
        <v>0</v>
      </c>
      <c r="P86">
        <v>0</v>
      </c>
      <c r="R86">
        <v>0</v>
      </c>
      <c r="U86">
        <f t="shared" si="14"/>
        <v>10654</v>
      </c>
      <c r="V86">
        <f t="shared" si="15"/>
        <v>60373</v>
      </c>
      <c r="W86">
        <f t="shared" si="16"/>
        <v>0</v>
      </c>
      <c r="X86">
        <f t="shared" si="17"/>
        <v>0</v>
      </c>
      <c r="Y86">
        <f t="shared" si="18"/>
        <v>0</v>
      </c>
      <c r="Z86">
        <f t="shared" si="19"/>
        <v>0</v>
      </c>
      <c r="AA86">
        <f t="shared" si="20"/>
        <v>0</v>
      </c>
      <c r="AB86">
        <f t="shared" si="21"/>
        <v>0</v>
      </c>
      <c r="AC86">
        <f t="shared" si="22"/>
        <v>0</v>
      </c>
      <c r="AD86">
        <f t="shared" si="23"/>
        <v>0</v>
      </c>
      <c r="AE86">
        <f t="shared" si="24"/>
        <v>0</v>
      </c>
    </row>
    <row r="87" spans="1:31" x14ac:dyDescent="0.3">
      <c r="A87" t="s">
        <v>322</v>
      </c>
      <c r="B87">
        <v>217269</v>
      </c>
      <c r="C87" t="s">
        <v>131</v>
      </c>
      <c r="D87" t="s">
        <v>33</v>
      </c>
      <c r="F87">
        <v>0</v>
      </c>
      <c r="G87">
        <v>215096.31</v>
      </c>
      <c r="H87">
        <v>2172.69</v>
      </c>
      <c r="I87">
        <v>0</v>
      </c>
      <c r="J87">
        <f t="shared" si="13"/>
        <v>0</v>
      </c>
      <c r="N87">
        <v>0</v>
      </c>
      <c r="O87">
        <v>0</v>
      </c>
      <c r="P87">
        <v>0</v>
      </c>
      <c r="R87">
        <v>0</v>
      </c>
      <c r="U87">
        <f t="shared" si="14"/>
        <v>0</v>
      </c>
      <c r="V87">
        <f t="shared" si="15"/>
        <v>215096</v>
      </c>
      <c r="W87">
        <f t="shared" si="16"/>
        <v>2173</v>
      </c>
      <c r="X87">
        <f t="shared" si="17"/>
        <v>0</v>
      </c>
      <c r="Y87">
        <f t="shared" si="18"/>
        <v>0</v>
      </c>
      <c r="Z87">
        <f t="shared" si="19"/>
        <v>0</v>
      </c>
      <c r="AA87">
        <f t="shared" si="20"/>
        <v>0</v>
      </c>
      <c r="AB87">
        <f t="shared" si="21"/>
        <v>0</v>
      </c>
      <c r="AC87">
        <f t="shared" si="22"/>
        <v>0</v>
      </c>
      <c r="AD87">
        <f t="shared" si="23"/>
        <v>0</v>
      </c>
      <c r="AE87">
        <f t="shared" si="24"/>
        <v>0</v>
      </c>
    </row>
    <row r="88" spans="1:31" x14ac:dyDescent="0.3">
      <c r="A88" t="s">
        <v>332</v>
      </c>
      <c r="B88">
        <v>390889</v>
      </c>
      <c r="C88" t="s">
        <v>140</v>
      </c>
      <c r="D88" t="s">
        <v>33</v>
      </c>
      <c r="E88" t="s">
        <v>1054</v>
      </c>
      <c r="F88">
        <v>234533.4</v>
      </c>
      <c r="G88">
        <v>156355.6</v>
      </c>
      <c r="H88">
        <v>0</v>
      </c>
      <c r="I88">
        <v>0</v>
      </c>
      <c r="J88">
        <f t="shared" si="13"/>
        <v>0</v>
      </c>
      <c r="N88">
        <v>0</v>
      </c>
      <c r="O88">
        <v>0</v>
      </c>
      <c r="P88">
        <v>0</v>
      </c>
      <c r="R88">
        <v>0</v>
      </c>
      <c r="U88">
        <f t="shared" si="14"/>
        <v>234533</v>
      </c>
      <c r="V88">
        <f t="shared" si="15"/>
        <v>156356</v>
      </c>
      <c r="W88">
        <f t="shared" si="16"/>
        <v>0</v>
      </c>
      <c r="X88">
        <f t="shared" si="17"/>
        <v>0</v>
      </c>
      <c r="Y88">
        <f t="shared" si="18"/>
        <v>0</v>
      </c>
      <c r="Z88">
        <f t="shared" si="19"/>
        <v>0</v>
      </c>
      <c r="AA88">
        <f t="shared" si="20"/>
        <v>0</v>
      </c>
      <c r="AB88">
        <f t="shared" si="21"/>
        <v>0</v>
      </c>
      <c r="AC88">
        <f t="shared" si="22"/>
        <v>0</v>
      </c>
      <c r="AD88">
        <f t="shared" si="23"/>
        <v>0</v>
      </c>
      <c r="AE88">
        <f t="shared" si="24"/>
        <v>0</v>
      </c>
    </row>
    <row r="89" spans="1:31" x14ac:dyDescent="0.3">
      <c r="A89" t="s">
        <v>335</v>
      </c>
      <c r="B89">
        <v>221666</v>
      </c>
      <c r="C89" t="s">
        <v>143</v>
      </c>
      <c r="D89" t="s">
        <v>33</v>
      </c>
      <c r="F89">
        <v>0</v>
      </c>
      <c r="G89">
        <v>221666</v>
      </c>
      <c r="H89">
        <v>0</v>
      </c>
      <c r="I89">
        <v>0</v>
      </c>
      <c r="J89">
        <f t="shared" si="13"/>
        <v>0</v>
      </c>
      <c r="N89">
        <v>0</v>
      </c>
      <c r="O89">
        <v>0</v>
      </c>
      <c r="P89">
        <v>0</v>
      </c>
      <c r="R89">
        <v>0</v>
      </c>
      <c r="U89">
        <f t="shared" si="14"/>
        <v>0</v>
      </c>
      <c r="V89">
        <f t="shared" si="15"/>
        <v>221666</v>
      </c>
      <c r="W89">
        <f t="shared" si="16"/>
        <v>0</v>
      </c>
      <c r="X89">
        <f t="shared" si="17"/>
        <v>0</v>
      </c>
      <c r="Y89">
        <f t="shared" si="18"/>
        <v>0</v>
      </c>
      <c r="Z89">
        <f t="shared" si="19"/>
        <v>0</v>
      </c>
      <c r="AA89">
        <f t="shared" si="20"/>
        <v>0</v>
      </c>
      <c r="AB89">
        <f t="shared" si="21"/>
        <v>0</v>
      </c>
      <c r="AC89">
        <f t="shared" si="22"/>
        <v>0</v>
      </c>
      <c r="AD89">
        <f t="shared" si="23"/>
        <v>0</v>
      </c>
      <c r="AE89">
        <f t="shared" si="24"/>
        <v>0</v>
      </c>
    </row>
    <row r="90" spans="1:31" x14ac:dyDescent="0.3">
      <c r="A90" t="s">
        <v>358</v>
      </c>
      <c r="B90">
        <v>247899</v>
      </c>
      <c r="C90" t="s">
        <v>163</v>
      </c>
      <c r="D90" t="s">
        <v>33</v>
      </c>
      <c r="E90" t="s">
        <v>1054</v>
      </c>
      <c r="F90">
        <v>61974.75</v>
      </c>
      <c r="G90">
        <v>185924.25</v>
      </c>
      <c r="H90">
        <v>0</v>
      </c>
      <c r="I90">
        <v>0</v>
      </c>
      <c r="J90">
        <f t="shared" si="13"/>
        <v>0</v>
      </c>
      <c r="N90">
        <v>0</v>
      </c>
      <c r="O90">
        <v>0</v>
      </c>
      <c r="P90">
        <v>0</v>
      </c>
      <c r="R90">
        <v>0</v>
      </c>
      <c r="U90">
        <f t="shared" si="14"/>
        <v>61975</v>
      </c>
      <c r="V90">
        <f t="shared" si="15"/>
        <v>185924</v>
      </c>
      <c r="W90">
        <f t="shared" si="16"/>
        <v>0</v>
      </c>
      <c r="X90">
        <f t="shared" si="17"/>
        <v>0</v>
      </c>
      <c r="Y90">
        <f t="shared" si="18"/>
        <v>0</v>
      </c>
      <c r="Z90">
        <f t="shared" si="19"/>
        <v>0</v>
      </c>
      <c r="AA90">
        <f t="shared" si="20"/>
        <v>0</v>
      </c>
      <c r="AB90">
        <f t="shared" si="21"/>
        <v>0</v>
      </c>
      <c r="AC90">
        <f t="shared" si="22"/>
        <v>0</v>
      </c>
      <c r="AD90">
        <f t="shared" si="23"/>
        <v>0</v>
      </c>
      <c r="AE90">
        <f t="shared" si="24"/>
        <v>0</v>
      </c>
    </row>
    <row r="91" spans="1:31" x14ac:dyDescent="0.3">
      <c r="A91" t="s">
        <v>366</v>
      </c>
      <c r="B91">
        <v>249776</v>
      </c>
      <c r="C91" t="s">
        <v>171</v>
      </c>
      <c r="D91" t="s">
        <v>33</v>
      </c>
      <c r="E91" t="s">
        <v>1054</v>
      </c>
      <c r="F91">
        <v>49955.200000000004</v>
      </c>
      <c r="G91">
        <v>199820.80000000002</v>
      </c>
      <c r="H91">
        <v>0</v>
      </c>
      <c r="I91">
        <v>0</v>
      </c>
      <c r="J91">
        <f t="shared" si="13"/>
        <v>0</v>
      </c>
      <c r="N91">
        <v>0</v>
      </c>
      <c r="O91">
        <v>0</v>
      </c>
      <c r="P91">
        <v>0</v>
      </c>
      <c r="R91">
        <v>0</v>
      </c>
      <c r="U91">
        <f t="shared" si="14"/>
        <v>49955</v>
      </c>
      <c r="V91">
        <f t="shared" si="15"/>
        <v>199821</v>
      </c>
      <c r="W91">
        <f t="shared" si="16"/>
        <v>0</v>
      </c>
      <c r="X91">
        <f t="shared" si="17"/>
        <v>0</v>
      </c>
      <c r="Y91">
        <f t="shared" si="18"/>
        <v>0</v>
      </c>
      <c r="Z91">
        <f t="shared" si="19"/>
        <v>0</v>
      </c>
      <c r="AA91">
        <f t="shared" si="20"/>
        <v>0</v>
      </c>
      <c r="AB91">
        <f t="shared" si="21"/>
        <v>0</v>
      </c>
      <c r="AC91">
        <f t="shared" si="22"/>
        <v>0</v>
      </c>
      <c r="AD91">
        <f t="shared" si="23"/>
        <v>0</v>
      </c>
      <c r="AE91">
        <f t="shared" si="24"/>
        <v>0</v>
      </c>
    </row>
    <row r="92" spans="1:31" x14ac:dyDescent="0.3">
      <c r="A92" t="s">
        <v>368</v>
      </c>
      <c r="B92">
        <v>199012</v>
      </c>
      <c r="C92" t="s">
        <v>173</v>
      </c>
      <c r="D92" t="s">
        <v>33</v>
      </c>
      <c r="F92">
        <v>0</v>
      </c>
      <c r="G92">
        <v>5970.36</v>
      </c>
      <c r="H92">
        <v>55723.360000000008</v>
      </c>
      <c r="I92">
        <v>137318.28</v>
      </c>
      <c r="J92">
        <f t="shared" si="13"/>
        <v>0</v>
      </c>
      <c r="N92">
        <v>0</v>
      </c>
      <c r="O92">
        <v>0</v>
      </c>
      <c r="P92">
        <v>0</v>
      </c>
      <c r="R92">
        <v>0</v>
      </c>
      <c r="U92">
        <f t="shared" si="14"/>
        <v>0</v>
      </c>
      <c r="V92">
        <f t="shared" si="15"/>
        <v>5970</v>
      </c>
      <c r="W92">
        <f t="shared" si="16"/>
        <v>55723</v>
      </c>
      <c r="X92">
        <f t="shared" si="17"/>
        <v>137318</v>
      </c>
      <c r="Y92">
        <f t="shared" si="18"/>
        <v>0</v>
      </c>
      <c r="Z92">
        <f t="shared" si="19"/>
        <v>0</v>
      </c>
      <c r="AA92">
        <f t="shared" si="20"/>
        <v>0</v>
      </c>
      <c r="AB92">
        <f t="shared" si="21"/>
        <v>0</v>
      </c>
      <c r="AC92">
        <f t="shared" si="22"/>
        <v>0</v>
      </c>
      <c r="AD92">
        <f t="shared" si="23"/>
        <v>0</v>
      </c>
      <c r="AE92">
        <f t="shared" si="24"/>
        <v>0</v>
      </c>
    </row>
    <row r="93" spans="1:31" x14ac:dyDescent="0.3">
      <c r="A93" t="s">
        <v>277</v>
      </c>
      <c r="B93">
        <v>102792</v>
      </c>
      <c r="C93" t="s">
        <v>87</v>
      </c>
      <c r="D93" t="s">
        <v>34</v>
      </c>
      <c r="F93">
        <v>82233.600000000006</v>
      </c>
      <c r="G93">
        <v>0</v>
      </c>
      <c r="H93">
        <v>0</v>
      </c>
      <c r="I93">
        <v>0</v>
      </c>
      <c r="J93">
        <f t="shared" si="13"/>
        <v>0</v>
      </c>
      <c r="N93">
        <v>0</v>
      </c>
      <c r="O93">
        <v>0</v>
      </c>
      <c r="P93">
        <v>20558.400000000001</v>
      </c>
      <c r="R93">
        <v>0</v>
      </c>
      <c r="U93">
        <f t="shared" si="14"/>
        <v>82234</v>
      </c>
      <c r="V93">
        <f t="shared" si="15"/>
        <v>0</v>
      </c>
      <c r="W93">
        <f t="shared" si="16"/>
        <v>0</v>
      </c>
      <c r="X93">
        <f t="shared" si="17"/>
        <v>0</v>
      </c>
      <c r="Y93">
        <f t="shared" si="18"/>
        <v>0</v>
      </c>
      <c r="Z93">
        <f t="shared" si="19"/>
        <v>0</v>
      </c>
      <c r="AA93">
        <f t="shared" si="20"/>
        <v>0</v>
      </c>
      <c r="AB93">
        <f t="shared" si="21"/>
        <v>0</v>
      </c>
      <c r="AC93">
        <f t="shared" si="22"/>
        <v>0</v>
      </c>
      <c r="AD93">
        <f t="shared" si="23"/>
        <v>0</v>
      </c>
      <c r="AE93">
        <f t="shared" si="24"/>
        <v>20558</v>
      </c>
    </row>
    <row r="94" spans="1:31" x14ac:dyDescent="0.3">
      <c r="A94" t="s">
        <v>310</v>
      </c>
      <c r="B94">
        <v>779141</v>
      </c>
      <c r="C94" t="s">
        <v>119</v>
      </c>
      <c r="D94" t="s">
        <v>34</v>
      </c>
      <c r="F94">
        <v>646687.02999999991</v>
      </c>
      <c r="G94">
        <v>132453.97</v>
      </c>
      <c r="H94">
        <v>0</v>
      </c>
      <c r="I94">
        <v>0</v>
      </c>
      <c r="J94">
        <f t="shared" si="13"/>
        <v>0</v>
      </c>
      <c r="N94">
        <v>0</v>
      </c>
      <c r="O94">
        <v>0</v>
      </c>
      <c r="P94">
        <v>0</v>
      </c>
      <c r="R94">
        <v>0</v>
      </c>
      <c r="U94">
        <f t="shared" si="14"/>
        <v>646687</v>
      </c>
      <c r="V94">
        <f t="shared" si="15"/>
        <v>132454</v>
      </c>
      <c r="W94">
        <f t="shared" si="16"/>
        <v>0</v>
      </c>
      <c r="X94">
        <f t="shared" si="17"/>
        <v>0</v>
      </c>
      <c r="Y94">
        <f t="shared" si="18"/>
        <v>0</v>
      </c>
      <c r="Z94">
        <f t="shared" si="19"/>
        <v>0</v>
      </c>
      <c r="AA94">
        <f t="shared" si="20"/>
        <v>0</v>
      </c>
      <c r="AB94">
        <f t="shared" si="21"/>
        <v>0</v>
      </c>
      <c r="AC94">
        <f t="shared" si="22"/>
        <v>0</v>
      </c>
      <c r="AD94">
        <f t="shared" si="23"/>
        <v>0</v>
      </c>
      <c r="AE94">
        <f t="shared" si="24"/>
        <v>0</v>
      </c>
    </row>
    <row r="95" spans="1:31" x14ac:dyDescent="0.3">
      <c r="A95" t="s">
        <v>313</v>
      </c>
      <c r="B95">
        <v>432729</v>
      </c>
      <c r="C95" t="s">
        <v>122</v>
      </c>
      <c r="D95" t="s">
        <v>34</v>
      </c>
      <c r="F95">
        <v>411092.55</v>
      </c>
      <c r="G95">
        <v>0</v>
      </c>
      <c r="H95">
        <v>21636.45</v>
      </c>
      <c r="I95">
        <v>0</v>
      </c>
      <c r="J95">
        <f t="shared" si="13"/>
        <v>0</v>
      </c>
      <c r="N95">
        <v>0</v>
      </c>
      <c r="O95">
        <v>0</v>
      </c>
      <c r="P95">
        <v>0</v>
      </c>
      <c r="R95">
        <v>0</v>
      </c>
      <c r="U95">
        <f t="shared" si="14"/>
        <v>411093</v>
      </c>
      <c r="V95">
        <f t="shared" si="15"/>
        <v>0</v>
      </c>
      <c r="W95">
        <f t="shared" si="16"/>
        <v>21636</v>
      </c>
      <c r="X95">
        <f t="shared" si="17"/>
        <v>0</v>
      </c>
      <c r="Y95">
        <f t="shared" si="18"/>
        <v>0</v>
      </c>
      <c r="Z95">
        <f t="shared" si="19"/>
        <v>0</v>
      </c>
      <c r="AA95">
        <f t="shared" si="20"/>
        <v>0</v>
      </c>
      <c r="AB95">
        <f t="shared" si="21"/>
        <v>0</v>
      </c>
      <c r="AC95">
        <f t="shared" si="22"/>
        <v>0</v>
      </c>
      <c r="AD95">
        <f t="shared" si="23"/>
        <v>0</v>
      </c>
      <c r="AE95">
        <f t="shared" si="24"/>
        <v>0</v>
      </c>
    </row>
    <row r="96" spans="1:31" x14ac:dyDescent="0.3">
      <c r="A96" t="s">
        <v>320</v>
      </c>
      <c r="B96">
        <v>461052</v>
      </c>
      <c r="C96" t="s">
        <v>129</v>
      </c>
      <c r="D96" t="s">
        <v>34</v>
      </c>
      <c r="F96">
        <v>461052</v>
      </c>
      <c r="G96">
        <v>0</v>
      </c>
      <c r="H96">
        <v>0</v>
      </c>
      <c r="I96">
        <v>0</v>
      </c>
      <c r="J96">
        <f t="shared" si="13"/>
        <v>0</v>
      </c>
      <c r="N96">
        <v>0</v>
      </c>
      <c r="O96">
        <v>0</v>
      </c>
      <c r="P96">
        <v>0</v>
      </c>
      <c r="R96">
        <v>0</v>
      </c>
      <c r="U96">
        <f t="shared" si="14"/>
        <v>461052</v>
      </c>
      <c r="V96">
        <f t="shared" si="15"/>
        <v>0</v>
      </c>
      <c r="W96">
        <f t="shared" si="16"/>
        <v>0</v>
      </c>
      <c r="X96">
        <f t="shared" si="17"/>
        <v>0</v>
      </c>
      <c r="Y96">
        <f t="shared" si="18"/>
        <v>0</v>
      </c>
      <c r="Z96">
        <f t="shared" si="19"/>
        <v>0</v>
      </c>
      <c r="AA96">
        <f t="shared" si="20"/>
        <v>0</v>
      </c>
      <c r="AB96">
        <f t="shared" si="21"/>
        <v>0</v>
      </c>
      <c r="AC96">
        <f t="shared" si="22"/>
        <v>0</v>
      </c>
      <c r="AD96">
        <f t="shared" si="23"/>
        <v>0</v>
      </c>
      <c r="AE96">
        <f t="shared" si="24"/>
        <v>0</v>
      </c>
    </row>
    <row r="97" spans="1:31" x14ac:dyDescent="0.3">
      <c r="A97" t="s">
        <v>364</v>
      </c>
      <c r="B97">
        <v>319458</v>
      </c>
      <c r="C97" t="s">
        <v>169</v>
      </c>
      <c r="D97" t="s">
        <v>34</v>
      </c>
      <c r="F97">
        <v>287512.2</v>
      </c>
      <c r="G97">
        <v>31945.800000000003</v>
      </c>
      <c r="H97">
        <v>0</v>
      </c>
      <c r="I97">
        <v>0</v>
      </c>
      <c r="J97">
        <f t="shared" si="13"/>
        <v>0</v>
      </c>
      <c r="N97">
        <v>0</v>
      </c>
      <c r="O97">
        <v>0</v>
      </c>
      <c r="P97">
        <v>0</v>
      </c>
      <c r="R97">
        <v>0</v>
      </c>
      <c r="U97">
        <f t="shared" si="14"/>
        <v>287512</v>
      </c>
      <c r="V97">
        <f t="shared" si="15"/>
        <v>31946</v>
      </c>
      <c r="W97">
        <f t="shared" si="16"/>
        <v>0</v>
      </c>
      <c r="X97">
        <f t="shared" si="17"/>
        <v>0</v>
      </c>
      <c r="Y97">
        <f t="shared" si="18"/>
        <v>0</v>
      </c>
      <c r="Z97">
        <f t="shared" si="19"/>
        <v>0</v>
      </c>
      <c r="AA97">
        <f t="shared" si="20"/>
        <v>0</v>
      </c>
      <c r="AB97">
        <f t="shared" si="21"/>
        <v>0</v>
      </c>
      <c r="AC97">
        <f t="shared" si="22"/>
        <v>0</v>
      </c>
      <c r="AD97">
        <f t="shared" si="23"/>
        <v>0</v>
      </c>
      <c r="AE97">
        <f t="shared" si="24"/>
        <v>0</v>
      </c>
    </row>
    <row r="98" spans="1:31" x14ac:dyDescent="0.3">
      <c r="A98" t="s">
        <v>282</v>
      </c>
      <c r="B98">
        <v>187918</v>
      </c>
      <c r="C98" t="s">
        <v>92</v>
      </c>
      <c r="D98" t="s">
        <v>35</v>
      </c>
      <c r="F98">
        <v>187918</v>
      </c>
      <c r="G98">
        <v>0</v>
      </c>
      <c r="H98">
        <v>0</v>
      </c>
      <c r="I98">
        <v>0</v>
      </c>
      <c r="J98">
        <f t="shared" si="13"/>
        <v>0</v>
      </c>
      <c r="N98">
        <v>0</v>
      </c>
      <c r="O98">
        <v>0</v>
      </c>
      <c r="P98">
        <v>0</v>
      </c>
      <c r="R98">
        <v>0</v>
      </c>
      <c r="U98">
        <f t="shared" si="14"/>
        <v>187918</v>
      </c>
      <c r="V98">
        <f t="shared" si="15"/>
        <v>0</v>
      </c>
      <c r="W98">
        <f t="shared" si="16"/>
        <v>0</v>
      </c>
      <c r="X98">
        <f t="shared" si="17"/>
        <v>0</v>
      </c>
      <c r="Y98">
        <f t="shared" si="18"/>
        <v>0</v>
      </c>
      <c r="Z98">
        <f t="shared" si="19"/>
        <v>0</v>
      </c>
      <c r="AA98">
        <f t="shared" si="20"/>
        <v>0</v>
      </c>
      <c r="AB98">
        <f t="shared" si="21"/>
        <v>0</v>
      </c>
      <c r="AC98">
        <f t="shared" si="22"/>
        <v>0</v>
      </c>
      <c r="AD98">
        <f t="shared" si="23"/>
        <v>0</v>
      </c>
      <c r="AE98">
        <f t="shared" si="24"/>
        <v>0</v>
      </c>
    </row>
    <row r="99" spans="1:31" x14ac:dyDescent="0.3">
      <c r="A99" t="s">
        <v>297</v>
      </c>
      <c r="B99">
        <v>541641</v>
      </c>
      <c r="C99" t="s">
        <v>107</v>
      </c>
      <c r="D99" t="s">
        <v>35</v>
      </c>
      <c r="F99">
        <v>514558.94999999995</v>
      </c>
      <c r="G99">
        <v>0</v>
      </c>
      <c r="H99">
        <v>27082.050000000003</v>
      </c>
      <c r="I99">
        <v>0</v>
      </c>
      <c r="J99">
        <f t="shared" si="13"/>
        <v>0</v>
      </c>
      <c r="N99">
        <v>0</v>
      </c>
      <c r="O99">
        <v>0</v>
      </c>
      <c r="P99">
        <v>0</v>
      </c>
      <c r="R99">
        <v>0</v>
      </c>
      <c r="U99">
        <f t="shared" si="14"/>
        <v>514559</v>
      </c>
      <c r="V99">
        <f t="shared" si="15"/>
        <v>0</v>
      </c>
      <c r="W99">
        <f t="shared" si="16"/>
        <v>27082</v>
      </c>
      <c r="X99">
        <f t="shared" si="17"/>
        <v>0</v>
      </c>
      <c r="Y99">
        <f t="shared" si="18"/>
        <v>0</v>
      </c>
      <c r="Z99">
        <f t="shared" si="19"/>
        <v>0</v>
      </c>
      <c r="AA99">
        <f t="shared" si="20"/>
        <v>0</v>
      </c>
      <c r="AB99">
        <f t="shared" si="21"/>
        <v>0</v>
      </c>
      <c r="AC99">
        <f t="shared" si="22"/>
        <v>0</v>
      </c>
      <c r="AD99">
        <f t="shared" si="23"/>
        <v>0</v>
      </c>
      <c r="AE99">
        <f t="shared" si="24"/>
        <v>0</v>
      </c>
    </row>
    <row r="100" spans="1:31" x14ac:dyDescent="0.3">
      <c r="A100" t="s">
        <v>309</v>
      </c>
      <c r="B100">
        <v>171491</v>
      </c>
      <c r="C100" t="s">
        <v>118</v>
      </c>
      <c r="D100" t="s">
        <v>35</v>
      </c>
      <c r="F100">
        <v>161201.53999999998</v>
      </c>
      <c r="G100">
        <v>10289.459999999999</v>
      </c>
      <c r="H100">
        <v>0</v>
      </c>
      <c r="I100">
        <v>0</v>
      </c>
      <c r="J100">
        <f t="shared" si="13"/>
        <v>0</v>
      </c>
      <c r="N100">
        <v>0</v>
      </c>
      <c r="O100">
        <v>0</v>
      </c>
      <c r="P100">
        <v>0</v>
      </c>
      <c r="R100">
        <v>0</v>
      </c>
      <c r="U100">
        <f t="shared" si="14"/>
        <v>161202</v>
      </c>
      <c r="V100">
        <f t="shared" si="15"/>
        <v>10289</v>
      </c>
      <c r="W100">
        <f t="shared" si="16"/>
        <v>0</v>
      </c>
      <c r="X100">
        <f t="shared" si="17"/>
        <v>0</v>
      </c>
      <c r="Y100">
        <f t="shared" si="18"/>
        <v>0</v>
      </c>
      <c r="Z100">
        <f t="shared" si="19"/>
        <v>0</v>
      </c>
      <c r="AA100">
        <f t="shared" si="20"/>
        <v>0</v>
      </c>
      <c r="AB100">
        <f t="shared" si="21"/>
        <v>0</v>
      </c>
      <c r="AC100">
        <f t="shared" si="22"/>
        <v>0</v>
      </c>
      <c r="AD100">
        <f t="shared" si="23"/>
        <v>0</v>
      </c>
      <c r="AE100">
        <f t="shared" si="24"/>
        <v>0</v>
      </c>
    </row>
    <row r="101" spans="1:31" x14ac:dyDescent="0.3">
      <c r="A101" t="s">
        <v>324</v>
      </c>
      <c r="B101">
        <v>448757</v>
      </c>
      <c r="C101" t="s">
        <v>132</v>
      </c>
      <c r="D101" t="s">
        <v>35</v>
      </c>
      <c r="F101">
        <v>444269.43</v>
      </c>
      <c r="G101">
        <v>4487.57</v>
      </c>
      <c r="H101">
        <v>0</v>
      </c>
      <c r="I101">
        <v>0</v>
      </c>
      <c r="J101">
        <f t="shared" si="13"/>
        <v>0</v>
      </c>
      <c r="N101">
        <v>0</v>
      </c>
      <c r="O101">
        <v>0</v>
      </c>
      <c r="P101">
        <v>0</v>
      </c>
      <c r="R101">
        <v>0</v>
      </c>
      <c r="U101">
        <f t="shared" si="14"/>
        <v>444269</v>
      </c>
      <c r="V101">
        <f t="shared" si="15"/>
        <v>4488</v>
      </c>
      <c r="W101">
        <f t="shared" si="16"/>
        <v>0</v>
      </c>
      <c r="X101">
        <f t="shared" si="17"/>
        <v>0</v>
      </c>
      <c r="Y101">
        <f t="shared" si="18"/>
        <v>0</v>
      </c>
      <c r="Z101">
        <f t="shared" si="19"/>
        <v>0</v>
      </c>
      <c r="AA101">
        <f t="shared" si="20"/>
        <v>0</v>
      </c>
      <c r="AB101">
        <f t="shared" si="21"/>
        <v>0</v>
      </c>
      <c r="AC101">
        <f t="shared" si="22"/>
        <v>0</v>
      </c>
      <c r="AD101">
        <f t="shared" si="23"/>
        <v>0</v>
      </c>
      <c r="AE101">
        <f t="shared" si="24"/>
        <v>0</v>
      </c>
    </row>
    <row r="102" spans="1:31" x14ac:dyDescent="0.3">
      <c r="A102" t="s">
        <v>331</v>
      </c>
      <c r="B102">
        <v>28916</v>
      </c>
      <c r="C102" t="s">
        <v>139</v>
      </c>
      <c r="D102" t="s">
        <v>35</v>
      </c>
      <c r="F102">
        <v>20241.199999999997</v>
      </c>
      <c r="G102">
        <v>0</v>
      </c>
      <c r="H102">
        <v>7229</v>
      </c>
      <c r="I102">
        <v>1445.8000000000002</v>
      </c>
      <c r="J102">
        <f t="shared" si="13"/>
        <v>0</v>
      </c>
      <c r="N102">
        <v>0</v>
      </c>
      <c r="O102">
        <v>0</v>
      </c>
      <c r="P102">
        <v>0</v>
      </c>
      <c r="R102">
        <v>0</v>
      </c>
      <c r="U102">
        <f t="shared" si="14"/>
        <v>20241</v>
      </c>
      <c r="V102">
        <f t="shared" si="15"/>
        <v>0</v>
      </c>
      <c r="W102">
        <f t="shared" si="16"/>
        <v>7229</v>
      </c>
      <c r="X102">
        <f t="shared" si="17"/>
        <v>1446</v>
      </c>
      <c r="Y102">
        <f t="shared" si="18"/>
        <v>0</v>
      </c>
      <c r="Z102">
        <f t="shared" si="19"/>
        <v>0</v>
      </c>
      <c r="AA102">
        <f t="shared" si="20"/>
        <v>0</v>
      </c>
      <c r="AB102">
        <f t="shared" si="21"/>
        <v>0</v>
      </c>
      <c r="AC102">
        <f t="shared" si="22"/>
        <v>0</v>
      </c>
      <c r="AD102">
        <f t="shared" si="23"/>
        <v>0</v>
      </c>
      <c r="AE102">
        <f t="shared" si="24"/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A98C-4E3B-416F-AADA-0740382B47F7}">
  <dimension ref="A1:O102"/>
  <sheetViews>
    <sheetView workbookViewId="0">
      <selection activeCell="B1" sqref="B1:B1048576"/>
    </sheetView>
  </sheetViews>
  <sheetFormatPr defaultRowHeight="14.4" x14ac:dyDescent="0.3"/>
  <sheetData>
    <row r="1" spans="1:15" s="22" customFormat="1" x14ac:dyDescent="0.3">
      <c r="A1" s="22" t="s">
        <v>1065</v>
      </c>
      <c r="B1" s="22" t="s">
        <v>1036</v>
      </c>
      <c r="C1" s="22" t="s">
        <v>373</v>
      </c>
      <c r="D1" s="22" t="s">
        <v>372</v>
      </c>
      <c r="E1" s="22" t="s">
        <v>374</v>
      </c>
      <c r="F1" s="22" t="s">
        <v>375</v>
      </c>
      <c r="G1" s="22" t="s">
        <v>376</v>
      </c>
      <c r="H1" s="22" t="s">
        <v>377</v>
      </c>
      <c r="I1" s="22" t="s">
        <v>1061</v>
      </c>
      <c r="J1" s="22" t="s">
        <v>1063</v>
      </c>
      <c r="K1" s="22" t="s">
        <v>1062</v>
      </c>
      <c r="L1" s="22" t="s">
        <v>1064</v>
      </c>
      <c r="M1" s="22" t="s">
        <v>1049</v>
      </c>
      <c r="N1" s="22" t="s">
        <v>1050</v>
      </c>
      <c r="O1" s="22" t="s">
        <v>1057</v>
      </c>
    </row>
    <row r="2" spans="1:15" x14ac:dyDescent="0.3">
      <c r="A2" t="s">
        <v>280</v>
      </c>
      <c r="B2">
        <v>574478</v>
      </c>
      <c r="C2" t="s">
        <v>90</v>
      </c>
      <c r="D2" t="s">
        <v>18</v>
      </c>
      <c r="E2">
        <v>28724</v>
      </c>
      <c r="F2">
        <v>545754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292</v>
      </c>
      <c r="B3">
        <v>179192</v>
      </c>
      <c r="C3" t="s">
        <v>102</v>
      </c>
      <c r="D3" t="s">
        <v>18</v>
      </c>
      <c r="E3">
        <v>0</v>
      </c>
      <c r="F3">
        <v>179192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312</v>
      </c>
      <c r="B4">
        <v>638926</v>
      </c>
      <c r="C4" t="s">
        <v>121</v>
      </c>
      <c r="D4" t="s">
        <v>18</v>
      </c>
      <c r="E4">
        <v>63893</v>
      </c>
      <c r="F4">
        <v>575033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316</v>
      </c>
      <c r="B5">
        <v>47040</v>
      </c>
      <c r="C5" t="s">
        <v>125</v>
      </c>
      <c r="D5" t="s">
        <v>18</v>
      </c>
      <c r="E5">
        <v>0</v>
      </c>
      <c r="F5">
        <v>47040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329</v>
      </c>
      <c r="B6">
        <v>55534</v>
      </c>
      <c r="C6" t="s">
        <v>137</v>
      </c>
      <c r="D6" t="s">
        <v>18</v>
      </c>
      <c r="E6">
        <v>0</v>
      </c>
      <c r="F6">
        <v>55534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343</v>
      </c>
      <c r="B7">
        <v>105710</v>
      </c>
      <c r="C7" t="s">
        <v>149</v>
      </c>
      <c r="D7" t="s">
        <v>18</v>
      </c>
      <c r="E7">
        <v>0</v>
      </c>
      <c r="F7">
        <v>105710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345</v>
      </c>
      <c r="B8">
        <v>170776</v>
      </c>
      <c r="C8" t="s">
        <v>151</v>
      </c>
      <c r="D8" t="s">
        <v>18</v>
      </c>
      <c r="E8">
        <v>0</v>
      </c>
      <c r="F8">
        <v>170776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269</v>
      </c>
      <c r="B9">
        <v>223675</v>
      </c>
      <c r="C9" t="s">
        <v>80</v>
      </c>
      <c r="D9" t="s">
        <v>19</v>
      </c>
      <c r="E9">
        <v>223675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276</v>
      </c>
      <c r="B10">
        <v>1436253</v>
      </c>
      <c r="C10" t="s">
        <v>19</v>
      </c>
      <c r="D10" t="s">
        <v>19</v>
      </c>
      <c r="E10">
        <v>1429071</v>
      </c>
      <c r="F10">
        <v>0</v>
      </c>
      <c r="G10">
        <v>0</v>
      </c>
      <c r="H10">
        <v>0</v>
      </c>
      <c r="I10">
        <v>3232</v>
      </c>
      <c r="J10">
        <v>1077</v>
      </c>
      <c r="K10">
        <v>0</v>
      </c>
      <c r="L10">
        <v>0</v>
      </c>
      <c r="M10">
        <v>0</v>
      </c>
      <c r="N10">
        <v>0</v>
      </c>
      <c r="O10">
        <v>2873</v>
      </c>
    </row>
    <row r="11" spans="1:15" x14ac:dyDescent="0.3">
      <c r="A11" t="s">
        <v>281</v>
      </c>
      <c r="B11">
        <v>42252</v>
      </c>
      <c r="C11" t="s">
        <v>91</v>
      </c>
      <c r="D11" t="s">
        <v>19</v>
      </c>
      <c r="E11">
        <v>42252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304</v>
      </c>
      <c r="B12">
        <v>234641</v>
      </c>
      <c r="C12" t="s">
        <v>114</v>
      </c>
      <c r="D12" t="s">
        <v>19</v>
      </c>
      <c r="E12">
        <v>215870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18771</v>
      </c>
    </row>
    <row r="13" spans="1:15" x14ac:dyDescent="0.3">
      <c r="A13" t="s">
        <v>311</v>
      </c>
      <c r="B13">
        <v>286073</v>
      </c>
      <c r="C13" t="s">
        <v>120</v>
      </c>
      <c r="D13" t="s">
        <v>19</v>
      </c>
      <c r="E13">
        <v>286073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327</v>
      </c>
      <c r="B14">
        <v>511224</v>
      </c>
      <c r="C14" t="s">
        <v>135</v>
      </c>
      <c r="D14" t="s">
        <v>19</v>
      </c>
      <c r="E14">
        <v>408979</v>
      </c>
      <c r="F14">
        <v>102245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361</v>
      </c>
      <c r="B15">
        <v>174373</v>
      </c>
      <c r="C15" t="s">
        <v>166</v>
      </c>
      <c r="D15" t="s">
        <v>19</v>
      </c>
      <c r="E15">
        <v>174373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295</v>
      </c>
      <c r="B16">
        <v>111827</v>
      </c>
      <c r="C16" t="s">
        <v>105</v>
      </c>
      <c r="D16" t="s">
        <v>20</v>
      </c>
      <c r="E16">
        <v>111827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315</v>
      </c>
      <c r="B17">
        <v>342903</v>
      </c>
      <c r="C17" t="s">
        <v>124</v>
      </c>
      <c r="D17" t="s">
        <v>20</v>
      </c>
      <c r="E17">
        <v>342903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317</v>
      </c>
      <c r="B18">
        <v>11070</v>
      </c>
      <c r="C18" t="s">
        <v>126</v>
      </c>
      <c r="D18" t="s">
        <v>20</v>
      </c>
      <c r="E18">
        <v>11070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318</v>
      </c>
      <c r="B19">
        <v>348571</v>
      </c>
      <c r="C19" t="s">
        <v>127</v>
      </c>
      <c r="D19" t="s">
        <v>20</v>
      </c>
      <c r="E19">
        <v>341600</v>
      </c>
      <c r="F19">
        <v>6971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296</v>
      </c>
      <c r="B20">
        <v>367558</v>
      </c>
      <c r="C20" t="s">
        <v>106</v>
      </c>
      <c r="D20" t="s">
        <v>21</v>
      </c>
      <c r="E20">
        <v>367558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302</v>
      </c>
      <c r="B21">
        <v>273382</v>
      </c>
      <c r="C21" t="s">
        <v>112</v>
      </c>
      <c r="D21" t="s">
        <v>21</v>
      </c>
      <c r="E21">
        <v>273382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308</v>
      </c>
      <c r="B22">
        <v>830652</v>
      </c>
      <c r="C22" t="s">
        <v>21</v>
      </c>
      <c r="D22" t="s">
        <v>21</v>
      </c>
      <c r="E22">
        <v>830652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270</v>
      </c>
      <c r="B23">
        <v>180467</v>
      </c>
      <c r="C23" t="s">
        <v>81</v>
      </c>
      <c r="D23" t="s">
        <v>22</v>
      </c>
      <c r="E23">
        <v>180467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279</v>
      </c>
      <c r="B24">
        <v>602418</v>
      </c>
      <c r="C24" t="s">
        <v>89</v>
      </c>
      <c r="D24" t="s">
        <v>22</v>
      </c>
      <c r="E24">
        <v>602418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284</v>
      </c>
      <c r="B25">
        <v>234929</v>
      </c>
      <c r="C25" t="s">
        <v>94</v>
      </c>
      <c r="D25" t="s">
        <v>22</v>
      </c>
      <c r="E25">
        <v>234929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319</v>
      </c>
      <c r="B26">
        <v>273234</v>
      </c>
      <c r="C26" t="s">
        <v>128</v>
      </c>
      <c r="D26" t="s">
        <v>22</v>
      </c>
      <c r="E26">
        <v>273234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323</v>
      </c>
      <c r="B27">
        <v>889114</v>
      </c>
      <c r="C27" t="s">
        <v>23</v>
      </c>
      <c r="D27" t="s">
        <v>23</v>
      </c>
      <c r="E27">
        <v>0</v>
      </c>
      <c r="F27">
        <v>0</v>
      </c>
      <c r="G27">
        <v>889114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336</v>
      </c>
      <c r="B28">
        <v>169834</v>
      </c>
      <c r="C28" t="s">
        <v>144</v>
      </c>
      <c r="D28" t="s">
        <v>23</v>
      </c>
      <c r="E28">
        <v>0</v>
      </c>
      <c r="F28">
        <v>0</v>
      </c>
      <c r="G28">
        <v>169834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338</v>
      </c>
      <c r="B29">
        <v>119075</v>
      </c>
      <c r="C29" t="s">
        <v>146</v>
      </c>
      <c r="D29" t="s">
        <v>23</v>
      </c>
      <c r="E29">
        <v>0</v>
      </c>
      <c r="F29">
        <v>0</v>
      </c>
      <c r="G29">
        <v>119075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340</v>
      </c>
      <c r="B30">
        <v>63656</v>
      </c>
      <c r="C30" t="s">
        <v>148</v>
      </c>
      <c r="D30" t="s">
        <v>23</v>
      </c>
      <c r="E30">
        <v>0</v>
      </c>
      <c r="F30">
        <v>0</v>
      </c>
      <c r="G30">
        <v>63656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344</v>
      </c>
      <c r="B31">
        <v>195001</v>
      </c>
      <c r="C31" t="s">
        <v>150</v>
      </c>
      <c r="D31" t="s">
        <v>23</v>
      </c>
      <c r="E31">
        <v>0</v>
      </c>
      <c r="F31">
        <v>0</v>
      </c>
      <c r="G31">
        <v>195001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346</v>
      </c>
      <c r="B32">
        <v>200770</v>
      </c>
      <c r="C32" t="s">
        <v>152</v>
      </c>
      <c r="D32" t="s">
        <v>23</v>
      </c>
      <c r="E32">
        <v>0</v>
      </c>
      <c r="F32">
        <v>0</v>
      </c>
      <c r="G32">
        <v>200770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353</v>
      </c>
      <c r="B33">
        <v>46265</v>
      </c>
      <c r="C33" t="s">
        <v>158</v>
      </c>
      <c r="D33" t="s">
        <v>23</v>
      </c>
      <c r="E33">
        <v>0</v>
      </c>
      <c r="F33">
        <v>0</v>
      </c>
      <c r="G33">
        <v>46265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354</v>
      </c>
      <c r="B34">
        <v>130786</v>
      </c>
      <c r="C34" t="s">
        <v>159</v>
      </c>
      <c r="D34" t="s">
        <v>23</v>
      </c>
      <c r="E34">
        <v>0</v>
      </c>
      <c r="F34">
        <v>0</v>
      </c>
      <c r="G34">
        <v>130786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356</v>
      </c>
      <c r="B35">
        <v>244707</v>
      </c>
      <c r="C35" t="s">
        <v>161</v>
      </c>
      <c r="D35" t="s">
        <v>23</v>
      </c>
      <c r="E35">
        <v>0</v>
      </c>
      <c r="F35">
        <v>0</v>
      </c>
      <c r="G35">
        <v>244707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360</v>
      </c>
      <c r="B36">
        <v>35237</v>
      </c>
      <c r="C36" t="s">
        <v>165</v>
      </c>
      <c r="D36" t="s">
        <v>23</v>
      </c>
      <c r="E36">
        <v>0</v>
      </c>
      <c r="F36">
        <v>0</v>
      </c>
      <c r="G36">
        <v>35237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285</v>
      </c>
      <c r="B37">
        <v>476132</v>
      </c>
      <c r="C37" t="s">
        <v>95</v>
      </c>
      <c r="D37" t="s">
        <v>24</v>
      </c>
      <c r="E37">
        <v>476132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288</v>
      </c>
      <c r="B38">
        <v>841276</v>
      </c>
      <c r="C38" t="s">
        <v>98</v>
      </c>
      <c r="D38" t="s">
        <v>24</v>
      </c>
      <c r="E38">
        <v>841276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299</v>
      </c>
      <c r="B39">
        <v>354104</v>
      </c>
      <c r="C39" t="s">
        <v>109</v>
      </c>
      <c r="D39" t="s">
        <v>24</v>
      </c>
      <c r="E39">
        <v>332858</v>
      </c>
      <c r="F39">
        <v>21246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307</v>
      </c>
      <c r="B40">
        <v>393530</v>
      </c>
      <c r="C40" t="s">
        <v>117</v>
      </c>
      <c r="D40" t="s">
        <v>24</v>
      </c>
      <c r="E40">
        <v>354177</v>
      </c>
      <c r="F40">
        <v>39353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272</v>
      </c>
      <c r="B41">
        <v>1202492</v>
      </c>
      <c r="C41" t="s">
        <v>83</v>
      </c>
      <c r="D41" t="s">
        <v>25</v>
      </c>
      <c r="E41">
        <v>1022118</v>
      </c>
      <c r="F41">
        <v>168349</v>
      </c>
      <c r="G41">
        <v>0</v>
      </c>
      <c r="H41">
        <v>0</v>
      </c>
      <c r="I41">
        <v>12025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290</v>
      </c>
      <c r="B42">
        <v>1365593</v>
      </c>
      <c r="C42" t="s">
        <v>100</v>
      </c>
      <c r="D42" t="s">
        <v>25</v>
      </c>
      <c r="E42">
        <v>341398</v>
      </c>
      <c r="F42">
        <v>1024195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293</v>
      </c>
      <c r="B43">
        <v>1593676</v>
      </c>
      <c r="C43" t="s">
        <v>103</v>
      </c>
      <c r="D43" t="s">
        <v>25</v>
      </c>
      <c r="E43">
        <v>717154</v>
      </c>
      <c r="F43">
        <v>860585</v>
      </c>
      <c r="G43">
        <v>0</v>
      </c>
      <c r="H43">
        <v>0</v>
      </c>
      <c r="I43">
        <v>15937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298</v>
      </c>
      <c r="B44">
        <v>459673</v>
      </c>
      <c r="C44" t="s">
        <v>108</v>
      </c>
      <c r="D44" t="s">
        <v>25</v>
      </c>
      <c r="E44">
        <v>450480</v>
      </c>
      <c r="F44">
        <v>9193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300</v>
      </c>
      <c r="B45">
        <v>484004</v>
      </c>
      <c r="C45" t="s">
        <v>110</v>
      </c>
      <c r="D45" t="s">
        <v>25</v>
      </c>
      <c r="E45">
        <v>363003</v>
      </c>
      <c r="F45">
        <v>121001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314</v>
      </c>
      <c r="B46">
        <v>1809468</v>
      </c>
      <c r="C46" t="s">
        <v>123</v>
      </c>
      <c r="D46" t="s">
        <v>25</v>
      </c>
      <c r="E46">
        <v>1268438</v>
      </c>
      <c r="F46">
        <v>399892</v>
      </c>
      <c r="G46">
        <v>0</v>
      </c>
      <c r="H46">
        <v>0</v>
      </c>
      <c r="I46">
        <v>127801</v>
      </c>
      <c r="J46">
        <v>9409</v>
      </c>
      <c r="K46">
        <v>3528</v>
      </c>
      <c r="L46">
        <v>400</v>
      </c>
      <c r="M46">
        <v>0</v>
      </c>
      <c r="N46">
        <v>0</v>
      </c>
      <c r="O46">
        <v>0</v>
      </c>
    </row>
    <row r="47" spans="1:15" x14ac:dyDescent="0.3">
      <c r="A47" t="s">
        <v>325</v>
      </c>
      <c r="B47">
        <v>1211849</v>
      </c>
      <c r="C47" t="s">
        <v>133</v>
      </c>
      <c r="D47" t="s">
        <v>25</v>
      </c>
      <c r="E47">
        <v>1187613</v>
      </c>
      <c r="F47">
        <v>12118</v>
      </c>
      <c r="G47">
        <v>0</v>
      </c>
      <c r="H47">
        <v>0</v>
      </c>
      <c r="I47">
        <v>12118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294</v>
      </c>
      <c r="B48">
        <v>349940</v>
      </c>
      <c r="C48" t="s">
        <v>104</v>
      </c>
      <c r="D48" t="s">
        <v>26</v>
      </c>
      <c r="E48">
        <v>174970</v>
      </c>
      <c r="F48">
        <v>157473</v>
      </c>
      <c r="G48">
        <v>0</v>
      </c>
      <c r="H48">
        <v>17497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t="s">
        <v>306</v>
      </c>
      <c r="B49">
        <v>254526</v>
      </c>
      <c r="C49" t="s">
        <v>116</v>
      </c>
      <c r="D49" t="s">
        <v>26</v>
      </c>
      <c r="E49">
        <v>145079</v>
      </c>
      <c r="F49">
        <v>63632</v>
      </c>
      <c r="G49">
        <v>25453</v>
      </c>
      <c r="H49">
        <v>20362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333</v>
      </c>
      <c r="B50">
        <v>148177</v>
      </c>
      <c r="C50" t="s">
        <v>141</v>
      </c>
      <c r="D50" t="s">
        <v>26</v>
      </c>
      <c r="E50">
        <v>59271</v>
      </c>
      <c r="F50">
        <v>44453</v>
      </c>
      <c r="G50">
        <v>37044</v>
      </c>
      <c r="H50">
        <v>7409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334</v>
      </c>
      <c r="B51">
        <v>600780</v>
      </c>
      <c r="C51" t="s">
        <v>142</v>
      </c>
      <c r="D51" t="s">
        <v>26</v>
      </c>
      <c r="E51">
        <v>417542</v>
      </c>
      <c r="F51">
        <v>180234</v>
      </c>
      <c r="G51">
        <v>0</v>
      </c>
      <c r="H51">
        <v>0</v>
      </c>
      <c r="I51">
        <v>2253</v>
      </c>
      <c r="J51">
        <v>751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348</v>
      </c>
      <c r="B52">
        <v>246108</v>
      </c>
      <c r="C52" t="s">
        <v>154</v>
      </c>
      <c r="D52" t="s">
        <v>26</v>
      </c>
      <c r="E52">
        <v>61527</v>
      </c>
      <c r="F52">
        <v>0</v>
      </c>
      <c r="G52">
        <v>184581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t="s">
        <v>349</v>
      </c>
      <c r="B53">
        <v>103226</v>
      </c>
      <c r="C53" t="s">
        <v>155</v>
      </c>
      <c r="D53" t="s">
        <v>26</v>
      </c>
      <c r="E53">
        <v>20645</v>
      </c>
      <c r="F53">
        <v>0</v>
      </c>
      <c r="G53">
        <v>46452</v>
      </c>
      <c r="H53">
        <v>36129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t="s">
        <v>273</v>
      </c>
      <c r="B54">
        <v>114464</v>
      </c>
      <c r="C54" t="s">
        <v>84</v>
      </c>
      <c r="D54" t="s">
        <v>27</v>
      </c>
      <c r="E54">
        <v>0</v>
      </c>
      <c r="F54">
        <v>0</v>
      </c>
      <c r="G54">
        <v>109313</v>
      </c>
      <c r="H54">
        <v>0</v>
      </c>
      <c r="I54">
        <v>5151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t="s">
        <v>341</v>
      </c>
      <c r="B55">
        <v>374522</v>
      </c>
      <c r="C55" t="s">
        <v>27</v>
      </c>
      <c r="D55" t="s">
        <v>27</v>
      </c>
      <c r="E55">
        <v>0</v>
      </c>
      <c r="F55">
        <v>0</v>
      </c>
      <c r="G55">
        <v>355796</v>
      </c>
      <c r="H55">
        <v>0</v>
      </c>
      <c r="I55">
        <v>6741</v>
      </c>
      <c r="J55">
        <v>749</v>
      </c>
      <c r="K55">
        <v>0</v>
      </c>
      <c r="L55">
        <v>0</v>
      </c>
      <c r="M55">
        <v>0</v>
      </c>
      <c r="N55">
        <v>11236</v>
      </c>
      <c r="O55">
        <v>0</v>
      </c>
    </row>
    <row r="56" spans="1:15" x14ac:dyDescent="0.3">
      <c r="A56" t="s">
        <v>363</v>
      </c>
      <c r="B56">
        <v>184880</v>
      </c>
      <c r="C56" t="s">
        <v>168</v>
      </c>
      <c r="D56" t="s">
        <v>27</v>
      </c>
      <c r="E56">
        <v>0</v>
      </c>
      <c r="F56">
        <v>9244</v>
      </c>
      <c r="G56">
        <v>147904</v>
      </c>
      <c r="H56">
        <v>0</v>
      </c>
      <c r="I56">
        <v>24959</v>
      </c>
      <c r="J56">
        <v>2773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t="s">
        <v>369</v>
      </c>
      <c r="B57">
        <v>275091</v>
      </c>
      <c r="C57" t="s">
        <v>174</v>
      </c>
      <c r="D57" t="s">
        <v>27</v>
      </c>
      <c r="E57">
        <v>0</v>
      </c>
      <c r="F57">
        <v>0</v>
      </c>
      <c r="G57">
        <v>257210</v>
      </c>
      <c r="H57">
        <v>0</v>
      </c>
      <c r="I57">
        <v>8665</v>
      </c>
      <c r="J57">
        <v>963</v>
      </c>
      <c r="K57">
        <v>0</v>
      </c>
      <c r="L57">
        <v>0</v>
      </c>
      <c r="M57">
        <v>8253</v>
      </c>
      <c r="N57">
        <v>0</v>
      </c>
      <c r="O57">
        <v>0</v>
      </c>
    </row>
    <row r="58" spans="1:15" x14ac:dyDescent="0.3">
      <c r="A58" t="s">
        <v>326</v>
      </c>
      <c r="B58">
        <v>26599</v>
      </c>
      <c r="C58" t="s">
        <v>134</v>
      </c>
      <c r="D58" t="s">
        <v>28</v>
      </c>
      <c r="E58">
        <v>0</v>
      </c>
      <c r="F58">
        <v>0</v>
      </c>
      <c r="G58">
        <v>26599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t="s">
        <v>342</v>
      </c>
      <c r="B59">
        <v>1280592</v>
      </c>
      <c r="C59" t="s">
        <v>28</v>
      </c>
      <c r="D59" t="s">
        <v>28</v>
      </c>
      <c r="E59">
        <v>0</v>
      </c>
      <c r="F59">
        <v>25612</v>
      </c>
      <c r="G59">
        <v>922026</v>
      </c>
      <c r="H59">
        <v>256118</v>
      </c>
      <c r="I59">
        <v>76836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t="s">
        <v>351</v>
      </c>
      <c r="B60">
        <v>113038</v>
      </c>
      <c r="C60" t="s">
        <v>156</v>
      </c>
      <c r="D60" t="s">
        <v>28</v>
      </c>
      <c r="E60">
        <v>0</v>
      </c>
      <c r="F60">
        <v>0</v>
      </c>
      <c r="G60">
        <v>113038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t="s">
        <v>352</v>
      </c>
      <c r="B61">
        <v>209545</v>
      </c>
      <c r="C61" t="s">
        <v>157</v>
      </c>
      <c r="D61" t="s">
        <v>28</v>
      </c>
      <c r="E61">
        <v>0</v>
      </c>
      <c r="F61">
        <v>16764</v>
      </c>
      <c r="G61">
        <v>192781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t="s">
        <v>357</v>
      </c>
      <c r="B62">
        <v>269067</v>
      </c>
      <c r="C62" t="s">
        <v>162</v>
      </c>
      <c r="D62" t="s">
        <v>28</v>
      </c>
      <c r="E62">
        <v>0</v>
      </c>
      <c r="F62">
        <v>0</v>
      </c>
      <c r="G62">
        <v>269067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t="s">
        <v>359</v>
      </c>
      <c r="B63">
        <v>162482</v>
      </c>
      <c r="C63" t="s">
        <v>164</v>
      </c>
      <c r="D63" t="s">
        <v>28</v>
      </c>
      <c r="E63">
        <v>0</v>
      </c>
      <c r="F63">
        <v>0</v>
      </c>
      <c r="G63">
        <v>162482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t="s">
        <v>271</v>
      </c>
      <c r="B64">
        <v>28477</v>
      </c>
      <c r="C64" t="s">
        <v>82</v>
      </c>
      <c r="D64" t="s">
        <v>29</v>
      </c>
      <c r="E64">
        <v>28477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t="s">
        <v>289</v>
      </c>
      <c r="B65">
        <v>261671</v>
      </c>
      <c r="C65" t="s">
        <v>99</v>
      </c>
      <c r="D65" t="s">
        <v>29</v>
      </c>
      <c r="E65">
        <v>261671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t="s">
        <v>347</v>
      </c>
      <c r="B66">
        <v>928584</v>
      </c>
      <c r="C66" t="s">
        <v>153</v>
      </c>
      <c r="D66" t="s">
        <v>29</v>
      </c>
      <c r="E66">
        <v>928584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t="s">
        <v>287</v>
      </c>
      <c r="B67">
        <v>293290</v>
      </c>
      <c r="C67" t="s">
        <v>97</v>
      </c>
      <c r="D67" t="s">
        <v>30</v>
      </c>
      <c r="E67">
        <v>0</v>
      </c>
      <c r="F67">
        <v>234632</v>
      </c>
      <c r="G67">
        <v>58658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t="s">
        <v>337</v>
      </c>
      <c r="B68">
        <v>95109</v>
      </c>
      <c r="C68" t="s">
        <v>145</v>
      </c>
      <c r="D68" t="s">
        <v>30</v>
      </c>
      <c r="E68">
        <v>0</v>
      </c>
      <c r="F68">
        <v>5707</v>
      </c>
      <c r="G68">
        <v>39945</v>
      </c>
      <c r="H68">
        <v>49457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t="s">
        <v>339</v>
      </c>
      <c r="B69">
        <v>112961</v>
      </c>
      <c r="C69" t="s">
        <v>147</v>
      </c>
      <c r="D69" t="s">
        <v>30</v>
      </c>
      <c r="E69">
        <v>0</v>
      </c>
      <c r="F69">
        <v>12426</v>
      </c>
      <c r="G69">
        <v>39537</v>
      </c>
      <c r="H69">
        <v>45184</v>
      </c>
      <c r="I69">
        <v>4518</v>
      </c>
      <c r="J69">
        <v>0</v>
      </c>
      <c r="K69">
        <v>0</v>
      </c>
      <c r="L69">
        <v>0</v>
      </c>
      <c r="M69">
        <v>11296</v>
      </c>
      <c r="N69">
        <v>0</v>
      </c>
      <c r="O69">
        <v>0</v>
      </c>
    </row>
    <row r="70" spans="1:15" x14ac:dyDescent="0.3">
      <c r="A70" t="s">
        <v>350</v>
      </c>
      <c r="B70">
        <v>1096516</v>
      </c>
      <c r="C70" t="s">
        <v>30</v>
      </c>
      <c r="D70" t="s">
        <v>30</v>
      </c>
      <c r="E70">
        <v>129389</v>
      </c>
      <c r="F70">
        <v>111845</v>
      </c>
      <c r="G70">
        <v>614048</v>
      </c>
      <c r="H70">
        <v>175443</v>
      </c>
      <c r="I70">
        <v>64475</v>
      </c>
      <c r="J70">
        <v>1316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t="s">
        <v>274</v>
      </c>
      <c r="B71">
        <v>102203</v>
      </c>
      <c r="C71" t="s">
        <v>85</v>
      </c>
      <c r="D71" t="s">
        <v>31</v>
      </c>
      <c r="E71">
        <v>102203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t="s">
        <v>328</v>
      </c>
      <c r="B72">
        <v>53143</v>
      </c>
      <c r="C72" t="s">
        <v>136</v>
      </c>
      <c r="D72" t="s">
        <v>31</v>
      </c>
      <c r="E72">
        <v>47829</v>
      </c>
      <c r="F72">
        <v>0</v>
      </c>
      <c r="G72">
        <v>5314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t="s">
        <v>291</v>
      </c>
      <c r="B73">
        <v>586046</v>
      </c>
      <c r="C73" t="s">
        <v>101</v>
      </c>
      <c r="D73" t="s">
        <v>31</v>
      </c>
      <c r="E73">
        <v>580186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5860</v>
      </c>
    </row>
    <row r="74" spans="1:15" x14ac:dyDescent="0.3">
      <c r="A74" t="s">
        <v>301</v>
      </c>
      <c r="B74">
        <v>103913</v>
      </c>
      <c r="C74" t="s">
        <v>111</v>
      </c>
      <c r="D74" t="s">
        <v>31</v>
      </c>
      <c r="E74">
        <v>103913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t="s">
        <v>303</v>
      </c>
      <c r="B75">
        <v>205540</v>
      </c>
      <c r="C75" t="s">
        <v>113</v>
      </c>
      <c r="D75" t="s">
        <v>31</v>
      </c>
      <c r="E75">
        <v>203485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2055</v>
      </c>
    </row>
    <row r="76" spans="1:15" x14ac:dyDescent="0.3">
      <c r="A76" t="s">
        <v>355</v>
      </c>
      <c r="B76">
        <v>61828</v>
      </c>
      <c r="C76" t="s">
        <v>160</v>
      </c>
      <c r="D76" t="s">
        <v>31</v>
      </c>
      <c r="E76">
        <v>61828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t="s">
        <v>275</v>
      </c>
      <c r="B77">
        <v>179520</v>
      </c>
      <c r="C77" t="s">
        <v>86</v>
      </c>
      <c r="D77" t="s">
        <v>32</v>
      </c>
      <c r="E77">
        <v>0</v>
      </c>
      <c r="F77">
        <v>179520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t="s">
        <v>283</v>
      </c>
      <c r="B78">
        <v>247888</v>
      </c>
      <c r="C78" t="s">
        <v>93</v>
      </c>
      <c r="D78" t="s">
        <v>32</v>
      </c>
      <c r="E78">
        <v>0</v>
      </c>
      <c r="F78">
        <v>61972</v>
      </c>
      <c r="G78">
        <v>111550</v>
      </c>
      <c r="H78">
        <v>0</v>
      </c>
      <c r="I78">
        <v>74366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t="s">
        <v>286</v>
      </c>
      <c r="B79">
        <v>59429</v>
      </c>
      <c r="C79" t="s">
        <v>96</v>
      </c>
      <c r="D79" t="s">
        <v>32</v>
      </c>
      <c r="E79">
        <v>0</v>
      </c>
      <c r="F79">
        <v>58835</v>
      </c>
      <c r="G79">
        <v>594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305</v>
      </c>
      <c r="B80">
        <v>1905174</v>
      </c>
      <c r="C80" t="s">
        <v>115</v>
      </c>
      <c r="D80" t="s">
        <v>32</v>
      </c>
      <c r="E80">
        <v>0</v>
      </c>
      <c r="F80">
        <v>1238363</v>
      </c>
      <c r="G80">
        <v>381035</v>
      </c>
      <c r="H80">
        <v>152414</v>
      </c>
      <c r="I80">
        <v>130695</v>
      </c>
      <c r="J80">
        <v>2667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t="s">
        <v>321</v>
      </c>
      <c r="B81">
        <v>146360</v>
      </c>
      <c r="C81" t="s">
        <v>130</v>
      </c>
      <c r="D81" t="s">
        <v>32</v>
      </c>
      <c r="E81">
        <v>0</v>
      </c>
      <c r="F81">
        <v>0</v>
      </c>
      <c r="G81">
        <v>0</v>
      </c>
      <c r="H81">
        <v>0</v>
      </c>
      <c r="I81">
        <v>29272</v>
      </c>
      <c r="J81">
        <v>0</v>
      </c>
      <c r="K81">
        <v>0</v>
      </c>
      <c r="L81">
        <v>0</v>
      </c>
      <c r="M81">
        <v>0</v>
      </c>
      <c r="N81">
        <v>117088</v>
      </c>
      <c r="O81">
        <v>0</v>
      </c>
    </row>
    <row r="82" spans="1:15" x14ac:dyDescent="0.3">
      <c r="A82" t="s">
        <v>330</v>
      </c>
      <c r="B82">
        <v>281577</v>
      </c>
      <c r="C82" t="s">
        <v>138</v>
      </c>
      <c r="D82" t="s">
        <v>32</v>
      </c>
      <c r="E82">
        <v>2816</v>
      </c>
      <c r="F82">
        <v>0</v>
      </c>
      <c r="G82">
        <v>264682</v>
      </c>
      <c r="H82">
        <v>0</v>
      </c>
      <c r="I82">
        <v>14079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t="s">
        <v>362</v>
      </c>
      <c r="B83">
        <v>325816</v>
      </c>
      <c r="C83" t="s">
        <v>167</v>
      </c>
      <c r="D83" t="s">
        <v>32</v>
      </c>
      <c r="E83">
        <v>0</v>
      </c>
      <c r="F83">
        <v>26065</v>
      </c>
      <c r="G83">
        <v>0</v>
      </c>
      <c r="H83">
        <v>3258</v>
      </c>
      <c r="I83">
        <v>0</v>
      </c>
      <c r="J83">
        <v>0</v>
      </c>
      <c r="K83">
        <v>0</v>
      </c>
      <c r="L83">
        <v>0</v>
      </c>
      <c r="M83">
        <v>0</v>
      </c>
      <c r="N83">
        <v>296493</v>
      </c>
      <c r="O83">
        <v>0</v>
      </c>
    </row>
    <row r="84" spans="1:15" x14ac:dyDescent="0.3">
      <c r="A84" t="s">
        <v>365</v>
      </c>
      <c r="B84">
        <v>511004</v>
      </c>
      <c r="C84" t="s">
        <v>170</v>
      </c>
      <c r="D84" t="s">
        <v>32</v>
      </c>
      <c r="E84">
        <v>0</v>
      </c>
      <c r="F84">
        <v>112421</v>
      </c>
      <c r="G84">
        <v>153301</v>
      </c>
      <c r="H84">
        <v>245282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t="s">
        <v>367</v>
      </c>
      <c r="B85">
        <v>210263</v>
      </c>
      <c r="C85" t="s">
        <v>172</v>
      </c>
      <c r="D85" t="s">
        <v>32</v>
      </c>
      <c r="E85">
        <v>0</v>
      </c>
      <c r="F85">
        <v>52566</v>
      </c>
      <c r="G85">
        <v>0</v>
      </c>
      <c r="H85">
        <v>2103</v>
      </c>
      <c r="I85">
        <v>84105</v>
      </c>
      <c r="J85">
        <v>0</v>
      </c>
      <c r="K85">
        <v>0</v>
      </c>
      <c r="L85">
        <v>0</v>
      </c>
      <c r="M85">
        <v>0</v>
      </c>
      <c r="N85">
        <v>71489</v>
      </c>
      <c r="O85">
        <v>0</v>
      </c>
    </row>
    <row r="86" spans="1:15" x14ac:dyDescent="0.3">
      <c r="A86" t="s">
        <v>278</v>
      </c>
      <c r="B86">
        <v>71027</v>
      </c>
      <c r="C86" t="s">
        <v>88</v>
      </c>
      <c r="D86" t="s">
        <v>33</v>
      </c>
      <c r="E86">
        <v>10654</v>
      </c>
      <c r="F86">
        <v>60373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t="s">
        <v>322</v>
      </c>
      <c r="B87">
        <v>217269</v>
      </c>
      <c r="C87" t="s">
        <v>131</v>
      </c>
      <c r="D87" t="s">
        <v>33</v>
      </c>
      <c r="E87">
        <v>0</v>
      </c>
      <c r="F87">
        <v>215096</v>
      </c>
      <c r="G87">
        <v>2173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t="s">
        <v>332</v>
      </c>
      <c r="B88">
        <v>390889</v>
      </c>
      <c r="C88" t="s">
        <v>140</v>
      </c>
      <c r="D88" t="s">
        <v>33</v>
      </c>
      <c r="E88">
        <v>234533</v>
      </c>
      <c r="F88">
        <v>156356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t="s">
        <v>335</v>
      </c>
      <c r="B89">
        <v>221666</v>
      </c>
      <c r="C89" t="s">
        <v>143</v>
      </c>
      <c r="D89" t="s">
        <v>33</v>
      </c>
      <c r="E89">
        <v>0</v>
      </c>
      <c r="F89">
        <v>221666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t="s">
        <v>358</v>
      </c>
      <c r="B90">
        <v>247899</v>
      </c>
      <c r="C90" t="s">
        <v>163</v>
      </c>
      <c r="D90" t="s">
        <v>33</v>
      </c>
      <c r="E90">
        <v>61975</v>
      </c>
      <c r="F90">
        <v>185924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t="s">
        <v>366</v>
      </c>
      <c r="B91">
        <v>249776</v>
      </c>
      <c r="C91" t="s">
        <v>171</v>
      </c>
      <c r="D91" t="s">
        <v>33</v>
      </c>
      <c r="E91">
        <v>49955</v>
      </c>
      <c r="F91">
        <v>199821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t="s">
        <v>368</v>
      </c>
      <c r="B92">
        <v>199012</v>
      </c>
      <c r="C92" t="s">
        <v>173</v>
      </c>
      <c r="D92" t="s">
        <v>33</v>
      </c>
      <c r="E92">
        <v>0</v>
      </c>
      <c r="F92">
        <v>5970</v>
      </c>
      <c r="G92">
        <v>55724</v>
      </c>
      <c r="H92">
        <v>137318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t="s">
        <v>277</v>
      </c>
      <c r="B93">
        <v>102792</v>
      </c>
      <c r="C93" t="s">
        <v>87</v>
      </c>
      <c r="D93" t="s">
        <v>34</v>
      </c>
      <c r="E93">
        <v>82234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20558</v>
      </c>
    </row>
    <row r="94" spans="1:15" x14ac:dyDescent="0.3">
      <c r="A94" t="s">
        <v>310</v>
      </c>
      <c r="B94">
        <v>779141</v>
      </c>
      <c r="C94" t="s">
        <v>119</v>
      </c>
      <c r="D94" t="s">
        <v>34</v>
      </c>
      <c r="E94">
        <v>646687</v>
      </c>
      <c r="F94">
        <v>132454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t="s">
        <v>313</v>
      </c>
      <c r="B95">
        <v>432729</v>
      </c>
      <c r="C95" t="s">
        <v>122</v>
      </c>
      <c r="D95" t="s">
        <v>34</v>
      </c>
      <c r="E95">
        <v>411093</v>
      </c>
      <c r="F95">
        <v>0</v>
      </c>
      <c r="G95">
        <v>21636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t="s">
        <v>320</v>
      </c>
      <c r="B96">
        <v>461052</v>
      </c>
      <c r="C96" t="s">
        <v>129</v>
      </c>
      <c r="D96" t="s">
        <v>34</v>
      </c>
      <c r="E96">
        <v>461052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t="s">
        <v>364</v>
      </c>
      <c r="B97">
        <v>319458</v>
      </c>
      <c r="C97" t="s">
        <v>169</v>
      </c>
      <c r="D97" t="s">
        <v>34</v>
      </c>
      <c r="E97">
        <v>287512</v>
      </c>
      <c r="F97">
        <v>31946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t="s">
        <v>282</v>
      </c>
      <c r="B98">
        <v>187918</v>
      </c>
      <c r="C98" t="s">
        <v>92</v>
      </c>
      <c r="D98" t="s">
        <v>35</v>
      </c>
      <c r="E98">
        <v>187918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t="s">
        <v>297</v>
      </c>
      <c r="B99">
        <v>541641</v>
      </c>
      <c r="C99" t="s">
        <v>107</v>
      </c>
      <c r="D99" t="s">
        <v>35</v>
      </c>
      <c r="E99">
        <v>514559</v>
      </c>
      <c r="F99">
        <v>0</v>
      </c>
      <c r="G99">
        <v>27082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t="s">
        <v>309</v>
      </c>
      <c r="B100">
        <v>171491</v>
      </c>
      <c r="C100" t="s">
        <v>118</v>
      </c>
      <c r="D100" t="s">
        <v>35</v>
      </c>
      <c r="E100">
        <v>161202</v>
      </c>
      <c r="F100">
        <v>10289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t="s">
        <v>324</v>
      </c>
      <c r="B101">
        <v>448757</v>
      </c>
      <c r="C101" t="s">
        <v>132</v>
      </c>
      <c r="D101" t="s">
        <v>35</v>
      </c>
      <c r="E101">
        <v>444269</v>
      </c>
      <c r="F101">
        <v>4488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t="s">
        <v>331</v>
      </c>
      <c r="B102">
        <v>28916</v>
      </c>
      <c r="C102" t="s">
        <v>139</v>
      </c>
      <c r="D102" t="s">
        <v>35</v>
      </c>
      <c r="E102">
        <v>20241</v>
      </c>
      <c r="F102">
        <v>0</v>
      </c>
      <c r="G102">
        <v>7229</v>
      </c>
      <c r="H102">
        <v>1446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38AD-5535-4FE0-9D6F-73461BBC4174}">
  <dimension ref="A1:AL124"/>
  <sheetViews>
    <sheetView topLeftCell="A28" workbookViewId="0">
      <selection activeCell="A45" sqref="A45"/>
    </sheetView>
  </sheetViews>
  <sheetFormatPr defaultRowHeight="14.4" x14ac:dyDescent="0.3"/>
  <cols>
    <col min="1" max="1" width="14.44140625" bestFit="1" customWidth="1"/>
    <col min="2" max="2" width="17.6640625" bestFit="1" customWidth="1"/>
  </cols>
  <sheetData>
    <row r="1" spans="1:38" x14ac:dyDescent="0.3">
      <c r="A1" t="s">
        <v>414</v>
      </c>
      <c r="B1" s="17">
        <v>2003963</v>
      </c>
      <c r="C1" s="22" t="s">
        <v>28</v>
      </c>
      <c r="D1">
        <v>2061323</v>
      </c>
      <c r="E1" s="59">
        <v>1.0804294003862847</v>
      </c>
      <c r="J1" s="22" t="s">
        <v>1065</v>
      </c>
      <c r="K1" s="22" t="s">
        <v>372</v>
      </c>
      <c r="L1" s="22" t="s">
        <v>373</v>
      </c>
      <c r="M1" s="22" t="s">
        <v>1036</v>
      </c>
      <c r="N1" s="22" t="s">
        <v>1037</v>
      </c>
      <c r="O1" s="22" t="s">
        <v>1039</v>
      </c>
      <c r="P1" s="22" t="s">
        <v>1066</v>
      </c>
      <c r="Q1" s="22" t="s">
        <v>1067</v>
      </c>
      <c r="R1" s="22" t="s">
        <v>1062</v>
      </c>
      <c r="S1" s="22" t="s">
        <v>1064</v>
      </c>
      <c r="T1" s="22" t="s">
        <v>376</v>
      </c>
      <c r="U1" s="22" t="s">
        <v>1050</v>
      </c>
      <c r="V1" s="22" t="s">
        <v>377</v>
      </c>
      <c r="W1" s="22" t="s">
        <v>1049</v>
      </c>
      <c r="X1" s="22" t="s">
        <v>1061</v>
      </c>
      <c r="Y1" s="22" t="s">
        <v>1063</v>
      </c>
      <c r="Z1" s="22" t="s">
        <v>1057</v>
      </c>
      <c r="AA1" s="22"/>
    </row>
    <row r="2" spans="1:38" x14ac:dyDescent="0.3">
      <c r="A2" t="s">
        <v>448</v>
      </c>
      <c r="B2" s="17">
        <v>1394885</v>
      </c>
      <c r="C2" t="s">
        <v>22</v>
      </c>
      <c r="D2">
        <v>1291048</v>
      </c>
      <c r="E2">
        <f>B2/D2</f>
        <v>1.0804284581208445</v>
      </c>
      <c r="H2" t="s">
        <v>18</v>
      </c>
      <c r="I2">
        <v>1.0804383017922214</v>
      </c>
      <c r="J2" t="s">
        <v>280</v>
      </c>
      <c r="K2" t="s">
        <v>18</v>
      </c>
      <c r="L2" t="s">
        <v>90</v>
      </c>
      <c r="M2">
        <v>620688</v>
      </c>
      <c r="N2" t="str">
        <f>INDEX($P$1:$AA$1,MATCH(MAX(P2:AA2),P2:AA2,0))</f>
        <v>Sunni Arabs</v>
      </c>
      <c r="O2" s="56">
        <f>MAX(P2:AA2)/M2</f>
        <v>0.94999903333075553</v>
      </c>
      <c r="P2">
        <v>31035</v>
      </c>
      <c r="Q2">
        <v>589653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 cm="1">
        <f t="array" ref="AB2:AL2">ROUND(P2:Z2,0)</f>
        <v>31035</v>
      </c>
      <c r="AC2">
        <v>589653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421</v>
      </c>
      <c r="B3" s="17">
        <v>1914165</v>
      </c>
      <c r="C3" t="s">
        <v>18</v>
      </c>
      <c r="D3">
        <v>1771656</v>
      </c>
      <c r="E3">
        <f t="shared" ref="E3:E20" si="0">B3/D3</f>
        <v>1.0804383017922214</v>
      </c>
      <c r="I3">
        <v>1.0804383017922214</v>
      </c>
      <c r="J3" t="s">
        <v>292</v>
      </c>
      <c r="K3" t="s">
        <v>18</v>
      </c>
      <c r="L3" t="s">
        <v>102</v>
      </c>
      <c r="M3">
        <v>193606</v>
      </c>
      <c r="N3" t="str">
        <f t="shared" ref="N3:N66" si="1">INDEX($P$1:$AA$1,MATCH(MAX(P3:AA3),P3:AA3,0))</f>
        <v>Sunni Arabs</v>
      </c>
      <c r="O3" s="56">
        <f>MAX(P3:AA3)/M3</f>
        <v>1</v>
      </c>
      <c r="P3">
        <v>0</v>
      </c>
      <c r="Q3">
        <v>193606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 cm="1">
        <f t="array" ref="AB3:AL3">ROUND(P3:Z3,0)</f>
        <v>0</v>
      </c>
      <c r="AC3">
        <v>193606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428</v>
      </c>
      <c r="B4" s="17">
        <v>2231136</v>
      </c>
      <c r="C4" t="s">
        <v>24</v>
      </c>
      <c r="D4">
        <v>2065042</v>
      </c>
      <c r="E4">
        <f t="shared" si="0"/>
        <v>1.0804312938913592</v>
      </c>
      <c r="I4">
        <v>1.0804383017922214</v>
      </c>
      <c r="J4" t="s">
        <v>312</v>
      </c>
      <c r="K4" t="s">
        <v>18</v>
      </c>
      <c r="L4" t="s">
        <v>121</v>
      </c>
      <c r="M4">
        <v>690320</v>
      </c>
      <c r="N4" t="str">
        <f t="shared" si="1"/>
        <v>Sunni Arabs</v>
      </c>
      <c r="O4" s="56">
        <f>MAX(P4:AA4)/M4</f>
        <v>0.9</v>
      </c>
      <c r="P4">
        <v>69032</v>
      </c>
      <c r="Q4">
        <v>621288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 cm="1">
        <f t="array" ref="AB4:AL4">ROUND(P4:Z4,0)</f>
        <v>69032</v>
      </c>
      <c r="AC4">
        <v>621288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25</v>
      </c>
      <c r="B5" s="17">
        <v>8780422</v>
      </c>
      <c r="C5" t="s">
        <v>25</v>
      </c>
      <c r="D5">
        <v>8126755</v>
      </c>
      <c r="E5">
        <f t="shared" si="0"/>
        <v>1.0804339493438648</v>
      </c>
      <c r="I5">
        <v>1.0804383017922214</v>
      </c>
      <c r="J5" t="s">
        <v>316</v>
      </c>
      <c r="K5" t="s">
        <v>18</v>
      </c>
      <c r="L5" t="s">
        <v>125</v>
      </c>
      <c r="M5">
        <v>50824</v>
      </c>
      <c r="N5" t="str">
        <f t="shared" si="1"/>
        <v>Sunni Arabs</v>
      </c>
      <c r="O5" s="56">
        <f>MAX(P5:AA5)/M5</f>
        <v>1</v>
      </c>
      <c r="P5">
        <v>0</v>
      </c>
      <c r="Q5">
        <v>50824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 cm="1">
        <f t="array" ref="AB5:AL5">ROUND(P5:Z5,0)</f>
        <v>0</v>
      </c>
      <c r="AC5">
        <v>50824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463</v>
      </c>
      <c r="B6" s="17">
        <v>3142449</v>
      </c>
      <c r="C6" t="s">
        <v>19</v>
      </c>
      <c r="D6">
        <v>2908491</v>
      </c>
      <c r="E6">
        <f t="shared" si="0"/>
        <v>1.0804396506642104</v>
      </c>
      <c r="I6">
        <v>1.0804383017922214</v>
      </c>
      <c r="J6" t="s">
        <v>329</v>
      </c>
      <c r="K6" t="s">
        <v>18</v>
      </c>
      <c r="L6" t="s">
        <v>137</v>
      </c>
      <c r="M6">
        <v>60001</v>
      </c>
      <c r="N6" t="str">
        <f t="shared" si="1"/>
        <v>Sunni Arabs</v>
      </c>
      <c r="O6" s="56">
        <f>MAX(P6:AA6)/M6</f>
        <v>1</v>
      </c>
      <c r="P6">
        <v>0</v>
      </c>
      <c r="Q6">
        <v>60001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 cm="1">
        <f t="array" ref="AB6:AL6">ROUND(P6:Z6,0)</f>
        <v>0</v>
      </c>
      <c r="AC6">
        <v>60001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456</v>
      </c>
      <c r="B7" s="17">
        <v>2263695</v>
      </c>
      <c r="C7" t="s">
        <v>34</v>
      </c>
      <c r="D7">
        <v>2095172</v>
      </c>
      <c r="E7">
        <f t="shared" si="0"/>
        <v>1.0804339691442995</v>
      </c>
      <c r="I7">
        <v>1.0804383017922214</v>
      </c>
      <c r="J7" t="s">
        <v>343</v>
      </c>
      <c r="K7" t="s">
        <v>18</v>
      </c>
      <c r="L7" t="s">
        <v>149</v>
      </c>
      <c r="M7">
        <v>114213</v>
      </c>
      <c r="N7" t="str">
        <f t="shared" si="1"/>
        <v>Sunni Arabs</v>
      </c>
      <c r="O7" s="56">
        <f>MAX(P7:AA7)/M7</f>
        <v>1</v>
      </c>
      <c r="P7">
        <v>0</v>
      </c>
      <c r="Q7">
        <v>114213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 cm="1">
        <f t="array" ref="AB7:AL7">ROUND(P7:Z7,0)</f>
        <v>0</v>
      </c>
      <c r="AC7">
        <v>114213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26</v>
      </c>
      <c r="B8" s="17">
        <v>1768920</v>
      </c>
      <c r="C8" t="s">
        <v>26</v>
      </c>
      <c r="D8">
        <v>1702757</v>
      </c>
      <c r="E8" s="22">
        <v>1.0804333480390158</v>
      </c>
      <c r="I8">
        <v>1.0804383017922214</v>
      </c>
      <c r="J8" t="s">
        <v>345</v>
      </c>
      <c r="K8" t="s">
        <v>18</v>
      </c>
      <c r="L8" t="s">
        <v>151</v>
      </c>
      <c r="M8">
        <v>184513</v>
      </c>
      <c r="N8" t="str">
        <f t="shared" si="1"/>
        <v>Sunni Arabs</v>
      </c>
      <c r="O8" s="56">
        <f>MAX(P8:AA8)/M8</f>
        <v>1</v>
      </c>
      <c r="P8">
        <v>0</v>
      </c>
      <c r="Q8">
        <v>184513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 cm="1">
        <f t="array" ref="AB8:AL8">ROUND(P8:Z8,0)</f>
        <v>0</v>
      </c>
      <c r="AC8">
        <v>184513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399</v>
      </c>
      <c r="B9" s="17">
        <v>1396480</v>
      </c>
      <c r="C9" s="22" t="s">
        <v>27</v>
      </c>
      <c r="D9">
        <v>948957</v>
      </c>
      <c r="E9" s="59">
        <v>1.0804294003862847</v>
      </c>
      <c r="H9" t="s">
        <v>19</v>
      </c>
      <c r="I9">
        <v>1.0804396506642104</v>
      </c>
      <c r="J9" t="s">
        <v>269</v>
      </c>
      <c r="K9" t="s">
        <v>19</v>
      </c>
      <c r="L9" t="s">
        <v>80</v>
      </c>
      <c r="M9">
        <v>241667</v>
      </c>
      <c r="N9" t="str">
        <f t="shared" si="1"/>
        <v>Shia Arabs</v>
      </c>
      <c r="O9" s="56">
        <f>MAX(P9:AA9)/M9</f>
        <v>1</v>
      </c>
      <c r="P9">
        <v>241667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 cm="1">
        <f t="array" ref="AB9:AL9">ROUND(P9:Z9,0)</f>
        <v>241667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452</v>
      </c>
      <c r="B10" s="17">
        <v>879874</v>
      </c>
      <c r="C10" t="s">
        <v>20</v>
      </c>
      <c r="D10">
        <v>814371</v>
      </c>
      <c r="E10">
        <f t="shared" si="0"/>
        <v>1.0804338563136457</v>
      </c>
      <c r="I10">
        <v>1.0804396506642104</v>
      </c>
      <c r="J10" t="s">
        <v>276</v>
      </c>
      <c r="K10" t="s">
        <v>19</v>
      </c>
      <c r="L10" t="s">
        <v>19</v>
      </c>
      <c r="M10">
        <v>1551785</v>
      </c>
      <c r="N10" t="str">
        <f t="shared" si="1"/>
        <v>Shia Arabs</v>
      </c>
      <c r="O10" s="56">
        <f>MAX(P10:AA10)/M10</f>
        <v>0.99499930724939345</v>
      </c>
      <c r="P10">
        <v>1544025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3492</v>
      </c>
      <c r="Y10">
        <v>1164</v>
      </c>
      <c r="Z10">
        <v>3104</v>
      </c>
      <c r="AB10" cm="1">
        <f t="array" ref="AB10:AL10">ROUND(P10:Z10,0)</f>
        <v>1544025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3492</v>
      </c>
      <c r="AK10">
        <v>1164</v>
      </c>
      <c r="AL10">
        <v>3104</v>
      </c>
    </row>
    <row r="11" spans="1:38" x14ac:dyDescent="0.3">
      <c r="A11" t="s">
        <v>432</v>
      </c>
      <c r="B11" s="17">
        <v>1316750</v>
      </c>
      <c r="C11" t="s">
        <v>29</v>
      </c>
      <c r="D11">
        <v>1218732</v>
      </c>
      <c r="E11">
        <f t="shared" si="0"/>
        <v>1.0804262134743323</v>
      </c>
      <c r="I11">
        <v>1.0804396506642104</v>
      </c>
      <c r="J11" t="s">
        <v>281</v>
      </c>
      <c r="K11" t="s">
        <v>19</v>
      </c>
      <c r="L11" t="s">
        <v>91</v>
      </c>
      <c r="M11">
        <v>45651</v>
      </c>
      <c r="N11" t="str">
        <f t="shared" si="1"/>
        <v>Shia Arabs</v>
      </c>
      <c r="O11" s="56">
        <f>MAX(P11:AA11)/M11</f>
        <v>1</v>
      </c>
      <c r="P11">
        <v>45651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 cm="1">
        <f t="array" ref="AB11:AL11">ROUND(P11:Z11,0)</f>
        <v>45651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t="s">
        <v>30</v>
      </c>
      <c r="B12" s="17">
        <v>1726409</v>
      </c>
      <c r="C12" t="s">
        <v>30</v>
      </c>
      <c r="D12">
        <v>1597876</v>
      </c>
      <c r="E12">
        <f t="shared" si="0"/>
        <v>1.0804399089791699</v>
      </c>
      <c r="I12">
        <v>1.0804396506642104</v>
      </c>
      <c r="J12" t="s">
        <v>304</v>
      </c>
      <c r="K12" t="s">
        <v>19</v>
      </c>
      <c r="L12" t="s">
        <v>114</v>
      </c>
      <c r="M12">
        <v>253515</v>
      </c>
      <c r="N12" t="str">
        <f t="shared" si="1"/>
        <v>Shia Arabs</v>
      </c>
      <c r="O12" s="56">
        <f>MAX(P12:AA12)/M12</f>
        <v>0.92000078890795411</v>
      </c>
      <c r="P12">
        <v>233234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20281</v>
      </c>
      <c r="AB12" cm="1">
        <f t="array" ref="AB12:AL12">ROUND(P12:Z12,0)</f>
        <v>233234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20281</v>
      </c>
    </row>
    <row r="13" spans="1:38" x14ac:dyDescent="0.3">
      <c r="A13" t="s">
        <v>31</v>
      </c>
      <c r="B13" s="17">
        <v>1202175</v>
      </c>
      <c r="C13" t="s">
        <v>31</v>
      </c>
      <c r="D13">
        <v>1112673</v>
      </c>
      <c r="E13">
        <f t="shared" si="0"/>
        <v>1.0804387272810609</v>
      </c>
      <c r="I13">
        <v>1.0804396506642104</v>
      </c>
      <c r="J13" t="s">
        <v>311</v>
      </c>
      <c r="K13" t="s">
        <v>19</v>
      </c>
      <c r="L13" t="s">
        <v>120</v>
      </c>
      <c r="M13">
        <v>309085</v>
      </c>
      <c r="N13" t="str">
        <f t="shared" si="1"/>
        <v>Shia Arabs</v>
      </c>
      <c r="O13" s="56">
        <f>MAX(P13:AA13)/M13</f>
        <v>1</v>
      </c>
      <c r="P13">
        <v>309085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 cm="1">
        <f t="array" ref="AB13:AL13">ROUND(P13:Z13,0)</f>
        <v>309085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t="s">
        <v>444</v>
      </c>
      <c r="B14" s="17">
        <v>1589961</v>
      </c>
      <c r="C14" t="s">
        <v>21</v>
      </c>
      <c r="D14">
        <v>1471592</v>
      </c>
      <c r="E14">
        <f t="shared" si="0"/>
        <v>1.0804360175918326</v>
      </c>
      <c r="I14">
        <v>1.0804396506642104</v>
      </c>
      <c r="J14" t="s">
        <v>327</v>
      </c>
      <c r="K14" t="s">
        <v>19</v>
      </c>
      <c r="L14" t="s">
        <v>135</v>
      </c>
      <c r="M14">
        <v>552347</v>
      </c>
      <c r="N14" t="str">
        <f t="shared" si="1"/>
        <v>Shia Arabs</v>
      </c>
      <c r="O14" s="56">
        <f>MAX(P14:AA14)/M14</f>
        <v>0.79999891372633503</v>
      </c>
      <c r="P14">
        <v>441877</v>
      </c>
      <c r="Q14">
        <v>110470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 cm="1">
        <f t="array" ref="AB14:AL14">ROUND(P14:Z14,0)</f>
        <v>441877</v>
      </c>
      <c r="AC14">
        <v>110470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t="s">
        <v>403</v>
      </c>
      <c r="B15" s="17">
        <v>4030006</v>
      </c>
      <c r="C15" s="22" t="s">
        <v>32</v>
      </c>
      <c r="D15">
        <v>3867031</v>
      </c>
      <c r="E15" s="59">
        <v>1.0804294003862847</v>
      </c>
      <c r="I15">
        <v>1.0804396506642104</v>
      </c>
      <c r="J15" t="s">
        <v>361</v>
      </c>
      <c r="K15" t="s">
        <v>19</v>
      </c>
      <c r="L15" t="s">
        <v>166</v>
      </c>
      <c r="M15">
        <v>188399</v>
      </c>
      <c r="N15" t="str">
        <f t="shared" si="1"/>
        <v>Shia Arabs</v>
      </c>
      <c r="O15" s="56">
        <f>MAX(P15:AA15)/M15</f>
        <v>1</v>
      </c>
      <c r="P15">
        <v>188399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 cm="1">
        <f t="array" ref="AB15:AL15">ROUND(P15:Z15,0)</f>
        <v>188399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t="s">
        <v>440</v>
      </c>
      <c r="B16" s="17">
        <v>1723546</v>
      </c>
      <c r="C16" t="s">
        <v>33</v>
      </c>
      <c r="D16">
        <v>1597538</v>
      </c>
      <c r="E16" s="22">
        <v>1.0804333480390158</v>
      </c>
      <c r="H16" t="s">
        <v>20</v>
      </c>
      <c r="I16">
        <v>1.0804338563136457</v>
      </c>
      <c r="J16" t="s">
        <v>295</v>
      </c>
      <c r="K16" t="s">
        <v>20</v>
      </c>
      <c r="L16" t="s">
        <v>105</v>
      </c>
      <c r="M16">
        <v>120822</v>
      </c>
      <c r="N16" t="str">
        <f t="shared" si="1"/>
        <v>Shia Arabs</v>
      </c>
      <c r="O16" s="56">
        <f>MAX(P16:AA16)/M16</f>
        <v>1</v>
      </c>
      <c r="P16">
        <v>120822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 cm="1">
        <f t="array" ref="AB16:AL16">ROUND(P16:Z16,0)</f>
        <v>120822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t="s">
        <v>407</v>
      </c>
      <c r="B17" s="17">
        <v>2336191</v>
      </c>
      <c r="C17" t="s">
        <v>23</v>
      </c>
      <c r="D17">
        <v>2094445</v>
      </c>
      <c r="E17" s="22">
        <v>1.0804333480390158</v>
      </c>
      <c r="I17">
        <v>1.0804338563136457</v>
      </c>
      <c r="J17" t="s">
        <v>315</v>
      </c>
      <c r="K17" t="s">
        <v>20</v>
      </c>
      <c r="L17" t="s">
        <v>124</v>
      </c>
      <c r="M17">
        <v>370484</v>
      </c>
      <c r="N17" t="str">
        <f t="shared" si="1"/>
        <v>Shia Arabs</v>
      </c>
      <c r="O17" s="56">
        <f>MAX(P17:AA17)/M17</f>
        <v>1</v>
      </c>
      <c r="P17">
        <v>370484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 cm="1">
        <f t="array" ref="AB17:AL17">ROUND(P17:Z17,0)</f>
        <v>370484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t="s">
        <v>436</v>
      </c>
      <c r="B18" s="17">
        <v>1489631</v>
      </c>
      <c r="C18" t="s">
        <v>35</v>
      </c>
      <c r="D18">
        <v>1378723</v>
      </c>
      <c r="E18">
        <f t="shared" si="0"/>
        <v>1.080442554450749</v>
      </c>
      <c r="I18">
        <v>1.0804338563136457</v>
      </c>
      <c r="J18" t="s">
        <v>317</v>
      </c>
      <c r="K18" t="s">
        <v>20</v>
      </c>
      <c r="L18" t="s">
        <v>126</v>
      </c>
      <c r="M18">
        <v>11960</v>
      </c>
      <c r="N18" t="str">
        <f t="shared" si="1"/>
        <v>Shia Arabs</v>
      </c>
      <c r="O18" s="56">
        <f>MAX(P18:AA18)/M18</f>
        <v>1</v>
      </c>
      <c r="P18">
        <v>11960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 cm="1">
        <f t="array" ref="AB18:AL18">ROUND(P18:Z18,0)</f>
        <v>11960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t="s">
        <v>395</v>
      </c>
      <c r="B19" t="s">
        <v>398</v>
      </c>
      <c r="E19" t="e">
        <f t="shared" si="0"/>
        <v>#VALUE!</v>
      </c>
      <c r="I19">
        <v>1.0804338563136457</v>
      </c>
      <c r="J19" t="s">
        <v>318</v>
      </c>
      <c r="K19" t="s">
        <v>20</v>
      </c>
      <c r="L19" t="s">
        <v>127</v>
      </c>
      <c r="M19">
        <v>376608</v>
      </c>
      <c r="N19" t="str">
        <f t="shared" si="1"/>
        <v>Shia Arabs</v>
      </c>
      <c r="O19" s="56">
        <f>MAX(P19:AA19)/M19</f>
        <v>0.98000042484493155</v>
      </c>
      <c r="P19">
        <v>369076</v>
      </c>
      <c r="Q19">
        <v>7532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 cm="1">
        <f t="array" ref="AB19:AL19">ROUND(P19:Z19,0)</f>
        <v>369076</v>
      </c>
      <c r="AC19">
        <v>7532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t="s">
        <v>467</v>
      </c>
      <c r="B20" s="17">
        <v>41190658</v>
      </c>
      <c r="C20" t="s">
        <v>694</v>
      </c>
      <c r="D20">
        <v>38124182</v>
      </c>
      <c r="E20">
        <f t="shared" si="0"/>
        <v>1.0804338831453486</v>
      </c>
      <c r="H20" t="s">
        <v>21</v>
      </c>
      <c r="I20">
        <v>1.0804360175918326</v>
      </c>
      <c r="J20" t="s">
        <v>296</v>
      </c>
      <c r="K20" t="s">
        <v>21</v>
      </c>
      <c r="L20" t="s">
        <v>106</v>
      </c>
      <c r="M20">
        <v>397123</v>
      </c>
      <c r="N20" t="str">
        <f t="shared" si="1"/>
        <v>Shia Arabs</v>
      </c>
      <c r="O20" s="56">
        <f>MAX(P20:AA20)/M20</f>
        <v>1</v>
      </c>
      <c r="P20">
        <v>397123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 cm="1">
        <f t="array" ref="AB20:AL20">ROUND(P20:Z20,0)</f>
        <v>397123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C21" s="17">
        <f>B9+B15+B1</f>
        <v>7430449</v>
      </c>
      <c r="D21">
        <f>D9+D15+D1</f>
        <v>6877311</v>
      </c>
      <c r="E21">
        <f>C21/D21</f>
        <v>1.0804294003862847</v>
      </c>
      <c r="I21">
        <v>1.0804360175918326</v>
      </c>
      <c r="J21" t="s">
        <v>302</v>
      </c>
      <c r="K21" t="s">
        <v>21</v>
      </c>
      <c r="L21" t="s">
        <v>112</v>
      </c>
      <c r="M21">
        <v>295372</v>
      </c>
      <c r="N21" t="str">
        <f t="shared" si="1"/>
        <v>Shia Arabs</v>
      </c>
      <c r="O21" s="56">
        <f>MAX(P21:AA21)/M21</f>
        <v>1</v>
      </c>
      <c r="P21">
        <v>295372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 cm="1">
        <f t="array" ref="AB21:AL21">ROUND(P21:Z21,0)</f>
        <v>295372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C22" s="17">
        <f>B16+B17+B8</f>
        <v>5828657</v>
      </c>
      <c r="D22">
        <f>D17+D16+D8</f>
        <v>5394740</v>
      </c>
      <c r="E22">
        <f>C22/D22</f>
        <v>1.0804333480390158</v>
      </c>
      <c r="I22">
        <v>1.0804360175918326</v>
      </c>
      <c r="J22" t="s">
        <v>308</v>
      </c>
      <c r="K22" t="s">
        <v>21</v>
      </c>
      <c r="L22" t="s">
        <v>21</v>
      </c>
      <c r="M22">
        <v>897466</v>
      </c>
      <c r="N22" t="str">
        <f t="shared" si="1"/>
        <v>Shia Arabs</v>
      </c>
      <c r="O22" s="56">
        <f>MAX(P22:AA22)/M22</f>
        <v>1</v>
      </c>
      <c r="P22">
        <v>897466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 cm="1">
        <f t="array" ref="AB22:AL22">ROUND(P22:Z22,0)</f>
        <v>897466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9" t="s">
        <v>693</v>
      </c>
      <c r="B23" t="s">
        <v>1068</v>
      </c>
      <c r="D23" t="s">
        <v>7</v>
      </c>
      <c r="E23" s="17">
        <v>38124182</v>
      </c>
      <c r="H23" t="s">
        <v>22</v>
      </c>
      <c r="I23">
        <v>1.0804284581208445</v>
      </c>
      <c r="J23" t="s">
        <v>270</v>
      </c>
      <c r="K23" t="s">
        <v>22</v>
      </c>
      <c r="L23" t="s">
        <v>81</v>
      </c>
      <c r="M23">
        <v>194982</v>
      </c>
      <c r="N23" t="str">
        <f t="shared" si="1"/>
        <v>Shia Arabs</v>
      </c>
      <c r="O23" s="56">
        <f>MAX(P23:AA23)/M23</f>
        <v>1</v>
      </c>
      <c r="P23">
        <v>194982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 cm="1">
        <f t="array" ref="AB23:AL23">ROUND(P23:Z23,0)</f>
        <v>194982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20" t="s">
        <v>18</v>
      </c>
      <c r="B24" s="57">
        <v>1914165</v>
      </c>
      <c r="D24" t="s">
        <v>476</v>
      </c>
      <c r="E24" s="17">
        <v>1771656</v>
      </c>
      <c r="I24">
        <v>1.0804284581208445</v>
      </c>
      <c r="J24" t="s">
        <v>279</v>
      </c>
      <c r="K24" t="s">
        <v>22</v>
      </c>
      <c r="L24" t="s">
        <v>89</v>
      </c>
      <c r="M24">
        <v>650869</v>
      </c>
      <c r="N24" t="str">
        <f t="shared" si="1"/>
        <v>Shia Arabs</v>
      </c>
      <c r="O24" s="56">
        <f>MAX(P24:AA24)/M24</f>
        <v>1</v>
      </c>
      <c r="P24">
        <v>650869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 cm="1">
        <f t="array" ref="AB24:AL24">ROUND(P24:Z24,0)</f>
        <v>650869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20" t="s">
        <v>19</v>
      </c>
      <c r="B25" s="57">
        <v>3142449</v>
      </c>
      <c r="C25" t="s">
        <v>391</v>
      </c>
      <c r="D25" t="s">
        <v>495</v>
      </c>
      <c r="E25" s="17">
        <v>2908491</v>
      </c>
      <c r="I25">
        <v>1.0804284581208445</v>
      </c>
      <c r="J25" t="s">
        <v>284</v>
      </c>
      <c r="K25" t="s">
        <v>22</v>
      </c>
      <c r="L25" t="s">
        <v>94</v>
      </c>
      <c r="M25">
        <v>253824</v>
      </c>
      <c r="N25" t="str">
        <f t="shared" si="1"/>
        <v>Shia Arabs</v>
      </c>
      <c r="O25" s="56">
        <f>MAX(P25:AA25)/M25</f>
        <v>1</v>
      </c>
      <c r="P25">
        <v>253824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 cm="1">
        <f t="array" ref="AB25:AL25">ROUND(P25:Z25,0)</f>
        <v>253824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20" t="s">
        <v>20</v>
      </c>
      <c r="B26" s="57">
        <v>879874</v>
      </c>
      <c r="D26" t="s">
        <v>505</v>
      </c>
      <c r="E26" s="17">
        <v>814371</v>
      </c>
      <c r="I26">
        <v>1.0804284581208445</v>
      </c>
      <c r="J26" t="s">
        <v>319</v>
      </c>
      <c r="K26" t="s">
        <v>22</v>
      </c>
      <c r="L26" t="s">
        <v>128</v>
      </c>
      <c r="M26">
        <v>295210</v>
      </c>
      <c r="N26" t="str">
        <f t="shared" si="1"/>
        <v>Shia Arabs</v>
      </c>
      <c r="O26" s="56">
        <f>MAX(P26:AA26)/M26</f>
        <v>1</v>
      </c>
      <c r="P26">
        <v>295210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 cm="1">
        <f t="array" ref="AB26:AL26">ROUND(P26:Z26,0)</f>
        <v>295210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20" t="s">
        <v>21</v>
      </c>
      <c r="B27" s="57">
        <v>1589961</v>
      </c>
      <c r="D27" t="s">
        <v>513</v>
      </c>
      <c r="E27" s="17">
        <v>1291048</v>
      </c>
      <c r="H27" t="s">
        <v>23</v>
      </c>
      <c r="I27">
        <v>1.0804333480390158</v>
      </c>
      <c r="J27" t="s">
        <v>323</v>
      </c>
      <c r="K27" t="s">
        <v>23</v>
      </c>
      <c r="L27" t="s">
        <v>23</v>
      </c>
      <c r="M27">
        <v>960628</v>
      </c>
      <c r="N27" t="str">
        <f t="shared" si="1"/>
        <v>Kurds</v>
      </c>
      <c r="O27" s="56">
        <f>MAX(P27:AA27)/M27</f>
        <v>1</v>
      </c>
      <c r="P27">
        <v>0</v>
      </c>
      <c r="Q27">
        <v>0</v>
      </c>
      <c r="R27">
        <v>0</v>
      </c>
      <c r="S27">
        <v>0</v>
      </c>
      <c r="T27">
        <v>960628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 cm="1">
        <f t="array" ref="AB27:AL27">ROUND(P27:Z27,0)</f>
        <v>0</v>
      </c>
      <c r="AC27">
        <v>0</v>
      </c>
      <c r="AD27">
        <v>0</v>
      </c>
      <c r="AE27">
        <v>0</v>
      </c>
      <c r="AF27">
        <v>960628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20" t="s">
        <v>22</v>
      </c>
      <c r="B28" s="57">
        <v>1394885</v>
      </c>
      <c r="C28" t="s">
        <v>33</v>
      </c>
      <c r="D28" t="s">
        <v>519</v>
      </c>
      <c r="E28" s="17">
        <v>1471592</v>
      </c>
      <c r="I28">
        <v>1.0804333480390158</v>
      </c>
      <c r="J28" t="s">
        <v>336</v>
      </c>
      <c r="K28" t="s">
        <v>23</v>
      </c>
      <c r="L28" t="s">
        <v>144</v>
      </c>
      <c r="M28">
        <v>183494</v>
      </c>
      <c r="N28" t="str">
        <f t="shared" si="1"/>
        <v>Kurds</v>
      </c>
      <c r="O28" s="56">
        <f>MAX(P28:AA28)/M28</f>
        <v>1</v>
      </c>
      <c r="P28">
        <v>0</v>
      </c>
      <c r="Q28">
        <v>0</v>
      </c>
      <c r="R28">
        <v>0</v>
      </c>
      <c r="S28">
        <v>0</v>
      </c>
      <c r="T28">
        <v>183494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 cm="1">
        <f t="array" ref="AB28:AL28">ROUND(P28:Z28,0)</f>
        <v>0</v>
      </c>
      <c r="AC28">
        <v>0</v>
      </c>
      <c r="AD28">
        <v>0</v>
      </c>
      <c r="AE28">
        <v>0</v>
      </c>
      <c r="AF28">
        <v>183494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20" t="s">
        <v>23</v>
      </c>
      <c r="B29" s="57">
        <v>2262909</v>
      </c>
      <c r="D29" s="22" t="s">
        <v>526</v>
      </c>
      <c r="E29" s="58">
        <v>1854778</v>
      </c>
      <c r="I29">
        <v>1.0804333480390158</v>
      </c>
      <c r="J29" t="s">
        <v>338</v>
      </c>
      <c r="K29" t="s">
        <v>23</v>
      </c>
      <c r="L29" t="s">
        <v>146</v>
      </c>
      <c r="M29">
        <v>128653</v>
      </c>
      <c r="N29" t="str">
        <f t="shared" si="1"/>
        <v>Kurds</v>
      </c>
      <c r="O29" s="56">
        <f>MAX(P29:AA29)/M29</f>
        <v>1</v>
      </c>
      <c r="P29">
        <v>0</v>
      </c>
      <c r="Q29">
        <v>0</v>
      </c>
      <c r="R29">
        <v>0</v>
      </c>
      <c r="S29">
        <v>0</v>
      </c>
      <c r="T29">
        <v>128653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 cm="1">
        <f t="array" ref="AB29:AL29">ROUND(P29:Z29,0)</f>
        <v>0</v>
      </c>
      <c r="AC29">
        <v>0</v>
      </c>
      <c r="AD29">
        <v>0</v>
      </c>
      <c r="AE29">
        <v>0</v>
      </c>
      <c r="AF29">
        <v>128653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20" t="s">
        <v>24</v>
      </c>
      <c r="B30" s="57">
        <v>2231136</v>
      </c>
      <c r="D30" s="22" t="s">
        <v>544</v>
      </c>
      <c r="E30" s="17">
        <v>2053305</v>
      </c>
      <c r="F30" s="17"/>
      <c r="I30">
        <v>1.0804333480390158</v>
      </c>
      <c r="J30" t="s">
        <v>340</v>
      </c>
      <c r="K30" t="s">
        <v>23</v>
      </c>
      <c r="L30" t="s">
        <v>148</v>
      </c>
      <c r="M30">
        <v>68776</v>
      </c>
      <c r="N30" t="str">
        <f t="shared" si="1"/>
        <v>Kurds</v>
      </c>
      <c r="O30" s="56">
        <f>MAX(P30:AA30)/M30</f>
        <v>1</v>
      </c>
      <c r="P30">
        <v>0</v>
      </c>
      <c r="Q30">
        <v>0</v>
      </c>
      <c r="R30">
        <v>0</v>
      </c>
      <c r="S30">
        <v>0</v>
      </c>
      <c r="T30">
        <v>68776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 cm="1">
        <f t="array" ref="AB30:AL30">ROUND(P30:Z30,0)</f>
        <v>0</v>
      </c>
      <c r="AC30">
        <v>0</v>
      </c>
      <c r="AD30">
        <v>0</v>
      </c>
      <c r="AE30">
        <v>0</v>
      </c>
      <c r="AF30">
        <v>68776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20" t="s">
        <v>25</v>
      </c>
      <c r="B31" s="57">
        <v>8780422</v>
      </c>
      <c r="D31" t="s">
        <v>568</v>
      </c>
      <c r="E31" s="17">
        <v>2065042</v>
      </c>
      <c r="F31" s="17"/>
      <c r="I31">
        <v>1.0804333480390158</v>
      </c>
      <c r="J31" t="s">
        <v>344</v>
      </c>
      <c r="K31" t="s">
        <v>23</v>
      </c>
      <c r="L31" t="s">
        <v>150</v>
      </c>
      <c r="M31">
        <v>210686</v>
      </c>
      <c r="N31" t="str">
        <f t="shared" si="1"/>
        <v>Kurds</v>
      </c>
      <c r="O31" s="56">
        <f>MAX(P31:AA31)/M31</f>
        <v>1</v>
      </c>
      <c r="P31">
        <v>0</v>
      </c>
      <c r="Q31">
        <v>0</v>
      </c>
      <c r="R31">
        <v>0</v>
      </c>
      <c r="S31">
        <v>0</v>
      </c>
      <c r="T31">
        <v>210686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 cm="1">
        <f t="array" ref="AB31:AL31">ROUND(P31:Z31,0)</f>
        <v>0</v>
      </c>
      <c r="AC31">
        <v>0</v>
      </c>
      <c r="AD31">
        <v>0</v>
      </c>
      <c r="AE31">
        <v>0</v>
      </c>
      <c r="AF31">
        <v>210686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20" t="s">
        <v>26</v>
      </c>
      <c r="B32" s="57">
        <v>1839715</v>
      </c>
      <c r="D32" t="s">
        <v>576</v>
      </c>
      <c r="E32" s="17">
        <v>8126755</v>
      </c>
      <c r="F32" s="17"/>
      <c r="I32">
        <v>1.0804333480390158</v>
      </c>
      <c r="J32" t="s">
        <v>346</v>
      </c>
      <c r="K32" t="s">
        <v>23</v>
      </c>
      <c r="L32" t="s">
        <v>152</v>
      </c>
      <c r="M32">
        <v>216919</v>
      </c>
      <c r="N32" t="str">
        <f t="shared" si="1"/>
        <v>Kurds</v>
      </c>
      <c r="O32" s="56">
        <f>MAX(P32:AA32)/M32</f>
        <v>1</v>
      </c>
      <c r="P32">
        <v>0</v>
      </c>
      <c r="Q32">
        <v>0</v>
      </c>
      <c r="R32">
        <v>0</v>
      </c>
      <c r="S32">
        <v>0</v>
      </c>
      <c r="T32">
        <v>216919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 cm="1">
        <f t="array" ref="AB32:AL32">ROUND(P32:Z32,0)</f>
        <v>0</v>
      </c>
      <c r="AC32">
        <v>0</v>
      </c>
      <c r="AD32">
        <v>0</v>
      </c>
      <c r="AE32">
        <v>0</v>
      </c>
      <c r="AF32">
        <v>216919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20" t="s">
        <v>27</v>
      </c>
      <c r="B33" s="57">
        <v>1025281</v>
      </c>
      <c r="D33" s="22" t="s">
        <v>593</v>
      </c>
      <c r="E33" s="17">
        <v>1292535</v>
      </c>
      <c r="F33" s="17"/>
      <c r="I33">
        <v>1.0804333480390158</v>
      </c>
      <c r="J33" t="s">
        <v>353</v>
      </c>
      <c r="K33" t="s">
        <v>23</v>
      </c>
      <c r="L33" t="s">
        <v>158</v>
      </c>
      <c r="M33">
        <v>49986</v>
      </c>
      <c r="N33" t="str">
        <f t="shared" si="1"/>
        <v>Kurds</v>
      </c>
      <c r="O33" s="56">
        <f>MAX(P33:AA33)/M33</f>
        <v>1</v>
      </c>
      <c r="P33">
        <v>0</v>
      </c>
      <c r="Q33">
        <v>0</v>
      </c>
      <c r="R33">
        <v>0</v>
      </c>
      <c r="S33">
        <v>0</v>
      </c>
      <c r="T33">
        <v>49986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 cm="1">
        <f t="array" ref="AB33:AL33">ROUND(P33:Z33,0)</f>
        <v>0</v>
      </c>
      <c r="AC33">
        <v>0</v>
      </c>
      <c r="AD33">
        <v>0</v>
      </c>
      <c r="AE33">
        <v>0</v>
      </c>
      <c r="AF33">
        <v>49986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20" t="s">
        <v>28</v>
      </c>
      <c r="B34" s="57">
        <v>2227114</v>
      </c>
      <c r="D34" t="s">
        <v>605</v>
      </c>
      <c r="E34" s="17">
        <v>2095172</v>
      </c>
      <c r="F34" s="17"/>
      <c r="I34">
        <v>1.0804333480390158</v>
      </c>
      <c r="J34" t="s">
        <v>354</v>
      </c>
      <c r="K34" t="s">
        <v>23</v>
      </c>
      <c r="L34" t="s">
        <v>159</v>
      </c>
      <c r="M34">
        <v>141306</v>
      </c>
      <c r="N34" t="str">
        <f t="shared" si="1"/>
        <v>Kurds</v>
      </c>
      <c r="O34" s="56">
        <f>MAX(P34:AA34)/M34</f>
        <v>1</v>
      </c>
      <c r="P34">
        <v>0</v>
      </c>
      <c r="Q34">
        <v>0</v>
      </c>
      <c r="R34">
        <v>0</v>
      </c>
      <c r="S34">
        <v>0</v>
      </c>
      <c r="T34">
        <v>141306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 cm="1">
        <f t="array" ref="AB34:AL34">ROUND(P34:Z34,0)</f>
        <v>0</v>
      </c>
      <c r="AC34">
        <v>0</v>
      </c>
      <c r="AD34">
        <v>0</v>
      </c>
      <c r="AE34">
        <v>0</v>
      </c>
      <c r="AF34">
        <v>141306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20" t="s">
        <v>29</v>
      </c>
      <c r="B35" s="57">
        <v>1316750</v>
      </c>
      <c r="C35" t="s">
        <v>391</v>
      </c>
      <c r="D35" s="22" t="s">
        <v>623</v>
      </c>
      <c r="E35" s="17">
        <v>1637226</v>
      </c>
      <c r="F35" s="17"/>
      <c r="I35">
        <v>1.0804333480390158</v>
      </c>
      <c r="J35" t="s">
        <v>356</v>
      </c>
      <c r="K35" t="s">
        <v>23</v>
      </c>
      <c r="L35" t="s">
        <v>161</v>
      </c>
      <c r="M35">
        <v>264390</v>
      </c>
      <c r="N35" t="str">
        <f t="shared" si="1"/>
        <v>Kurds</v>
      </c>
      <c r="O35" s="56">
        <f>MAX(P35:AA35)/M35</f>
        <v>1</v>
      </c>
      <c r="P35">
        <v>0</v>
      </c>
      <c r="Q35">
        <v>0</v>
      </c>
      <c r="R35">
        <v>0</v>
      </c>
      <c r="S35">
        <v>0</v>
      </c>
      <c r="T35">
        <v>264390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 cm="1">
        <f t="array" ref="AB35:AL35">ROUND(P35:Z35,0)</f>
        <v>0</v>
      </c>
      <c r="AC35">
        <v>0</v>
      </c>
      <c r="AD35">
        <v>0</v>
      </c>
      <c r="AE35">
        <v>0</v>
      </c>
      <c r="AF35">
        <v>264390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20" t="s">
        <v>30</v>
      </c>
      <c r="B36" s="57">
        <v>1726409</v>
      </c>
      <c r="C36" t="s">
        <v>33</v>
      </c>
      <c r="D36" s="22" t="s">
        <v>632</v>
      </c>
      <c r="E36" s="17">
        <v>108974</v>
      </c>
      <c r="F36" s="17"/>
      <c r="I36">
        <v>1.0804333480390158</v>
      </c>
      <c r="J36" t="s">
        <v>360</v>
      </c>
      <c r="K36" t="s">
        <v>23</v>
      </c>
      <c r="L36" t="s">
        <v>165</v>
      </c>
      <c r="M36">
        <v>38071</v>
      </c>
      <c r="N36" t="str">
        <f t="shared" si="1"/>
        <v>Kurds</v>
      </c>
      <c r="O36" s="56">
        <f>MAX(P36:AA36)/M36</f>
        <v>1</v>
      </c>
      <c r="P36">
        <v>0</v>
      </c>
      <c r="Q36">
        <v>0</v>
      </c>
      <c r="R36">
        <v>0</v>
      </c>
      <c r="S36">
        <v>0</v>
      </c>
      <c r="T36">
        <v>38071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 cm="1">
        <f t="array" ref="AB36:AL36">ROUND(P36:Z36,0)</f>
        <v>0</v>
      </c>
      <c r="AC36">
        <v>0</v>
      </c>
      <c r="AD36">
        <v>0</v>
      </c>
      <c r="AE36">
        <v>0</v>
      </c>
      <c r="AF36">
        <v>38071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20" t="s">
        <v>31</v>
      </c>
      <c r="B37" s="57">
        <v>1202175</v>
      </c>
      <c r="D37" t="s">
        <v>1069</v>
      </c>
      <c r="E37" s="17">
        <v>1218732</v>
      </c>
      <c r="F37" s="17"/>
      <c r="H37" t="s">
        <v>24</v>
      </c>
      <c r="I37">
        <v>1.0804312938913592</v>
      </c>
      <c r="J37" t="s">
        <v>285</v>
      </c>
      <c r="K37" t="s">
        <v>24</v>
      </c>
      <c r="L37" t="s">
        <v>95</v>
      </c>
      <c r="M37">
        <v>514428</v>
      </c>
      <c r="N37" t="str">
        <f t="shared" si="1"/>
        <v>Shia Arabs</v>
      </c>
      <c r="O37" s="56">
        <f>MAX(P37:AA37)/M37</f>
        <v>1</v>
      </c>
      <c r="P37">
        <v>514428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 cm="1">
        <f t="array" ref="AB37:AL37">ROUND(P37:Z37,0)</f>
        <v>514428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20" t="s">
        <v>32</v>
      </c>
      <c r="B38" s="57">
        <v>4178054</v>
      </c>
      <c r="D38" t="s">
        <v>639</v>
      </c>
      <c r="E38" s="17">
        <v>1597876</v>
      </c>
      <c r="F38" s="17"/>
      <c r="I38">
        <v>1.0804312938913592</v>
      </c>
      <c r="J38" t="s">
        <v>288</v>
      </c>
      <c r="K38" t="s">
        <v>24</v>
      </c>
      <c r="L38" t="s">
        <v>98</v>
      </c>
      <c r="M38">
        <v>908941</v>
      </c>
      <c r="N38" t="str">
        <f t="shared" si="1"/>
        <v>Shia Arabs</v>
      </c>
      <c r="O38" s="56">
        <f>MAX(P38:AA38)/M38</f>
        <v>1</v>
      </c>
      <c r="P38">
        <v>908941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 cm="1">
        <f t="array" ref="AB38:AL38">ROUND(P38:Z38,0)</f>
        <v>908941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20" t="s">
        <v>33</v>
      </c>
      <c r="B39" s="57">
        <v>1726033</v>
      </c>
      <c r="D39" s="59" t="s">
        <v>645</v>
      </c>
      <c r="E39" s="17">
        <v>1112673</v>
      </c>
      <c r="F39" s="17"/>
      <c r="I39">
        <v>1.0804312938913592</v>
      </c>
      <c r="J39" t="s">
        <v>299</v>
      </c>
      <c r="K39" t="s">
        <v>24</v>
      </c>
      <c r="L39" t="s">
        <v>109</v>
      </c>
      <c r="M39">
        <v>382585</v>
      </c>
      <c r="N39" t="str">
        <f t="shared" si="1"/>
        <v>Shia Arabs</v>
      </c>
      <c r="O39" s="56">
        <f>MAX(P39:AA39)/M39</f>
        <v>0.94000026137982406</v>
      </c>
      <c r="P39">
        <v>359630</v>
      </c>
      <c r="Q39">
        <v>22955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 cm="1">
        <f t="array" ref="AB39:AL39">ROUND(P39:Z39,0)</f>
        <v>359630</v>
      </c>
      <c r="AC39">
        <v>22955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20" t="s">
        <v>34</v>
      </c>
      <c r="B40" s="57">
        <v>2263695</v>
      </c>
      <c r="C40" t="s">
        <v>391</v>
      </c>
      <c r="D40" s="22" t="s">
        <v>653</v>
      </c>
      <c r="E40" s="17">
        <v>3729998</v>
      </c>
      <c r="F40" s="17"/>
      <c r="I40">
        <v>1.0804312938913592</v>
      </c>
      <c r="J40" t="s">
        <v>307</v>
      </c>
      <c r="K40" t="s">
        <v>24</v>
      </c>
      <c r="L40" t="s">
        <v>117</v>
      </c>
      <c r="M40">
        <v>425182</v>
      </c>
      <c r="N40" t="str">
        <f t="shared" si="1"/>
        <v>Shia Arabs</v>
      </c>
      <c r="O40" s="56">
        <f>MAX(P40:AA40)/M40</f>
        <v>0.90000047038679909</v>
      </c>
      <c r="P40">
        <v>382664</v>
      </c>
      <c r="Q40">
        <v>42518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 cm="1">
        <f t="array" ref="AB40:AL40">ROUND(P40:Z40,0)</f>
        <v>382664</v>
      </c>
      <c r="AC40">
        <v>42518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20" t="s">
        <v>35</v>
      </c>
      <c r="B41" s="57">
        <v>1489631</v>
      </c>
      <c r="D41" s="22" t="s">
        <v>665</v>
      </c>
      <c r="E41" s="17">
        <v>1595235</v>
      </c>
      <c r="F41" s="17"/>
      <c r="H41" t="s">
        <v>25</v>
      </c>
      <c r="I41">
        <v>1.0804339493438648</v>
      </c>
      <c r="J41" t="s">
        <v>272</v>
      </c>
      <c r="K41" t="s">
        <v>25</v>
      </c>
      <c r="L41" t="s">
        <v>83</v>
      </c>
      <c r="M41">
        <v>1299213</v>
      </c>
      <c r="N41" t="str">
        <f t="shared" si="1"/>
        <v>Shia Arabs</v>
      </c>
      <c r="O41" s="56">
        <f>MAX(P41:AA41)/M41</f>
        <v>0.84999996151516344</v>
      </c>
      <c r="P41">
        <v>1104331</v>
      </c>
      <c r="Q41">
        <v>181890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12992</v>
      </c>
      <c r="Y41">
        <v>0</v>
      </c>
      <c r="Z41">
        <v>0</v>
      </c>
      <c r="AB41" cm="1">
        <f t="array" ref="AB41:AL41">ROUND(P41:Z41,0)</f>
        <v>1104331</v>
      </c>
      <c r="AC41">
        <v>181890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12992</v>
      </c>
      <c r="AK41">
        <v>0</v>
      </c>
      <c r="AL41">
        <v>0</v>
      </c>
    </row>
    <row r="42" spans="1:38" x14ac:dyDescent="0.3">
      <c r="A42" s="20" t="s">
        <v>694</v>
      </c>
      <c r="B42" s="57">
        <v>41190658</v>
      </c>
      <c r="D42" t="s">
        <v>679</v>
      </c>
      <c r="E42" s="17">
        <v>1378723</v>
      </c>
      <c r="F42" s="17"/>
      <c r="I42">
        <v>1.0804339493438648</v>
      </c>
      <c r="J42" t="s">
        <v>290</v>
      </c>
      <c r="K42" t="s">
        <v>25</v>
      </c>
      <c r="L42" t="s">
        <v>100</v>
      </c>
      <c r="M42">
        <v>1475433</v>
      </c>
      <c r="N42" t="str">
        <f t="shared" si="1"/>
        <v>Sunni Arabs</v>
      </c>
      <c r="O42" s="56">
        <f>MAX(P42:AA42)/M42</f>
        <v>0.75000016944178416</v>
      </c>
      <c r="P42">
        <v>368858</v>
      </c>
      <c r="Q42">
        <v>1106575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 cm="1">
        <f t="array" ref="AB42:AL42">ROUND(P42:Z42,0)</f>
        <v>368858</v>
      </c>
      <c r="AC42">
        <v>1106575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I43">
        <v>1.0804339493438648</v>
      </c>
      <c r="J43" t="s">
        <v>293</v>
      </c>
      <c r="K43" t="s">
        <v>25</v>
      </c>
      <c r="L43" t="s">
        <v>103</v>
      </c>
      <c r="M43">
        <v>1721862</v>
      </c>
      <c r="N43" t="str">
        <f t="shared" si="1"/>
        <v>Sunni Arabs</v>
      </c>
      <c r="O43" s="56">
        <f>MAX(P43:AA43)/M43</f>
        <v>0.53999972123201512</v>
      </c>
      <c r="P43">
        <v>774838</v>
      </c>
      <c r="Q43">
        <v>929805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17219</v>
      </c>
      <c r="Y43">
        <v>0</v>
      </c>
      <c r="Z43">
        <v>0</v>
      </c>
      <c r="AB43" cm="1">
        <f t="array" ref="AB43:AL43">ROUND(P43:Z43,0)</f>
        <v>774838</v>
      </c>
      <c r="AC43">
        <v>929805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17219</v>
      </c>
      <c r="AK43">
        <v>0</v>
      </c>
      <c r="AL43">
        <v>0</v>
      </c>
    </row>
    <row r="44" spans="1:38" x14ac:dyDescent="0.3">
      <c r="I44">
        <v>1.0804339493438648</v>
      </c>
      <c r="J44" t="s">
        <v>298</v>
      </c>
      <c r="K44" t="s">
        <v>25</v>
      </c>
      <c r="L44" t="s">
        <v>108</v>
      </c>
      <c r="M44">
        <v>496646</v>
      </c>
      <c r="N44" t="str">
        <f t="shared" si="1"/>
        <v>Shia Arabs</v>
      </c>
      <c r="O44" s="56">
        <f>MAX(P44:AA44)/M44</f>
        <v>0.98000185242607407</v>
      </c>
      <c r="P44">
        <v>486714</v>
      </c>
      <c r="Q44">
        <v>9932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 cm="1">
        <f t="array" ref="AB44:AL44">ROUND(P44:Z44,0)</f>
        <v>486714</v>
      </c>
      <c r="AC44">
        <v>9932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20" t="s">
        <v>1070</v>
      </c>
      <c r="I45">
        <v>1.0804339493438648</v>
      </c>
      <c r="J45" t="s">
        <v>300</v>
      </c>
      <c r="K45" t="s">
        <v>25</v>
      </c>
      <c r="L45" t="s">
        <v>110</v>
      </c>
      <c r="M45">
        <v>522934</v>
      </c>
      <c r="N45" t="str">
        <f t="shared" si="1"/>
        <v>Shia Arabs</v>
      </c>
      <c r="O45" s="56">
        <f>MAX(P45:AA45)/M45</f>
        <v>0.74999904385639493</v>
      </c>
      <c r="P45">
        <v>392200</v>
      </c>
      <c r="Q45">
        <v>130734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 cm="1">
        <f t="array" ref="AB45:AL45">ROUND(P45:Z45,0)</f>
        <v>392200</v>
      </c>
      <c r="AC45">
        <v>130734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I46">
        <v>1.0804339493438648</v>
      </c>
      <c r="J46" t="s">
        <v>314</v>
      </c>
      <c r="K46" t="s">
        <v>25</v>
      </c>
      <c r="L46" t="s">
        <v>123</v>
      </c>
      <c r="M46">
        <v>1955011</v>
      </c>
      <c r="N46" t="str">
        <f t="shared" si="1"/>
        <v>Shia Arabs</v>
      </c>
      <c r="O46" s="56">
        <f>MAX(P46:AA46)/M46</f>
        <v>0.70100014782525522</v>
      </c>
      <c r="P46">
        <v>1370463</v>
      </c>
      <c r="Q46">
        <v>432057</v>
      </c>
      <c r="R46">
        <v>3812</v>
      </c>
      <c r="S46">
        <v>432</v>
      </c>
      <c r="T46">
        <v>0</v>
      </c>
      <c r="U46">
        <v>0</v>
      </c>
      <c r="V46">
        <v>0</v>
      </c>
      <c r="W46">
        <v>0</v>
      </c>
      <c r="X46">
        <v>138081</v>
      </c>
      <c r="Y46">
        <v>10166</v>
      </c>
      <c r="Z46">
        <v>0</v>
      </c>
      <c r="AB46" cm="1">
        <f t="array" ref="AB46:AL46">ROUND(P46:Z46,0)</f>
        <v>1370463</v>
      </c>
      <c r="AC46">
        <v>432057</v>
      </c>
      <c r="AD46">
        <v>3812</v>
      </c>
      <c r="AE46">
        <v>432</v>
      </c>
      <c r="AF46">
        <v>0</v>
      </c>
      <c r="AG46">
        <v>0</v>
      </c>
      <c r="AH46">
        <v>0</v>
      </c>
      <c r="AI46">
        <v>0</v>
      </c>
      <c r="AJ46">
        <v>138081</v>
      </c>
      <c r="AK46">
        <v>10166</v>
      </c>
      <c r="AL46">
        <v>0</v>
      </c>
    </row>
    <row r="47" spans="1:38" x14ac:dyDescent="0.3">
      <c r="I47">
        <v>1.0804339493438648</v>
      </c>
      <c r="J47" t="s">
        <v>325</v>
      </c>
      <c r="K47" t="s">
        <v>25</v>
      </c>
      <c r="L47" t="s">
        <v>133</v>
      </c>
      <c r="M47">
        <v>1309323</v>
      </c>
      <c r="N47" t="str">
        <f t="shared" si="1"/>
        <v>Shia Arabs</v>
      </c>
      <c r="O47" s="56">
        <f>MAX(P47:AA47)/M47</f>
        <v>0.98000035132660157</v>
      </c>
      <c r="P47">
        <v>1283137</v>
      </c>
      <c r="Q47">
        <v>13093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13093</v>
      </c>
      <c r="Y47">
        <v>0</v>
      </c>
      <c r="Z47">
        <v>0</v>
      </c>
      <c r="AB47" cm="1">
        <f t="array" ref="AB47:AL47">ROUND(P47:Z47,0)</f>
        <v>1283137</v>
      </c>
      <c r="AC47">
        <v>13093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13093</v>
      </c>
      <c r="AK47">
        <v>0</v>
      </c>
      <c r="AL47">
        <v>0</v>
      </c>
    </row>
    <row r="48" spans="1:38" x14ac:dyDescent="0.3">
      <c r="H48" t="s">
        <v>26</v>
      </c>
      <c r="I48">
        <v>1.0804333480390158</v>
      </c>
      <c r="J48" t="s">
        <v>294</v>
      </c>
      <c r="K48" t="s">
        <v>26</v>
      </c>
      <c r="L48" t="s">
        <v>104</v>
      </c>
      <c r="M48">
        <v>378087</v>
      </c>
      <c r="N48" t="str">
        <f t="shared" si="1"/>
        <v>Shia Arabs</v>
      </c>
      <c r="O48" s="56">
        <f>MAX(P48:AA48)/M48</f>
        <v>0.50000132244695006</v>
      </c>
      <c r="P48">
        <v>189044</v>
      </c>
      <c r="Q48">
        <v>170139</v>
      </c>
      <c r="R48">
        <v>0</v>
      </c>
      <c r="S48">
        <v>0</v>
      </c>
      <c r="T48">
        <v>0</v>
      </c>
      <c r="U48">
        <v>0</v>
      </c>
      <c r="V48">
        <v>18904</v>
      </c>
      <c r="W48">
        <v>0</v>
      </c>
      <c r="X48">
        <v>0</v>
      </c>
      <c r="Y48">
        <v>0</v>
      </c>
      <c r="Z48">
        <v>0</v>
      </c>
      <c r="AB48" cm="1">
        <f t="array" ref="AB48:AL48">ROUND(P48:Z48,0)</f>
        <v>189044</v>
      </c>
      <c r="AC48">
        <v>170139</v>
      </c>
      <c r="AD48">
        <v>0</v>
      </c>
      <c r="AE48">
        <v>0</v>
      </c>
      <c r="AF48">
        <v>0</v>
      </c>
      <c r="AG48">
        <v>0</v>
      </c>
      <c r="AH48">
        <v>18904</v>
      </c>
      <c r="AI48">
        <v>0</v>
      </c>
      <c r="AJ48">
        <v>0</v>
      </c>
      <c r="AK48">
        <v>0</v>
      </c>
      <c r="AL48">
        <v>0</v>
      </c>
    </row>
    <row r="49" spans="8:38" x14ac:dyDescent="0.3">
      <c r="I49">
        <v>1.0804333480390158</v>
      </c>
      <c r="J49" t="s">
        <v>306</v>
      </c>
      <c r="K49" t="s">
        <v>26</v>
      </c>
      <c r="L49" t="s">
        <v>116</v>
      </c>
      <c r="M49">
        <v>274998</v>
      </c>
      <c r="N49" t="str">
        <f t="shared" si="1"/>
        <v>Shia Arabs</v>
      </c>
      <c r="O49" s="56">
        <f>MAX(P49:AA49)/M49</f>
        <v>0.56999687270452881</v>
      </c>
      <c r="P49">
        <v>156748</v>
      </c>
      <c r="Q49">
        <v>68750</v>
      </c>
      <c r="R49">
        <v>0</v>
      </c>
      <c r="S49">
        <v>0</v>
      </c>
      <c r="T49">
        <v>27500</v>
      </c>
      <c r="U49">
        <v>0</v>
      </c>
      <c r="V49">
        <v>22000</v>
      </c>
      <c r="W49">
        <v>0</v>
      </c>
      <c r="X49">
        <v>0</v>
      </c>
      <c r="Y49">
        <v>0</v>
      </c>
      <c r="Z49">
        <v>0</v>
      </c>
      <c r="AB49" cm="1">
        <f t="array" ref="AB49:AL49">ROUND(P49:Z49,0)</f>
        <v>156748</v>
      </c>
      <c r="AC49">
        <v>68750</v>
      </c>
      <c r="AD49">
        <v>0</v>
      </c>
      <c r="AE49">
        <v>0</v>
      </c>
      <c r="AF49">
        <v>27500</v>
      </c>
      <c r="AG49">
        <v>0</v>
      </c>
      <c r="AH49">
        <v>22000</v>
      </c>
      <c r="AI49">
        <v>0</v>
      </c>
      <c r="AJ49">
        <v>0</v>
      </c>
      <c r="AK49">
        <v>0</v>
      </c>
      <c r="AL49">
        <v>0</v>
      </c>
    </row>
    <row r="50" spans="8:38" x14ac:dyDescent="0.3">
      <c r="I50">
        <v>1.0804333480390158</v>
      </c>
      <c r="J50" t="s">
        <v>333</v>
      </c>
      <c r="K50" t="s">
        <v>26</v>
      </c>
      <c r="L50" t="s">
        <v>141</v>
      </c>
      <c r="M50">
        <v>160095</v>
      </c>
      <c r="N50" t="str">
        <f t="shared" si="1"/>
        <v>Shia Arabs</v>
      </c>
      <c r="O50" s="56">
        <f>MAX(P50:AA50)/M50</f>
        <v>0.40000624629126458</v>
      </c>
      <c r="P50">
        <v>64039</v>
      </c>
      <c r="Q50">
        <v>48028</v>
      </c>
      <c r="R50">
        <v>0</v>
      </c>
      <c r="S50">
        <v>0</v>
      </c>
      <c r="T50">
        <v>40023</v>
      </c>
      <c r="U50">
        <v>0</v>
      </c>
      <c r="V50">
        <v>8005</v>
      </c>
      <c r="W50">
        <v>0</v>
      </c>
      <c r="X50">
        <v>0</v>
      </c>
      <c r="Y50">
        <v>0</v>
      </c>
      <c r="Z50">
        <v>0</v>
      </c>
      <c r="AB50" cm="1">
        <f t="array" ref="AB50:AL50">ROUND(P50:Z50,0)</f>
        <v>64039</v>
      </c>
      <c r="AC50">
        <v>48028</v>
      </c>
      <c r="AD50">
        <v>0</v>
      </c>
      <c r="AE50">
        <v>0</v>
      </c>
      <c r="AF50">
        <v>40023</v>
      </c>
      <c r="AG50">
        <v>0</v>
      </c>
      <c r="AH50">
        <v>8005</v>
      </c>
      <c r="AI50">
        <v>0</v>
      </c>
      <c r="AJ50">
        <v>0</v>
      </c>
      <c r="AK50">
        <v>0</v>
      </c>
      <c r="AL50">
        <v>0</v>
      </c>
    </row>
    <row r="51" spans="8:38" x14ac:dyDescent="0.3">
      <c r="I51">
        <v>1.0804333480390158</v>
      </c>
      <c r="J51" t="s">
        <v>334</v>
      </c>
      <c r="K51" t="s">
        <v>26</v>
      </c>
      <c r="L51" t="s">
        <v>142</v>
      </c>
      <c r="M51">
        <v>649103</v>
      </c>
      <c r="N51" t="str">
        <f t="shared" si="1"/>
        <v>Shia Arabs</v>
      </c>
      <c r="O51" s="56">
        <f>MAX(P51:AA51)/M51</f>
        <v>0.69500063934383294</v>
      </c>
      <c r="P51">
        <v>451127</v>
      </c>
      <c r="Q51">
        <v>194731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2434</v>
      </c>
      <c r="Y51">
        <v>811</v>
      </c>
      <c r="Z51">
        <v>0</v>
      </c>
      <c r="AB51" cm="1">
        <f t="array" ref="AB51:AL51">ROUND(P51:Z51,0)</f>
        <v>451127</v>
      </c>
      <c r="AC51">
        <v>194731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2434</v>
      </c>
      <c r="AK51">
        <v>811</v>
      </c>
      <c r="AL51">
        <v>0</v>
      </c>
    </row>
    <row r="52" spans="8:38" x14ac:dyDescent="0.3">
      <c r="I52">
        <v>1.0804333480390158</v>
      </c>
      <c r="J52" t="s">
        <v>348</v>
      </c>
      <c r="K52" t="s">
        <v>26</v>
      </c>
      <c r="L52" t="s">
        <v>154</v>
      </c>
      <c r="M52">
        <v>265903</v>
      </c>
      <c r="N52" t="str">
        <f t="shared" si="1"/>
        <v>Kurds</v>
      </c>
      <c r="O52" s="56">
        <f>MAX(P52:AA52)/M52</f>
        <v>0.74999905980752379</v>
      </c>
      <c r="P52">
        <v>66476</v>
      </c>
      <c r="Q52">
        <v>0</v>
      </c>
      <c r="R52">
        <v>0</v>
      </c>
      <c r="S52">
        <v>0</v>
      </c>
      <c r="T52">
        <v>199427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 cm="1">
        <f t="array" ref="AB52:AL52">ROUND(P52:Z52,0)</f>
        <v>66476</v>
      </c>
      <c r="AC52">
        <v>0</v>
      </c>
      <c r="AD52">
        <v>0</v>
      </c>
      <c r="AE52">
        <v>0</v>
      </c>
      <c r="AF52">
        <v>199427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8:38" x14ac:dyDescent="0.3">
      <c r="I53">
        <v>1.0804333480390158</v>
      </c>
      <c r="J53" t="s">
        <v>349</v>
      </c>
      <c r="K53" t="s">
        <v>26</v>
      </c>
      <c r="L53" t="s">
        <v>155</v>
      </c>
      <c r="M53">
        <v>111529</v>
      </c>
      <c r="N53" t="str">
        <f t="shared" si="1"/>
        <v>Kurds</v>
      </c>
      <c r="O53" s="56">
        <f>MAX(P53:AA53)/M53</f>
        <v>0.44999955168610856</v>
      </c>
      <c r="P53">
        <v>22306</v>
      </c>
      <c r="Q53">
        <v>0</v>
      </c>
      <c r="R53">
        <v>0</v>
      </c>
      <c r="S53">
        <v>0</v>
      </c>
      <c r="T53">
        <v>50188</v>
      </c>
      <c r="U53">
        <v>0</v>
      </c>
      <c r="V53">
        <v>39035</v>
      </c>
      <c r="W53">
        <v>0</v>
      </c>
      <c r="X53">
        <v>0</v>
      </c>
      <c r="Y53">
        <v>0</v>
      </c>
      <c r="Z53">
        <v>0</v>
      </c>
      <c r="AB53" cm="1">
        <f t="array" ref="AB53:AL53">ROUND(P53:Z53,0)</f>
        <v>22306</v>
      </c>
      <c r="AC53">
        <v>0</v>
      </c>
      <c r="AD53">
        <v>0</v>
      </c>
      <c r="AE53">
        <v>0</v>
      </c>
      <c r="AF53">
        <v>50188</v>
      </c>
      <c r="AG53">
        <v>0</v>
      </c>
      <c r="AH53">
        <v>39035</v>
      </c>
      <c r="AI53">
        <v>0</v>
      </c>
      <c r="AJ53">
        <v>0</v>
      </c>
      <c r="AK53">
        <v>0</v>
      </c>
      <c r="AL53">
        <v>0</v>
      </c>
    </row>
    <row r="54" spans="8:38" x14ac:dyDescent="0.3">
      <c r="H54" t="s">
        <v>27</v>
      </c>
      <c r="I54">
        <v>1.0804294003862847</v>
      </c>
      <c r="J54" t="s">
        <v>273</v>
      </c>
      <c r="K54" t="s">
        <v>27</v>
      </c>
      <c r="L54" t="s">
        <v>84</v>
      </c>
      <c r="M54">
        <v>123670</v>
      </c>
      <c r="N54" t="str">
        <f t="shared" si="1"/>
        <v>Kurds</v>
      </c>
      <c r="O54" s="56">
        <f>MAX(P54:AA54)/M54</f>
        <v>0.95500121290531248</v>
      </c>
      <c r="P54">
        <v>0</v>
      </c>
      <c r="Q54">
        <v>0</v>
      </c>
      <c r="R54">
        <v>0</v>
      </c>
      <c r="S54">
        <v>0</v>
      </c>
      <c r="T54">
        <v>118105</v>
      </c>
      <c r="U54">
        <v>0</v>
      </c>
      <c r="V54">
        <v>0</v>
      </c>
      <c r="W54">
        <v>0</v>
      </c>
      <c r="X54">
        <v>5565</v>
      </c>
      <c r="Y54">
        <v>0</v>
      </c>
      <c r="Z54">
        <v>0</v>
      </c>
      <c r="AB54" cm="1">
        <f t="array" ref="AB54:AL54">ROUND(P54:Z54,0)</f>
        <v>0</v>
      </c>
      <c r="AC54">
        <v>0</v>
      </c>
      <c r="AD54">
        <v>0</v>
      </c>
      <c r="AE54">
        <v>0</v>
      </c>
      <c r="AF54">
        <v>118105</v>
      </c>
      <c r="AG54">
        <v>0</v>
      </c>
      <c r="AH54">
        <v>0</v>
      </c>
      <c r="AI54">
        <v>0</v>
      </c>
      <c r="AJ54">
        <v>5565</v>
      </c>
      <c r="AK54">
        <v>0</v>
      </c>
      <c r="AL54">
        <v>0</v>
      </c>
    </row>
    <row r="55" spans="8:38" x14ac:dyDescent="0.3">
      <c r="I55">
        <v>1.0804294003862847</v>
      </c>
      <c r="J55" t="s">
        <v>341</v>
      </c>
      <c r="K55" t="s">
        <v>27</v>
      </c>
      <c r="L55" t="s">
        <v>27</v>
      </c>
      <c r="M55">
        <v>404645</v>
      </c>
      <c r="N55" t="str">
        <f t="shared" si="1"/>
        <v>Kurds</v>
      </c>
      <c r="O55" s="56">
        <f>MAX(P55:AA55)/M55</f>
        <v>0.95000061782550138</v>
      </c>
      <c r="P55">
        <v>0</v>
      </c>
      <c r="Q55">
        <v>0</v>
      </c>
      <c r="R55">
        <v>0</v>
      </c>
      <c r="S55">
        <v>0</v>
      </c>
      <c r="T55">
        <v>384413</v>
      </c>
      <c r="U55">
        <v>12140</v>
      </c>
      <c r="V55">
        <v>0</v>
      </c>
      <c r="W55">
        <v>0</v>
      </c>
      <c r="X55">
        <v>7283</v>
      </c>
      <c r="Y55">
        <v>809</v>
      </c>
      <c r="Z55">
        <v>0</v>
      </c>
      <c r="AB55" cm="1">
        <f t="array" ref="AB55:AL55">ROUND(P55:Z55,0)</f>
        <v>0</v>
      </c>
      <c r="AC55">
        <v>0</v>
      </c>
      <c r="AD55">
        <v>0</v>
      </c>
      <c r="AE55">
        <v>0</v>
      </c>
      <c r="AF55">
        <v>384413</v>
      </c>
      <c r="AG55">
        <v>12140</v>
      </c>
      <c r="AH55">
        <v>0</v>
      </c>
      <c r="AI55">
        <v>0</v>
      </c>
      <c r="AJ55">
        <v>7283</v>
      </c>
      <c r="AK55">
        <v>809</v>
      </c>
      <c r="AL55">
        <v>0</v>
      </c>
    </row>
    <row r="56" spans="8:38" x14ac:dyDescent="0.3">
      <c r="I56">
        <v>1.0804294003862847</v>
      </c>
      <c r="J56" t="s">
        <v>363</v>
      </c>
      <c r="K56" t="s">
        <v>27</v>
      </c>
      <c r="L56" t="s">
        <v>168</v>
      </c>
      <c r="M56">
        <v>199750</v>
      </c>
      <c r="N56" t="str">
        <f t="shared" si="1"/>
        <v>Kurds</v>
      </c>
      <c r="O56" s="56">
        <f>MAX(P56:AA56)/M56</f>
        <v>0.8</v>
      </c>
      <c r="P56">
        <v>0</v>
      </c>
      <c r="Q56">
        <v>9988</v>
      </c>
      <c r="R56">
        <v>0</v>
      </c>
      <c r="S56">
        <v>0</v>
      </c>
      <c r="T56">
        <v>159800</v>
      </c>
      <c r="U56">
        <v>0</v>
      </c>
      <c r="V56">
        <v>0</v>
      </c>
      <c r="W56">
        <v>0</v>
      </c>
      <c r="X56">
        <v>26966</v>
      </c>
      <c r="Y56">
        <v>2996</v>
      </c>
      <c r="Z56">
        <v>0</v>
      </c>
      <c r="AB56" cm="1">
        <f t="array" ref="AB56:AL56">ROUND(P56:Z56,0)</f>
        <v>0</v>
      </c>
      <c r="AC56">
        <v>9988</v>
      </c>
      <c r="AD56">
        <v>0</v>
      </c>
      <c r="AE56">
        <v>0</v>
      </c>
      <c r="AF56">
        <v>159800</v>
      </c>
      <c r="AG56">
        <v>0</v>
      </c>
      <c r="AH56">
        <v>0</v>
      </c>
      <c r="AI56">
        <v>0</v>
      </c>
      <c r="AJ56">
        <v>26966</v>
      </c>
      <c r="AK56">
        <v>2996</v>
      </c>
      <c r="AL56">
        <v>0</v>
      </c>
    </row>
    <row r="57" spans="8:38" x14ac:dyDescent="0.3">
      <c r="I57">
        <v>1.0804294003862847</v>
      </c>
      <c r="J57" t="s">
        <v>369</v>
      </c>
      <c r="K57" t="s">
        <v>27</v>
      </c>
      <c r="L57" t="s">
        <v>174</v>
      </c>
      <c r="M57">
        <v>297216</v>
      </c>
      <c r="N57" t="str">
        <f t="shared" si="1"/>
        <v>Kurds</v>
      </c>
      <c r="O57" s="56">
        <f>MAX(P57:AA57)/M57</f>
        <v>0.93500013458225673</v>
      </c>
      <c r="P57">
        <v>0</v>
      </c>
      <c r="Q57">
        <v>0</v>
      </c>
      <c r="R57">
        <v>0</v>
      </c>
      <c r="S57">
        <v>0</v>
      </c>
      <c r="T57">
        <v>277897</v>
      </c>
      <c r="U57">
        <v>0</v>
      </c>
      <c r="V57">
        <v>0</v>
      </c>
      <c r="W57">
        <v>8917</v>
      </c>
      <c r="X57">
        <v>9362</v>
      </c>
      <c r="Y57">
        <v>1040</v>
      </c>
      <c r="Z57">
        <v>0</v>
      </c>
      <c r="AB57" cm="1">
        <f t="array" ref="AB57:AL57">ROUND(P57:Z57,0)</f>
        <v>0</v>
      </c>
      <c r="AC57">
        <v>0</v>
      </c>
      <c r="AD57">
        <v>0</v>
      </c>
      <c r="AE57">
        <v>0</v>
      </c>
      <c r="AF57">
        <v>277897</v>
      </c>
      <c r="AG57">
        <v>0</v>
      </c>
      <c r="AH57">
        <v>0</v>
      </c>
      <c r="AI57">
        <v>8917</v>
      </c>
      <c r="AJ57">
        <v>9362</v>
      </c>
      <c r="AK57">
        <v>1040</v>
      </c>
      <c r="AL57">
        <v>0</v>
      </c>
    </row>
    <row r="58" spans="8:38" x14ac:dyDescent="0.3">
      <c r="H58" t="s">
        <v>28</v>
      </c>
      <c r="I58">
        <v>1.0804294003862847</v>
      </c>
      <c r="J58" t="s">
        <v>326</v>
      </c>
      <c r="K58" t="s">
        <v>28</v>
      </c>
      <c r="L58" t="s">
        <v>134</v>
      </c>
      <c r="M58">
        <v>28738</v>
      </c>
      <c r="N58" t="str">
        <f t="shared" si="1"/>
        <v>Kurds</v>
      </c>
      <c r="O58" s="56">
        <f>MAX(P58:AA58)/M58</f>
        <v>1</v>
      </c>
      <c r="P58">
        <v>0</v>
      </c>
      <c r="Q58">
        <v>0</v>
      </c>
      <c r="R58">
        <v>0</v>
      </c>
      <c r="S58">
        <v>0</v>
      </c>
      <c r="T58">
        <v>28738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 cm="1">
        <f t="array" ref="AB58:AL58">ROUND(P58:Z58,0)</f>
        <v>0</v>
      </c>
      <c r="AC58">
        <v>0</v>
      </c>
      <c r="AD58">
        <v>0</v>
      </c>
      <c r="AE58">
        <v>0</v>
      </c>
      <c r="AF58">
        <v>28738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8:38" x14ac:dyDescent="0.3">
      <c r="I59">
        <v>1.0804294003862847</v>
      </c>
      <c r="J59" t="s">
        <v>342</v>
      </c>
      <c r="K59" t="s">
        <v>28</v>
      </c>
      <c r="L59" t="s">
        <v>28</v>
      </c>
      <c r="M59">
        <v>1383589</v>
      </c>
      <c r="N59" t="str">
        <f t="shared" si="1"/>
        <v>Kurds</v>
      </c>
      <c r="O59" s="56">
        <f>MAX(P59:AA59)/M59</f>
        <v>0.71999994217936103</v>
      </c>
      <c r="P59">
        <v>0</v>
      </c>
      <c r="Q59">
        <v>27672</v>
      </c>
      <c r="R59">
        <v>0</v>
      </c>
      <c r="S59">
        <v>0</v>
      </c>
      <c r="T59">
        <v>996184</v>
      </c>
      <c r="U59">
        <v>0</v>
      </c>
      <c r="V59">
        <v>276717</v>
      </c>
      <c r="W59">
        <v>0</v>
      </c>
      <c r="X59">
        <v>83016</v>
      </c>
      <c r="Y59">
        <v>0</v>
      </c>
      <c r="Z59">
        <v>0</v>
      </c>
      <c r="AB59" cm="1">
        <f t="array" ref="AB59:AL59">ROUND(P59:Z59,0)</f>
        <v>0</v>
      </c>
      <c r="AC59">
        <v>27672</v>
      </c>
      <c r="AD59">
        <v>0</v>
      </c>
      <c r="AE59">
        <v>0</v>
      </c>
      <c r="AF59">
        <v>996184</v>
      </c>
      <c r="AG59">
        <v>0</v>
      </c>
      <c r="AH59">
        <v>276717</v>
      </c>
      <c r="AI59">
        <v>0</v>
      </c>
      <c r="AJ59">
        <v>83016</v>
      </c>
      <c r="AK59">
        <v>0</v>
      </c>
      <c r="AL59">
        <v>0</v>
      </c>
    </row>
    <row r="60" spans="8:38" x14ac:dyDescent="0.3">
      <c r="I60">
        <v>1.0804294003862847</v>
      </c>
      <c r="J60" t="s">
        <v>351</v>
      </c>
      <c r="K60" t="s">
        <v>28</v>
      </c>
      <c r="L60" t="s">
        <v>156</v>
      </c>
      <c r="M60">
        <v>122130</v>
      </c>
      <c r="N60" t="str">
        <f t="shared" si="1"/>
        <v>Kurds</v>
      </c>
      <c r="O60" s="56">
        <f>MAX(P60:AA60)/M60</f>
        <v>1</v>
      </c>
      <c r="P60">
        <v>0</v>
      </c>
      <c r="Q60">
        <v>0</v>
      </c>
      <c r="R60">
        <v>0</v>
      </c>
      <c r="S60">
        <v>0</v>
      </c>
      <c r="T60">
        <v>122130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 cm="1">
        <f t="array" ref="AB60:AL60">ROUND(P60:Z60,0)</f>
        <v>0</v>
      </c>
      <c r="AC60">
        <v>0</v>
      </c>
      <c r="AD60">
        <v>0</v>
      </c>
      <c r="AE60">
        <v>0</v>
      </c>
      <c r="AF60">
        <v>122130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8:38" x14ac:dyDescent="0.3">
      <c r="I61">
        <v>1.0804294003862847</v>
      </c>
      <c r="J61" t="s">
        <v>352</v>
      </c>
      <c r="K61" t="s">
        <v>28</v>
      </c>
      <c r="L61" t="s">
        <v>157</v>
      </c>
      <c r="M61">
        <v>226399</v>
      </c>
      <c r="N61" t="str">
        <f t="shared" si="1"/>
        <v>Kurds</v>
      </c>
      <c r="O61" s="56">
        <f>MAX(P61:AA61)/M61</f>
        <v>0.91999964664154876</v>
      </c>
      <c r="P61">
        <v>0</v>
      </c>
      <c r="Q61">
        <v>18112</v>
      </c>
      <c r="R61">
        <v>0</v>
      </c>
      <c r="S61">
        <v>0</v>
      </c>
      <c r="T61">
        <v>208287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 cm="1">
        <f t="array" ref="AB61:AL61">ROUND(P61:Z61,0)</f>
        <v>0</v>
      </c>
      <c r="AC61">
        <v>18112</v>
      </c>
      <c r="AD61">
        <v>0</v>
      </c>
      <c r="AE61">
        <v>0</v>
      </c>
      <c r="AF61">
        <v>208287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8:38" x14ac:dyDescent="0.3">
      <c r="I62">
        <v>1.0804294003862847</v>
      </c>
      <c r="J62" t="s">
        <v>357</v>
      </c>
      <c r="K62" t="s">
        <v>28</v>
      </c>
      <c r="L62" t="s">
        <v>162</v>
      </c>
      <c r="M62">
        <v>290708</v>
      </c>
      <c r="N62" t="str">
        <f t="shared" si="1"/>
        <v>Kurds</v>
      </c>
      <c r="O62" s="56">
        <f>MAX(P62:AA62)/M62</f>
        <v>1</v>
      </c>
      <c r="P62">
        <v>0</v>
      </c>
      <c r="Q62">
        <v>0</v>
      </c>
      <c r="R62">
        <v>0</v>
      </c>
      <c r="S62">
        <v>0</v>
      </c>
      <c r="T62">
        <v>290708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 cm="1">
        <f t="array" ref="AB62:AL62">ROUND(P62:Z62,0)</f>
        <v>0</v>
      </c>
      <c r="AC62">
        <v>0</v>
      </c>
      <c r="AD62">
        <v>0</v>
      </c>
      <c r="AE62">
        <v>0</v>
      </c>
      <c r="AF62">
        <v>290708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8:38" x14ac:dyDescent="0.3">
      <c r="I63">
        <v>1.0804294003862847</v>
      </c>
      <c r="J63" t="s">
        <v>359</v>
      </c>
      <c r="K63" t="s">
        <v>28</v>
      </c>
      <c r="L63" t="s">
        <v>164</v>
      </c>
      <c r="M63">
        <v>175550</v>
      </c>
      <c r="N63" t="str">
        <f t="shared" si="1"/>
        <v>Kurds</v>
      </c>
      <c r="O63" s="56">
        <f>MAX(P63:AA63)/M63</f>
        <v>1</v>
      </c>
      <c r="P63">
        <v>0</v>
      </c>
      <c r="Q63">
        <v>0</v>
      </c>
      <c r="R63">
        <v>0</v>
      </c>
      <c r="S63">
        <v>0</v>
      </c>
      <c r="T63">
        <v>175550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 cm="1">
        <f t="array" ref="AB63:AL63">ROUND(P63:Z63,0)</f>
        <v>0</v>
      </c>
      <c r="AC63">
        <v>0</v>
      </c>
      <c r="AD63">
        <v>0</v>
      </c>
      <c r="AE63">
        <v>0</v>
      </c>
      <c r="AF63">
        <v>175550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8:38" x14ac:dyDescent="0.3">
      <c r="H64" t="s">
        <v>29</v>
      </c>
      <c r="I64">
        <v>1.0804262134743323</v>
      </c>
      <c r="J64" t="s">
        <v>271</v>
      </c>
      <c r="K64" t="s">
        <v>29</v>
      </c>
      <c r="L64" t="s">
        <v>82</v>
      </c>
      <c r="M64">
        <v>30768</v>
      </c>
      <c r="N64" t="str">
        <f t="shared" si="1"/>
        <v>Shia Arabs</v>
      </c>
      <c r="O64" s="56">
        <f>MAX(P64:AA64)/M64</f>
        <v>1</v>
      </c>
      <c r="P64">
        <v>30768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 cm="1">
        <f t="array" ref="AB64:AL64">ROUND(P64:Z64,0)</f>
        <v>30768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8:38" x14ac:dyDescent="0.3">
      <c r="I65">
        <v>1.0804262134743323</v>
      </c>
      <c r="J65" t="s">
        <v>289</v>
      </c>
      <c r="K65" t="s">
        <v>29</v>
      </c>
      <c r="L65" t="s">
        <v>99</v>
      </c>
      <c r="M65">
        <v>282716</v>
      </c>
      <c r="N65" t="str">
        <f t="shared" si="1"/>
        <v>Shia Arabs</v>
      </c>
      <c r="O65" s="56">
        <f>MAX(P65:AA65)/M65</f>
        <v>1</v>
      </c>
      <c r="P65">
        <v>282716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 cm="1">
        <f t="array" ref="AB65:AL65">ROUND(P65:Z65,0)</f>
        <v>282716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8:38" x14ac:dyDescent="0.3">
      <c r="I66">
        <v>1.0804262134743323</v>
      </c>
      <c r="J66" t="s">
        <v>347</v>
      </c>
      <c r="K66" t="s">
        <v>29</v>
      </c>
      <c r="L66" t="s">
        <v>153</v>
      </c>
      <c r="M66">
        <v>1003266</v>
      </c>
      <c r="N66" t="str">
        <f t="shared" si="1"/>
        <v>Shia Arabs</v>
      </c>
      <c r="O66" s="56">
        <f>MAX(P66:AA66)/M66</f>
        <v>1</v>
      </c>
      <c r="P66">
        <v>1003266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 cm="1">
        <f t="array" ref="AB66:AL66">ROUND(P66:Z66,0)</f>
        <v>1003266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8:38" x14ac:dyDescent="0.3">
      <c r="H67" t="s">
        <v>30</v>
      </c>
      <c r="I67">
        <v>1.0804399089791699</v>
      </c>
      <c r="J67" t="s">
        <v>287</v>
      </c>
      <c r="K67" t="s">
        <v>30</v>
      </c>
      <c r="L67" t="s">
        <v>97</v>
      </c>
      <c r="M67">
        <v>316882</v>
      </c>
      <c r="N67" t="str">
        <f t="shared" ref="N67:N102" si="2">INDEX($P$1:$AA$1,MATCH(MAX(P67:AA67),P67:AA67,0))</f>
        <v>Sunni Arabs</v>
      </c>
      <c r="O67" s="56">
        <f>MAX(P67:AA67)/M67</f>
        <v>0.80000126229953106</v>
      </c>
      <c r="P67">
        <v>0</v>
      </c>
      <c r="Q67">
        <v>253506</v>
      </c>
      <c r="R67">
        <v>0</v>
      </c>
      <c r="S67">
        <v>0</v>
      </c>
      <c r="T67">
        <v>63376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 cm="1">
        <f t="array" ref="AB67:AL67">ROUND(P67:Z67,0)</f>
        <v>0</v>
      </c>
      <c r="AC67">
        <v>253506</v>
      </c>
      <c r="AD67">
        <v>0</v>
      </c>
      <c r="AE67">
        <v>0</v>
      </c>
      <c r="AF67">
        <v>63376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8:38" x14ac:dyDescent="0.3">
      <c r="I68">
        <v>1.0804399089791699</v>
      </c>
      <c r="J68" t="s">
        <v>337</v>
      </c>
      <c r="K68" t="s">
        <v>30</v>
      </c>
      <c r="L68" t="s">
        <v>145</v>
      </c>
      <c r="M68">
        <v>102760</v>
      </c>
      <c r="N68" t="str">
        <f t="shared" si="2"/>
        <v>Turkoman</v>
      </c>
      <c r="O68" s="56">
        <f>MAX(P68:AA68)/M68</f>
        <v>0.52000778513040091</v>
      </c>
      <c r="P68">
        <v>0</v>
      </c>
      <c r="Q68">
        <v>6166</v>
      </c>
      <c r="R68">
        <v>0</v>
      </c>
      <c r="S68">
        <v>0</v>
      </c>
      <c r="T68">
        <v>43158</v>
      </c>
      <c r="U68">
        <v>0</v>
      </c>
      <c r="V68">
        <v>53436</v>
      </c>
      <c r="W68">
        <v>0</v>
      </c>
      <c r="X68">
        <v>0</v>
      </c>
      <c r="Y68">
        <v>0</v>
      </c>
      <c r="Z68">
        <v>0</v>
      </c>
      <c r="AB68" cm="1">
        <f t="array" ref="AB68:AL68">ROUND(P68:Z68,0)</f>
        <v>0</v>
      </c>
      <c r="AC68">
        <v>6166</v>
      </c>
      <c r="AD68">
        <v>0</v>
      </c>
      <c r="AE68">
        <v>0</v>
      </c>
      <c r="AF68">
        <v>43158</v>
      </c>
      <c r="AG68">
        <v>0</v>
      </c>
      <c r="AH68">
        <v>53436</v>
      </c>
      <c r="AI68">
        <v>0</v>
      </c>
      <c r="AJ68">
        <v>0</v>
      </c>
      <c r="AK68">
        <v>0</v>
      </c>
      <c r="AL68">
        <v>0</v>
      </c>
    </row>
    <row r="69" spans="8:38" x14ac:dyDescent="0.3">
      <c r="I69">
        <v>1.0804399089791699</v>
      </c>
      <c r="J69" t="s">
        <v>339</v>
      </c>
      <c r="K69" t="s">
        <v>30</v>
      </c>
      <c r="L69" t="s">
        <v>147</v>
      </c>
      <c r="M69">
        <v>122047</v>
      </c>
      <c r="N69" t="str">
        <f t="shared" si="2"/>
        <v>Turkoman</v>
      </c>
      <c r="O69" s="56">
        <f>MAX(P69:AA69)/M69</f>
        <v>0.39999344514818064</v>
      </c>
      <c r="P69">
        <v>0</v>
      </c>
      <c r="Q69">
        <v>13426</v>
      </c>
      <c r="R69">
        <v>0</v>
      </c>
      <c r="S69">
        <v>0</v>
      </c>
      <c r="T69">
        <v>42717</v>
      </c>
      <c r="U69">
        <v>0</v>
      </c>
      <c r="V69">
        <v>48818</v>
      </c>
      <c r="W69">
        <v>12205</v>
      </c>
      <c r="X69">
        <v>4881</v>
      </c>
      <c r="Y69">
        <v>0</v>
      </c>
      <c r="Z69">
        <v>0</v>
      </c>
      <c r="AB69" cm="1">
        <f t="array" ref="AB69:AL69">ROUND(P69:Z69,0)</f>
        <v>0</v>
      </c>
      <c r="AC69">
        <v>13426</v>
      </c>
      <c r="AD69">
        <v>0</v>
      </c>
      <c r="AE69">
        <v>0</v>
      </c>
      <c r="AF69">
        <v>42717</v>
      </c>
      <c r="AG69">
        <v>0</v>
      </c>
      <c r="AH69">
        <v>48818</v>
      </c>
      <c r="AI69">
        <v>12205</v>
      </c>
      <c r="AJ69">
        <v>4881</v>
      </c>
      <c r="AK69">
        <v>0</v>
      </c>
      <c r="AL69">
        <v>0</v>
      </c>
    </row>
    <row r="70" spans="8:38" x14ac:dyDescent="0.3">
      <c r="I70">
        <v>1.0804399089791699</v>
      </c>
      <c r="J70" t="s">
        <v>350</v>
      </c>
      <c r="K70" t="s">
        <v>30</v>
      </c>
      <c r="L70" t="s">
        <v>30</v>
      </c>
      <c r="M70">
        <v>1184720</v>
      </c>
      <c r="N70" t="str">
        <f t="shared" si="2"/>
        <v>Kurds</v>
      </c>
      <c r="O70" s="56">
        <f>MAX(P70:AA70)/M70</f>
        <v>0.55999898710243767</v>
      </c>
      <c r="P70">
        <v>139797</v>
      </c>
      <c r="Q70">
        <v>120842</v>
      </c>
      <c r="R70">
        <v>0</v>
      </c>
      <c r="S70">
        <v>0</v>
      </c>
      <c r="T70">
        <v>663442</v>
      </c>
      <c r="U70">
        <v>0</v>
      </c>
      <c r="V70">
        <v>189556</v>
      </c>
      <c r="W70">
        <v>0</v>
      </c>
      <c r="X70">
        <v>69661</v>
      </c>
      <c r="Y70">
        <v>1422</v>
      </c>
      <c r="Z70">
        <v>0</v>
      </c>
      <c r="AB70" cm="1">
        <f t="array" ref="AB70:AL70">ROUND(P70:Z70,0)</f>
        <v>139797</v>
      </c>
      <c r="AC70">
        <v>120842</v>
      </c>
      <c r="AD70">
        <v>0</v>
      </c>
      <c r="AE70">
        <v>0</v>
      </c>
      <c r="AF70">
        <v>663442</v>
      </c>
      <c r="AG70">
        <v>0</v>
      </c>
      <c r="AH70">
        <v>189556</v>
      </c>
      <c r="AI70">
        <v>0</v>
      </c>
      <c r="AJ70">
        <v>69661</v>
      </c>
      <c r="AK70">
        <v>1422</v>
      </c>
      <c r="AL70">
        <v>0</v>
      </c>
    </row>
    <row r="71" spans="8:38" x14ac:dyDescent="0.3">
      <c r="H71" t="s">
        <v>31</v>
      </c>
      <c r="I71">
        <v>1.0804387272810609</v>
      </c>
      <c r="J71" t="s">
        <v>274</v>
      </c>
      <c r="K71" t="s">
        <v>31</v>
      </c>
      <c r="L71" t="s">
        <v>85</v>
      </c>
      <c r="M71">
        <v>110424</v>
      </c>
      <c r="N71" t="str">
        <f t="shared" si="2"/>
        <v>Shia Arabs</v>
      </c>
      <c r="O71" s="56">
        <f>MAX(P71:AA71)/M71</f>
        <v>1</v>
      </c>
      <c r="P71">
        <v>110424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 cm="1">
        <f t="array" ref="AB71:AL71">ROUND(P71:Z71,0)</f>
        <v>110424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8:38" x14ac:dyDescent="0.3">
      <c r="I72">
        <v>1.0804387272810609</v>
      </c>
      <c r="J72" t="s">
        <v>328</v>
      </c>
      <c r="K72" t="s">
        <v>31</v>
      </c>
      <c r="L72" t="s">
        <v>136</v>
      </c>
      <c r="M72">
        <v>57418</v>
      </c>
      <c r="N72" t="str">
        <f t="shared" si="2"/>
        <v>Shia Arabs</v>
      </c>
      <c r="O72" s="56">
        <f>MAX(P72:AA72)/M72</f>
        <v>0.90001393291302378</v>
      </c>
      <c r="P72">
        <v>51677</v>
      </c>
      <c r="Q72">
        <v>0</v>
      </c>
      <c r="R72">
        <v>0</v>
      </c>
      <c r="S72">
        <v>0</v>
      </c>
      <c r="T72">
        <v>5741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 cm="1">
        <f t="array" ref="AB72:AL72">ROUND(P72:Z72,0)</f>
        <v>51677</v>
      </c>
      <c r="AC72">
        <v>0</v>
      </c>
      <c r="AD72">
        <v>0</v>
      </c>
      <c r="AE72">
        <v>0</v>
      </c>
      <c r="AF72">
        <v>5741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8:38" x14ac:dyDescent="0.3">
      <c r="I73">
        <v>1.0804387272810609</v>
      </c>
      <c r="J73" t="s">
        <v>291</v>
      </c>
      <c r="K73" t="s">
        <v>31</v>
      </c>
      <c r="L73" t="s">
        <v>101</v>
      </c>
      <c r="M73">
        <v>633187</v>
      </c>
      <c r="N73" t="str">
        <f t="shared" si="2"/>
        <v>Shia Arabs</v>
      </c>
      <c r="O73" s="56">
        <f>MAX(P73:AA73)/M73</f>
        <v>0.9900013740016772</v>
      </c>
      <c r="P73">
        <v>626856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6331</v>
      </c>
      <c r="AB73" cm="1">
        <f t="array" ref="AB73:AL73">ROUND(P73:Z73,0)</f>
        <v>626856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6331</v>
      </c>
    </row>
    <row r="74" spans="8:38" x14ac:dyDescent="0.3">
      <c r="I74">
        <v>1.0804387272810609</v>
      </c>
      <c r="J74" t="s">
        <v>301</v>
      </c>
      <c r="K74" t="s">
        <v>31</v>
      </c>
      <c r="L74" t="s">
        <v>111</v>
      </c>
      <c r="M74">
        <v>112272</v>
      </c>
      <c r="N74" t="str">
        <f t="shared" si="2"/>
        <v>Shia Arabs</v>
      </c>
      <c r="O74" s="56">
        <f>MAX(P74:AA74)/M74</f>
        <v>1</v>
      </c>
      <c r="P74">
        <v>112272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 cm="1">
        <f t="array" ref="AB74:AL74">ROUND(P74:Z74,0)</f>
        <v>112272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8:38" x14ac:dyDescent="0.3">
      <c r="I75">
        <v>1.0804387272810609</v>
      </c>
      <c r="J75" t="s">
        <v>303</v>
      </c>
      <c r="K75" t="s">
        <v>31</v>
      </c>
      <c r="L75" t="s">
        <v>113</v>
      </c>
      <c r="M75">
        <v>222073</v>
      </c>
      <c r="N75" t="str">
        <f t="shared" si="2"/>
        <v>Shia Arabs</v>
      </c>
      <c r="O75" s="56">
        <f>MAX(P75:AA75)/M75</f>
        <v>0.99000328720735975</v>
      </c>
      <c r="P75">
        <v>219853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2220</v>
      </c>
      <c r="AB75" cm="1">
        <f t="array" ref="AB75:AL75">ROUND(P75:Z75,0)</f>
        <v>219853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2220</v>
      </c>
    </row>
    <row r="76" spans="8:38" x14ac:dyDescent="0.3">
      <c r="I76">
        <v>1.0804387272810609</v>
      </c>
      <c r="J76" t="s">
        <v>355</v>
      </c>
      <c r="K76" t="s">
        <v>31</v>
      </c>
      <c r="L76" t="s">
        <v>160</v>
      </c>
      <c r="M76">
        <v>66801</v>
      </c>
      <c r="N76" t="str">
        <f t="shared" si="2"/>
        <v>Shia Arabs</v>
      </c>
      <c r="O76" s="56">
        <f>MAX(P76:AA76)/M76</f>
        <v>1</v>
      </c>
      <c r="P76">
        <v>66801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 cm="1">
        <f t="array" ref="AB76:AL76">ROUND(P76:Z76,0)</f>
        <v>66801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8:38" x14ac:dyDescent="0.3">
      <c r="H77" t="s">
        <v>32</v>
      </c>
      <c r="I77">
        <v>1.0804294003862847</v>
      </c>
      <c r="J77" t="s">
        <v>275</v>
      </c>
      <c r="K77" t="s">
        <v>32</v>
      </c>
      <c r="L77" t="s">
        <v>86</v>
      </c>
      <c r="M77">
        <v>193959</v>
      </c>
      <c r="N77" t="str">
        <f t="shared" si="2"/>
        <v>Sunni Arabs</v>
      </c>
      <c r="O77" s="56">
        <f>MAX(P77:AA77)/M77</f>
        <v>1</v>
      </c>
      <c r="P77">
        <v>0</v>
      </c>
      <c r="Q77">
        <v>193959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 cm="1">
        <f t="array" ref="AB77:AL77">ROUND(P77:Z77,0)</f>
        <v>0</v>
      </c>
      <c r="AC77">
        <v>193959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8:38" x14ac:dyDescent="0.3">
      <c r="I78">
        <v>1.0804294003862847</v>
      </c>
      <c r="J78" t="s">
        <v>283</v>
      </c>
      <c r="K78" t="s">
        <v>32</v>
      </c>
      <c r="L78" t="s">
        <v>93</v>
      </c>
      <c r="M78">
        <v>267825</v>
      </c>
      <c r="N78" t="str">
        <f t="shared" si="2"/>
        <v>Kurds</v>
      </c>
      <c r="O78" s="56">
        <f>MAX(P78:AA78)/M78</f>
        <v>0.45000280033604034</v>
      </c>
      <c r="P78">
        <v>0</v>
      </c>
      <c r="Q78">
        <v>66956</v>
      </c>
      <c r="R78">
        <v>0</v>
      </c>
      <c r="S78">
        <v>0</v>
      </c>
      <c r="T78">
        <v>120522</v>
      </c>
      <c r="U78">
        <v>0</v>
      </c>
      <c r="V78">
        <v>0</v>
      </c>
      <c r="W78">
        <v>0</v>
      </c>
      <c r="X78">
        <v>80347</v>
      </c>
      <c r="Y78">
        <v>0</v>
      </c>
      <c r="Z78">
        <v>0</v>
      </c>
      <c r="AB78" cm="1">
        <f t="array" ref="AB78:AL78">ROUND(P78:Z78,0)</f>
        <v>0</v>
      </c>
      <c r="AC78">
        <v>66956</v>
      </c>
      <c r="AD78">
        <v>0</v>
      </c>
      <c r="AE78">
        <v>0</v>
      </c>
      <c r="AF78">
        <v>120522</v>
      </c>
      <c r="AG78">
        <v>0</v>
      </c>
      <c r="AH78">
        <v>0</v>
      </c>
      <c r="AI78">
        <v>0</v>
      </c>
      <c r="AJ78">
        <v>80347</v>
      </c>
      <c r="AK78">
        <v>0</v>
      </c>
      <c r="AL78">
        <v>0</v>
      </c>
    </row>
    <row r="79" spans="8:38" x14ac:dyDescent="0.3">
      <c r="I79">
        <v>1.0804294003862847</v>
      </c>
      <c r="J79" t="s">
        <v>286</v>
      </c>
      <c r="K79" t="s">
        <v>32</v>
      </c>
      <c r="L79" t="s">
        <v>96</v>
      </c>
      <c r="M79">
        <v>64209</v>
      </c>
      <c r="N79" t="str">
        <f t="shared" si="2"/>
        <v>Sunni Arabs</v>
      </c>
      <c r="O79" s="56">
        <f>MAX(P79:AA79)/M79</f>
        <v>0.99000140167266271</v>
      </c>
      <c r="P79">
        <v>0</v>
      </c>
      <c r="Q79">
        <v>63567</v>
      </c>
      <c r="R79">
        <v>0</v>
      </c>
      <c r="S79">
        <v>0</v>
      </c>
      <c r="T79">
        <v>642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 cm="1">
        <f t="array" ref="AB79:AL79">ROUND(P79:Z79,0)</f>
        <v>0</v>
      </c>
      <c r="AC79">
        <v>63567</v>
      </c>
      <c r="AD79">
        <v>0</v>
      </c>
      <c r="AE79">
        <v>0</v>
      </c>
      <c r="AF79">
        <v>642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8:38" x14ac:dyDescent="0.3">
      <c r="I80">
        <v>1.0804294003862847</v>
      </c>
      <c r="J80" t="s">
        <v>305</v>
      </c>
      <c r="K80" t="s">
        <v>32</v>
      </c>
      <c r="L80" t="s">
        <v>115</v>
      </c>
      <c r="M80">
        <v>2058406</v>
      </c>
      <c r="N80" t="str">
        <f t="shared" si="2"/>
        <v>Sunni Arabs</v>
      </c>
      <c r="O80" s="56">
        <f>MAX(P80:AA80)/M80</f>
        <v>0.64999956276847226</v>
      </c>
      <c r="P80">
        <v>0</v>
      </c>
      <c r="Q80">
        <v>1337963</v>
      </c>
      <c r="R80">
        <v>0</v>
      </c>
      <c r="S80">
        <v>0</v>
      </c>
      <c r="T80">
        <v>411681</v>
      </c>
      <c r="U80">
        <v>0</v>
      </c>
      <c r="V80">
        <v>164673</v>
      </c>
      <c r="W80">
        <v>0</v>
      </c>
      <c r="X80">
        <v>141207</v>
      </c>
      <c r="Y80">
        <v>2882</v>
      </c>
      <c r="Z80">
        <v>0</v>
      </c>
      <c r="AB80" cm="1">
        <f t="array" ref="AB80:AL80">ROUND(P80:Z80,0)</f>
        <v>0</v>
      </c>
      <c r="AC80">
        <v>1337963</v>
      </c>
      <c r="AD80">
        <v>0</v>
      </c>
      <c r="AE80">
        <v>0</v>
      </c>
      <c r="AF80">
        <v>411681</v>
      </c>
      <c r="AG80">
        <v>0</v>
      </c>
      <c r="AH80">
        <v>164673</v>
      </c>
      <c r="AI80">
        <v>0</v>
      </c>
      <c r="AJ80">
        <v>141207</v>
      </c>
      <c r="AK80">
        <v>2882</v>
      </c>
      <c r="AL80">
        <v>0</v>
      </c>
    </row>
    <row r="81" spans="6:38" x14ac:dyDescent="0.3">
      <c r="I81">
        <v>1.0804294003862847</v>
      </c>
      <c r="J81" t="s">
        <v>321</v>
      </c>
      <c r="K81" t="s">
        <v>32</v>
      </c>
      <c r="L81" t="s">
        <v>130</v>
      </c>
      <c r="M81">
        <v>158132</v>
      </c>
      <c r="N81" t="str">
        <f t="shared" si="2"/>
        <v>Yazidis</v>
      </c>
      <c r="O81" s="56">
        <f>MAX(P81:AA81)/M81</f>
        <v>0.80000252953228945</v>
      </c>
      <c r="P81">
        <v>0</v>
      </c>
      <c r="Q81">
        <v>0</v>
      </c>
      <c r="R81">
        <v>0</v>
      </c>
      <c r="S81">
        <v>0</v>
      </c>
      <c r="T81">
        <v>0</v>
      </c>
      <c r="U81">
        <v>126506</v>
      </c>
      <c r="V81">
        <v>0</v>
      </c>
      <c r="W81">
        <v>0</v>
      </c>
      <c r="X81">
        <v>31626</v>
      </c>
      <c r="Y81">
        <v>0</v>
      </c>
      <c r="Z81">
        <v>0</v>
      </c>
      <c r="AB81" cm="1">
        <f t="array" ref="AB81:AL81">ROUND(P81:Z81,0)</f>
        <v>0</v>
      </c>
      <c r="AC81">
        <v>0</v>
      </c>
      <c r="AD81">
        <v>0</v>
      </c>
      <c r="AE81">
        <v>0</v>
      </c>
      <c r="AF81">
        <v>0</v>
      </c>
      <c r="AG81">
        <v>126506</v>
      </c>
      <c r="AH81">
        <v>0</v>
      </c>
      <c r="AI81">
        <v>0</v>
      </c>
      <c r="AJ81">
        <v>31626</v>
      </c>
      <c r="AK81">
        <v>0</v>
      </c>
      <c r="AL81">
        <v>0</v>
      </c>
    </row>
    <row r="82" spans="6:38" x14ac:dyDescent="0.3">
      <c r="F82" s="17"/>
      <c r="I82">
        <v>1.0804294003862847</v>
      </c>
      <c r="J82" t="s">
        <v>330</v>
      </c>
      <c r="K82" t="s">
        <v>32</v>
      </c>
      <c r="L82" t="s">
        <v>138</v>
      </c>
      <c r="M82">
        <v>304224</v>
      </c>
      <c r="N82" t="str">
        <f t="shared" si="2"/>
        <v>Kurds</v>
      </c>
      <c r="O82" s="56">
        <f>MAX(P82:AA82)/M82</f>
        <v>0.9399981592510781</v>
      </c>
      <c r="P82">
        <v>3043</v>
      </c>
      <c r="Q82">
        <v>0</v>
      </c>
      <c r="R82">
        <v>0</v>
      </c>
      <c r="S82">
        <v>0</v>
      </c>
      <c r="T82">
        <v>285970</v>
      </c>
      <c r="U82">
        <v>0</v>
      </c>
      <c r="V82">
        <v>0</v>
      </c>
      <c r="W82">
        <v>0</v>
      </c>
      <c r="X82">
        <v>15211</v>
      </c>
      <c r="Y82">
        <v>0</v>
      </c>
      <c r="Z82">
        <v>0</v>
      </c>
      <c r="AB82" cm="1">
        <f t="array" ref="AB82:AL82">ROUND(P82:Z82,0)</f>
        <v>3043</v>
      </c>
      <c r="AC82">
        <v>0</v>
      </c>
      <c r="AD82">
        <v>0</v>
      </c>
      <c r="AE82">
        <v>0</v>
      </c>
      <c r="AF82">
        <v>285970</v>
      </c>
      <c r="AG82">
        <v>0</v>
      </c>
      <c r="AH82">
        <v>0</v>
      </c>
      <c r="AI82">
        <v>0</v>
      </c>
      <c r="AJ82">
        <v>15211</v>
      </c>
      <c r="AK82">
        <v>0</v>
      </c>
      <c r="AL82">
        <v>0</v>
      </c>
    </row>
    <row r="83" spans="6:38" x14ac:dyDescent="0.3">
      <c r="F83" s="17"/>
      <c r="I83">
        <v>1.0804294003862847</v>
      </c>
      <c r="J83" t="s">
        <v>362</v>
      </c>
      <c r="K83" t="s">
        <v>32</v>
      </c>
      <c r="L83" t="s">
        <v>167</v>
      </c>
      <c r="M83">
        <v>352021</v>
      </c>
      <c r="N83" t="str">
        <f t="shared" si="2"/>
        <v>Yazidis</v>
      </c>
      <c r="O83" s="56">
        <f>MAX(P83:AA83)/M83</f>
        <v>0.91000252825825734</v>
      </c>
      <c r="P83">
        <v>0</v>
      </c>
      <c r="Q83">
        <v>28161</v>
      </c>
      <c r="R83">
        <v>0</v>
      </c>
      <c r="S83">
        <v>0</v>
      </c>
      <c r="T83">
        <v>0</v>
      </c>
      <c r="U83">
        <v>320340</v>
      </c>
      <c r="V83">
        <v>3520</v>
      </c>
      <c r="W83">
        <v>0</v>
      </c>
      <c r="X83">
        <v>0</v>
      </c>
      <c r="Y83">
        <v>0</v>
      </c>
      <c r="Z83">
        <v>0</v>
      </c>
      <c r="AB83" cm="1">
        <f t="array" ref="AB83:AL83">ROUND(P83:Z83,0)</f>
        <v>0</v>
      </c>
      <c r="AC83">
        <v>28161</v>
      </c>
      <c r="AD83">
        <v>0</v>
      </c>
      <c r="AE83">
        <v>0</v>
      </c>
      <c r="AF83">
        <v>0</v>
      </c>
      <c r="AG83">
        <v>320340</v>
      </c>
      <c r="AH83">
        <v>3520</v>
      </c>
      <c r="AI83">
        <v>0</v>
      </c>
      <c r="AJ83">
        <v>0</v>
      </c>
      <c r="AK83">
        <v>0</v>
      </c>
      <c r="AL83">
        <v>0</v>
      </c>
    </row>
    <row r="84" spans="6:38" x14ac:dyDescent="0.3">
      <c r="F84" s="17"/>
      <c r="I84">
        <v>1.0804294003862847</v>
      </c>
      <c r="J84" t="s">
        <v>365</v>
      </c>
      <c r="K84" t="s">
        <v>32</v>
      </c>
      <c r="L84" t="s">
        <v>170</v>
      </c>
      <c r="M84">
        <v>552104</v>
      </c>
      <c r="N84" t="str">
        <f t="shared" si="2"/>
        <v>Turkoman</v>
      </c>
      <c r="O84" s="56">
        <f>MAX(P84:AA84)/M84</f>
        <v>0.48000014490023618</v>
      </c>
      <c r="P84">
        <v>0</v>
      </c>
      <c r="Q84">
        <v>121463</v>
      </c>
      <c r="R84">
        <v>0</v>
      </c>
      <c r="S84">
        <v>0</v>
      </c>
      <c r="T84">
        <v>165631</v>
      </c>
      <c r="U84">
        <v>0</v>
      </c>
      <c r="V84">
        <v>265010</v>
      </c>
      <c r="W84">
        <v>0</v>
      </c>
      <c r="X84">
        <v>0</v>
      </c>
      <c r="Y84">
        <v>0</v>
      </c>
      <c r="Z84">
        <v>0</v>
      </c>
      <c r="AB84" cm="1">
        <f t="array" ref="AB84:AL84">ROUND(P84:Z84,0)</f>
        <v>0</v>
      </c>
      <c r="AC84">
        <v>121463</v>
      </c>
      <c r="AD84">
        <v>0</v>
      </c>
      <c r="AE84">
        <v>0</v>
      </c>
      <c r="AF84">
        <v>165631</v>
      </c>
      <c r="AG84">
        <v>0</v>
      </c>
      <c r="AH84">
        <v>265010</v>
      </c>
      <c r="AI84">
        <v>0</v>
      </c>
      <c r="AJ84">
        <v>0</v>
      </c>
      <c r="AK84">
        <v>0</v>
      </c>
      <c r="AL84">
        <v>0</v>
      </c>
    </row>
    <row r="85" spans="6:38" x14ac:dyDescent="0.3">
      <c r="F85" s="58"/>
      <c r="I85">
        <v>1.0804294003862847</v>
      </c>
      <c r="J85" t="s">
        <v>367</v>
      </c>
      <c r="K85" t="s">
        <v>32</v>
      </c>
      <c r="L85" t="s">
        <v>172</v>
      </c>
      <c r="M85">
        <v>227174</v>
      </c>
      <c r="N85" t="str">
        <f t="shared" si="2"/>
        <v>Assyrians</v>
      </c>
      <c r="O85" s="56">
        <f>MAX(P85:AA85)/M85</f>
        <v>0.39999735885268561</v>
      </c>
      <c r="P85">
        <v>0</v>
      </c>
      <c r="Q85">
        <v>56794</v>
      </c>
      <c r="R85">
        <v>0</v>
      </c>
      <c r="S85">
        <v>0</v>
      </c>
      <c r="T85">
        <v>0</v>
      </c>
      <c r="U85">
        <v>77239</v>
      </c>
      <c r="V85">
        <v>2272</v>
      </c>
      <c r="W85">
        <v>0</v>
      </c>
      <c r="X85">
        <v>90869</v>
      </c>
      <c r="Y85">
        <v>0</v>
      </c>
      <c r="Z85">
        <v>0</v>
      </c>
      <c r="AB85" cm="1">
        <f t="array" ref="AB85:AL85">ROUND(P85:Z85,0)</f>
        <v>0</v>
      </c>
      <c r="AC85">
        <v>56794</v>
      </c>
      <c r="AD85">
        <v>0</v>
      </c>
      <c r="AE85">
        <v>0</v>
      </c>
      <c r="AF85">
        <v>0</v>
      </c>
      <c r="AG85">
        <v>77239</v>
      </c>
      <c r="AH85">
        <v>2272</v>
      </c>
      <c r="AI85">
        <v>0</v>
      </c>
      <c r="AJ85">
        <v>90869</v>
      </c>
      <c r="AK85">
        <v>0</v>
      </c>
      <c r="AL85">
        <v>0</v>
      </c>
    </row>
    <row r="86" spans="6:38" x14ac:dyDescent="0.3">
      <c r="H86" t="s">
        <v>33</v>
      </c>
      <c r="I86">
        <v>1.0804333480390158</v>
      </c>
      <c r="J86" t="s">
        <v>278</v>
      </c>
      <c r="K86" t="s">
        <v>33</v>
      </c>
      <c r="L86" t="s">
        <v>88</v>
      </c>
      <c r="M86">
        <v>76740</v>
      </c>
      <c r="N86" t="str">
        <f t="shared" si="2"/>
        <v>Sunni Arabs</v>
      </c>
      <c r="O86" s="56">
        <f>MAX(P86:AA86)/M86</f>
        <v>0.85</v>
      </c>
      <c r="P86">
        <v>11511</v>
      </c>
      <c r="Q86">
        <v>65229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 cm="1">
        <f t="array" ref="AB86:AL86">ROUND(P86:Z86,0)</f>
        <v>11511</v>
      </c>
      <c r="AC86">
        <v>65229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6:38" x14ac:dyDescent="0.3">
      <c r="H87" s="17"/>
      <c r="I87">
        <v>1.0804333480390158</v>
      </c>
      <c r="J87" t="s">
        <v>322</v>
      </c>
      <c r="K87" t="s">
        <v>33</v>
      </c>
      <c r="L87" t="s">
        <v>131</v>
      </c>
      <c r="M87">
        <v>234745</v>
      </c>
      <c r="N87" t="str">
        <f t="shared" si="2"/>
        <v>Sunni Arabs</v>
      </c>
      <c r="O87" s="56">
        <f>MAX(P87:AA87)/M87</f>
        <v>0.98999765703209863</v>
      </c>
      <c r="P87">
        <v>0</v>
      </c>
      <c r="Q87">
        <v>232397</v>
      </c>
      <c r="R87">
        <v>0</v>
      </c>
      <c r="S87">
        <v>0</v>
      </c>
      <c r="T87">
        <v>2348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 cm="1">
        <f t="array" ref="AB87:AL87">ROUND(P87:Z87,0)</f>
        <v>0</v>
      </c>
      <c r="AC87">
        <v>232397</v>
      </c>
      <c r="AD87">
        <v>0</v>
      </c>
      <c r="AE87">
        <v>0</v>
      </c>
      <c r="AF87">
        <v>2348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6:38" x14ac:dyDescent="0.3">
      <c r="H88" s="17"/>
      <c r="I88">
        <v>1.0804333480390158</v>
      </c>
      <c r="J88" t="s">
        <v>332</v>
      </c>
      <c r="K88" t="s">
        <v>33</v>
      </c>
      <c r="L88" t="s">
        <v>140</v>
      </c>
      <c r="M88">
        <v>422330</v>
      </c>
      <c r="N88" t="str">
        <f t="shared" si="2"/>
        <v>Shia Arabs</v>
      </c>
      <c r="O88" s="56">
        <f>MAX(P88:AA88)/M88</f>
        <v>0.6</v>
      </c>
      <c r="P88">
        <v>253398</v>
      </c>
      <c r="Q88">
        <v>168932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 cm="1">
        <f t="array" ref="AB88:AL88">ROUND(P88:Z88,0)</f>
        <v>253398</v>
      </c>
      <c r="AC88">
        <v>168932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6:38" x14ac:dyDescent="0.3">
      <c r="H89" s="17"/>
      <c r="I89">
        <v>1.0804333480390158</v>
      </c>
      <c r="J89" t="s">
        <v>335</v>
      </c>
      <c r="K89" t="s">
        <v>33</v>
      </c>
      <c r="L89" t="s">
        <v>143</v>
      </c>
      <c r="M89">
        <v>239495</v>
      </c>
      <c r="N89" t="str">
        <f t="shared" si="2"/>
        <v>Sunni Arabs</v>
      </c>
      <c r="O89" s="56">
        <f>MAX(P89:AA89)/M89</f>
        <v>1</v>
      </c>
      <c r="P89">
        <v>0</v>
      </c>
      <c r="Q89">
        <v>239495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 cm="1">
        <f t="array" ref="AB89:AL89">ROUND(P89:Z89,0)</f>
        <v>0</v>
      </c>
      <c r="AC89">
        <v>239495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6:38" x14ac:dyDescent="0.3">
      <c r="H90" s="17"/>
      <c r="I90">
        <v>1.0804333480390158</v>
      </c>
      <c r="J90" t="s">
        <v>358</v>
      </c>
      <c r="K90" t="s">
        <v>33</v>
      </c>
      <c r="L90" t="s">
        <v>163</v>
      </c>
      <c r="M90">
        <v>267838</v>
      </c>
      <c r="N90" t="str">
        <f t="shared" si="2"/>
        <v>Sunni Arabs</v>
      </c>
      <c r="O90" s="56">
        <f>MAX(P90:AA90)/M90</f>
        <v>0.74999813319991937</v>
      </c>
      <c r="P90">
        <v>66960</v>
      </c>
      <c r="Q90">
        <v>200878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 cm="1">
        <f t="array" ref="AB90:AL90">ROUND(P90:Z90,0)</f>
        <v>66960</v>
      </c>
      <c r="AC90">
        <v>200878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6:38" x14ac:dyDescent="0.3">
      <c r="H91" s="17"/>
      <c r="I91">
        <v>1.0804333480390158</v>
      </c>
      <c r="J91" t="s">
        <v>366</v>
      </c>
      <c r="K91" t="s">
        <v>33</v>
      </c>
      <c r="L91" t="s">
        <v>171</v>
      </c>
      <c r="M91">
        <v>269866</v>
      </c>
      <c r="N91" t="str">
        <f t="shared" si="2"/>
        <v>Sunni Arabs</v>
      </c>
      <c r="O91" s="56">
        <f>MAX(P91:AA91)/M91</f>
        <v>0.80000074110855013</v>
      </c>
      <c r="P91">
        <v>53973</v>
      </c>
      <c r="Q91">
        <v>215893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 cm="1">
        <f t="array" ref="AB91:AL91">ROUND(P91:Z91,0)</f>
        <v>53973</v>
      </c>
      <c r="AC91">
        <v>215893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6:38" x14ac:dyDescent="0.3">
      <c r="H92" s="17"/>
      <c r="I92">
        <v>1.0804333480390158</v>
      </c>
      <c r="J92" t="s">
        <v>368</v>
      </c>
      <c r="K92" t="s">
        <v>33</v>
      </c>
      <c r="L92" t="s">
        <v>173</v>
      </c>
      <c r="M92">
        <v>215019</v>
      </c>
      <c r="N92" t="str">
        <f t="shared" si="2"/>
        <v>Turkoman</v>
      </c>
      <c r="O92" s="56">
        <f>MAX(P92:AA92)/M92</f>
        <v>0.68999948841730263</v>
      </c>
      <c r="P92">
        <v>0</v>
      </c>
      <c r="Q92">
        <v>6450</v>
      </c>
      <c r="R92">
        <v>0</v>
      </c>
      <c r="S92">
        <v>0</v>
      </c>
      <c r="T92">
        <v>60206</v>
      </c>
      <c r="U92">
        <v>0</v>
      </c>
      <c r="V92">
        <v>148363</v>
      </c>
      <c r="W92">
        <v>0</v>
      </c>
      <c r="X92">
        <v>0</v>
      </c>
      <c r="Y92">
        <v>0</v>
      </c>
      <c r="Z92">
        <v>0</v>
      </c>
      <c r="AB92" cm="1">
        <f t="array" ref="AB92:AL92">ROUND(P92:Z92,0)</f>
        <v>0</v>
      </c>
      <c r="AC92">
        <v>6450</v>
      </c>
      <c r="AD92">
        <v>0</v>
      </c>
      <c r="AE92">
        <v>0</v>
      </c>
      <c r="AF92">
        <v>60206</v>
      </c>
      <c r="AG92">
        <v>0</v>
      </c>
      <c r="AH92">
        <v>148363</v>
      </c>
      <c r="AI92">
        <v>0</v>
      </c>
      <c r="AJ92">
        <v>0</v>
      </c>
      <c r="AK92">
        <v>0</v>
      </c>
      <c r="AL92">
        <v>0</v>
      </c>
    </row>
    <row r="93" spans="6:38" x14ac:dyDescent="0.3">
      <c r="H93" t="s">
        <v>34</v>
      </c>
      <c r="I93">
        <v>1.0804339691442995</v>
      </c>
      <c r="J93" t="s">
        <v>277</v>
      </c>
      <c r="K93" t="s">
        <v>34</v>
      </c>
      <c r="L93" t="s">
        <v>87</v>
      </c>
      <c r="M93">
        <v>111060</v>
      </c>
      <c r="N93" t="str">
        <f t="shared" si="2"/>
        <v>Shia Arabs</v>
      </c>
      <c r="O93" s="56">
        <f>MAX(P93:AA93)/M93</f>
        <v>0.8</v>
      </c>
      <c r="P93">
        <v>88848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22212</v>
      </c>
      <c r="AB93" cm="1">
        <f t="array" ref="AB93:AL93">ROUND(P93:Z93,0)</f>
        <v>88848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22212</v>
      </c>
    </row>
    <row r="94" spans="6:38" x14ac:dyDescent="0.3">
      <c r="H94" s="17"/>
      <c r="I94">
        <v>1.0804339691442995</v>
      </c>
      <c r="J94" t="s">
        <v>310</v>
      </c>
      <c r="K94" t="s">
        <v>34</v>
      </c>
      <c r="L94" t="s">
        <v>119</v>
      </c>
      <c r="M94">
        <v>841811</v>
      </c>
      <c r="N94" t="str">
        <f t="shared" si="2"/>
        <v>Shia Arabs</v>
      </c>
      <c r="O94" s="56">
        <f>MAX(P94:AA94)/M94</f>
        <v>0.82999984557103668</v>
      </c>
      <c r="P94">
        <v>698703</v>
      </c>
      <c r="Q94">
        <v>143108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 cm="1">
        <f t="array" ref="AB94:AL94">ROUND(P94:Z94,0)</f>
        <v>698703</v>
      </c>
      <c r="AC94">
        <v>143108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6:38" x14ac:dyDescent="0.3">
      <c r="H95" s="17"/>
      <c r="I95">
        <v>1.0804339691442995</v>
      </c>
      <c r="J95" t="s">
        <v>313</v>
      </c>
      <c r="K95" t="s">
        <v>34</v>
      </c>
      <c r="L95" t="s">
        <v>122</v>
      </c>
      <c r="M95">
        <v>467535</v>
      </c>
      <c r="N95" t="str">
        <f t="shared" si="2"/>
        <v>Shia Arabs</v>
      </c>
      <c r="O95" s="56">
        <f>MAX(P95:AA95)/M95</f>
        <v>0.95000160415797752</v>
      </c>
      <c r="P95">
        <v>444159</v>
      </c>
      <c r="Q95">
        <v>0</v>
      </c>
      <c r="R95">
        <v>0</v>
      </c>
      <c r="S95">
        <v>0</v>
      </c>
      <c r="T95">
        <v>23376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 cm="1">
        <f t="array" ref="AB95:AL95">ROUND(P95:Z95,0)</f>
        <v>444159</v>
      </c>
      <c r="AC95">
        <v>0</v>
      </c>
      <c r="AD95">
        <v>0</v>
      </c>
      <c r="AE95">
        <v>0</v>
      </c>
      <c r="AF95">
        <v>23376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6:38" x14ac:dyDescent="0.3">
      <c r="H96" s="17"/>
      <c r="I96">
        <v>1.0804339691442995</v>
      </c>
      <c r="J96" t="s">
        <v>320</v>
      </c>
      <c r="K96" t="s">
        <v>34</v>
      </c>
      <c r="L96" t="s">
        <v>129</v>
      </c>
      <c r="M96">
        <v>498136</v>
      </c>
      <c r="N96" t="str">
        <f t="shared" si="2"/>
        <v>Shia Arabs</v>
      </c>
      <c r="O96" s="56">
        <f>MAX(P96:AA96)/M96</f>
        <v>1</v>
      </c>
      <c r="P96">
        <v>498136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 cm="1">
        <f t="array" ref="AB96:AL96">ROUND(P96:Z96,0)</f>
        <v>498136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8:38" x14ac:dyDescent="0.3">
      <c r="I97">
        <v>1.0804339691442995</v>
      </c>
      <c r="J97" t="s">
        <v>364</v>
      </c>
      <c r="K97" t="s">
        <v>34</v>
      </c>
      <c r="L97" t="s">
        <v>169</v>
      </c>
      <c r="M97">
        <v>345153</v>
      </c>
      <c r="N97" t="str">
        <f t="shared" si="2"/>
        <v>Shia Arabs</v>
      </c>
      <c r="O97" s="56">
        <f>MAX(P97:AA97)/M97</f>
        <v>0.89999797191390485</v>
      </c>
      <c r="P97">
        <v>310637</v>
      </c>
      <c r="Q97">
        <v>34516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 cm="1">
        <f t="array" ref="AB97:AL97">ROUND(P97:Z97,0)</f>
        <v>310637</v>
      </c>
      <c r="AC97">
        <v>34516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8:38" x14ac:dyDescent="0.3">
      <c r="H98" t="s">
        <v>35</v>
      </c>
      <c r="I98">
        <v>1.080442554450749</v>
      </c>
      <c r="J98" t="s">
        <v>282</v>
      </c>
      <c r="K98" t="s">
        <v>35</v>
      </c>
      <c r="L98" t="s">
        <v>92</v>
      </c>
      <c r="M98">
        <v>203035</v>
      </c>
      <c r="N98" t="str">
        <f t="shared" si="2"/>
        <v>Shia Arabs</v>
      </c>
      <c r="O98" s="56">
        <f>MAX(P98:AA98)/M98</f>
        <v>1</v>
      </c>
      <c r="P98">
        <v>203035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B98" cm="1">
        <f t="array" ref="AB98:AL98">ROUND(P98:Z98,0)</f>
        <v>203035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8:38" x14ac:dyDescent="0.3">
      <c r="I99">
        <v>1.080442554450749</v>
      </c>
      <c r="J99" t="s">
        <v>297</v>
      </c>
      <c r="K99" t="s">
        <v>35</v>
      </c>
      <c r="L99" t="s">
        <v>107</v>
      </c>
      <c r="M99">
        <v>585212</v>
      </c>
      <c r="N99" t="str">
        <f t="shared" si="2"/>
        <v>Shia Arabs</v>
      </c>
      <c r="O99" s="56">
        <f>MAX(P99:AA99)/M99</f>
        <v>0.94999931648701663</v>
      </c>
      <c r="P99">
        <v>555951</v>
      </c>
      <c r="Q99">
        <v>0</v>
      </c>
      <c r="R99">
        <v>0</v>
      </c>
      <c r="S99">
        <v>0</v>
      </c>
      <c r="T99">
        <v>29261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B99" cm="1">
        <f t="array" ref="AB99:AL99">ROUND(P99:Z99,0)</f>
        <v>555951</v>
      </c>
      <c r="AC99">
        <v>0</v>
      </c>
      <c r="AD99">
        <v>0</v>
      </c>
      <c r="AE99">
        <v>0</v>
      </c>
      <c r="AF99">
        <v>29261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8:38" x14ac:dyDescent="0.3">
      <c r="I100">
        <v>1.080442554450749</v>
      </c>
      <c r="J100" t="s">
        <v>309</v>
      </c>
      <c r="K100" t="s">
        <v>35</v>
      </c>
      <c r="L100" t="s">
        <v>118</v>
      </c>
      <c r="M100">
        <v>185286</v>
      </c>
      <c r="N100" t="str">
        <f t="shared" si="2"/>
        <v>Shia Arabs</v>
      </c>
      <c r="O100" s="56">
        <f>MAX(P100:AA100)/M100</f>
        <v>0.94000086352989431</v>
      </c>
      <c r="P100">
        <v>174169</v>
      </c>
      <c r="Q100">
        <v>11117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B100" cm="1">
        <f t="array" ref="AB100:AL100">ROUND(P100:Z100,0)</f>
        <v>174169</v>
      </c>
      <c r="AC100">
        <v>11117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8:38" x14ac:dyDescent="0.3">
      <c r="I101">
        <v>1.080442554450749</v>
      </c>
      <c r="J101" t="s">
        <v>324</v>
      </c>
      <c r="K101" t="s">
        <v>35</v>
      </c>
      <c r="L101" t="s">
        <v>132</v>
      </c>
      <c r="M101">
        <v>484856</v>
      </c>
      <c r="N101" t="str">
        <f t="shared" si="2"/>
        <v>Shia Arabs</v>
      </c>
      <c r="O101" s="56">
        <f>MAX(P101:AA101)/M101</f>
        <v>0.98999909251406604</v>
      </c>
      <c r="P101">
        <v>480007</v>
      </c>
      <c r="Q101">
        <v>4849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B101" cm="1">
        <f t="array" ref="AB101:AL101">ROUND(P101:Z101,0)</f>
        <v>480007</v>
      </c>
      <c r="AC101">
        <v>4849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8:38" x14ac:dyDescent="0.3">
      <c r="I102">
        <v>1.080442554450749</v>
      </c>
      <c r="J102" t="s">
        <v>331</v>
      </c>
      <c r="K102" t="s">
        <v>35</v>
      </c>
      <c r="L102" t="s">
        <v>139</v>
      </c>
      <c r="M102">
        <v>31242</v>
      </c>
      <c r="N102" t="str">
        <f t="shared" si="2"/>
        <v>Shia Arabs</v>
      </c>
      <c r="O102" s="56">
        <f>MAX(P102:AA102)/M102</f>
        <v>0.69998719672236087</v>
      </c>
      <c r="P102">
        <v>21869</v>
      </c>
      <c r="Q102">
        <v>0</v>
      </c>
      <c r="R102">
        <v>0</v>
      </c>
      <c r="S102">
        <v>0</v>
      </c>
      <c r="T102">
        <v>7811</v>
      </c>
      <c r="U102">
        <v>0</v>
      </c>
      <c r="V102">
        <v>1562</v>
      </c>
      <c r="W102">
        <v>0</v>
      </c>
      <c r="X102">
        <v>0</v>
      </c>
      <c r="Y102">
        <v>0</v>
      </c>
      <c r="Z102">
        <v>0</v>
      </c>
      <c r="AB102" cm="1">
        <f t="array" ref="AB102:AL102">ROUND(P102:Z102,0)</f>
        <v>21869</v>
      </c>
      <c r="AC102">
        <v>0</v>
      </c>
      <c r="AD102">
        <v>0</v>
      </c>
      <c r="AE102">
        <v>0</v>
      </c>
      <c r="AF102">
        <v>7811</v>
      </c>
      <c r="AG102">
        <v>0</v>
      </c>
      <c r="AH102">
        <v>1562</v>
      </c>
      <c r="AI102">
        <v>0</v>
      </c>
      <c r="AJ102">
        <v>0</v>
      </c>
      <c r="AK102">
        <v>0</v>
      </c>
      <c r="AL102">
        <v>0</v>
      </c>
    </row>
    <row r="105" spans="8:38" x14ac:dyDescent="0.3">
      <c r="H105" s="17"/>
      <c r="I105" s="17"/>
      <c r="J105" s="17"/>
      <c r="K105" s="17"/>
    </row>
    <row r="106" spans="8:38" x14ac:dyDescent="0.3">
      <c r="H106" s="17"/>
      <c r="I106" s="17"/>
      <c r="J106" s="17"/>
      <c r="K106" s="17"/>
    </row>
    <row r="107" spans="8:38" x14ac:dyDescent="0.3">
      <c r="H107" s="17"/>
      <c r="I107" s="17"/>
      <c r="J107" s="17"/>
      <c r="K107" s="17"/>
    </row>
    <row r="108" spans="8:38" x14ac:dyDescent="0.3">
      <c r="H108" s="17"/>
      <c r="I108" s="17"/>
      <c r="J108" s="17"/>
      <c r="K108" s="17"/>
    </row>
    <row r="109" spans="8:38" x14ac:dyDescent="0.3">
      <c r="H109" s="17"/>
      <c r="I109" s="17"/>
      <c r="J109" s="17"/>
      <c r="K109" s="17"/>
    </row>
    <row r="110" spans="8:38" x14ac:dyDescent="0.3">
      <c r="H110" s="17"/>
      <c r="I110" s="17"/>
      <c r="J110" s="17"/>
      <c r="K110" s="17"/>
    </row>
    <row r="111" spans="8:38" x14ac:dyDescent="0.3">
      <c r="H111" s="17"/>
      <c r="I111" s="17"/>
      <c r="J111" s="17"/>
      <c r="K111" s="17"/>
    </row>
    <row r="112" spans="8:38" x14ac:dyDescent="0.3">
      <c r="H112" s="17"/>
      <c r="I112" s="17"/>
      <c r="J112" s="17"/>
      <c r="K112" s="17"/>
    </row>
    <row r="113" spans="8:11" x14ac:dyDescent="0.3">
      <c r="H113" s="17"/>
      <c r="I113" s="17"/>
      <c r="J113" s="17"/>
      <c r="K113" s="17"/>
    </row>
    <row r="114" spans="8:11" x14ac:dyDescent="0.3">
      <c r="H114" s="17"/>
      <c r="I114" s="17"/>
      <c r="J114" s="17"/>
      <c r="K114" s="17"/>
    </row>
    <row r="115" spans="8:11" x14ac:dyDescent="0.3">
      <c r="H115" s="17"/>
      <c r="I115" s="17"/>
      <c r="J115" s="17"/>
      <c r="K115" s="17"/>
    </row>
    <row r="116" spans="8:11" x14ac:dyDescent="0.3">
      <c r="H116" s="17"/>
      <c r="I116" s="17"/>
      <c r="J116" s="17"/>
      <c r="K116" s="17"/>
    </row>
    <row r="117" spans="8:11" x14ac:dyDescent="0.3">
      <c r="H117" s="17"/>
      <c r="I117" s="17"/>
      <c r="J117" s="17"/>
      <c r="K117" s="17"/>
    </row>
    <row r="118" spans="8:11" x14ac:dyDescent="0.3">
      <c r="K118" s="17"/>
    </row>
    <row r="119" spans="8:11" x14ac:dyDescent="0.3">
      <c r="H119" s="17"/>
      <c r="I119" s="17"/>
      <c r="J119" s="17"/>
      <c r="K119" s="17"/>
    </row>
    <row r="120" spans="8:11" x14ac:dyDescent="0.3">
      <c r="H120" s="17"/>
      <c r="I120" s="17"/>
      <c r="J120" s="17"/>
      <c r="K120" s="17"/>
    </row>
    <row r="121" spans="8:11" x14ac:dyDescent="0.3">
      <c r="H121" s="17"/>
      <c r="I121" s="17"/>
      <c r="J121" s="17"/>
      <c r="K121" s="17"/>
    </row>
    <row r="122" spans="8:11" x14ac:dyDescent="0.3">
      <c r="H122" s="17"/>
      <c r="I122" s="17"/>
      <c r="J122" s="17"/>
      <c r="K122" s="17"/>
    </row>
    <row r="123" spans="8:11" x14ac:dyDescent="0.3">
      <c r="H123" s="17"/>
      <c r="I123" s="17"/>
      <c r="J123" s="17"/>
      <c r="K123" s="17"/>
    </row>
    <row r="124" spans="8:11" x14ac:dyDescent="0.3">
      <c r="H124" s="17"/>
      <c r="I124" s="17"/>
      <c r="J124" s="17"/>
      <c r="K124" s="17"/>
    </row>
  </sheetData>
  <sortState xmlns:xlrd2="http://schemas.microsoft.com/office/spreadsheetml/2017/richdata2" ref="A1:B20">
    <sortCondition ref="A11:A20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1396-5B40-4B2E-B767-035F98CBD3FA}">
  <sheetPr>
    <tabColor theme="9"/>
  </sheetPr>
  <dimension ref="A1:Q102"/>
  <sheetViews>
    <sheetView workbookViewId="0">
      <selection activeCell="E12" sqref="A1:Q102"/>
    </sheetView>
  </sheetViews>
  <sheetFormatPr defaultRowHeight="14.4" x14ac:dyDescent="0.3"/>
  <sheetData>
    <row r="1" spans="1:17" x14ac:dyDescent="0.3">
      <c r="A1" s="22" t="s">
        <v>1065</v>
      </c>
      <c r="B1" s="22" t="s">
        <v>372</v>
      </c>
      <c r="C1" s="22" t="s">
        <v>373</v>
      </c>
      <c r="D1" s="22" t="s">
        <v>1036</v>
      </c>
      <c r="E1" s="22" t="s">
        <v>1037</v>
      </c>
      <c r="F1" s="22" t="s">
        <v>1039</v>
      </c>
      <c r="G1" s="22" t="s">
        <v>1066</v>
      </c>
      <c r="H1" s="22" t="s">
        <v>1067</v>
      </c>
      <c r="I1" s="22" t="s">
        <v>1062</v>
      </c>
      <c r="J1" s="22" t="s">
        <v>1064</v>
      </c>
      <c r="K1" s="22" t="s">
        <v>376</v>
      </c>
      <c r="L1" s="22" t="s">
        <v>1050</v>
      </c>
      <c r="M1" s="22" t="s">
        <v>377</v>
      </c>
      <c r="N1" s="22" t="s">
        <v>1049</v>
      </c>
      <c r="O1" s="22" t="s">
        <v>1061</v>
      </c>
      <c r="P1" s="22" t="s">
        <v>1063</v>
      </c>
      <c r="Q1" s="22" t="s">
        <v>1057</v>
      </c>
    </row>
    <row r="2" spans="1:17" x14ac:dyDescent="0.3">
      <c r="A2" t="s">
        <v>280</v>
      </c>
      <c r="B2" t="s">
        <v>18</v>
      </c>
      <c r="C2" t="s">
        <v>90</v>
      </c>
      <c r="D2">
        <v>620688</v>
      </c>
      <c r="E2" t="str">
        <f>INDEX($G$1:$R$1,MATCH(MAX(G2:R2),G2:R2,0))</f>
        <v>Sunni Arabs</v>
      </c>
      <c r="F2" s="56">
        <f>MAX(G2:R2)/D2</f>
        <v>0.94999903333075553</v>
      </c>
      <c r="G2">
        <v>31035</v>
      </c>
      <c r="H2">
        <v>589653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t="s">
        <v>292</v>
      </c>
      <c r="B3" t="s">
        <v>18</v>
      </c>
      <c r="C3" t="s">
        <v>102</v>
      </c>
      <c r="D3">
        <v>193606</v>
      </c>
      <c r="E3" t="str">
        <f t="shared" ref="E3:E66" si="0">INDEX($G$1:$R$1,MATCH(MAX(G3:R3),G3:R3,0))</f>
        <v>Sunni Arabs</v>
      </c>
      <c r="F3" s="56">
        <f>MAX(G3:R3)/D3</f>
        <v>1</v>
      </c>
      <c r="G3">
        <v>0</v>
      </c>
      <c r="H3">
        <v>193606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 t="s">
        <v>312</v>
      </c>
      <c r="B4" t="s">
        <v>18</v>
      </c>
      <c r="C4" t="s">
        <v>121</v>
      </c>
      <c r="D4">
        <v>690320</v>
      </c>
      <c r="E4" t="str">
        <f t="shared" si="0"/>
        <v>Sunni Arabs</v>
      </c>
      <c r="F4" s="56">
        <f>MAX(G4:R4)/D4</f>
        <v>0.9</v>
      </c>
      <c r="G4">
        <v>69032</v>
      </c>
      <c r="H4">
        <v>621288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t="s">
        <v>316</v>
      </c>
      <c r="B5" t="s">
        <v>18</v>
      </c>
      <c r="C5" t="s">
        <v>125</v>
      </c>
      <c r="D5">
        <v>50824</v>
      </c>
      <c r="E5" t="str">
        <f t="shared" si="0"/>
        <v>Sunni Arabs</v>
      </c>
      <c r="F5" s="56">
        <f>MAX(G5:R5)/D5</f>
        <v>1</v>
      </c>
      <c r="G5">
        <v>0</v>
      </c>
      <c r="H5">
        <v>50824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t="s">
        <v>329</v>
      </c>
      <c r="B6" t="s">
        <v>18</v>
      </c>
      <c r="C6" t="s">
        <v>137</v>
      </c>
      <c r="D6">
        <v>60001</v>
      </c>
      <c r="E6" t="str">
        <f t="shared" si="0"/>
        <v>Sunni Arabs</v>
      </c>
      <c r="F6" s="56">
        <f>MAX(G6:R6)/D6</f>
        <v>1</v>
      </c>
      <c r="G6">
        <v>0</v>
      </c>
      <c r="H6">
        <v>60001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t="s">
        <v>343</v>
      </c>
      <c r="B7" t="s">
        <v>18</v>
      </c>
      <c r="C7" t="s">
        <v>149</v>
      </c>
      <c r="D7">
        <v>114213</v>
      </c>
      <c r="E7" t="str">
        <f t="shared" si="0"/>
        <v>Sunni Arabs</v>
      </c>
      <c r="F7" s="56">
        <f>MAX(G7:R7)/D7</f>
        <v>1</v>
      </c>
      <c r="G7">
        <v>0</v>
      </c>
      <c r="H7">
        <v>114213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t="s">
        <v>345</v>
      </c>
      <c r="B8" t="s">
        <v>18</v>
      </c>
      <c r="C8" t="s">
        <v>151</v>
      </c>
      <c r="D8">
        <v>184513</v>
      </c>
      <c r="E8" t="str">
        <f t="shared" si="0"/>
        <v>Sunni Arabs</v>
      </c>
      <c r="F8" s="56">
        <f>MAX(G8:R8)/D8</f>
        <v>1</v>
      </c>
      <c r="G8">
        <v>0</v>
      </c>
      <c r="H8">
        <v>184513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t="s">
        <v>269</v>
      </c>
      <c r="B9" t="s">
        <v>19</v>
      </c>
      <c r="C9" t="s">
        <v>80</v>
      </c>
      <c r="D9">
        <v>241667</v>
      </c>
      <c r="E9" t="str">
        <f t="shared" si="0"/>
        <v>Shia Arabs</v>
      </c>
      <c r="F9" s="56">
        <f>MAX(G9:R9)/D9</f>
        <v>1</v>
      </c>
      <c r="G9">
        <v>241667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t="s">
        <v>276</v>
      </c>
      <c r="B10" t="s">
        <v>19</v>
      </c>
      <c r="C10" t="s">
        <v>19</v>
      </c>
      <c r="D10">
        <v>1551785</v>
      </c>
      <c r="E10" t="str">
        <f t="shared" si="0"/>
        <v>Shia Arabs</v>
      </c>
      <c r="F10" s="56">
        <f>MAX(G10:R10)/D10</f>
        <v>0.99499930724939345</v>
      </c>
      <c r="G10">
        <v>1544025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3492</v>
      </c>
      <c r="P10">
        <v>1164</v>
      </c>
      <c r="Q10">
        <v>3104</v>
      </c>
    </row>
    <row r="11" spans="1:17" x14ac:dyDescent="0.3">
      <c r="A11" t="s">
        <v>281</v>
      </c>
      <c r="B11" t="s">
        <v>19</v>
      </c>
      <c r="C11" t="s">
        <v>91</v>
      </c>
      <c r="D11">
        <v>45651</v>
      </c>
      <c r="E11" t="str">
        <f t="shared" si="0"/>
        <v>Shia Arabs</v>
      </c>
      <c r="F11" s="56">
        <f>MAX(G11:R11)/D11</f>
        <v>1</v>
      </c>
      <c r="G11">
        <v>45651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t="s">
        <v>304</v>
      </c>
      <c r="B12" t="s">
        <v>19</v>
      </c>
      <c r="C12" t="s">
        <v>114</v>
      </c>
      <c r="D12">
        <v>253515</v>
      </c>
      <c r="E12" t="str">
        <f t="shared" si="0"/>
        <v>Shia Arabs</v>
      </c>
      <c r="F12" s="56">
        <f>MAX(G12:R12)/D12</f>
        <v>0.92000078890795411</v>
      </c>
      <c r="G12">
        <v>233234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20281</v>
      </c>
    </row>
    <row r="13" spans="1:17" x14ac:dyDescent="0.3">
      <c r="A13" t="s">
        <v>311</v>
      </c>
      <c r="B13" t="s">
        <v>19</v>
      </c>
      <c r="C13" t="s">
        <v>120</v>
      </c>
      <c r="D13">
        <v>309085</v>
      </c>
      <c r="E13" t="str">
        <f t="shared" si="0"/>
        <v>Shia Arabs</v>
      </c>
      <c r="F13" s="56">
        <f>MAX(G13:R13)/D13</f>
        <v>1</v>
      </c>
      <c r="G13">
        <v>309085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t="s">
        <v>327</v>
      </c>
      <c r="B14" t="s">
        <v>19</v>
      </c>
      <c r="C14" t="s">
        <v>135</v>
      </c>
      <c r="D14">
        <v>552347</v>
      </c>
      <c r="E14" t="str">
        <f t="shared" si="0"/>
        <v>Shia Arabs</v>
      </c>
      <c r="F14" s="56">
        <f>MAX(G14:R14)/D14</f>
        <v>0.79999891372633503</v>
      </c>
      <c r="G14">
        <v>441877</v>
      </c>
      <c r="H14">
        <v>110470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t="s">
        <v>361</v>
      </c>
      <c r="B15" t="s">
        <v>19</v>
      </c>
      <c r="C15" t="s">
        <v>166</v>
      </c>
      <c r="D15">
        <v>188399</v>
      </c>
      <c r="E15" t="str">
        <f>INDEX($G$1:$R$1,MATCH(MAX(G15:R15),G15:R15,0))</f>
        <v>Shia Arabs</v>
      </c>
      <c r="F15" s="56">
        <f>MAX(G15:R15)/D15</f>
        <v>1</v>
      </c>
      <c r="G15">
        <v>188399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t="s">
        <v>295</v>
      </c>
      <c r="B16" t="s">
        <v>20</v>
      </c>
      <c r="C16" t="s">
        <v>105</v>
      </c>
      <c r="D16">
        <v>120822</v>
      </c>
      <c r="E16" t="str">
        <f t="shared" si="0"/>
        <v>Shia Arabs</v>
      </c>
      <c r="F16" s="56">
        <f>MAX(G16:R16)/D16</f>
        <v>1</v>
      </c>
      <c r="G16">
        <v>120822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t="s">
        <v>315</v>
      </c>
      <c r="B17" t="s">
        <v>20</v>
      </c>
      <c r="C17" t="s">
        <v>124</v>
      </c>
      <c r="D17">
        <v>370484</v>
      </c>
      <c r="E17" t="str">
        <f t="shared" si="0"/>
        <v>Shia Arabs</v>
      </c>
      <c r="F17" s="56">
        <f>MAX(G17:R17)/D17</f>
        <v>1</v>
      </c>
      <c r="G17">
        <v>370484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t="s">
        <v>317</v>
      </c>
      <c r="B18" t="s">
        <v>20</v>
      </c>
      <c r="C18" t="s">
        <v>126</v>
      </c>
      <c r="D18">
        <v>11960</v>
      </c>
      <c r="E18" t="str">
        <f t="shared" si="0"/>
        <v>Shia Arabs</v>
      </c>
      <c r="F18" s="56">
        <f>MAX(G18:R18)/D18</f>
        <v>1</v>
      </c>
      <c r="G18">
        <v>11960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t="s">
        <v>318</v>
      </c>
      <c r="B19" t="s">
        <v>20</v>
      </c>
      <c r="C19" t="s">
        <v>127</v>
      </c>
      <c r="D19">
        <v>376608</v>
      </c>
      <c r="E19" t="str">
        <f t="shared" si="0"/>
        <v>Shia Arabs</v>
      </c>
      <c r="F19" s="56">
        <f>MAX(G19:R19)/D19</f>
        <v>0.98000042484493155</v>
      </c>
      <c r="G19">
        <v>369076</v>
      </c>
      <c r="H19">
        <v>7532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t="s">
        <v>296</v>
      </c>
      <c r="B20" t="s">
        <v>21</v>
      </c>
      <c r="C20" t="s">
        <v>106</v>
      </c>
      <c r="D20">
        <v>397123</v>
      </c>
      <c r="E20" t="str">
        <f t="shared" si="0"/>
        <v>Shia Arabs</v>
      </c>
      <c r="F20" s="56">
        <f>MAX(G20:R20)/D20</f>
        <v>1</v>
      </c>
      <c r="G20">
        <v>397123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t="s">
        <v>302</v>
      </c>
      <c r="B21" t="s">
        <v>21</v>
      </c>
      <c r="C21" t="s">
        <v>112</v>
      </c>
      <c r="D21">
        <v>295372</v>
      </c>
      <c r="E21" t="str">
        <f t="shared" si="0"/>
        <v>Shia Arabs</v>
      </c>
      <c r="F21" s="56">
        <f>MAX(G21:R21)/D21</f>
        <v>1</v>
      </c>
      <c r="G21">
        <v>295372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t="s">
        <v>308</v>
      </c>
      <c r="B22" t="s">
        <v>21</v>
      </c>
      <c r="C22" t="s">
        <v>21</v>
      </c>
      <c r="D22">
        <v>897466</v>
      </c>
      <c r="E22" t="str">
        <f t="shared" si="0"/>
        <v>Shia Arabs</v>
      </c>
      <c r="F22" s="56">
        <f>MAX(G22:R22)/D22</f>
        <v>1</v>
      </c>
      <c r="G22">
        <v>897466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t="s">
        <v>270</v>
      </c>
      <c r="B23" t="s">
        <v>22</v>
      </c>
      <c r="C23" t="s">
        <v>81</v>
      </c>
      <c r="D23">
        <v>194982</v>
      </c>
      <c r="E23" t="str">
        <f t="shared" si="0"/>
        <v>Shia Arabs</v>
      </c>
      <c r="F23" s="56">
        <f>MAX(G23:R23)/D23</f>
        <v>1</v>
      </c>
      <c r="G23">
        <v>194982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t="s">
        <v>279</v>
      </c>
      <c r="B24" t="s">
        <v>22</v>
      </c>
      <c r="C24" t="s">
        <v>89</v>
      </c>
      <c r="D24">
        <v>650869</v>
      </c>
      <c r="E24" t="str">
        <f t="shared" si="0"/>
        <v>Shia Arabs</v>
      </c>
      <c r="F24" s="56">
        <f>MAX(G24:R24)/D24</f>
        <v>1</v>
      </c>
      <c r="G24">
        <v>650869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t="s">
        <v>284</v>
      </c>
      <c r="B25" t="s">
        <v>22</v>
      </c>
      <c r="C25" t="s">
        <v>94</v>
      </c>
      <c r="D25">
        <v>253824</v>
      </c>
      <c r="E25" t="str">
        <f t="shared" si="0"/>
        <v>Shia Arabs</v>
      </c>
      <c r="F25" s="56">
        <f>MAX(G25:R25)/D25</f>
        <v>1</v>
      </c>
      <c r="G25">
        <v>253824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t="s">
        <v>319</v>
      </c>
      <c r="B26" t="s">
        <v>22</v>
      </c>
      <c r="C26" t="s">
        <v>128</v>
      </c>
      <c r="D26">
        <v>295210</v>
      </c>
      <c r="E26" t="str">
        <f t="shared" si="0"/>
        <v>Shia Arabs</v>
      </c>
      <c r="F26" s="56">
        <f>MAX(G26:R26)/D26</f>
        <v>1</v>
      </c>
      <c r="G26">
        <v>295210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t="s">
        <v>323</v>
      </c>
      <c r="B27" t="s">
        <v>23</v>
      </c>
      <c r="C27" t="s">
        <v>23</v>
      </c>
      <c r="D27">
        <v>960628</v>
      </c>
      <c r="E27" t="str">
        <f t="shared" si="0"/>
        <v>Kurds</v>
      </c>
      <c r="F27" s="56">
        <f>MAX(G27:R27)/D27</f>
        <v>1</v>
      </c>
      <c r="G27">
        <v>0</v>
      </c>
      <c r="H27">
        <v>0</v>
      </c>
      <c r="I27">
        <v>0</v>
      </c>
      <c r="J27">
        <v>0</v>
      </c>
      <c r="K27">
        <v>960628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t="s">
        <v>336</v>
      </c>
      <c r="B28" t="s">
        <v>23</v>
      </c>
      <c r="C28" t="s">
        <v>144</v>
      </c>
      <c r="D28">
        <v>183494</v>
      </c>
      <c r="E28" t="str">
        <f t="shared" si="0"/>
        <v>Kurds</v>
      </c>
      <c r="F28" s="56">
        <f>MAX(G28:R28)/D28</f>
        <v>1</v>
      </c>
      <c r="G28">
        <v>0</v>
      </c>
      <c r="H28">
        <v>0</v>
      </c>
      <c r="I28">
        <v>0</v>
      </c>
      <c r="J28">
        <v>0</v>
      </c>
      <c r="K28">
        <v>183494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t="s">
        <v>338</v>
      </c>
      <c r="B29" t="s">
        <v>23</v>
      </c>
      <c r="C29" t="s">
        <v>146</v>
      </c>
      <c r="D29">
        <v>128653</v>
      </c>
      <c r="E29" t="str">
        <f t="shared" si="0"/>
        <v>Kurds</v>
      </c>
      <c r="F29" s="56">
        <f>MAX(G29:R29)/D29</f>
        <v>1</v>
      </c>
      <c r="G29">
        <v>0</v>
      </c>
      <c r="H29">
        <v>0</v>
      </c>
      <c r="I29">
        <v>0</v>
      </c>
      <c r="J29">
        <v>0</v>
      </c>
      <c r="K29">
        <v>128653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t="s">
        <v>340</v>
      </c>
      <c r="B30" t="s">
        <v>23</v>
      </c>
      <c r="C30" t="s">
        <v>148</v>
      </c>
      <c r="D30">
        <v>68776</v>
      </c>
      <c r="E30" t="str">
        <f t="shared" si="0"/>
        <v>Kurds</v>
      </c>
      <c r="F30" s="56">
        <f>MAX(G30:R30)/D30</f>
        <v>1</v>
      </c>
      <c r="G30">
        <v>0</v>
      </c>
      <c r="H30">
        <v>0</v>
      </c>
      <c r="I30">
        <v>0</v>
      </c>
      <c r="J30">
        <v>0</v>
      </c>
      <c r="K30">
        <v>68776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t="s">
        <v>344</v>
      </c>
      <c r="B31" t="s">
        <v>23</v>
      </c>
      <c r="C31" t="s">
        <v>150</v>
      </c>
      <c r="D31">
        <v>210686</v>
      </c>
      <c r="E31" t="str">
        <f t="shared" si="0"/>
        <v>Kurds</v>
      </c>
      <c r="F31" s="56">
        <f>MAX(G31:R31)/D31</f>
        <v>1</v>
      </c>
      <c r="G31">
        <v>0</v>
      </c>
      <c r="H31">
        <v>0</v>
      </c>
      <c r="I31">
        <v>0</v>
      </c>
      <c r="J31">
        <v>0</v>
      </c>
      <c r="K31">
        <v>210686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t="s">
        <v>346</v>
      </c>
      <c r="B32" t="s">
        <v>23</v>
      </c>
      <c r="C32" t="s">
        <v>152</v>
      </c>
      <c r="D32">
        <v>216919</v>
      </c>
      <c r="E32" t="str">
        <f t="shared" si="0"/>
        <v>Kurds</v>
      </c>
      <c r="F32" s="56">
        <f>MAX(G32:R32)/D32</f>
        <v>1</v>
      </c>
      <c r="G32">
        <v>0</v>
      </c>
      <c r="H32">
        <v>0</v>
      </c>
      <c r="I32">
        <v>0</v>
      </c>
      <c r="J32">
        <v>0</v>
      </c>
      <c r="K32">
        <v>216919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t="s">
        <v>353</v>
      </c>
      <c r="B33" t="s">
        <v>23</v>
      </c>
      <c r="C33" t="s">
        <v>158</v>
      </c>
      <c r="D33">
        <v>49986</v>
      </c>
      <c r="E33" t="str">
        <f t="shared" si="0"/>
        <v>Kurds</v>
      </c>
      <c r="F33" s="56">
        <f>MAX(G33:R33)/D33</f>
        <v>1</v>
      </c>
      <c r="G33">
        <v>0</v>
      </c>
      <c r="H33">
        <v>0</v>
      </c>
      <c r="I33">
        <v>0</v>
      </c>
      <c r="J33">
        <v>0</v>
      </c>
      <c r="K33">
        <v>49986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t="s">
        <v>354</v>
      </c>
      <c r="B34" t="s">
        <v>23</v>
      </c>
      <c r="C34" t="s">
        <v>159</v>
      </c>
      <c r="D34">
        <v>141306</v>
      </c>
      <c r="E34" t="str">
        <f t="shared" si="0"/>
        <v>Kurds</v>
      </c>
      <c r="F34" s="56">
        <f>MAX(G34:R34)/D34</f>
        <v>1</v>
      </c>
      <c r="G34">
        <v>0</v>
      </c>
      <c r="H34">
        <v>0</v>
      </c>
      <c r="I34">
        <v>0</v>
      </c>
      <c r="J34">
        <v>0</v>
      </c>
      <c r="K34">
        <v>141306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t="s">
        <v>356</v>
      </c>
      <c r="B35" t="s">
        <v>23</v>
      </c>
      <c r="C35" t="s">
        <v>161</v>
      </c>
      <c r="D35">
        <v>264390</v>
      </c>
      <c r="E35" t="str">
        <f t="shared" si="0"/>
        <v>Kurds</v>
      </c>
      <c r="F35" s="56">
        <f>MAX(G35:R35)/D35</f>
        <v>1</v>
      </c>
      <c r="G35">
        <v>0</v>
      </c>
      <c r="H35">
        <v>0</v>
      </c>
      <c r="I35">
        <v>0</v>
      </c>
      <c r="J35">
        <v>0</v>
      </c>
      <c r="K35">
        <v>264390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t="s">
        <v>360</v>
      </c>
      <c r="B36" t="s">
        <v>23</v>
      </c>
      <c r="C36" t="s">
        <v>165</v>
      </c>
      <c r="D36">
        <v>38071</v>
      </c>
      <c r="E36" t="str">
        <f t="shared" si="0"/>
        <v>Kurds</v>
      </c>
      <c r="F36" s="56">
        <f>MAX(G36:R36)/D36</f>
        <v>1</v>
      </c>
      <c r="G36">
        <v>0</v>
      </c>
      <c r="H36">
        <v>0</v>
      </c>
      <c r="I36">
        <v>0</v>
      </c>
      <c r="J36">
        <v>0</v>
      </c>
      <c r="K36">
        <v>38071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t="s">
        <v>285</v>
      </c>
      <c r="B37" t="s">
        <v>24</v>
      </c>
      <c r="C37" t="s">
        <v>95</v>
      </c>
      <c r="D37">
        <v>514428</v>
      </c>
      <c r="E37" t="str">
        <f t="shared" si="0"/>
        <v>Shia Arabs</v>
      </c>
      <c r="F37" s="56">
        <f>MAX(G37:R37)/D37</f>
        <v>1</v>
      </c>
      <c r="G37">
        <v>514428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t="s">
        <v>288</v>
      </c>
      <c r="B38" t="s">
        <v>24</v>
      </c>
      <c r="C38" t="s">
        <v>98</v>
      </c>
      <c r="D38">
        <v>908941</v>
      </c>
      <c r="E38" t="str">
        <f t="shared" si="0"/>
        <v>Shia Arabs</v>
      </c>
      <c r="F38" s="56">
        <f>MAX(G38:R38)/D38</f>
        <v>1</v>
      </c>
      <c r="G38">
        <v>908941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t="s">
        <v>299</v>
      </c>
      <c r="B39" t="s">
        <v>24</v>
      </c>
      <c r="C39" t="s">
        <v>109</v>
      </c>
      <c r="D39">
        <v>382585</v>
      </c>
      <c r="E39" t="str">
        <f t="shared" si="0"/>
        <v>Shia Arabs</v>
      </c>
      <c r="F39" s="56">
        <f>MAX(G39:R39)/D39</f>
        <v>0.94000026137982406</v>
      </c>
      <c r="G39">
        <v>359630</v>
      </c>
      <c r="H39">
        <v>22955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t="s">
        <v>307</v>
      </c>
      <c r="B40" t="s">
        <v>24</v>
      </c>
      <c r="C40" t="s">
        <v>117</v>
      </c>
      <c r="D40">
        <v>425182</v>
      </c>
      <c r="E40" t="str">
        <f t="shared" si="0"/>
        <v>Shia Arabs</v>
      </c>
      <c r="F40" s="56">
        <f>MAX(G40:R40)/D40</f>
        <v>0.90000047038679909</v>
      </c>
      <c r="G40">
        <v>382664</v>
      </c>
      <c r="H40">
        <v>42518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t="s">
        <v>272</v>
      </c>
      <c r="B41" t="s">
        <v>25</v>
      </c>
      <c r="C41" t="s">
        <v>83</v>
      </c>
      <c r="D41">
        <v>1299213</v>
      </c>
      <c r="E41" t="str">
        <f t="shared" si="0"/>
        <v>Shia Arabs</v>
      </c>
      <c r="F41" s="56">
        <f>MAX(G41:R41)/D41</f>
        <v>0.84999996151516344</v>
      </c>
      <c r="G41">
        <v>1104331</v>
      </c>
      <c r="H41">
        <v>181890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12992</v>
      </c>
      <c r="P41">
        <v>0</v>
      </c>
      <c r="Q41">
        <v>0</v>
      </c>
    </row>
    <row r="42" spans="1:17" x14ac:dyDescent="0.3">
      <c r="A42" t="s">
        <v>290</v>
      </c>
      <c r="B42" t="s">
        <v>25</v>
      </c>
      <c r="C42" t="s">
        <v>100</v>
      </c>
      <c r="D42">
        <v>1475433</v>
      </c>
      <c r="E42" t="str">
        <f t="shared" si="0"/>
        <v>Sunni Arabs</v>
      </c>
      <c r="F42" s="56">
        <f>MAX(G42:R42)/D42</f>
        <v>0.75000016944178416</v>
      </c>
      <c r="G42">
        <v>368858</v>
      </c>
      <c r="H42">
        <v>1106575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t="s">
        <v>293</v>
      </c>
      <c r="B43" t="s">
        <v>25</v>
      </c>
      <c r="C43" t="s">
        <v>103</v>
      </c>
      <c r="D43">
        <v>1721862</v>
      </c>
      <c r="E43" t="str">
        <f t="shared" si="0"/>
        <v>Sunni Arabs</v>
      </c>
      <c r="F43" s="56">
        <f>MAX(G43:R43)/D43</f>
        <v>0.53999972123201512</v>
      </c>
      <c r="G43">
        <v>774838</v>
      </c>
      <c r="H43">
        <v>929805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17219</v>
      </c>
      <c r="P43">
        <v>0</v>
      </c>
      <c r="Q43">
        <v>0</v>
      </c>
    </row>
    <row r="44" spans="1:17" x14ac:dyDescent="0.3">
      <c r="A44" t="s">
        <v>298</v>
      </c>
      <c r="B44" t="s">
        <v>25</v>
      </c>
      <c r="C44" t="s">
        <v>108</v>
      </c>
      <c r="D44">
        <v>496646</v>
      </c>
      <c r="E44" t="str">
        <f t="shared" si="0"/>
        <v>Shia Arabs</v>
      </c>
      <c r="F44" s="56">
        <f>MAX(G44:R44)/D44</f>
        <v>0.98000185242607407</v>
      </c>
      <c r="G44">
        <v>486714</v>
      </c>
      <c r="H44">
        <v>9932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t="s">
        <v>300</v>
      </c>
      <c r="B45" t="s">
        <v>25</v>
      </c>
      <c r="C45" t="s">
        <v>110</v>
      </c>
      <c r="D45">
        <v>522934</v>
      </c>
      <c r="E45" t="str">
        <f t="shared" si="0"/>
        <v>Shia Arabs</v>
      </c>
      <c r="F45" s="56">
        <f>MAX(G45:R45)/D45</f>
        <v>0.74999904385639493</v>
      </c>
      <c r="G45">
        <v>392200</v>
      </c>
      <c r="H45">
        <v>130734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t="s">
        <v>314</v>
      </c>
      <c r="B46" t="s">
        <v>25</v>
      </c>
      <c r="C46" t="s">
        <v>123</v>
      </c>
      <c r="D46">
        <v>1955011</v>
      </c>
      <c r="E46" t="str">
        <f t="shared" si="0"/>
        <v>Shia Arabs</v>
      </c>
      <c r="F46" s="56">
        <f>MAX(G46:R46)/D46</f>
        <v>0.70100014782525522</v>
      </c>
      <c r="G46">
        <v>1370463</v>
      </c>
      <c r="H46">
        <v>432057</v>
      </c>
      <c r="I46">
        <v>3812</v>
      </c>
      <c r="J46">
        <v>432</v>
      </c>
      <c r="K46">
        <v>0</v>
      </c>
      <c r="L46">
        <v>0</v>
      </c>
      <c r="M46">
        <v>0</v>
      </c>
      <c r="N46">
        <v>0</v>
      </c>
      <c r="O46">
        <v>138081</v>
      </c>
      <c r="P46">
        <v>10166</v>
      </c>
      <c r="Q46">
        <v>0</v>
      </c>
    </row>
    <row r="47" spans="1:17" x14ac:dyDescent="0.3">
      <c r="A47" t="s">
        <v>325</v>
      </c>
      <c r="B47" t="s">
        <v>25</v>
      </c>
      <c r="C47" t="s">
        <v>133</v>
      </c>
      <c r="D47">
        <v>1309323</v>
      </c>
      <c r="E47" t="str">
        <f t="shared" si="0"/>
        <v>Shia Arabs</v>
      </c>
      <c r="F47" s="56">
        <f>MAX(G47:R47)/D47</f>
        <v>0.98000035132660157</v>
      </c>
      <c r="G47">
        <v>1283137</v>
      </c>
      <c r="H47">
        <v>13093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13093</v>
      </c>
      <c r="P47">
        <v>0</v>
      </c>
      <c r="Q47">
        <v>0</v>
      </c>
    </row>
    <row r="48" spans="1:17" x14ac:dyDescent="0.3">
      <c r="A48" t="s">
        <v>294</v>
      </c>
      <c r="B48" t="s">
        <v>26</v>
      </c>
      <c r="C48" t="s">
        <v>104</v>
      </c>
      <c r="D48">
        <v>378087</v>
      </c>
      <c r="E48" t="str">
        <f t="shared" si="0"/>
        <v>Shia Arabs</v>
      </c>
      <c r="F48" s="56">
        <f>MAX(G48:R48)/D48</f>
        <v>0.50000132244695006</v>
      </c>
      <c r="G48">
        <v>189044</v>
      </c>
      <c r="H48">
        <v>170139</v>
      </c>
      <c r="I48">
        <v>0</v>
      </c>
      <c r="J48">
        <v>0</v>
      </c>
      <c r="K48">
        <v>0</v>
      </c>
      <c r="L48">
        <v>0</v>
      </c>
      <c r="M48">
        <v>18904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t="s">
        <v>306</v>
      </c>
      <c r="B49" t="s">
        <v>26</v>
      </c>
      <c r="C49" t="s">
        <v>116</v>
      </c>
      <c r="D49">
        <v>274998</v>
      </c>
      <c r="E49" t="str">
        <f t="shared" si="0"/>
        <v>Shia Arabs</v>
      </c>
      <c r="F49" s="56">
        <f>MAX(G49:R49)/D49</f>
        <v>0.56999687270452881</v>
      </c>
      <c r="G49">
        <v>156748</v>
      </c>
      <c r="H49">
        <v>68750</v>
      </c>
      <c r="I49">
        <v>0</v>
      </c>
      <c r="J49">
        <v>0</v>
      </c>
      <c r="K49">
        <v>27500</v>
      </c>
      <c r="L49">
        <v>0</v>
      </c>
      <c r="M49">
        <v>22000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t="s">
        <v>333</v>
      </c>
      <c r="B50" t="s">
        <v>26</v>
      </c>
      <c r="C50" t="s">
        <v>141</v>
      </c>
      <c r="D50">
        <v>160095</v>
      </c>
      <c r="E50" t="str">
        <f t="shared" si="0"/>
        <v>Shia Arabs</v>
      </c>
      <c r="F50" s="56">
        <f>MAX(G50:R50)/D50</f>
        <v>0.40000624629126458</v>
      </c>
      <c r="G50">
        <v>64039</v>
      </c>
      <c r="H50">
        <v>48028</v>
      </c>
      <c r="I50">
        <v>0</v>
      </c>
      <c r="J50">
        <v>0</v>
      </c>
      <c r="K50">
        <v>40023</v>
      </c>
      <c r="L50">
        <v>0</v>
      </c>
      <c r="M50">
        <v>8005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t="s">
        <v>334</v>
      </c>
      <c r="B51" t="s">
        <v>26</v>
      </c>
      <c r="C51" t="s">
        <v>142</v>
      </c>
      <c r="D51">
        <v>649103</v>
      </c>
      <c r="E51" t="str">
        <f t="shared" si="0"/>
        <v>Shia Arabs</v>
      </c>
      <c r="F51" s="56">
        <f>MAX(G51:R51)/D51</f>
        <v>0.69500063934383294</v>
      </c>
      <c r="G51">
        <v>451127</v>
      </c>
      <c r="H51">
        <v>194731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2434</v>
      </c>
      <c r="P51">
        <v>811</v>
      </c>
      <c r="Q51">
        <v>0</v>
      </c>
    </row>
    <row r="52" spans="1:17" x14ac:dyDescent="0.3">
      <c r="A52" t="s">
        <v>348</v>
      </c>
      <c r="B52" t="s">
        <v>26</v>
      </c>
      <c r="C52" t="s">
        <v>154</v>
      </c>
      <c r="D52">
        <v>265903</v>
      </c>
      <c r="E52" t="str">
        <f t="shared" si="0"/>
        <v>Kurds</v>
      </c>
      <c r="F52" s="56">
        <f>MAX(G52:R52)/D52</f>
        <v>0.74999905980752379</v>
      </c>
      <c r="G52">
        <v>66476</v>
      </c>
      <c r="H52">
        <v>0</v>
      </c>
      <c r="I52">
        <v>0</v>
      </c>
      <c r="J52">
        <v>0</v>
      </c>
      <c r="K52">
        <v>199427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t="s">
        <v>349</v>
      </c>
      <c r="B53" t="s">
        <v>26</v>
      </c>
      <c r="C53" t="s">
        <v>155</v>
      </c>
      <c r="D53">
        <v>111529</v>
      </c>
      <c r="E53" t="str">
        <f t="shared" si="0"/>
        <v>Kurds</v>
      </c>
      <c r="F53" s="56">
        <f>MAX(G53:R53)/D53</f>
        <v>0.44999955168610856</v>
      </c>
      <c r="G53">
        <v>22306</v>
      </c>
      <c r="H53">
        <v>0</v>
      </c>
      <c r="I53">
        <v>0</v>
      </c>
      <c r="J53">
        <v>0</v>
      </c>
      <c r="K53">
        <v>50188</v>
      </c>
      <c r="L53">
        <v>0</v>
      </c>
      <c r="M53">
        <v>39035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t="s">
        <v>273</v>
      </c>
      <c r="B54" t="s">
        <v>27</v>
      </c>
      <c r="C54" t="s">
        <v>84</v>
      </c>
      <c r="D54">
        <v>123670</v>
      </c>
      <c r="E54" t="str">
        <f t="shared" si="0"/>
        <v>Kurds</v>
      </c>
      <c r="F54" s="56">
        <f>MAX(G54:R54)/D54</f>
        <v>0.95500121290531248</v>
      </c>
      <c r="G54">
        <v>0</v>
      </c>
      <c r="H54">
        <v>0</v>
      </c>
      <c r="I54">
        <v>0</v>
      </c>
      <c r="J54">
        <v>0</v>
      </c>
      <c r="K54">
        <v>118105</v>
      </c>
      <c r="L54">
        <v>0</v>
      </c>
      <c r="M54">
        <v>0</v>
      </c>
      <c r="N54">
        <v>0</v>
      </c>
      <c r="O54">
        <v>5565</v>
      </c>
      <c r="P54">
        <v>0</v>
      </c>
      <c r="Q54">
        <v>0</v>
      </c>
    </row>
    <row r="55" spans="1:17" x14ac:dyDescent="0.3">
      <c r="A55" t="s">
        <v>341</v>
      </c>
      <c r="B55" t="s">
        <v>27</v>
      </c>
      <c r="C55" t="s">
        <v>27</v>
      </c>
      <c r="D55">
        <v>404645</v>
      </c>
      <c r="E55" t="str">
        <f t="shared" si="0"/>
        <v>Kurds</v>
      </c>
      <c r="F55" s="56">
        <f>MAX(G55:R55)/D55</f>
        <v>0.95000061782550138</v>
      </c>
      <c r="G55">
        <v>0</v>
      </c>
      <c r="H55">
        <v>0</v>
      </c>
      <c r="I55">
        <v>0</v>
      </c>
      <c r="J55">
        <v>0</v>
      </c>
      <c r="K55">
        <v>384413</v>
      </c>
      <c r="L55">
        <v>12140</v>
      </c>
      <c r="M55">
        <v>0</v>
      </c>
      <c r="N55">
        <v>0</v>
      </c>
      <c r="O55">
        <v>7283</v>
      </c>
      <c r="P55">
        <v>809</v>
      </c>
      <c r="Q55">
        <v>0</v>
      </c>
    </row>
    <row r="56" spans="1:17" x14ac:dyDescent="0.3">
      <c r="A56" t="s">
        <v>363</v>
      </c>
      <c r="B56" t="s">
        <v>27</v>
      </c>
      <c r="C56" t="s">
        <v>168</v>
      </c>
      <c r="D56">
        <v>199750</v>
      </c>
      <c r="E56" t="str">
        <f t="shared" si="0"/>
        <v>Kurds</v>
      </c>
      <c r="F56" s="56">
        <f>MAX(G56:R56)/D56</f>
        <v>0.8</v>
      </c>
      <c r="G56">
        <v>0</v>
      </c>
      <c r="H56">
        <v>9988</v>
      </c>
      <c r="I56">
        <v>0</v>
      </c>
      <c r="J56">
        <v>0</v>
      </c>
      <c r="K56">
        <v>159800</v>
      </c>
      <c r="L56">
        <v>0</v>
      </c>
      <c r="M56">
        <v>0</v>
      </c>
      <c r="N56">
        <v>0</v>
      </c>
      <c r="O56">
        <v>26966</v>
      </c>
      <c r="P56">
        <v>2996</v>
      </c>
      <c r="Q56">
        <v>0</v>
      </c>
    </row>
    <row r="57" spans="1:17" x14ac:dyDescent="0.3">
      <c r="A57" t="s">
        <v>369</v>
      </c>
      <c r="B57" t="s">
        <v>27</v>
      </c>
      <c r="C57" t="s">
        <v>174</v>
      </c>
      <c r="D57">
        <v>297216</v>
      </c>
      <c r="E57" t="str">
        <f t="shared" si="0"/>
        <v>Kurds</v>
      </c>
      <c r="F57" s="56">
        <f>MAX(G57:R57)/D57</f>
        <v>0.93500013458225673</v>
      </c>
      <c r="G57">
        <v>0</v>
      </c>
      <c r="H57">
        <v>0</v>
      </c>
      <c r="I57">
        <v>0</v>
      </c>
      <c r="J57">
        <v>0</v>
      </c>
      <c r="K57">
        <v>277897</v>
      </c>
      <c r="L57">
        <v>0</v>
      </c>
      <c r="M57">
        <v>0</v>
      </c>
      <c r="N57">
        <v>8917</v>
      </c>
      <c r="O57">
        <v>9362</v>
      </c>
      <c r="P57">
        <v>1040</v>
      </c>
      <c r="Q57">
        <v>0</v>
      </c>
    </row>
    <row r="58" spans="1:17" x14ac:dyDescent="0.3">
      <c r="A58" t="s">
        <v>326</v>
      </c>
      <c r="B58" t="s">
        <v>28</v>
      </c>
      <c r="C58" t="s">
        <v>134</v>
      </c>
      <c r="D58">
        <v>28738</v>
      </c>
      <c r="E58" t="str">
        <f t="shared" si="0"/>
        <v>Kurds</v>
      </c>
      <c r="F58" s="56">
        <f>MAX(G58:R58)/D58</f>
        <v>1</v>
      </c>
      <c r="G58">
        <v>0</v>
      </c>
      <c r="H58">
        <v>0</v>
      </c>
      <c r="I58">
        <v>0</v>
      </c>
      <c r="J58">
        <v>0</v>
      </c>
      <c r="K58">
        <v>28738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 t="s">
        <v>342</v>
      </c>
      <c r="B59" t="s">
        <v>28</v>
      </c>
      <c r="C59" t="s">
        <v>28</v>
      </c>
      <c r="D59">
        <v>1383589</v>
      </c>
      <c r="E59" t="str">
        <f t="shared" si="0"/>
        <v>Kurds</v>
      </c>
      <c r="F59" s="56">
        <f>MAX(G59:R59)/D59</f>
        <v>0.71999994217936103</v>
      </c>
      <c r="G59">
        <v>0</v>
      </c>
      <c r="H59">
        <v>27672</v>
      </c>
      <c r="I59">
        <v>0</v>
      </c>
      <c r="J59">
        <v>0</v>
      </c>
      <c r="K59">
        <v>996184</v>
      </c>
      <c r="L59">
        <v>0</v>
      </c>
      <c r="M59">
        <v>276717</v>
      </c>
      <c r="N59">
        <v>0</v>
      </c>
      <c r="O59">
        <v>83016</v>
      </c>
      <c r="P59">
        <v>0</v>
      </c>
      <c r="Q59">
        <v>0</v>
      </c>
    </row>
    <row r="60" spans="1:17" x14ac:dyDescent="0.3">
      <c r="A60" t="s">
        <v>351</v>
      </c>
      <c r="B60" t="s">
        <v>28</v>
      </c>
      <c r="C60" t="s">
        <v>156</v>
      </c>
      <c r="D60">
        <v>122130</v>
      </c>
      <c r="E60" t="str">
        <f t="shared" si="0"/>
        <v>Kurds</v>
      </c>
      <c r="F60" s="56">
        <f>MAX(G60:R60)/D60</f>
        <v>1</v>
      </c>
      <c r="G60">
        <v>0</v>
      </c>
      <c r="H60">
        <v>0</v>
      </c>
      <c r="I60">
        <v>0</v>
      </c>
      <c r="J60">
        <v>0</v>
      </c>
      <c r="K60">
        <v>122130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 t="s">
        <v>352</v>
      </c>
      <c r="B61" t="s">
        <v>28</v>
      </c>
      <c r="C61" t="s">
        <v>157</v>
      </c>
      <c r="D61">
        <v>226399</v>
      </c>
      <c r="E61" t="str">
        <f t="shared" si="0"/>
        <v>Kurds</v>
      </c>
      <c r="F61" s="56">
        <f>MAX(G61:R61)/D61</f>
        <v>0.91999964664154876</v>
      </c>
      <c r="G61">
        <v>0</v>
      </c>
      <c r="H61">
        <v>18112</v>
      </c>
      <c r="I61">
        <v>0</v>
      </c>
      <c r="J61">
        <v>0</v>
      </c>
      <c r="K61">
        <v>208287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 t="s">
        <v>357</v>
      </c>
      <c r="B62" t="s">
        <v>28</v>
      </c>
      <c r="C62" t="s">
        <v>162</v>
      </c>
      <c r="D62">
        <v>290708</v>
      </c>
      <c r="E62" t="str">
        <f t="shared" si="0"/>
        <v>Kurds</v>
      </c>
      <c r="F62" s="56">
        <f>MAX(G62:R62)/D62</f>
        <v>1</v>
      </c>
      <c r="G62">
        <v>0</v>
      </c>
      <c r="H62">
        <v>0</v>
      </c>
      <c r="I62">
        <v>0</v>
      </c>
      <c r="J62">
        <v>0</v>
      </c>
      <c r="K62">
        <v>290708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 t="s">
        <v>359</v>
      </c>
      <c r="B63" t="s">
        <v>28</v>
      </c>
      <c r="C63" t="s">
        <v>164</v>
      </c>
      <c r="D63">
        <v>175550</v>
      </c>
      <c r="E63" t="str">
        <f t="shared" si="0"/>
        <v>Kurds</v>
      </c>
      <c r="F63" s="56">
        <f>MAX(G63:R63)/D63</f>
        <v>1</v>
      </c>
      <c r="G63">
        <v>0</v>
      </c>
      <c r="H63">
        <v>0</v>
      </c>
      <c r="I63">
        <v>0</v>
      </c>
      <c r="J63">
        <v>0</v>
      </c>
      <c r="K63">
        <v>175550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 t="s">
        <v>271</v>
      </c>
      <c r="B64" t="s">
        <v>29</v>
      </c>
      <c r="C64" t="s">
        <v>82</v>
      </c>
      <c r="D64">
        <v>30768</v>
      </c>
      <c r="E64" t="str">
        <f t="shared" si="0"/>
        <v>Shia Arabs</v>
      </c>
      <c r="F64" s="56">
        <f>MAX(G64:R64)/D64</f>
        <v>1</v>
      </c>
      <c r="G64">
        <v>30768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 t="s">
        <v>289</v>
      </c>
      <c r="B65" t="s">
        <v>29</v>
      </c>
      <c r="C65" t="s">
        <v>99</v>
      </c>
      <c r="D65">
        <v>282716</v>
      </c>
      <c r="E65" t="str">
        <f t="shared" si="0"/>
        <v>Shia Arabs</v>
      </c>
      <c r="F65" s="56">
        <f>MAX(G65:R65)/D65</f>
        <v>1</v>
      </c>
      <c r="G65">
        <v>282716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347</v>
      </c>
      <c r="B66" t="s">
        <v>29</v>
      </c>
      <c r="C66" t="s">
        <v>153</v>
      </c>
      <c r="D66">
        <v>1003266</v>
      </c>
      <c r="E66" t="str">
        <f t="shared" si="0"/>
        <v>Shia Arabs</v>
      </c>
      <c r="F66" s="56">
        <f>MAX(G66:R66)/D66</f>
        <v>1</v>
      </c>
      <c r="G66">
        <v>1003266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287</v>
      </c>
      <c r="B67" t="s">
        <v>30</v>
      </c>
      <c r="C67" t="s">
        <v>97</v>
      </c>
      <c r="D67">
        <v>316882</v>
      </c>
      <c r="E67" t="str">
        <f t="shared" ref="E67:E102" si="1">INDEX($G$1:$R$1,MATCH(MAX(G67:R67),G67:R67,0))</f>
        <v>Sunni Arabs</v>
      </c>
      <c r="F67" s="56">
        <f>MAX(G67:R67)/D67</f>
        <v>0.80000126229953106</v>
      </c>
      <c r="G67">
        <v>0</v>
      </c>
      <c r="H67">
        <v>253506</v>
      </c>
      <c r="I67">
        <v>0</v>
      </c>
      <c r="J67">
        <v>0</v>
      </c>
      <c r="K67">
        <v>63376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337</v>
      </c>
      <c r="B68" t="s">
        <v>30</v>
      </c>
      <c r="C68" t="s">
        <v>145</v>
      </c>
      <c r="D68">
        <v>102760</v>
      </c>
      <c r="E68" t="str">
        <f t="shared" si="1"/>
        <v>Turkoman</v>
      </c>
      <c r="F68" s="56">
        <f>MAX(G68:R68)/D68</f>
        <v>0.52000778513040091</v>
      </c>
      <c r="G68">
        <v>0</v>
      </c>
      <c r="H68">
        <v>6166</v>
      </c>
      <c r="I68">
        <v>0</v>
      </c>
      <c r="J68">
        <v>0</v>
      </c>
      <c r="K68">
        <v>43158</v>
      </c>
      <c r="L68">
        <v>0</v>
      </c>
      <c r="M68">
        <v>53436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t="s">
        <v>339</v>
      </c>
      <c r="B69" t="s">
        <v>30</v>
      </c>
      <c r="C69" t="s">
        <v>147</v>
      </c>
      <c r="D69">
        <v>122047</v>
      </c>
      <c r="E69" t="str">
        <f t="shared" si="1"/>
        <v>Turkoman</v>
      </c>
      <c r="F69" s="56">
        <f>MAX(G69:R69)/D69</f>
        <v>0.39999344514818064</v>
      </c>
      <c r="G69">
        <v>0</v>
      </c>
      <c r="H69">
        <v>13426</v>
      </c>
      <c r="I69">
        <v>0</v>
      </c>
      <c r="J69">
        <v>0</v>
      </c>
      <c r="K69">
        <v>42717</v>
      </c>
      <c r="L69">
        <v>0</v>
      </c>
      <c r="M69">
        <v>48818</v>
      </c>
      <c r="N69">
        <v>12205</v>
      </c>
      <c r="O69">
        <v>4881</v>
      </c>
      <c r="P69">
        <v>0</v>
      </c>
      <c r="Q69">
        <v>0</v>
      </c>
    </row>
    <row r="70" spans="1:17" x14ac:dyDescent="0.3">
      <c r="A70" t="s">
        <v>350</v>
      </c>
      <c r="B70" t="s">
        <v>30</v>
      </c>
      <c r="C70" t="s">
        <v>30</v>
      </c>
      <c r="D70">
        <v>1184720</v>
      </c>
      <c r="E70" t="str">
        <f t="shared" si="1"/>
        <v>Kurds</v>
      </c>
      <c r="F70" s="56">
        <f>MAX(G70:R70)/D70</f>
        <v>0.55999898710243767</v>
      </c>
      <c r="G70">
        <v>139797</v>
      </c>
      <c r="H70">
        <v>120842</v>
      </c>
      <c r="I70">
        <v>0</v>
      </c>
      <c r="J70">
        <v>0</v>
      </c>
      <c r="K70">
        <v>663442</v>
      </c>
      <c r="L70">
        <v>0</v>
      </c>
      <c r="M70">
        <v>189556</v>
      </c>
      <c r="N70">
        <v>0</v>
      </c>
      <c r="O70">
        <v>69661</v>
      </c>
      <c r="P70">
        <v>1422</v>
      </c>
      <c r="Q70">
        <v>0</v>
      </c>
    </row>
    <row r="71" spans="1:17" x14ac:dyDescent="0.3">
      <c r="A71" t="s">
        <v>274</v>
      </c>
      <c r="B71" t="s">
        <v>31</v>
      </c>
      <c r="C71" t="s">
        <v>85</v>
      </c>
      <c r="D71">
        <v>110424</v>
      </c>
      <c r="E71" t="str">
        <f t="shared" si="1"/>
        <v>Shia Arabs</v>
      </c>
      <c r="F71" s="56">
        <f>MAX(G71:R71)/D71</f>
        <v>1</v>
      </c>
      <c r="G71">
        <v>110424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 t="s">
        <v>328</v>
      </c>
      <c r="B72" t="s">
        <v>31</v>
      </c>
      <c r="C72" t="s">
        <v>136</v>
      </c>
      <c r="D72">
        <v>57418</v>
      </c>
      <c r="E72" t="str">
        <f t="shared" si="1"/>
        <v>Shia Arabs</v>
      </c>
      <c r="F72" s="56">
        <f>MAX(G72:R72)/D72</f>
        <v>0.90001393291302378</v>
      </c>
      <c r="G72">
        <v>51677</v>
      </c>
      <c r="H72">
        <v>0</v>
      </c>
      <c r="I72">
        <v>0</v>
      </c>
      <c r="J72">
        <v>0</v>
      </c>
      <c r="K72">
        <v>5741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 t="s">
        <v>291</v>
      </c>
      <c r="B73" t="s">
        <v>31</v>
      </c>
      <c r="C73" t="s">
        <v>101</v>
      </c>
      <c r="D73">
        <v>633187</v>
      </c>
      <c r="E73" t="str">
        <f t="shared" si="1"/>
        <v>Shia Arabs</v>
      </c>
      <c r="F73" s="56">
        <f>MAX(G73:R73)/D73</f>
        <v>0.9900013740016772</v>
      </c>
      <c r="G73">
        <v>626856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6331</v>
      </c>
    </row>
    <row r="74" spans="1:17" x14ac:dyDescent="0.3">
      <c r="A74" t="s">
        <v>301</v>
      </c>
      <c r="B74" t="s">
        <v>31</v>
      </c>
      <c r="C74" t="s">
        <v>111</v>
      </c>
      <c r="D74">
        <v>112272</v>
      </c>
      <c r="E74" t="str">
        <f t="shared" si="1"/>
        <v>Shia Arabs</v>
      </c>
      <c r="F74" s="56">
        <f>MAX(G74:R74)/D74</f>
        <v>1</v>
      </c>
      <c r="G74">
        <v>112272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 t="s">
        <v>303</v>
      </c>
      <c r="B75" t="s">
        <v>31</v>
      </c>
      <c r="C75" t="s">
        <v>113</v>
      </c>
      <c r="D75">
        <v>222073</v>
      </c>
      <c r="E75" t="str">
        <f t="shared" si="1"/>
        <v>Shia Arabs</v>
      </c>
      <c r="F75" s="56">
        <f>MAX(G75:R75)/D75</f>
        <v>0.99000328720735975</v>
      </c>
      <c r="G75">
        <v>219853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2220</v>
      </c>
    </row>
    <row r="76" spans="1:17" x14ac:dyDescent="0.3">
      <c r="A76" t="s">
        <v>355</v>
      </c>
      <c r="B76" t="s">
        <v>31</v>
      </c>
      <c r="C76" t="s">
        <v>160</v>
      </c>
      <c r="D76">
        <v>66801</v>
      </c>
      <c r="E76" t="str">
        <f t="shared" si="1"/>
        <v>Shia Arabs</v>
      </c>
      <c r="F76" s="56">
        <f>MAX(G76:R76)/D76</f>
        <v>1</v>
      </c>
      <c r="G76">
        <v>66801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 t="s">
        <v>275</v>
      </c>
      <c r="B77" t="s">
        <v>32</v>
      </c>
      <c r="C77" t="s">
        <v>86</v>
      </c>
      <c r="D77">
        <v>193959</v>
      </c>
      <c r="E77" t="str">
        <f t="shared" si="1"/>
        <v>Sunni Arabs</v>
      </c>
      <c r="F77" s="56">
        <f>MAX(G77:R77)/D77</f>
        <v>1</v>
      </c>
      <c r="G77">
        <v>0</v>
      </c>
      <c r="H77">
        <v>193959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t="s">
        <v>283</v>
      </c>
      <c r="B78" t="s">
        <v>32</v>
      </c>
      <c r="C78" t="s">
        <v>93</v>
      </c>
      <c r="D78">
        <v>267825</v>
      </c>
      <c r="E78" t="str">
        <f t="shared" si="1"/>
        <v>Kurds</v>
      </c>
      <c r="F78" s="56">
        <f>MAX(G78:R78)/D78</f>
        <v>0.45000280033604034</v>
      </c>
      <c r="G78">
        <v>0</v>
      </c>
      <c r="H78">
        <v>66956</v>
      </c>
      <c r="I78">
        <v>0</v>
      </c>
      <c r="J78">
        <v>0</v>
      </c>
      <c r="K78">
        <v>120522</v>
      </c>
      <c r="L78">
        <v>0</v>
      </c>
      <c r="M78">
        <v>0</v>
      </c>
      <c r="N78">
        <v>0</v>
      </c>
      <c r="O78">
        <v>80347</v>
      </c>
      <c r="P78">
        <v>0</v>
      </c>
      <c r="Q78">
        <v>0</v>
      </c>
    </row>
    <row r="79" spans="1:17" x14ac:dyDescent="0.3">
      <c r="A79" t="s">
        <v>286</v>
      </c>
      <c r="B79" t="s">
        <v>32</v>
      </c>
      <c r="C79" t="s">
        <v>96</v>
      </c>
      <c r="D79">
        <v>64209</v>
      </c>
      <c r="E79" t="str">
        <f t="shared" si="1"/>
        <v>Sunni Arabs</v>
      </c>
      <c r="F79" s="56">
        <f>MAX(G79:R79)/D79</f>
        <v>0.99000140167266271</v>
      </c>
      <c r="G79">
        <v>0</v>
      </c>
      <c r="H79">
        <v>63567</v>
      </c>
      <c r="I79">
        <v>0</v>
      </c>
      <c r="J79">
        <v>0</v>
      </c>
      <c r="K79">
        <v>642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 t="s">
        <v>305</v>
      </c>
      <c r="B80" t="s">
        <v>32</v>
      </c>
      <c r="C80" t="s">
        <v>115</v>
      </c>
      <c r="D80">
        <v>2058406</v>
      </c>
      <c r="E80" t="str">
        <f t="shared" si="1"/>
        <v>Sunni Arabs</v>
      </c>
      <c r="F80" s="56">
        <f>MAX(G80:R80)/D80</f>
        <v>0.64999956276847226</v>
      </c>
      <c r="G80">
        <v>0</v>
      </c>
      <c r="H80">
        <v>1337963</v>
      </c>
      <c r="I80">
        <v>0</v>
      </c>
      <c r="J80">
        <v>0</v>
      </c>
      <c r="K80">
        <v>411681</v>
      </c>
      <c r="L80">
        <v>0</v>
      </c>
      <c r="M80">
        <v>164673</v>
      </c>
      <c r="N80">
        <v>0</v>
      </c>
      <c r="O80">
        <v>141207</v>
      </c>
      <c r="P80">
        <v>2882</v>
      </c>
      <c r="Q80">
        <v>0</v>
      </c>
    </row>
    <row r="81" spans="1:17" x14ac:dyDescent="0.3">
      <c r="A81" t="s">
        <v>321</v>
      </c>
      <c r="B81" t="s">
        <v>32</v>
      </c>
      <c r="C81" t="s">
        <v>130</v>
      </c>
      <c r="D81">
        <v>158132</v>
      </c>
      <c r="E81" t="str">
        <f t="shared" si="1"/>
        <v>Yazidis</v>
      </c>
      <c r="F81" s="56">
        <f>MAX(G81:R81)/D81</f>
        <v>0.80000252953228945</v>
      </c>
      <c r="G81">
        <v>0</v>
      </c>
      <c r="H81">
        <v>0</v>
      </c>
      <c r="I81">
        <v>0</v>
      </c>
      <c r="J81">
        <v>0</v>
      </c>
      <c r="K81">
        <v>0</v>
      </c>
      <c r="L81">
        <v>126506</v>
      </c>
      <c r="M81">
        <v>0</v>
      </c>
      <c r="N81">
        <v>0</v>
      </c>
      <c r="O81">
        <v>31626</v>
      </c>
      <c r="P81">
        <v>0</v>
      </c>
      <c r="Q81">
        <v>0</v>
      </c>
    </row>
    <row r="82" spans="1:17" x14ac:dyDescent="0.3">
      <c r="A82" t="s">
        <v>330</v>
      </c>
      <c r="B82" t="s">
        <v>32</v>
      </c>
      <c r="C82" t="s">
        <v>138</v>
      </c>
      <c r="D82">
        <v>304224</v>
      </c>
      <c r="E82" t="str">
        <f t="shared" si="1"/>
        <v>Kurds</v>
      </c>
      <c r="F82" s="56">
        <f>MAX(G82:R82)/D82</f>
        <v>0.9399981592510781</v>
      </c>
      <c r="G82">
        <v>3043</v>
      </c>
      <c r="H82">
        <v>0</v>
      </c>
      <c r="I82">
        <v>0</v>
      </c>
      <c r="J82">
        <v>0</v>
      </c>
      <c r="K82">
        <v>285970</v>
      </c>
      <c r="L82">
        <v>0</v>
      </c>
      <c r="M82">
        <v>0</v>
      </c>
      <c r="N82">
        <v>0</v>
      </c>
      <c r="O82">
        <v>15211</v>
      </c>
      <c r="P82">
        <v>0</v>
      </c>
      <c r="Q82">
        <v>0</v>
      </c>
    </row>
    <row r="83" spans="1:17" x14ac:dyDescent="0.3">
      <c r="A83" t="s">
        <v>362</v>
      </c>
      <c r="B83" t="s">
        <v>32</v>
      </c>
      <c r="C83" t="s">
        <v>167</v>
      </c>
      <c r="D83">
        <v>352021</v>
      </c>
      <c r="E83" t="str">
        <f t="shared" si="1"/>
        <v>Yazidis</v>
      </c>
      <c r="F83" s="56">
        <f>MAX(G83:R83)/D83</f>
        <v>0.91000252825825734</v>
      </c>
      <c r="G83">
        <v>0</v>
      </c>
      <c r="H83">
        <v>28161</v>
      </c>
      <c r="I83">
        <v>0</v>
      </c>
      <c r="J83">
        <v>0</v>
      </c>
      <c r="K83">
        <v>0</v>
      </c>
      <c r="L83">
        <v>320340</v>
      </c>
      <c r="M83">
        <v>3520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 t="s">
        <v>365</v>
      </c>
      <c r="B84" t="s">
        <v>32</v>
      </c>
      <c r="C84" t="s">
        <v>170</v>
      </c>
      <c r="D84">
        <v>552104</v>
      </c>
      <c r="E84" t="str">
        <f t="shared" si="1"/>
        <v>Turkoman</v>
      </c>
      <c r="F84" s="56">
        <f>MAX(G84:R84)/D84</f>
        <v>0.48000014490023618</v>
      </c>
      <c r="G84">
        <v>0</v>
      </c>
      <c r="H84">
        <v>121463</v>
      </c>
      <c r="I84">
        <v>0</v>
      </c>
      <c r="J84">
        <v>0</v>
      </c>
      <c r="K84">
        <v>165631</v>
      </c>
      <c r="L84">
        <v>0</v>
      </c>
      <c r="M84">
        <v>265010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 t="s">
        <v>367</v>
      </c>
      <c r="B85" t="s">
        <v>32</v>
      </c>
      <c r="C85" t="s">
        <v>172</v>
      </c>
      <c r="D85">
        <v>227174</v>
      </c>
      <c r="E85" t="str">
        <f t="shared" si="1"/>
        <v>Assyrians</v>
      </c>
      <c r="F85" s="56">
        <f>MAX(G85:R85)/D85</f>
        <v>0.39999735885268561</v>
      </c>
      <c r="G85">
        <v>0</v>
      </c>
      <c r="H85">
        <v>56794</v>
      </c>
      <c r="I85">
        <v>0</v>
      </c>
      <c r="J85">
        <v>0</v>
      </c>
      <c r="K85">
        <v>0</v>
      </c>
      <c r="L85">
        <v>77239</v>
      </c>
      <c r="M85">
        <v>2272</v>
      </c>
      <c r="N85">
        <v>0</v>
      </c>
      <c r="O85">
        <v>90869</v>
      </c>
      <c r="P85">
        <v>0</v>
      </c>
      <c r="Q85">
        <v>0</v>
      </c>
    </row>
    <row r="86" spans="1:17" x14ac:dyDescent="0.3">
      <c r="A86" t="s">
        <v>278</v>
      </c>
      <c r="B86" t="s">
        <v>33</v>
      </c>
      <c r="C86" t="s">
        <v>88</v>
      </c>
      <c r="D86">
        <v>76740</v>
      </c>
      <c r="E86" t="str">
        <f t="shared" si="1"/>
        <v>Sunni Arabs</v>
      </c>
      <c r="F86" s="56">
        <f>MAX(G86:R86)/D86</f>
        <v>0.85</v>
      </c>
      <c r="G86">
        <v>11511</v>
      </c>
      <c r="H86">
        <v>65229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 t="s">
        <v>322</v>
      </c>
      <c r="B87" t="s">
        <v>33</v>
      </c>
      <c r="C87" t="s">
        <v>131</v>
      </c>
      <c r="D87">
        <v>234745</v>
      </c>
      <c r="E87" t="str">
        <f t="shared" si="1"/>
        <v>Sunni Arabs</v>
      </c>
      <c r="F87" s="56">
        <f>MAX(G87:R87)/D87</f>
        <v>0.98999765703209863</v>
      </c>
      <c r="G87">
        <v>0</v>
      </c>
      <c r="H87">
        <v>232397</v>
      </c>
      <c r="I87">
        <v>0</v>
      </c>
      <c r="J87">
        <v>0</v>
      </c>
      <c r="K87">
        <v>2348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 t="s">
        <v>332</v>
      </c>
      <c r="B88" t="s">
        <v>33</v>
      </c>
      <c r="C88" t="s">
        <v>140</v>
      </c>
      <c r="D88">
        <v>422330</v>
      </c>
      <c r="E88" t="str">
        <f t="shared" si="1"/>
        <v>Shia Arabs</v>
      </c>
      <c r="F88" s="56">
        <f>MAX(G88:R88)/D88</f>
        <v>0.6</v>
      </c>
      <c r="G88">
        <v>253398</v>
      </c>
      <c r="H88">
        <v>168932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 t="s">
        <v>335</v>
      </c>
      <c r="B89" t="s">
        <v>33</v>
      </c>
      <c r="C89" t="s">
        <v>143</v>
      </c>
      <c r="D89">
        <v>239495</v>
      </c>
      <c r="E89" t="str">
        <f t="shared" si="1"/>
        <v>Sunni Arabs</v>
      </c>
      <c r="F89" s="56">
        <f>MAX(G89:R89)/D89</f>
        <v>1</v>
      </c>
      <c r="G89">
        <v>0</v>
      </c>
      <c r="H89">
        <v>239495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 t="s">
        <v>358</v>
      </c>
      <c r="B90" t="s">
        <v>33</v>
      </c>
      <c r="C90" t="s">
        <v>163</v>
      </c>
      <c r="D90">
        <v>267838</v>
      </c>
      <c r="E90" t="str">
        <f t="shared" si="1"/>
        <v>Sunni Arabs</v>
      </c>
      <c r="F90" s="56">
        <f>MAX(G90:R90)/D90</f>
        <v>0.74999813319991937</v>
      </c>
      <c r="G90">
        <v>66960</v>
      </c>
      <c r="H90">
        <v>200878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 t="s">
        <v>366</v>
      </c>
      <c r="B91" t="s">
        <v>33</v>
      </c>
      <c r="C91" t="s">
        <v>171</v>
      </c>
      <c r="D91">
        <v>269866</v>
      </c>
      <c r="E91" t="str">
        <f t="shared" si="1"/>
        <v>Sunni Arabs</v>
      </c>
      <c r="F91" s="56">
        <f>MAX(G91:R91)/D91</f>
        <v>0.80000074110855013</v>
      </c>
      <c r="G91">
        <v>53973</v>
      </c>
      <c r="H91">
        <v>215893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 t="s">
        <v>368</v>
      </c>
      <c r="B92" t="s">
        <v>33</v>
      </c>
      <c r="C92" t="s">
        <v>173</v>
      </c>
      <c r="D92">
        <v>215019</v>
      </c>
      <c r="E92" t="str">
        <f t="shared" si="1"/>
        <v>Turkoman</v>
      </c>
      <c r="F92" s="56">
        <f>MAX(G92:R92)/D92</f>
        <v>0.68999948841730263</v>
      </c>
      <c r="G92">
        <v>0</v>
      </c>
      <c r="H92">
        <v>6450</v>
      </c>
      <c r="I92">
        <v>0</v>
      </c>
      <c r="J92">
        <v>0</v>
      </c>
      <c r="K92">
        <v>60206</v>
      </c>
      <c r="L92">
        <v>0</v>
      </c>
      <c r="M92">
        <v>148363</v>
      </c>
      <c r="N92">
        <v>0</v>
      </c>
      <c r="O92">
        <v>0</v>
      </c>
      <c r="P92">
        <v>0</v>
      </c>
      <c r="Q92">
        <v>0</v>
      </c>
    </row>
    <row r="93" spans="1:17" x14ac:dyDescent="0.3">
      <c r="A93" t="s">
        <v>277</v>
      </c>
      <c r="B93" t="s">
        <v>34</v>
      </c>
      <c r="C93" t="s">
        <v>87</v>
      </c>
      <c r="D93">
        <v>111060</v>
      </c>
      <c r="E93" t="str">
        <f t="shared" si="1"/>
        <v>Shia Arabs</v>
      </c>
      <c r="F93" s="56">
        <f>MAX(G93:R93)/D93</f>
        <v>0.8</v>
      </c>
      <c r="G93">
        <v>88848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22212</v>
      </c>
    </row>
    <row r="94" spans="1:17" x14ac:dyDescent="0.3">
      <c r="A94" t="s">
        <v>310</v>
      </c>
      <c r="B94" t="s">
        <v>34</v>
      </c>
      <c r="C94" t="s">
        <v>119</v>
      </c>
      <c r="D94">
        <v>841811</v>
      </c>
      <c r="E94" t="str">
        <f t="shared" si="1"/>
        <v>Shia Arabs</v>
      </c>
      <c r="F94" s="56">
        <f>MAX(G94:R94)/D94</f>
        <v>0.82999984557103668</v>
      </c>
      <c r="G94">
        <v>698703</v>
      </c>
      <c r="H94">
        <v>143108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 t="s">
        <v>313</v>
      </c>
      <c r="B95" t="s">
        <v>34</v>
      </c>
      <c r="C95" t="s">
        <v>122</v>
      </c>
      <c r="D95">
        <v>467535</v>
      </c>
      <c r="E95" t="str">
        <f t="shared" si="1"/>
        <v>Shia Arabs</v>
      </c>
      <c r="F95" s="56">
        <f>MAX(G95:R95)/D95</f>
        <v>0.95000160415797752</v>
      </c>
      <c r="G95">
        <v>444159</v>
      </c>
      <c r="H95">
        <v>0</v>
      </c>
      <c r="I95">
        <v>0</v>
      </c>
      <c r="J95">
        <v>0</v>
      </c>
      <c r="K95">
        <v>23376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 t="s">
        <v>320</v>
      </c>
      <c r="B96" t="s">
        <v>34</v>
      </c>
      <c r="C96" t="s">
        <v>129</v>
      </c>
      <c r="D96">
        <v>498136</v>
      </c>
      <c r="E96" t="str">
        <f t="shared" si="1"/>
        <v>Shia Arabs</v>
      </c>
      <c r="F96" s="56">
        <f>MAX(G96:R96)/D96</f>
        <v>1</v>
      </c>
      <c r="G96">
        <v>498136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 t="s">
        <v>364</v>
      </c>
      <c r="B97" t="s">
        <v>34</v>
      </c>
      <c r="C97" t="s">
        <v>169</v>
      </c>
      <c r="D97">
        <v>345153</v>
      </c>
      <c r="E97" t="str">
        <f t="shared" si="1"/>
        <v>Shia Arabs</v>
      </c>
      <c r="F97" s="56">
        <f>MAX(G97:R97)/D97</f>
        <v>0.89999797191390485</v>
      </c>
      <c r="G97">
        <v>310637</v>
      </c>
      <c r="H97">
        <v>34516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 t="s">
        <v>282</v>
      </c>
      <c r="B98" t="s">
        <v>35</v>
      </c>
      <c r="C98" t="s">
        <v>92</v>
      </c>
      <c r="D98">
        <v>203035</v>
      </c>
      <c r="E98" t="str">
        <f t="shared" si="1"/>
        <v>Shia Arabs</v>
      </c>
      <c r="F98" s="56">
        <f>MAX(G98:R98)/D98</f>
        <v>1</v>
      </c>
      <c r="G98">
        <v>203035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 t="s">
        <v>297</v>
      </c>
      <c r="B99" t="s">
        <v>35</v>
      </c>
      <c r="C99" t="s">
        <v>107</v>
      </c>
      <c r="D99">
        <v>585212</v>
      </c>
      <c r="E99" t="str">
        <f t="shared" si="1"/>
        <v>Shia Arabs</v>
      </c>
      <c r="F99" s="56">
        <f>MAX(G99:R99)/D99</f>
        <v>0.94999931648701663</v>
      </c>
      <c r="G99">
        <v>555951</v>
      </c>
      <c r="H99">
        <v>0</v>
      </c>
      <c r="I99">
        <v>0</v>
      </c>
      <c r="J99">
        <v>0</v>
      </c>
      <c r="K99">
        <v>29261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 t="s">
        <v>309</v>
      </c>
      <c r="B100" t="s">
        <v>35</v>
      </c>
      <c r="C100" t="s">
        <v>118</v>
      </c>
      <c r="D100">
        <v>185286</v>
      </c>
      <c r="E100" t="str">
        <f t="shared" si="1"/>
        <v>Shia Arabs</v>
      </c>
      <c r="F100" s="56">
        <f>MAX(G100:R100)/D100</f>
        <v>0.94000086352989431</v>
      </c>
      <c r="G100">
        <v>174169</v>
      </c>
      <c r="H100">
        <v>11117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 t="s">
        <v>324</v>
      </c>
      <c r="B101" t="s">
        <v>35</v>
      </c>
      <c r="C101" t="s">
        <v>132</v>
      </c>
      <c r="D101">
        <v>484856</v>
      </c>
      <c r="E101" t="str">
        <f t="shared" si="1"/>
        <v>Shia Arabs</v>
      </c>
      <c r="F101" s="56">
        <f>MAX(G101:R101)/D101</f>
        <v>0.98999909251406604</v>
      </c>
      <c r="G101">
        <v>480007</v>
      </c>
      <c r="H101">
        <v>4849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 t="s">
        <v>331</v>
      </c>
      <c r="B102" t="s">
        <v>35</v>
      </c>
      <c r="C102" t="s">
        <v>139</v>
      </c>
      <c r="D102">
        <v>31242</v>
      </c>
      <c r="E102" t="str">
        <f t="shared" si="1"/>
        <v>Shia Arabs</v>
      </c>
      <c r="F102" s="56">
        <f>MAX(G102:R102)/D102</f>
        <v>0.69998719672236087</v>
      </c>
      <c r="G102">
        <v>21869</v>
      </c>
      <c r="H102">
        <v>0</v>
      </c>
      <c r="I102">
        <v>0</v>
      </c>
      <c r="J102">
        <v>0</v>
      </c>
      <c r="K102">
        <v>7811</v>
      </c>
      <c r="L102">
        <v>0</v>
      </c>
      <c r="M102">
        <v>1562</v>
      </c>
      <c r="N102">
        <v>0</v>
      </c>
      <c r="O102">
        <v>0</v>
      </c>
      <c r="P102">
        <v>0</v>
      </c>
      <c r="Q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ID</vt:lpstr>
      <vt:lpstr>ADM1</vt:lpstr>
      <vt:lpstr>ADM2</vt:lpstr>
      <vt:lpstr>IQ demo</vt:lpstr>
      <vt:lpstr>IQ demo %</vt:lpstr>
      <vt:lpstr>Cleaned</vt:lpstr>
      <vt:lpstr>gov pop</vt:lpstr>
      <vt:lpstr>IQ hard</vt:lpstr>
      <vt:lpstr>dist est</vt:lpstr>
      <vt:lpstr>sulayman</vt:lpstr>
      <vt:lpstr>anb, erb</vt:lpstr>
      <vt:lpstr>kir, may, dahuk</vt:lpstr>
      <vt:lpstr>IQ all</vt:lpstr>
      <vt:lpstr>IQ data</vt:lpstr>
      <vt:lpstr>IQ data (2)</vt:lpstr>
      <vt:lpstr>iq 3</vt:lpstr>
      <vt:lpstr>IQ FIN</vt:lpstr>
      <vt:lpstr>adj pop</vt:lpstr>
      <vt:lpstr>NEW 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Turan Tashkin</dc:creator>
  <cp:lastModifiedBy>Turan Tashkin</cp:lastModifiedBy>
  <dcterms:created xsi:type="dcterms:W3CDTF">2023-03-30T15:00:40Z</dcterms:created>
  <dcterms:modified xsi:type="dcterms:W3CDTF">2024-04-01T06:16:47Z</dcterms:modified>
</cp:coreProperties>
</file>