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126"/>
  <workbookPr/>
  <mc:AlternateContent xmlns:mc="http://schemas.openxmlformats.org/markup-compatibility/2006">
    <mc:Choice Requires="x15">
      <x15ac:absPath xmlns:x15ac="http://schemas.microsoft.com/office/spreadsheetml/2010/11/ac" url="D:\新文件\桌面\自创攻略\戴森球计划\戴森球计划数值计算统计\"/>
    </mc:Choice>
  </mc:AlternateContent>
  <xr:revisionPtr revIDLastSave="0" documentId="13_ncr:1_{2BE6B86D-32BA-4043-B966-EB2774074EB5}" xr6:coauthVersionLast="47" xr6:coauthVersionMax="47" xr10:uidLastSave="{00000000-0000-0000-0000-000000000000}"/>
  <bookViews>
    <workbookView xWindow="-120" yWindow="-120" windowWidth="29040" windowHeight="15840" firstSheet="4" activeTab="4" xr2:uid="{00000000-000D-0000-FFFF-FFFF00000000}"/>
  </bookViews>
  <sheets>
    <sheet name="物流塔矿机耗电、以及电力导致的运力瓶颈" sheetId="6" r:id="rId1"/>
    <sheet name="运输机、船耗时计算" sheetId="2" r:id="rId2"/>
    <sheet name="集装机堆叠判定间隔" sheetId="3" r:id="rId3"/>
    <sheet name="分拣器带上抓放判定及运力" sheetId="7" r:id="rId4"/>
    <sheet name="buffer长度生成" sheetId="4" r:id="rId5"/>
    <sheet name="采集器最终产量计算" sheetId="5" r:id="rId6"/>
    <sheet name="球壳vertex半径" sheetId="1" r:id="rId7"/>
    <sheet name="chunks" sheetId="8" r:id="rId8"/>
    <sheet name="垃圾块物理逻辑" sheetId="9" r:id="rId9"/>
    <sheet name="黑雾" sheetId="10" r:id="rId10"/>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16" i="6" l="1"/>
  <c r="E116" i="6" s="1"/>
  <c r="G116" i="6" s="1"/>
  <c r="B115" i="6"/>
  <c r="E115" i="6" s="1"/>
  <c r="G115" i="6" s="1"/>
  <c r="B114" i="6"/>
  <c r="E114" i="6" s="1"/>
  <c r="G114" i="6" s="1"/>
  <c r="B113" i="6"/>
  <c r="E113" i="6" s="1"/>
  <c r="G113" i="6" s="1"/>
  <c r="B112" i="6"/>
  <c r="E112" i="6" s="1"/>
  <c r="G112" i="6" s="1"/>
  <c r="B111" i="6"/>
  <c r="E111" i="6" s="1"/>
  <c r="G111" i="6" s="1"/>
  <c r="B110" i="6"/>
  <c r="E110" i="6" s="1"/>
  <c r="G110" i="6" s="1"/>
  <c r="B109" i="6"/>
  <c r="E109" i="6" s="1"/>
  <c r="G109" i="6" s="1"/>
  <c r="B108" i="6"/>
  <c r="E108" i="6" s="1"/>
  <c r="G108" i="6" s="1"/>
  <c r="B107" i="6"/>
  <c r="E107" i="6" s="1"/>
  <c r="G107" i="6" s="1"/>
  <c r="B106" i="6"/>
  <c r="E106" i="6" s="1"/>
  <c r="G106" i="6" s="1"/>
  <c r="B105" i="6"/>
  <c r="E105" i="6" s="1"/>
  <c r="G105" i="6" s="1"/>
  <c r="B104" i="6"/>
  <c r="E104" i="6" s="1"/>
  <c r="G104" i="6" s="1"/>
  <c r="B103" i="6"/>
  <c r="E103" i="6" s="1"/>
  <c r="G103" i="6" s="1"/>
  <c r="B102" i="6"/>
  <c r="E102" i="6" s="1"/>
  <c r="G102" i="6" s="1"/>
  <c r="B101" i="6"/>
  <c r="E101" i="6" s="1"/>
  <c r="G101" i="6" s="1"/>
  <c r="B100" i="6"/>
  <c r="E100" i="6" s="1"/>
  <c r="G100" i="6" s="1"/>
  <c r="B99" i="6"/>
  <c r="E99" i="6" s="1"/>
  <c r="G99" i="6" s="1"/>
  <c r="B98" i="6"/>
  <c r="E98" i="6" s="1"/>
  <c r="G98" i="6" s="1"/>
  <c r="B97" i="6"/>
  <c r="E97" i="6" s="1"/>
  <c r="G97" i="6" s="1"/>
  <c r="B96" i="6"/>
  <c r="E96" i="6" s="1"/>
  <c r="G96" i="6" s="1"/>
  <c r="B95" i="6"/>
  <c r="E95" i="6" s="1"/>
  <c r="G95" i="6" s="1"/>
  <c r="B94" i="6"/>
  <c r="E94" i="6" s="1"/>
  <c r="G94" i="6" s="1"/>
  <c r="B93" i="6"/>
  <c r="E93" i="6" s="1"/>
  <c r="G93" i="6" s="1"/>
  <c r="B92" i="6"/>
  <c r="E92" i="6" s="1"/>
  <c r="G92" i="6" s="1"/>
  <c r="B91" i="6"/>
  <c r="E91" i="6" s="1"/>
  <c r="G91" i="6" s="1"/>
  <c r="B90" i="6"/>
  <c r="E90" i="6" s="1"/>
  <c r="G90" i="6" s="1"/>
  <c r="B89" i="6"/>
  <c r="E89" i="6" s="1"/>
  <c r="G89" i="6" s="1"/>
  <c r="B88" i="6"/>
  <c r="E88" i="6" s="1"/>
  <c r="G88" i="6" s="1"/>
  <c r="B87" i="6"/>
  <c r="E87" i="6" s="1"/>
  <c r="G87" i="6" s="1"/>
  <c r="B86" i="6"/>
  <c r="E86" i="6" s="1"/>
  <c r="G86" i="6" s="1"/>
  <c r="B85" i="6"/>
  <c r="E85" i="6" s="1"/>
  <c r="G85" i="6" s="1"/>
  <c r="B84" i="6"/>
  <c r="E84" i="6" s="1"/>
  <c r="G84" i="6" s="1"/>
  <c r="B83" i="6"/>
  <c r="E83" i="6" s="1"/>
  <c r="G83" i="6" s="1"/>
  <c r="B82" i="6"/>
  <c r="E82" i="6" s="1"/>
  <c r="G82" i="6" s="1"/>
  <c r="B81" i="6"/>
  <c r="E81" i="6" s="1"/>
  <c r="G81" i="6" s="1"/>
  <c r="B80" i="6"/>
  <c r="E80" i="6" s="1"/>
  <c r="G80" i="6" s="1"/>
  <c r="B79" i="6"/>
  <c r="E79" i="6" s="1"/>
  <c r="G79" i="6" s="1"/>
  <c r="B78" i="6"/>
  <c r="E78" i="6" s="1"/>
  <c r="G78" i="6" s="1"/>
  <c r="B77" i="6"/>
  <c r="E77" i="6" s="1"/>
  <c r="G77" i="6" s="1"/>
  <c r="B76" i="6"/>
  <c r="E76" i="6" s="1"/>
  <c r="G76" i="6" s="1"/>
  <c r="B75" i="6"/>
  <c r="E75" i="6" s="1"/>
  <c r="G75" i="6" s="1"/>
  <c r="B74" i="6"/>
  <c r="E74" i="6" s="1"/>
  <c r="G74" i="6" s="1"/>
  <c r="B73" i="6"/>
  <c r="E73" i="6" s="1"/>
  <c r="G73" i="6" s="1"/>
  <c r="B72" i="6"/>
  <c r="E72" i="6" s="1"/>
  <c r="G72" i="6" s="1"/>
  <c r="B71" i="6"/>
  <c r="E71" i="6" s="1"/>
  <c r="G71" i="6" s="1"/>
  <c r="B70" i="6"/>
  <c r="E70" i="6" s="1"/>
  <c r="G70" i="6" s="1"/>
  <c r="B69" i="6"/>
  <c r="E69" i="6" s="1"/>
  <c r="G69" i="6" s="1"/>
  <c r="B68" i="6"/>
  <c r="E68" i="6" s="1"/>
  <c r="G68" i="6" s="1"/>
  <c r="N67" i="6"/>
  <c r="B67" i="6"/>
  <c r="E67" i="6" s="1"/>
  <c r="G67" i="6" s="1"/>
  <c r="P66" i="6"/>
  <c r="B66" i="6"/>
  <c r="E66" i="6" s="1"/>
  <c r="G66" i="6" s="1"/>
  <c r="P65" i="6"/>
  <c r="B65" i="6"/>
  <c r="E65" i="6" s="1"/>
  <c r="G65" i="6" s="1"/>
  <c r="P64" i="6"/>
  <c r="B64" i="6"/>
  <c r="E64" i="6" s="1"/>
  <c r="G64" i="6" s="1"/>
  <c r="P63" i="6"/>
  <c r="B63" i="6"/>
  <c r="E63" i="6" s="1"/>
  <c r="G63" i="6" s="1"/>
  <c r="P62" i="6"/>
  <c r="B62" i="6"/>
  <c r="E62" i="6" s="1"/>
  <c r="G62" i="6" s="1"/>
  <c r="P61" i="6"/>
  <c r="B61" i="6"/>
  <c r="E61" i="6" s="1"/>
  <c r="G61" i="6" s="1"/>
  <c r="P60" i="6"/>
  <c r="B60" i="6"/>
  <c r="E60" i="6" s="1"/>
  <c r="G60" i="6" s="1"/>
  <c r="P59" i="6"/>
  <c r="B59" i="6"/>
  <c r="E59" i="6" s="1"/>
  <c r="G59" i="6" s="1"/>
  <c r="P58" i="6"/>
  <c r="B58" i="6"/>
  <c r="E58" i="6" s="1"/>
  <c r="G58" i="6" s="1"/>
  <c r="P57" i="6"/>
  <c r="B57" i="6"/>
  <c r="E57" i="6" s="1"/>
  <c r="G57" i="6" s="1"/>
  <c r="P56" i="6"/>
  <c r="B56" i="6"/>
  <c r="E56" i="6" s="1"/>
  <c r="G56" i="6" s="1"/>
  <c r="P55" i="6"/>
  <c r="B55" i="6"/>
  <c r="E55" i="6" s="1"/>
  <c r="G55" i="6" s="1"/>
  <c r="P54" i="6"/>
  <c r="B54" i="6"/>
  <c r="E54" i="6" s="1"/>
  <c r="G54" i="6" s="1"/>
  <c r="P53" i="6"/>
  <c r="B53" i="6"/>
  <c r="E53" i="6" s="1"/>
  <c r="G53" i="6" s="1"/>
  <c r="P52" i="6"/>
  <c r="B52" i="6"/>
  <c r="E52" i="6" s="1"/>
  <c r="G52" i="6" s="1"/>
  <c r="P51" i="6"/>
  <c r="B51" i="6"/>
  <c r="E51" i="6" s="1"/>
  <c r="G51" i="6" s="1"/>
  <c r="P50" i="6"/>
  <c r="B50" i="6"/>
  <c r="E50" i="6" s="1"/>
  <c r="G50" i="6" s="1"/>
  <c r="P49" i="6"/>
  <c r="B49" i="6"/>
  <c r="E49" i="6" s="1"/>
  <c r="G49" i="6" s="1"/>
  <c r="P48" i="6"/>
  <c r="P67" i="6" s="1"/>
  <c r="B48" i="6"/>
  <c r="E48" i="6" s="1"/>
  <c r="G48" i="6" s="1"/>
  <c r="P47" i="6"/>
  <c r="B47" i="6"/>
  <c r="E47" i="6" s="1"/>
  <c r="G47" i="6" s="1"/>
  <c r="B46" i="6"/>
  <c r="E46" i="6" s="1"/>
  <c r="G46" i="6" s="1"/>
  <c r="B45" i="6"/>
  <c r="E45" i="6" s="1"/>
  <c r="G45" i="6" s="1"/>
  <c r="E44" i="6"/>
  <c r="G44" i="6" s="1"/>
  <c r="B44" i="6"/>
  <c r="B43" i="6"/>
  <c r="E43" i="6" s="1"/>
  <c r="G43" i="6" s="1"/>
  <c r="B42" i="6"/>
  <c r="E42" i="6" s="1"/>
  <c r="G42" i="6" s="1"/>
  <c r="B41" i="6"/>
  <c r="E41" i="6" s="1"/>
  <c r="G41" i="6" s="1"/>
  <c r="E40" i="6"/>
  <c r="G40" i="6" s="1"/>
  <c r="B40" i="6"/>
  <c r="B39" i="6"/>
  <c r="E39" i="6" s="1"/>
  <c r="G39" i="6" s="1"/>
  <c r="B38" i="6"/>
  <c r="E38" i="6" s="1"/>
  <c r="G38" i="6" s="1"/>
  <c r="B37" i="6"/>
  <c r="E37" i="6" s="1"/>
  <c r="G37" i="6" s="1"/>
  <c r="U35" i="6"/>
  <c r="U34" i="6"/>
  <c r="U33" i="6"/>
  <c r="U32" i="6"/>
  <c r="U31" i="6"/>
  <c r="U30" i="6"/>
  <c r="B30" i="6"/>
  <c r="C30" i="6" s="1"/>
  <c r="U29" i="6"/>
  <c r="U28" i="6"/>
  <c r="U27" i="6"/>
  <c r="U26" i="6"/>
  <c r="U25" i="6"/>
  <c r="U24" i="6"/>
  <c r="U23" i="6"/>
  <c r="U22" i="6"/>
  <c r="U21" i="6"/>
  <c r="P11" i="6"/>
  <c r="R11" i="6" s="1"/>
  <c r="T11" i="6" s="1"/>
  <c r="D32" i="5"/>
  <c r="H32" i="5" s="1"/>
  <c r="B32" i="5"/>
  <c r="G32" i="5" s="1"/>
  <c r="D28" i="5"/>
  <c r="H28" i="5" s="1"/>
  <c r="B28" i="5"/>
  <c r="B33" i="5" s="1"/>
  <c r="G33" i="5" s="1"/>
  <c r="D27" i="5"/>
  <c r="H27" i="5" s="1"/>
  <c r="B27" i="5"/>
  <c r="G27" i="5" s="1"/>
  <c r="E62" i="2"/>
  <c r="D62" i="2"/>
  <c r="C62" i="2"/>
  <c r="B62" i="2"/>
  <c r="E61" i="2"/>
  <c r="D61" i="2"/>
  <c r="C61" i="2"/>
  <c r="B61" i="2"/>
  <c r="E60" i="2"/>
  <c r="D60" i="2"/>
  <c r="C60" i="2"/>
  <c r="B60" i="2"/>
  <c r="E59" i="2"/>
  <c r="D59" i="2"/>
  <c r="C59" i="2"/>
  <c r="B59" i="2"/>
  <c r="E58" i="2"/>
  <c r="D58" i="2"/>
  <c r="C58" i="2"/>
  <c r="B58" i="2"/>
  <c r="E57" i="2"/>
  <c r="D57" i="2"/>
  <c r="C57" i="2"/>
  <c r="B57" i="2"/>
  <c r="E56" i="2"/>
  <c r="D56" i="2"/>
  <c r="C56" i="2"/>
  <c r="B56" i="2"/>
  <c r="E55" i="2"/>
  <c r="D55" i="2"/>
  <c r="C55" i="2"/>
  <c r="B55" i="2"/>
  <c r="E54" i="2"/>
  <c r="D54" i="2"/>
  <c r="C54" i="2"/>
  <c r="B54" i="2"/>
  <c r="E53" i="2"/>
  <c r="D53" i="2"/>
  <c r="C53" i="2"/>
  <c r="B53" i="2"/>
  <c r="E52" i="2"/>
  <c r="D52" i="2"/>
  <c r="C52" i="2"/>
  <c r="B52" i="2"/>
  <c r="L51" i="2"/>
  <c r="E51" i="2"/>
  <c r="D51" i="2"/>
  <c r="C51" i="2"/>
  <c r="B51" i="2"/>
  <c r="L50" i="2"/>
  <c r="E50" i="2"/>
  <c r="D50" i="2"/>
  <c r="C50" i="2"/>
  <c r="B50" i="2"/>
  <c r="L49" i="2"/>
  <c r="E49" i="2"/>
  <c r="D49" i="2"/>
  <c r="C49" i="2"/>
  <c r="B49" i="2"/>
  <c r="L48" i="2"/>
  <c r="E48" i="2"/>
  <c r="D48" i="2"/>
  <c r="C48" i="2"/>
  <c r="B48" i="2"/>
  <c r="L47" i="2"/>
  <c r="E47" i="2"/>
  <c r="D47" i="2"/>
  <c r="C47" i="2"/>
  <c r="B47" i="2"/>
  <c r="L46" i="2"/>
  <c r="E46" i="2"/>
  <c r="D46" i="2"/>
  <c r="C46" i="2"/>
  <c r="B46" i="2"/>
  <c r="L45" i="2"/>
  <c r="E45" i="2"/>
  <c r="D45" i="2"/>
  <c r="C45" i="2"/>
  <c r="B45" i="2"/>
  <c r="L44" i="2"/>
  <c r="E44" i="2"/>
  <c r="D44" i="2"/>
  <c r="C44" i="2"/>
  <c r="B44" i="2"/>
  <c r="L43" i="2"/>
  <c r="E43" i="2"/>
  <c r="D43" i="2"/>
  <c r="C43" i="2"/>
  <c r="B43" i="2"/>
  <c r="L42" i="2"/>
  <c r="E42" i="2"/>
  <c r="D42" i="2"/>
  <c r="C42" i="2"/>
  <c r="B42" i="2"/>
  <c r="L41" i="2"/>
  <c r="E41" i="2"/>
  <c r="D41" i="2"/>
  <c r="C41" i="2"/>
  <c r="B41" i="2"/>
  <c r="L40" i="2"/>
  <c r="E40" i="2"/>
  <c r="D40" i="2"/>
  <c r="C40" i="2"/>
  <c r="B40" i="2"/>
  <c r="L39" i="2"/>
  <c r="E39" i="2"/>
  <c r="D39" i="2"/>
  <c r="C39" i="2"/>
  <c r="B39" i="2"/>
  <c r="L38" i="2"/>
  <c r="E38" i="2"/>
  <c r="D38" i="2"/>
  <c r="C38" i="2"/>
  <c r="B38" i="2"/>
  <c r="L37" i="2"/>
  <c r="E37" i="2"/>
  <c r="D37" i="2"/>
  <c r="C37" i="2"/>
  <c r="B37" i="2"/>
  <c r="L36" i="2"/>
  <c r="E36" i="2"/>
  <c r="D36" i="2"/>
  <c r="C36" i="2"/>
  <c r="B36" i="2"/>
  <c r="L35" i="2"/>
  <c r="E35" i="2"/>
  <c r="D35" i="2"/>
  <c r="C35" i="2"/>
  <c r="B35" i="2"/>
  <c r="L34" i="2"/>
  <c r="E34" i="2"/>
  <c r="D34" i="2"/>
  <c r="C34" i="2"/>
  <c r="B34" i="2"/>
  <c r="L33" i="2"/>
  <c r="E33" i="2"/>
  <c r="D33" i="2"/>
  <c r="C33" i="2"/>
  <c r="B33" i="2"/>
  <c r="L32" i="2"/>
  <c r="E32" i="2"/>
  <c r="D32" i="2"/>
  <c r="C32" i="2"/>
  <c r="B32" i="2"/>
  <c r="L31" i="2"/>
  <c r="E31" i="2"/>
  <c r="D31" i="2"/>
  <c r="C31" i="2"/>
  <c r="B31" i="2"/>
  <c r="L30" i="2"/>
  <c r="E30" i="2"/>
  <c r="D30" i="2"/>
  <c r="C30" i="2"/>
  <c r="B30" i="2"/>
  <c r="L29" i="2"/>
  <c r="E29" i="2"/>
  <c r="D29" i="2"/>
  <c r="C29" i="2"/>
  <c r="B29" i="2"/>
  <c r="L28" i="2"/>
  <c r="E28" i="2"/>
  <c r="D28" i="2"/>
  <c r="C28" i="2"/>
  <c r="B28" i="2"/>
  <c r="L27" i="2"/>
  <c r="E27" i="2"/>
  <c r="D27" i="2"/>
  <c r="C27" i="2"/>
  <c r="B27" i="2"/>
  <c r="L26" i="2"/>
  <c r="E26" i="2"/>
  <c r="D26" i="2"/>
  <c r="C26" i="2"/>
  <c r="B26" i="2"/>
  <c r="L25" i="2"/>
  <c r="E25" i="2"/>
  <c r="D25" i="2"/>
  <c r="C25" i="2"/>
  <c r="B25" i="2"/>
  <c r="L24" i="2"/>
  <c r="E24" i="2"/>
  <c r="D24" i="2"/>
  <c r="C24" i="2"/>
  <c r="B24" i="2"/>
  <c r="L23" i="2"/>
  <c r="E23" i="2"/>
  <c r="D23" i="2"/>
  <c r="C23" i="2"/>
  <c r="B23" i="2"/>
  <c r="L22" i="2"/>
  <c r="E22" i="2"/>
  <c r="D22" i="2"/>
  <c r="C22" i="2"/>
  <c r="B22" i="2"/>
  <c r="L21" i="2"/>
  <c r="E21" i="2"/>
  <c r="D21" i="2"/>
  <c r="C21" i="2"/>
  <c r="B21" i="2"/>
  <c r="L20" i="2"/>
  <c r="E20" i="2"/>
  <c r="D20" i="2"/>
  <c r="C20" i="2"/>
  <c r="B20" i="2"/>
  <c r="L19" i="2"/>
  <c r="E19" i="2"/>
  <c r="D19" i="2"/>
  <c r="C19" i="2"/>
  <c r="B19" i="2"/>
  <c r="L18" i="2"/>
  <c r="I18" i="2"/>
  <c r="E18" i="2"/>
  <c r="D18" i="2"/>
  <c r="C18" i="2"/>
  <c r="B18" i="2"/>
  <c r="L17" i="2"/>
  <c r="E17" i="2"/>
  <c r="D17" i="2"/>
  <c r="C17" i="2"/>
  <c r="B17" i="2"/>
  <c r="L16" i="2"/>
  <c r="E16" i="2"/>
  <c r="D16" i="2"/>
  <c r="C16" i="2"/>
  <c r="B16" i="2"/>
  <c r="L15" i="2"/>
  <c r="E15" i="2"/>
  <c r="D15" i="2"/>
  <c r="C15" i="2"/>
  <c r="B15" i="2"/>
  <c r="L14" i="2"/>
  <c r="E14" i="2"/>
  <c r="D14" i="2"/>
  <c r="C14" i="2"/>
  <c r="B14" i="2"/>
  <c r="L13" i="2"/>
  <c r="E13" i="2"/>
  <c r="D13" i="2"/>
  <c r="C13" i="2"/>
  <c r="B13" i="2"/>
  <c r="L12" i="2"/>
  <c r="G12" i="2"/>
  <c r="E12" i="2"/>
  <c r="D12" i="2"/>
  <c r="C12" i="2"/>
  <c r="B12" i="2"/>
  <c r="L11" i="2"/>
  <c r="G11" i="2"/>
  <c r="E11" i="2"/>
  <c r="D11" i="2"/>
  <c r="C11" i="2"/>
  <c r="B11" i="2"/>
  <c r="L10" i="2"/>
  <c r="G10" i="2"/>
  <c r="E10" i="2"/>
  <c r="D10" i="2"/>
  <c r="C10" i="2"/>
  <c r="B10" i="2"/>
  <c r="L9" i="2"/>
  <c r="G9" i="2"/>
  <c r="E9" i="2"/>
  <c r="D9" i="2"/>
  <c r="C9" i="2"/>
  <c r="B9" i="2"/>
  <c r="B62" i="1"/>
  <c r="B61" i="1"/>
  <c r="B60" i="1"/>
  <c r="B59" i="1"/>
  <c r="B58" i="1"/>
  <c r="B57" i="1"/>
  <c r="B56" i="1"/>
  <c r="B55" i="1"/>
  <c r="B54" i="1"/>
  <c r="B53" i="1"/>
  <c r="B52" i="1"/>
  <c r="B51" i="1"/>
  <c r="B50" i="1"/>
  <c r="B49" i="1"/>
  <c r="B48" i="1"/>
  <c r="B47" i="1"/>
  <c r="B46" i="1"/>
  <c r="B45" i="1"/>
  <c r="B44" i="1"/>
  <c r="B43" i="1"/>
  <c r="B42" i="1"/>
  <c r="B41" i="1"/>
  <c r="B40" i="1"/>
  <c r="B39" i="1"/>
  <c r="B38" i="1"/>
  <c r="B37" i="1"/>
  <c r="B36" i="1"/>
  <c r="B35" i="1"/>
  <c r="B34" i="1"/>
  <c r="B33" i="1"/>
  <c r="B32" i="1"/>
  <c r="B31" i="1"/>
  <c r="B30" i="1"/>
  <c r="B29" i="1"/>
  <c r="B28" i="1"/>
  <c r="B27" i="1"/>
  <c r="B26" i="1"/>
  <c r="B25" i="1"/>
  <c r="B24" i="1"/>
  <c r="B23" i="1"/>
  <c r="B22" i="1"/>
  <c r="B21" i="1"/>
  <c r="B20" i="1"/>
  <c r="B19" i="1"/>
  <c r="B18" i="1"/>
  <c r="B17" i="1"/>
  <c r="B16" i="1"/>
  <c r="B15" i="1"/>
  <c r="B14" i="1"/>
  <c r="B13" i="1"/>
  <c r="B12" i="1"/>
  <c r="B11" i="1"/>
  <c r="B10" i="1"/>
  <c r="B9" i="1"/>
  <c r="B8" i="1"/>
  <c r="B7" i="1"/>
  <c r="B6" i="1"/>
  <c r="Q11" i="6" l="1"/>
  <c r="S11" i="6" s="1"/>
  <c r="D33" i="5"/>
  <c r="H33" i="5" s="1"/>
  <c r="G28" i="5"/>
</calcChain>
</file>

<file path=xl/sharedStrings.xml><?xml version="1.0" encoding="utf-8"?>
<sst xmlns="http://schemas.openxmlformats.org/spreadsheetml/2006/main" count="193" uniqueCount="171">
  <si>
    <t>计算公式：int((壳半径/4000)^0.75 +0.5)</t>
    <phoneticPr fontId="3" type="noConversion"/>
  </si>
  <si>
    <t>含义：大六边形(Vertex)包含的小六边形=Vertex半径^2</t>
    <phoneticPr fontId="3" type="noConversion"/>
  </si>
  <si>
    <t xml:space="preserve">          一个小六边形=2太阳帆</t>
    <phoneticPr fontId="3" type="noConversion"/>
  </si>
  <si>
    <t>故Vertex半径——壳面半径范围为：</t>
    <phoneticPr fontId="3" type="noConversion"/>
  </si>
  <si>
    <t>vertex半径</t>
    <phoneticPr fontId="3" type="noConversion"/>
  </si>
  <si>
    <t>最小壳面半径</t>
    <phoneticPr fontId="3" type="noConversion"/>
  </si>
  <si>
    <t>物流速度(m/s)引擎等级(n)转换</t>
    <phoneticPr fontId="3" type="noConversion"/>
  </si>
  <si>
    <t>小飞机飞行高度：25m（到地心距离225m）</t>
    <phoneticPr fontId="3" type="noConversion"/>
  </si>
  <si>
    <t>运输机速度：22.4+4*(n-6)</t>
    <phoneticPr fontId="3" type="noConversion"/>
  </si>
  <si>
    <t>单程飞行耗时：225*θ/飞行速度+3/√(飞行速度/8)</t>
    <phoneticPr fontId="3" type="noConversion"/>
  </si>
  <si>
    <t>(飞行速度单位：m/秒)</t>
    <phoneticPr fontId="3" type="noConversion"/>
  </si>
  <si>
    <t>配送机速度：10.8+1.2*(n-6)</t>
    <phoneticPr fontId="3" type="noConversion"/>
  </si>
  <si>
    <t>小飞机飞行速度=(引擎科技等级+2)*1.2m/s</t>
    <phoneticPr fontId="3" type="noConversion"/>
  </si>
  <si>
    <t>运输船速度：1800+300*(n-6)</t>
    <phoneticPr fontId="3" type="noConversion"/>
  </si>
  <si>
    <t>曲率速度：360000+60000*(n-6)</t>
    <phoneticPr fontId="3" type="noConversion"/>
  </si>
  <si>
    <t>(曲速=200倍平飞速度)</t>
    <phoneticPr fontId="3" type="noConversion"/>
  </si>
  <si>
    <t>运输引擎等级——速度表——</t>
    <phoneticPr fontId="3" type="noConversion"/>
  </si>
  <si>
    <t>——计算器</t>
    <phoneticPr fontId="3" type="noConversion"/>
  </si>
  <si>
    <t>小飞机单程起+降耗时表</t>
    <phoneticPr fontId="3" type="noConversion"/>
  </si>
  <si>
    <t>等级</t>
    <phoneticPr fontId="3" type="noConversion"/>
  </si>
  <si>
    <t>配送机</t>
    <phoneticPr fontId="3" type="noConversion"/>
  </si>
  <si>
    <t>运输机</t>
    <phoneticPr fontId="3" type="noConversion"/>
  </si>
  <si>
    <t>运输船</t>
    <phoneticPr fontId="3" type="noConversion"/>
  </si>
  <si>
    <t>曲速(ly/s)</t>
    <phoneticPr fontId="3" type="noConversion"/>
  </si>
  <si>
    <t>输入等级→</t>
    <phoneticPr fontId="3" type="noConversion"/>
  </si>
  <si>
    <t>关键物流等级</t>
    <phoneticPr fontId="3" type="noConversion"/>
  </si>
  <si>
    <t>耗时(帧)</t>
    <phoneticPr fontId="3" type="noConversion"/>
  </si>
  <si>
    <t>实测运输船极限运力</t>
    <phoneticPr fontId="3" type="noConversion"/>
  </si>
  <si>
    <t>参数</t>
    <phoneticPr fontId="3" type="noConversion"/>
  </si>
  <si>
    <t>运力(k/min)</t>
    <phoneticPr fontId="3" type="noConversion"/>
  </si>
  <si>
    <t>小飞机单程运输耗时计算器</t>
    <phoneticPr fontId="3" type="noConversion"/>
  </si>
  <si>
    <t>距离(au)</t>
    <phoneticPr fontId="3" type="noConversion"/>
  </si>
  <si>
    <t>有翘曲</t>
    <phoneticPr fontId="3" type="noConversion"/>
  </si>
  <si>
    <t>无翘曲</t>
    <phoneticPr fontId="3" type="noConversion"/>
  </si>
  <si>
    <t>两地夹角(°)</t>
    <phoneticPr fontId="3" type="noConversion"/>
  </si>
  <si>
    <t>物流等级</t>
    <phoneticPr fontId="3" type="noConversion"/>
  </si>
  <si>
    <t>耗时(s)</t>
    <phoneticPr fontId="3" type="noConversion"/>
  </si>
  <si>
    <t>←万糖不掉帧挂机1年，或者10万糖不掉帧连续挂机1个多月即可达到这个等级</t>
    <phoneticPr fontId="3" type="noConversion"/>
  </si>
  <si>
    <t>←百万糖不掉帧挂机60年左右即可达到这个等级</t>
    <phoneticPr fontId="3" type="noConversion"/>
  </si>
  <si>
    <t>注：引擎科技无法达到1.6万级，最高1万级，要达到1万级引擎科技需百万糖不掉帧挂机越4个世纪左右</t>
    <phoneticPr fontId="3" type="noConversion"/>
  </si>
  <si>
    <t>集装机计时时长：</t>
  </si>
  <si>
    <t xml:space="preserve">     *  前后均3级带时：等待3帧，即连续两个进入的物品不超过15buffer (1200/min)</t>
  </si>
  <si>
    <t xml:space="preserve">     *  前后较低级带为2级时：等待6帧，绿带进则物品不超过12buffer，蓝带进则物品不超过30buffer即可 (600/min)</t>
  </si>
  <si>
    <t xml:space="preserve">     *  前后较低级带为1级时：等待11帧，蓝带进物品则不超过55buffer，绿带不超22buffer，黄带不超11buffer (325/min)</t>
  </si>
  <si>
    <t>最粗略的算法是在非极端情况下每0.06m就是1buffer,如果半边超过170buffer就按170buffer算(也就是说一节带子最多长341buffer),而最短情况下一节带子3buffer</t>
    <phoneticPr fontId="3" type="noConversion"/>
  </si>
  <si>
    <t>实际上是使用贝塞尔曲线根据节点与其相邻节点的坐标插值画出传送带路径后，再依据前后节点角度取0.552~0.667之间的一个数字作为基准计算前中后3个关键点位</t>
    <phoneticPr fontId="3" type="noConversion"/>
  </si>
  <si>
    <t>然后分别根据前中、中后点位的空间距离计算前段buffer和后段buffer，前后端buffer不低于1不高于170，如果带子是线路端点则分别是4和5，而中心buffer长度则是1，节点包含buffer总数是前+1+后</t>
    <phoneticPr fontId="3" type="noConversion"/>
  </si>
  <si>
    <t>核心逻辑代码如下：</t>
    <phoneticPr fontId="3" type="noConversion"/>
  </si>
  <si>
    <t>最终产量 = 总产出 - 供电消耗</t>
    <phoneticPr fontId="3" type="noConversion"/>
  </si>
  <si>
    <t>总产出 = 8 * 巨星产出面板 * 科技采矿速率加成</t>
    <phoneticPr fontId="3" type="noConversion"/>
  </si>
  <si>
    <t>供电消耗 = 30MW*巨星产出面板/Σ(物品的产出面板*物品热值)</t>
    <phoneticPr fontId="3" type="noConversion"/>
  </si>
  <si>
    <t>例：</t>
    <phoneticPr fontId="3" type="noConversion"/>
  </si>
  <si>
    <t>行星面板：氢 1/s      可燃冰 0.5/s</t>
    <phoneticPr fontId="3" type="noConversion"/>
  </si>
  <si>
    <t>物品热值：氢 9MJ     可燃冰 4.8MJ</t>
    <phoneticPr fontId="3" type="noConversion"/>
  </si>
  <si>
    <t>采矿科技速率加成：150%</t>
    <phoneticPr fontId="3" type="noConversion"/>
  </si>
  <si>
    <t>则最终产出 = 8 * ( 1, 0.5 ) * 1.5 - 30 * ( 1,  0.5 ) / ( 1 * 9 + 0.5 * 4.8)</t>
    <phoneticPr fontId="3" type="noConversion"/>
  </si>
  <si>
    <t>=( 9.368421,4.684211)</t>
    <phoneticPr fontId="3" type="noConversion"/>
  </si>
  <si>
    <t>即最终产出：氢 9.368/s      可燃冰 4.684/s</t>
    <phoneticPr fontId="3" type="noConversion"/>
  </si>
  <si>
    <t>采集器产量计算器</t>
    <phoneticPr fontId="3" type="noConversion"/>
  </si>
  <si>
    <t>采矿科技速率</t>
    <phoneticPr fontId="3" type="noConversion"/>
  </si>
  <si>
    <t>巨星产出面板1(氢)</t>
    <phoneticPr fontId="3" type="noConversion"/>
  </si>
  <si>
    <t>巨星产出面板2(重氢/可燃冰)</t>
    <phoneticPr fontId="3" type="noConversion"/>
  </si>
  <si>
    <t>参数输入：</t>
    <phoneticPr fontId="3" type="noConversion"/>
  </si>
  <si>
    <t>氢</t>
    <phoneticPr fontId="3" type="noConversion"/>
  </si>
  <si>
    <t>重氢</t>
    <phoneticPr fontId="3" type="noConversion"/>
  </si>
  <si>
    <t>可燃冰</t>
    <phoneticPr fontId="3" type="noConversion"/>
  </si>
  <si>
    <t>热值（MJ）</t>
    <phoneticPr fontId="3" type="noConversion"/>
  </si>
  <si>
    <t>每秒产出</t>
    <phoneticPr fontId="3" type="noConversion"/>
  </si>
  <si>
    <t>产出1（氢）</t>
    <phoneticPr fontId="3" type="noConversion"/>
  </si>
  <si>
    <t>产出2（重氢/可燃冰）</t>
    <phoneticPr fontId="3" type="noConversion"/>
  </si>
  <si>
    <t>插满全球</t>
    <phoneticPr fontId="3" type="noConversion"/>
  </si>
  <si>
    <t>气巨产出</t>
    <phoneticPr fontId="3" type="noConversion"/>
  </si>
  <si>
    <t>冰巨产出</t>
    <phoneticPr fontId="3" type="noConversion"/>
  </si>
  <si>
    <t>每分钟产出</t>
    <phoneticPr fontId="3" type="noConversion"/>
  </si>
  <si>
    <t>产出1（氢）</t>
  </si>
  <si>
    <t>产出2（重氢/可燃冰）</t>
  </si>
  <si>
    <t>气巨产出</t>
  </si>
  <si>
    <t>冰巨产出</t>
  </si>
  <si>
    <t>星际间物流往返1趟的耗电量计算公式：</t>
  </si>
  <si>
    <t xml:space="preserve">       假设两颗星球的距离为d（单位：ly），则：</t>
    <phoneticPr fontId="3" type="noConversion"/>
  </si>
  <si>
    <t>若启用曲速，则额外消耗100MJ的电量</t>
  </si>
  <si>
    <t>注：此为运输船速度在&gt;平飞3000m/s,曲速0.25ly/s时的计算公式，若物流速度科技低于此，则此分段函数的分界点略低于</t>
    <phoneticPr fontId="3" type="noConversion"/>
  </si>
  <si>
    <t>电力测算：</t>
    <phoneticPr fontId="3" type="noConversion"/>
  </si>
  <si>
    <t>开曲速</t>
    <phoneticPr fontId="3" type="noConversion"/>
  </si>
  <si>
    <t>游戏源码逻辑：</t>
    <phoneticPr fontId="3" type="noConversion"/>
  </si>
  <si>
    <t>距离</t>
    <phoneticPr fontId="3" type="noConversion"/>
  </si>
  <si>
    <t>电力(&lt;2.4</t>
    <phoneticPr fontId="3" type="noConversion"/>
  </si>
  <si>
    <t>电力&gt;2.4</t>
    <phoneticPr fontId="3" type="noConversion"/>
  </si>
  <si>
    <t>num(可以当做飞船在此距离内加减速时达到的最大速度)=距离*0.03+100</t>
    <phoneticPr fontId="3" type="noConversion"/>
  </si>
  <si>
    <t>如果：num &gt; 飞船速度科技中的最大速度</t>
    <phoneticPr fontId="3" type="noConversion"/>
  </si>
  <si>
    <t>这里输入距离↑</t>
    <phoneticPr fontId="3" type="noConversion"/>
  </si>
  <si>
    <t>2.4au外耗电结果看这↑</t>
    <phoneticPr fontId="3" type="noConversion"/>
  </si>
  <si>
    <t>则：num=飞船速度科技中的最大速度</t>
    <phoneticPr fontId="3" type="noConversion"/>
  </si>
  <si>
    <t>如果：num &gt; 3000</t>
    <phoneticPr fontId="3" type="noConversion"/>
  </si>
  <si>
    <t>则：num=3000</t>
    <phoneticPr fontId="3" type="noConversion"/>
  </si>
  <si>
    <t>num2(可以当做时飞船在加减速过程中的耗电)=200000*num</t>
    <phoneticPr fontId="3" type="noConversion"/>
  </si>
  <si>
    <t>如果：物流塔满足可以让飞船曲速的条件(解锁曲速科技且塔中有2个以上翘曲器)且距离&gt;翘曲器启用距离</t>
    <phoneticPr fontId="3" type="noConversion"/>
  </si>
  <si>
    <t>即：</t>
    <phoneticPr fontId="3" type="noConversion"/>
  </si>
  <si>
    <t>则：num2=num2+100000000(可以认为是只要使用了翘曲器就需要额外消耗100MJ的电量)</t>
    <phoneticPr fontId="3" type="noConversion"/>
  </si>
  <si>
    <t>故而：</t>
    <phoneticPr fontId="3" type="noConversion"/>
  </si>
  <si>
    <t>电力瓶颈运力计算器</t>
    <phoneticPr fontId="3" type="noConversion"/>
  </si>
  <si>
    <t>最终耗电量：6000000+30*距离+num2</t>
    <phoneticPr fontId="3" type="noConversion"/>
  </si>
  <si>
    <t>注：以上距离单位为米，速度单位为米/秒，耗电量单位为J</t>
    <phoneticPr fontId="3" type="noConversion"/>
  </si>
  <si>
    <t>例子：</t>
    <phoneticPr fontId="3" type="noConversion"/>
  </si>
  <si>
    <t>单船耗电(由上方计算可得)</t>
    <phoneticPr fontId="3" type="noConversion"/>
  </si>
  <si>
    <t>最大充电功率</t>
    <phoneticPr fontId="3" type="noConversion"/>
  </si>
  <si>
    <t>自身最大运力</t>
    <phoneticPr fontId="3" type="noConversion"/>
  </si>
  <si>
    <t>20ly</t>
    <phoneticPr fontId="3" type="noConversion"/>
  </si>
  <si>
    <t>星球内往返1趟耗电量计算公式：</t>
    <phoneticPr fontId="3" type="noConversion"/>
  </si>
  <si>
    <t>这里输入耗电→</t>
    <phoneticPr fontId="3" type="noConversion"/>
  </si>
  <si>
    <t>设两座物流塔与地心连线的夹角为θ(弧度制),则：</t>
    <phoneticPr fontId="3" type="noConversion"/>
  </si>
  <si>
    <t>运输机的飞行距离S=θ*(R1+R2)/2, 其中R1、R2分布为两座物流塔顶到地心的距离(高度)</t>
    <phoneticPr fontId="3" type="noConversion"/>
  </si>
  <si>
    <t>耗电量W(单位：MJ)=0.8+0.04S</t>
    <phoneticPr fontId="3" type="noConversion"/>
  </si>
  <si>
    <t>目前情况下，耗电量的计算公式可以看做是：W=0.8+9*θ或W=0.8+0.15708*两地测地线的弧长所跨的角度(角度制)</t>
    <phoneticPr fontId="3" type="noConversion"/>
  </si>
  <si>
    <t>(注：所谓目前情况指得是所有物流塔高度都在星球表面，按星球半径200m、物流塔高度25m(通过实测估计)计算，即S=225*θ)</t>
    <phoneticPr fontId="3" type="noConversion"/>
  </si>
  <si>
    <t>小飞机耗电计算器</t>
    <phoneticPr fontId="3" type="noConversion"/>
  </si>
  <si>
    <t>两地角度</t>
    <phoneticPr fontId="3" type="noConversion"/>
  </si>
  <si>
    <t>耗电</t>
    <phoneticPr fontId="3" type="noConversion"/>
  </si>
  <si>
    <t>耗电、运力瓶颈表</t>
    <phoneticPr fontId="3" type="noConversion"/>
  </si>
  <si>
    <t>距离(ly)</t>
    <phoneticPr fontId="3" type="noConversion"/>
  </si>
  <si>
    <t>耗电(MJ)</t>
    <phoneticPr fontId="3" type="noConversion"/>
  </si>
  <si>
    <t>极限耗电</t>
    <phoneticPr fontId="3" type="noConversion"/>
  </si>
  <si>
    <t>3.6w糖原矿运力(/min)</t>
    <phoneticPr fontId="3" type="noConversion"/>
  </si>
  <si>
    <t>耗电(GW)</t>
    <phoneticPr fontId="3" type="noConversion"/>
  </si>
  <si>
    <t>铁</t>
    <phoneticPr fontId="3" type="noConversion"/>
  </si>
  <si>
    <t>铜</t>
    <phoneticPr fontId="3" type="noConversion"/>
  </si>
  <si>
    <t>硅</t>
    <phoneticPr fontId="3" type="noConversion"/>
  </si>
  <si>
    <t>钛</t>
    <phoneticPr fontId="3" type="noConversion"/>
  </si>
  <si>
    <t>煤</t>
    <phoneticPr fontId="3" type="noConversion"/>
  </si>
  <si>
    <t>油</t>
    <phoneticPr fontId="3" type="noConversion"/>
  </si>
  <si>
    <t>冰</t>
    <phoneticPr fontId="3" type="noConversion"/>
  </si>
  <si>
    <t>光子</t>
    <phoneticPr fontId="3" type="noConversion"/>
  </si>
  <si>
    <t>光栅</t>
    <phoneticPr fontId="3" type="noConversion"/>
  </si>
  <si>
    <t>磁石</t>
    <phoneticPr fontId="3" type="noConversion"/>
  </si>
  <si>
    <t>金伯利</t>
    <phoneticPr fontId="3" type="noConversion"/>
  </si>
  <si>
    <t>有机</t>
    <phoneticPr fontId="3" type="noConversion"/>
  </si>
  <si>
    <t>刺笋</t>
    <phoneticPr fontId="3" type="noConversion"/>
  </si>
  <si>
    <t>分型硅</t>
    <phoneticPr fontId="3" type="noConversion"/>
  </si>
  <si>
    <t>石</t>
    <phoneticPr fontId="3" type="noConversion"/>
  </si>
  <si>
    <t>水</t>
    <phoneticPr fontId="3" type="noConversion"/>
  </si>
  <si>
    <t>增产剂</t>
    <phoneticPr fontId="3" type="noConversion"/>
  </si>
  <si>
    <t>黑棒翘曲预计不超</t>
    <phoneticPr fontId="3" type="noConversion"/>
  </si>
  <si>
    <t>总计</t>
    <phoneticPr fontId="3" type="noConversion"/>
  </si>
  <si>
    <t>储能0~600MJ时充电功率为max</t>
    <phoneticPr fontId="3" type="noConversion"/>
  </si>
  <si>
    <t>储能600~12000MJ时充电功率线性递减至最低5%</t>
    <phoneticPr fontId="3" type="noConversion"/>
  </si>
  <si>
    <t>物流塔充电效率 = 最大充电功率*min{(1.05-当前能量/最大能量),1}</t>
    <phoneticPr fontId="3" type="noConversion"/>
  </si>
  <si>
    <t>(大矿机同理，不过不是看电储量而是看矿储量)</t>
    <phoneticPr fontId="2" type="noConversion"/>
  </si>
  <si>
    <t>抓放目标index：分拣器两端对应的目标带子的中心buffer的id</t>
    <phoneticPr fontId="2" type="noConversion"/>
  </si>
  <si>
    <t>插入条件：目标index下游的5个buffer内存在空隙</t>
    <phoneticPr fontId="2" type="noConversion"/>
  </si>
  <si>
    <t>插入的目标index+5-&gt;</t>
    <phoneticPr fontId="2" type="noConversion"/>
  </si>
  <si>
    <t>在插入点buffer(index,index+5]的范围内存在空带时才可能可以插入</t>
    <phoneticPr fontId="2" type="noConversion"/>
  </si>
  <si>
    <t>物块a</t>
    <phoneticPr fontId="2" type="noConversion"/>
  </si>
  <si>
    <t>插入的目标index-&gt;</t>
    <phoneticPr fontId="2" type="noConversion"/>
  </si>
  <si>
    <t>若有空隙，且向上游2880buffer距离内存在10bufer以上空隙则可成功插入</t>
    <phoneticPr fontId="2" type="noConversion"/>
  </si>
  <si>
    <t>抓取条件：包含目标index及其下游4个的buffer内存在非物块信息的物块buffer</t>
    <phoneticPr fontId="2" type="noConversion"/>
  </si>
  <si>
    <t>在插入点buffer[index,index+5)的范围内存在货物时即可抓取最上游处的货物</t>
    <phoneticPr fontId="2" type="noConversion"/>
  </si>
  <si>
    <t>物块b</t>
    <phoneticPr fontId="2" type="noConversion"/>
  </si>
  <si>
    <t>可抓取</t>
    <phoneticPr fontId="2" type="noConversion"/>
  </si>
  <si>
    <t>抓取的目标index-&gt;</t>
    <phoneticPr fontId="2" type="noConversion"/>
  </si>
  <si>
    <t>抓取的目标index+5-&gt;</t>
    <phoneticPr fontId="2" type="noConversion"/>
  </si>
  <si>
    <t>物块c</t>
    <phoneticPr fontId="2" type="noConversion"/>
  </si>
  <si>
    <t>将抓取c</t>
    <phoneticPr fontId="2" type="noConversion"/>
  </si>
  <si>
    <t>一些能成功抓取的情况：</t>
    <phoneticPr fontId="2" type="noConversion"/>
  </si>
  <si>
    <t>分拣器</t>
    <phoneticPr fontId="2" type="noConversion"/>
  </si>
  <si>
    <t>分拣器运输逻辑以及运力计算</t>
    <phoneticPr fontId="2" type="noConversion"/>
  </si>
  <si>
    <t>this._tmpchunks[num1 * 3] = begin;</t>
    <phoneticPr fontId="2" type="noConversion"/>
  </si>
  <si>
    <t>this._tmpchunks[num1 * 3 + 1] = length;</t>
    <phoneticPr fontId="2" type="noConversion"/>
  </si>
  <si>
    <t>this._tmpchunks[num1 * 3 + 2] = speed;</t>
    <phoneticPr fontId="2" type="noConversion"/>
  </si>
  <si>
    <t>60物质一游骑兵</t>
    <phoneticPr fontId="2" type="noConversion"/>
  </si>
  <si>
    <t>GetBezierArc</t>
  </si>
  <si>
    <t>CargoTraffic.cs</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</si>
</sst>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等线"/>
      <family val="2"/>
      <scheme val="minor"/>
    </font>
    <font>
      <sz val="11"/>
      <color rgb="FFFF0000"/>
      <name val="等线"/>
      <family val="2"/>
      <charset val="134"/>
      <scheme val="minor"/>
    </font>
    <font>
      <sz val="9"/>
      <name val="等线"/>
      <family val="3"/>
      <charset val="134"/>
      <scheme val="minor"/>
    </font>
    <font>
      <sz val="9"/>
      <name val="等线"/>
      <family val="2"/>
      <charset val="134"/>
      <scheme val="minor"/>
    </font>
    <font>
      <b/>
      <sz val="12"/>
      <color theme="1"/>
      <name val="等线"/>
      <family val="3"/>
      <charset val="134"/>
      <scheme val="minor"/>
    </font>
    <font>
      <sz val="20"/>
      <color rgb="FFFF0000"/>
      <name val="等线"/>
      <family val="3"/>
      <charset val="134"/>
      <scheme val="minor"/>
    </font>
    <font>
      <sz val="16"/>
      <color rgb="FFFF0000"/>
      <name val="等线"/>
      <family val="3"/>
      <charset val="134"/>
      <scheme val="minor"/>
    </font>
    <font>
      <sz val="14"/>
      <color rgb="FFFF0000"/>
      <name val="等线"/>
      <family val="3"/>
      <charset val="134"/>
      <scheme val="minor"/>
    </font>
    <font>
      <sz val="26"/>
      <color rgb="FFFF0000"/>
      <name val="等线"/>
      <family val="3"/>
      <charset val="134"/>
      <scheme val="minor"/>
    </font>
    <font>
      <sz val="10.5"/>
      <color theme="1"/>
      <name val="等线"/>
      <family val="3"/>
      <charset val="134"/>
      <scheme val="minor"/>
    </font>
    <font>
      <sz val="18"/>
      <color rgb="FFFF0000"/>
      <name val="等线"/>
      <family val="3"/>
      <charset val="134"/>
      <scheme val="minor"/>
    </font>
    <font>
      <sz val="11"/>
      <color rgb="FFFF0000"/>
      <name val="等线"/>
      <family val="3"/>
      <charset val="134"/>
      <scheme val="minor"/>
    </font>
    <font>
      <sz val="22"/>
      <color theme="5"/>
      <name val="等线"/>
      <family val="2"/>
      <charset val="134"/>
      <scheme val="minor"/>
    </font>
    <font>
      <b/>
      <sz val="14"/>
      <color theme="1"/>
      <name val="等线"/>
      <family val="3"/>
      <charset val="134"/>
      <scheme val="minor"/>
    </font>
    <font>
      <sz val="11"/>
      <name val="等线"/>
      <family val="2"/>
      <scheme val="minor"/>
    </font>
    <font>
      <sz val="22"/>
      <color theme="1"/>
      <name val="等线"/>
      <family val="2"/>
      <scheme val="minor"/>
    </font>
  </fonts>
  <fills count="6">
    <fill>
      <patternFill patternType="none"/>
    </fill>
    <fill>
      <patternFill patternType="gray125"/>
    </fill>
    <fill>
      <patternFill patternType="solid">
        <fgColor rgb="FFFFFF00"/>
        <bgColor indexed="64"/>
      </patternFill>
    </fill>
    <fill>
      <patternFill patternType="solid">
        <fgColor rgb="FF00B050"/>
        <bgColor indexed="64"/>
      </patternFill>
    </fill>
    <fill>
      <patternFill patternType="solid">
        <fgColor rgb="FF00B0F0"/>
        <bgColor indexed="64"/>
      </patternFill>
    </fill>
    <fill>
      <patternFill patternType="solid">
        <fgColor rgb="FFFFC000"/>
        <bgColor indexed="64"/>
      </patternFill>
    </fill>
  </fills>
  <borders count="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56">
    <xf numFmtId="0" fontId="0" fillId="0" borderId="0" xfId="0"/>
    <xf numFmtId="0" fontId="0" fillId="0" borderId="0" xfId="0" applyAlignment="1">
      <alignment vertical="center"/>
    </xf>
    <xf numFmtId="0" fontId="0" fillId="0" borderId="0" xfId="0" applyAlignment="1">
      <alignment horizontal="left" vertical="center"/>
    </xf>
    <xf numFmtId="0" fontId="5" fillId="0" borderId="0" xfId="0" applyFont="1" applyAlignment="1">
      <alignment vertical="center"/>
    </xf>
    <xf numFmtId="0" fontId="0" fillId="0" borderId="0" xfId="0" quotePrefix="1" applyAlignment="1">
      <alignment vertical="center"/>
    </xf>
    <xf numFmtId="0" fontId="9" fillId="0" borderId="0" xfId="0" applyFont="1" applyAlignment="1">
      <alignment vertical="center"/>
    </xf>
    <xf numFmtId="0" fontId="9" fillId="0" borderId="0" xfId="0" applyFont="1" applyAlignment="1">
      <alignment horizontal="justify" vertical="center"/>
    </xf>
    <xf numFmtId="0" fontId="13" fillId="0" borderId="0" xfId="0" applyFont="1" applyAlignment="1">
      <alignment vertical="center"/>
    </xf>
    <xf numFmtId="0" fontId="0" fillId="2" borderId="0" xfId="0" applyFill="1"/>
    <xf numFmtId="0" fontId="0" fillId="0" borderId="1" xfId="0" applyBorder="1"/>
    <xf numFmtId="0" fontId="0" fillId="0" borderId="2" xfId="0" applyBorder="1"/>
    <xf numFmtId="0" fontId="0" fillId="4" borderId="2" xfId="0" applyFill="1" applyBorder="1"/>
    <xf numFmtId="0" fontId="0" fillId="4" borderId="3" xfId="0" applyFill="1" applyBorder="1"/>
    <xf numFmtId="0" fontId="0" fillId="0" borderId="4" xfId="0" applyBorder="1"/>
    <xf numFmtId="0" fontId="0" fillId="4" borderId="0" xfId="0" applyFill="1"/>
    <xf numFmtId="0" fontId="0" fillId="4" borderId="5" xfId="0" applyFill="1" applyBorder="1"/>
    <xf numFmtId="0" fontId="0" fillId="2" borderId="4" xfId="0" applyFill="1" applyBorder="1"/>
    <xf numFmtId="0" fontId="0" fillId="0" borderId="5" xfId="0" applyBorder="1"/>
    <xf numFmtId="0" fontId="0" fillId="2" borderId="6" xfId="0" applyFill="1" applyBorder="1"/>
    <xf numFmtId="0" fontId="0" fillId="2" borderId="7" xfId="0" applyFill="1" applyBorder="1"/>
    <xf numFmtId="0" fontId="0" fillId="0" borderId="7" xfId="0" applyBorder="1"/>
    <xf numFmtId="0" fontId="0" fillId="0" borderId="8" xfId="0" applyBorder="1"/>
    <xf numFmtId="0" fontId="0" fillId="2" borderId="1" xfId="0" applyFill="1" applyBorder="1"/>
    <xf numFmtId="0" fontId="0" fillId="2" borderId="2" xfId="0" applyFill="1" applyBorder="1"/>
    <xf numFmtId="0" fontId="0" fillId="0" borderId="3" xfId="0" applyBorder="1"/>
    <xf numFmtId="0" fontId="0" fillId="0" borderId="6" xfId="0" applyBorder="1"/>
    <xf numFmtId="0" fontId="0" fillId="4" borderId="7" xfId="0" applyFill="1" applyBorder="1"/>
    <xf numFmtId="0" fontId="0" fillId="4" borderId="8" xfId="0" applyFill="1" applyBorder="1"/>
    <xf numFmtId="0" fontId="0" fillId="5" borderId="0" xfId="0" applyFill="1"/>
    <xf numFmtId="0" fontId="0" fillId="5" borderId="5" xfId="0" applyFill="1" applyBorder="1"/>
    <xf numFmtId="0" fontId="0" fillId="5" borderId="7" xfId="0" applyFill="1" applyBorder="1"/>
    <xf numFmtId="0" fontId="0" fillId="5" borderId="8" xfId="0" applyFill="1" applyBorder="1"/>
    <xf numFmtId="0" fontId="0" fillId="0" borderId="0" xfId="0" applyAlignment="1">
      <alignment vertical="top" wrapText="1"/>
    </xf>
    <xf numFmtId="0" fontId="9" fillId="0" borderId="0" xfId="0" applyFont="1" applyAlignment="1">
      <alignment horizontal="left" vertical="center"/>
    </xf>
    <xf numFmtId="0" fontId="0" fillId="0" borderId="0" xfId="0" applyAlignment="1">
      <alignment horizontal="left" vertical="center"/>
    </xf>
    <xf numFmtId="0" fontId="0" fillId="0" borderId="0" xfId="0" applyAlignment="1">
      <alignment horizontal="center" vertical="center"/>
    </xf>
    <xf numFmtId="0" fontId="9" fillId="0" borderId="0" xfId="0" applyFont="1" applyAlignment="1">
      <alignment horizontal="center" vertical="center"/>
    </xf>
    <xf numFmtId="0" fontId="10" fillId="0" borderId="0" xfId="0" applyFont="1" applyAlignment="1">
      <alignment horizontal="center" vertical="center"/>
    </xf>
    <xf numFmtId="0" fontId="13" fillId="0" borderId="0" xfId="0" applyFont="1" applyAlignment="1">
      <alignment horizontal="center" vertical="center"/>
    </xf>
    <xf numFmtId="0" fontId="0" fillId="0" borderId="0" xfId="0" applyAlignment="1">
      <alignment horizontal="center" vertical="center" wrapText="1"/>
    </xf>
    <xf numFmtId="0" fontId="1" fillId="0" borderId="0" xfId="0" applyFont="1" applyAlignment="1">
      <alignment horizontal="center" vertical="center"/>
    </xf>
    <xf numFmtId="0" fontId="11" fillId="0" borderId="0" xfId="0" applyFont="1" applyAlignment="1">
      <alignment horizontal="center" vertical="center"/>
    </xf>
    <xf numFmtId="0" fontId="12" fillId="0" borderId="0" xfId="0" applyFont="1" applyAlignment="1">
      <alignment horizontal="center" vertical="center"/>
    </xf>
    <xf numFmtId="0" fontId="5" fillId="0" borderId="0" xfId="0" applyFont="1" applyAlignment="1">
      <alignment horizontal="right" vertical="center"/>
    </xf>
    <xf numFmtId="0" fontId="5" fillId="0" borderId="0" xfId="0" applyFont="1" applyAlignment="1">
      <alignment horizontal="left" vertical="center"/>
    </xf>
    <xf numFmtId="0" fontId="4" fillId="0" borderId="0" xfId="0" applyFont="1" applyAlignment="1">
      <alignment horizontal="center" vertical="center"/>
    </xf>
    <xf numFmtId="0" fontId="6" fillId="0" borderId="0" xfId="0" applyFont="1" applyAlignment="1">
      <alignment horizontal="center" vertical="center"/>
    </xf>
    <xf numFmtId="0" fontId="7" fillId="0" borderId="0" xfId="0" applyFont="1" applyAlignment="1">
      <alignment horizontal="center" vertical="center"/>
    </xf>
    <xf numFmtId="0" fontId="0" fillId="0" borderId="0" xfId="0" applyAlignment="1">
      <alignment horizontal="left"/>
    </xf>
    <xf numFmtId="0" fontId="14" fillId="3" borderId="0" xfId="0" applyFont="1" applyFill="1" applyAlignment="1">
      <alignment horizontal="center" vertical="center" wrapText="1"/>
    </xf>
    <xf numFmtId="0" fontId="0" fillId="0" borderId="5" xfId="0" applyBorder="1" applyAlignment="1">
      <alignment horizontal="center" wrapText="1"/>
    </xf>
    <xf numFmtId="0" fontId="15" fillId="0" borderId="0" xfId="0" applyFont="1" applyAlignment="1">
      <alignment horizontal="center" vertical="center"/>
    </xf>
    <xf numFmtId="0" fontId="0" fillId="0" borderId="0" xfId="0" applyAlignment="1">
      <alignment horizontal="left" wrapText="1"/>
    </xf>
    <xf numFmtId="0" fontId="0" fillId="0" borderId="0" xfId="0" applyAlignment="1">
      <alignment horizontal="right" vertical="center"/>
    </xf>
    <xf numFmtId="0" fontId="8" fillId="0" borderId="0" xfId="0" applyFont="1" applyAlignment="1">
      <alignment horizontal="center" vertical="center"/>
    </xf>
    <xf numFmtId="0" fontId="0" fillId="0" borderId="0" xfId="0" applyAlignment="1">
      <alignment horizontal="left" vertical="top" wrapText="1"/>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3" Type="http://schemas.openxmlformats.org/officeDocument/2006/relationships/image" Target="../media/image6.png"/><Relationship Id="rId2" Type="http://schemas.openxmlformats.org/officeDocument/2006/relationships/image" Target="../media/image5.png"/><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1</xdr:col>
      <xdr:colOff>342900</xdr:colOff>
      <xdr:row>2</xdr:row>
      <xdr:rowOff>19050</xdr:rowOff>
    </xdr:from>
    <xdr:to>
      <xdr:col>6</xdr:col>
      <xdr:colOff>123825</xdr:colOff>
      <xdr:row>2</xdr:row>
      <xdr:rowOff>352425</xdr:rowOff>
    </xdr:to>
    <xdr:pic>
      <xdr:nvPicPr>
        <xdr:cNvPr id="2" name="图片 1">
          <a:extLst>
            <a:ext uri="{FF2B5EF4-FFF2-40B4-BE49-F238E27FC236}">
              <a16:creationId xmlns:a16="http://schemas.microsoft.com/office/drawing/2014/main" id="{B679ED17-29AC-485B-BA2B-EFA575EAA8CB}"/>
            </a:ext>
          </a:extLst>
        </xdr:cNvPr>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1028700" y="381000"/>
          <a:ext cx="3209925" cy="3333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10</xdr:col>
      <xdr:colOff>190500</xdr:colOff>
      <xdr:row>4</xdr:row>
      <xdr:rowOff>9525</xdr:rowOff>
    </xdr:from>
    <xdr:to>
      <xdr:col>10</xdr:col>
      <xdr:colOff>666750</xdr:colOff>
      <xdr:row>4</xdr:row>
      <xdr:rowOff>171450</xdr:rowOff>
    </xdr:to>
    <xdr:pic>
      <xdr:nvPicPr>
        <xdr:cNvPr id="3" name="图片 2">
          <a:extLst>
            <a:ext uri="{FF2B5EF4-FFF2-40B4-BE49-F238E27FC236}">
              <a16:creationId xmlns:a16="http://schemas.microsoft.com/office/drawing/2014/main" id="{1D36B6F0-E052-49B3-9536-57DBE63F58FA}"/>
            </a:ext>
          </a:extLst>
        </xdr:cNvPr>
        <xdr:cNvPicPr>
          <a:picLocks noChangeAspect="1" noChangeArrowheads="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7048500" y="923925"/>
          <a:ext cx="476250" cy="1619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4</xdr:row>
      <xdr:rowOff>8315</xdr:rowOff>
    </xdr:from>
    <xdr:to>
      <xdr:col>17</xdr:col>
      <xdr:colOff>200025</xdr:colOff>
      <xdr:row>40</xdr:row>
      <xdr:rowOff>65781</xdr:rowOff>
    </xdr:to>
    <xdr:pic>
      <xdr:nvPicPr>
        <xdr:cNvPr id="2" name="图片 1">
          <a:extLst>
            <a:ext uri="{FF2B5EF4-FFF2-40B4-BE49-F238E27FC236}">
              <a16:creationId xmlns:a16="http://schemas.microsoft.com/office/drawing/2014/main" id="{4BD3F280-DADE-4E98-98FF-C75BA3E8FB1F}"/>
            </a:ext>
          </a:extLst>
        </xdr:cNvPr>
        <xdr:cNvPicPr>
          <a:picLocks noChangeAspect="1"/>
        </xdr:cNvPicPr>
      </xdr:nvPicPr>
      <xdr:blipFill>
        <a:blip xmlns:r="http://schemas.openxmlformats.org/officeDocument/2006/relationships" r:embed="rId1"/>
        <a:stretch>
          <a:fillRect/>
        </a:stretch>
      </xdr:blipFill>
      <xdr:spPr>
        <a:xfrm>
          <a:off x="0" y="732215"/>
          <a:ext cx="11858625" cy="657256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19</xdr:col>
      <xdr:colOff>95250</xdr:colOff>
      <xdr:row>31</xdr:row>
      <xdr:rowOff>28575</xdr:rowOff>
    </xdr:to>
    <xdr:pic>
      <xdr:nvPicPr>
        <xdr:cNvPr id="2" name="图片 1">
          <a:extLst>
            <a:ext uri="{FF2B5EF4-FFF2-40B4-BE49-F238E27FC236}">
              <a16:creationId xmlns:a16="http://schemas.microsoft.com/office/drawing/2014/main" id="{36F6ACEB-AB8B-27BA-1544-C81C415B90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3125450" cy="5638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31</xdr:row>
      <xdr:rowOff>95250</xdr:rowOff>
    </xdr:from>
    <xdr:to>
      <xdr:col>19</xdr:col>
      <xdr:colOff>0</xdr:colOff>
      <xdr:row>73</xdr:row>
      <xdr:rowOff>95250</xdr:rowOff>
    </xdr:to>
    <xdr:pic>
      <xdr:nvPicPr>
        <xdr:cNvPr id="3" name="图片 2">
          <a:extLst>
            <a:ext uri="{FF2B5EF4-FFF2-40B4-BE49-F238E27FC236}">
              <a16:creationId xmlns:a16="http://schemas.microsoft.com/office/drawing/2014/main" id="{08119999-E5E2-39E5-4922-C8DFA0CF23F6}"/>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5705475"/>
          <a:ext cx="13030200" cy="7600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73</xdr:row>
      <xdr:rowOff>171450</xdr:rowOff>
    </xdr:from>
    <xdr:to>
      <xdr:col>18</xdr:col>
      <xdr:colOff>133350</xdr:colOff>
      <xdr:row>98</xdr:row>
      <xdr:rowOff>95250</xdr:rowOff>
    </xdr:to>
    <xdr:pic>
      <xdr:nvPicPr>
        <xdr:cNvPr id="4" name="图片 3">
          <a:extLst>
            <a:ext uri="{FF2B5EF4-FFF2-40B4-BE49-F238E27FC236}">
              <a16:creationId xmlns:a16="http://schemas.microsoft.com/office/drawing/2014/main" id="{9943C5A6-2BEB-0321-BA22-63BD035169C4}"/>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13382625"/>
          <a:ext cx="12477750" cy="44481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214EFD-C3B4-40B5-B9F1-B13BC28FB41C}">
  <dimension ref="A1:W116"/>
  <sheetViews>
    <sheetView workbookViewId="0">
      <selection activeCell="M14" sqref="M14"/>
    </sheetView>
  </sheetViews>
  <sheetFormatPr defaultRowHeight="14.25" x14ac:dyDescent="0.2"/>
  <cols>
    <col min="1" max="12" width="9" style="1"/>
    <col min="13" max="13" width="16.5" style="1" customWidth="1"/>
    <col min="14" max="15" width="9" style="1"/>
    <col min="16" max="16" width="14.375" style="1" customWidth="1"/>
    <col min="17" max="18" width="11.625" style="1" customWidth="1"/>
    <col min="19" max="21" width="9" style="1"/>
    <col min="22" max="22" width="12" style="1" customWidth="1"/>
    <col min="23" max="16384" width="9" style="1"/>
  </cols>
  <sheetData>
    <row r="1" spans="1:23" x14ac:dyDescent="0.2">
      <c r="A1" s="33" t="s">
        <v>78</v>
      </c>
      <c r="B1" s="33"/>
      <c r="C1" s="33"/>
      <c r="D1" s="33"/>
      <c r="E1" s="33"/>
      <c r="F1" s="33"/>
      <c r="G1" s="33"/>
    </row>
    <row r="2" spans="1:23" x14ac:dyDescent="0.2">
      <c r="A2" s="34" t="s">
        <v>79</v>
      </c>
      <c r="B2" s="34"/>
      <c r="C2" s="34"/>
      <c r="D2" s="34"/>
      <c r="E2" s="34"/>
      <c r="F2" s="34"/>
      <c r="G2" s="34"/>
      <c r="H2" s="34"/>
    </row>
    <row r="3" spans="1:23" ht="29.25" customHeight="1" x14ac:dyDescent="0.2">
      <c r="A3" s="35"/>
      <c r="B3" s="35"/>
      <c r="C3" s="35"/>
      <c r="D3" s="35"/>
      <c r="E3" s="35"/>
      <c r="F3" s="35"/>
      <c r="G3" s="35"/>
      <c r="H3" s="35"/>
    </row>
    <row r="4" spans="1:23" x14ac:dyDescent="0.2">
      <c r="B4" s="36" t="s">
        <v>80</v>
      </c>
      <c r="C4" s="36"/>
      <c r="D4" s="36"/>
      <c r="E4" s="36"/>
      <c r="F4" s="36"/>
      <c r="G4" s="36"/>
    </row>
    <row r="5" spans="1:23" x14ac:dyDescent="0.2">
      <c r="A5" s="5" t="s">
        <v>81</v>
      </c>
      <c r="B5" s="5"/>
      <c r="C5" s="5"/>
      <c r="D5" s="5"/>
      <c r="E5" s="5"/>
      <c r="F5" s="5"/>
    </row>
    <row r="6" spans="1:23" x14ac:dyDescent="0.2">
      <c r="A6" s="6"/>
    </row>
    <row r="9" spans="1:23" x14ac:dyDescent="0.2">
      <c r="P9" s="1" t="s">
        <v>82</v>
      </c>
      <c r="Q9" s="1" t="s">
        <v>83</v>
      </c>
    </row>
    <row r="10" spans="1:23" x14ac:dyDescent="0.2">
      <c r="A10" s="34" t="s">
        <v>84</v>
      </c>
      <c r="B10" s="34"/>
      <c r="C10" s="2"/>
      <c r="D10" s="2"/>
      <c r="E10" s="2"/>
      <c r="F10" s="2"/>
      <c r="G10" s="2"/>
      <c r="H10" s="2"/>
      <c r="I10" s="2"/>
      <c r="J10" s="2"/>
      <c r="K10" s="2"/>
      <c r="P10" s="1" t="s">
        <v>85</v>
      </c>
      <c r="Q10" s="1" t="s">
        <v>86</v>
      </c>
      <c r="R10" s="1" t="s">
        <v>87</v>
      </c>
    </row>
    <row r="11" spans="1:23" x14ac:dyDescent="0.2">
      <c r="A11" s="2"/>
      <c r="B11" s="34" t="s">
        <v>88</v>
      </c>
      <c r="C11" s="34"/>
      <c r="D11" s="34"/>
      <c r="E11" s="34"/>
      <c r="F11" s="34"/>
      <c r="G11" s="34"/>
      <c r="H11" s="34"/>
      <c r="I11" s="2"/>
      <c r="J11" s="2"/>
      <c r="K11" s="2"/>
      <c r="P11" s="1">
        <f>5</f>
        <v>5</v>
      </c>
      <c r="Q11" s="1">
        <f>26+14472*P11+100</f>
        <v>72486</v>
      </c>
      <c r="R11" s="1">
        <f>706+72*P11</f>
        <v>1066</v>
      </c>
      <c r="S11" s="1">
        <f>2000*60*300/Q11</f>
        <v>496.64762850757387</v>
      </c>
      <c r="T11" s="1">
        <f>2000*60*300/R11</f>
        <v>33771.106941838647</v>
      </c>
    </row>
    <row r="12" spans="1:23" x14ac:dyDescent="0.2">
      <c r="A12" s="2"/>
      <c r="B12" s="34" t="s">
        <v>89</v>
      </c>
      <c r="C12" s="34"/>
      <c r="D12" s="34"/>
      <c r="E12" s="34"/>
      <c r="F12" s="2"/>
      <c r="G12" s="2"/>
      <c r="H12" s="2"/>
      <c r="I12" s="2"/>
      <c r="J12" s="2"/>
      <c r="K12" s="2"/>
      <c r="P12" s="1" t="s">
        <v>90</v>
      </c>
      <c r="Q12" s="1" t="s">
        <v>91</v>
      </c>
    </row>
    <row r="13" spans="1:23" x14ac:dyDescent="0.2">
      <c r="A13" s="2"/>
      <c r="B13" s="2"/>
      <c r="C13" s="34" t="s">
        <v>92</v>
      </c>
      <c r="D13" s="34"/>
      <c r="E13" s="34"/>
      <c r="F13" s="34"/>
      <c r="G13" s="2"/>
      <c r="H13" s="2"/>
      <c r="I13" s="2"/>
      <c r="J13" s="2"/>
      <c r="K13" s="2"/>
    </row>
    <row r="14" spans="1:23" ht="14.25" customHeight="1" x14ac:dyDescent="0.2">
      <c r="A14" s="2"/>
      <c r="B14" s="34" t="s">
        <v>93</v>
      </c>
      <c r="C14" s="34"/>
      <c r="D14" s="2"/>
      <c r="E14" s="2"/>
      <c r="F14" s="2"/>
      <c r="G14" s="2"/>
      <c r="H14" s="2"/>
      <c r="I14" s="2"/>
      <c r="J14" s="2"/>
      <c r="K14" s="2"/>
      <c r="P14" s="38" t="s">
        <v>145</v>
      </c>
      <c r="Q14" s="38"/>
      <c r="R14" s="38"/>
      <c r="S14" s="38"/>
      <c r="T14" s="38"/>
      <c r="U14" s="38"/>
      <c r="V14" s="38"/>
      <c r="W14" s="7"/>
    </row>
    <row r="15" spans="1:23" ht="14.25" customHeight="1" x14ac:dyDescent="0.2">
      <c r="A15" s="2"/>
      <c r="B15" s="2"/>
      <c r="C15" s="34" t="s">
        <v>94</v>
      </c>
      <c r="D15" s="34"/>
      <c r="E15" s="2"/>
      <c r="F15" s="2"/>
      <c r="G15" s="2"/>
      <c r="H15" s="2"/>
      <c r="I15" s="2"/>
      <c r="J15" s="2"/>
      <c r="K15" s="2"/>
      <c r="P15" s="38"/>
      <c r="Q15" s="38"/>
      <c r="R15" s="38"/>
      <c r="S15" s="38"/>
      <c r="T15" s="38"/>
      <c r="U15" s="38"/>
      <c r="V15" s="38"/>
      <c r="W15" s="7"/>
    </row>
    <row r="16" spans="1:23" x14ac:dyDescent="0.2">
      <c r="A16" s="2"/>
      <c r="B16" s="34" t="s">
        <v>95</v>
      </c>
      <c r="C16" s="34"/>
      <c r="D16" s="34"/>
      <c r="E16" s="34"/>
      <c r="F16" s="34"/>
      <c r="G16" s="34"/>
      <c r="H16" s="2"/>
      <c r="I16" s="2"/>
      <c r="J16" s="2"/>
      <c r="K16" s="2"/>
      <c r="P16" s="1" t="s">
        <v>97</v>
      </c>
      <c r="Q16" s="1" t="s">
        <v>143</v>
      </c>
      <c r="U16" s="39" t="s">
        <v>146</v>
      </c>
      <c r="V16" s="39"/>
    </row>
    <row r="17" spans="1:22" x14ac:dyDescent="0.2">
      <c r="A17" s="2"/>
      <c r="B17" s="34" t="s">
        <v>96</v>
      </c>
      <c r="C17" s="34"/>
      <c r="D17" s="34"/>
      <c r="E17" s="34"/>
      <c r="F17" s="34"/>
      <c r="G17" s="34"/>
      <c r="H17" s="34"/>
      <c r="I17" s="34"/>
      <c r="J17" s="34"/>
      <c r="K17" s="34"/>
      <c r="Q17" s="1" t="s">
        <v>144</v>
      </c>
      <c r="U17" s="39"/>
      <c r="V17" s="39"/>
    </row>
    <row r="18" spans="1:22" x14ac:dyDescent="0.2">
      <c r="A18" s="2"/>
      <c r="B18" s="2"/>
      <c r="C18" s="34" t="s">
        <v>98</v>
      </c>
      <c r="D18" s="34"/>
      <c r="E18" s="34"/>
      <c r="F18" s="34"/>
      <c r="G18" s="34"/>
      <c r="H18" s="34"/>
      <c r="I18" s="34"/>
      <c r="J18" s="34"/>
      <c r="K18" s="34"/>
      <c r="P18" s="1" t="s">
        <v>99</v>
      </c>
      <c r="Q18" s="37" t="s">
        <v>100</v>
      </c>
      <c r="R18" s="37"/>
      <c r="S18" s="37"/>
      <c r="T18" s="37"/>
      <c r="U18" s="37"/>
      <c r="V18" s="37"/>
    </row>
    <row r="19" spans="1:22" x14ac:dyDescent="0.2">
      <c r="A19" s="2"/>
      <c r="B19" s="34" t="s">
        <v>101</v>
      </c>
      <c r="C19" s="34"/>
      <c r="D19" s="34"/>
      <c r="E19" s="34"/>
      <c r="F19" s="2"/>
      <c r="G19" s="2"/>
      <c r="H19" s="2"/>
      <c r="I19" s="2"/>
      <c r="J19" s="2"/>
      <c r="K19" s="2"/>
      <c r="Q19" s="37"/>
      <c r="R19" s="37"/>
      <c r="S19" s="37"/>
      <c r="T19" s="37"/>
      <c r="U19" s="37"/>
      <c r="V19" s="37"/>
    </row>
    <row r="20" spans="1:22" x14ac:dyDescent="0.2">
      <c r="A20" s="34" t="s">
        <v>102</v>
      </c>
      <c r="B20" s="34"/>
      <c r="C20" s="34"/>
      <c r="D20" s="34"/>
      <c r="E20" s="34"/>
      <c r="F20" s="34"/>
      <c r="G20" s="2"/>
      <c r="H20" s="2"/>
      <c r="I20" s="2"/>
      <c r="J20" s="2"/>
      <c r="K20" s="2"/>
      <c r="P20" s="1" t="s">
        <v>103</v>
      </c>
      <c r="Q20" s="35" t="s">
        <v>104</v>
      </c>
      <c r="R20" s="35"/>
      <c r="S20" s="35" t="s">
        <v>105</v>
      </c>
      <c r="T20" s="35"/>
      <c r="U20" s="35" t="s">
        <v>106</v>
      </c>
      <c r="V20" s="35"/>
    </row>
    <row r="21" spans="1:22" x14ac:dyDescent="0.2">
      <c r="P21" s="1" t="s">
        <v>107</v>
      </c>
      <c r="Q21" s="35">
        <v>2146</v>
      </c>
      <c r="R21" s="35"/>
      <c r="S21" s="35">
        <v>300</v>
      </c>
      <c r="T21" s="35"/>
      <c r="U21" s="35">
        <f>120000/(IF(Q21&lt;600,Q21,"600")/S21+12000*LN(12000/(12600-IF(Q21&lt;600,600,Q21)))/S21)</f>
        <v>15964.072790560967</v>
      </c>
      <c r="V21" s="35"/>
    </row>
    <row r="22" spans="1:22" x14ac:dyDescent="0.2">
      <c r="A22" s="34" t="s">
        <v>108</v>
      </c>
      <c r="B22" s="34"/>
      <c r="C22" s="34"/>
      <c r="D22" s="34"/>
      <c r="E22" s="34"/>
      <c r="F22" s="34"/>
      <c r="G22" s="34"/>
      <c r="H22" s="34"/>
      <c r="I22" s="34"/>
      <c r="J22" s="34"/>
      <c r="P22" s="1" t="s">
        <v>109</v>
      </c>
      <c r="Q22" s="35">
        <v>2146</v>
      </c>
      <c r="R22" s="35"/>
      <c r="S22" s="35">
        <v>300</v>
      </c>
      <c r="T22" s="35"/>
      <c r="U22" s="35">
        <f t="shared" ref="U22:U35" si="0">120000/(IF(Q22&lt;600,Q22,"600")/S22+12000*LN(12000/(12600-IF(Q22&lt;600,600,Q22)))/S22)</f>
        <v>15964.072790560967</v>
      </c>
      <c r="V22" s="35"/>
    </row>
    <row r="23" spans="1:22" x14ac:dyDescent="0.2">
      <c r="B23" s="34" t="s">
        <v>110</v>
      </c>
      <c r="C23" s="34"/>
      <c r="D23" s="34"/>
      <c r="E23" s="34"/>
      <c r="F23" s="34"/>
      <c r="Q23" s="35">
        <v>2146</v>
      </c>
      <c r="R23" s="35"/>
      <c r="S23" s="35">
        <v>300</v>
      </c>
      <c r="T23" s="35"/>
      <c r="U23" s="35">
        <f t="shared" si="0"/>
        <v>15964.072790560967</v>
      </c>
      <c r="V23" s="35"/>
    </row>
    <row r="24" spans="1:22" x14ac:dyDescent="0.2">
      <c r="C24" s="34" t="s">
        <v>111</v>
      </c>
      <c r="D24" s="34"/>
      <c r="E24" s="34"/>
      <c r="F24" s="34"/>
      <c r="G24" s="34"/>
      <c r="H24" s="34"/>
      <c r="I24" s="34"/>
      <c r="J24" s="34"/>
      <c r="Q24" s="35">
        <v>2146</v>
      </c>
      <c r="R24" s="35"/>
      <c r="S24" s="35">
        <v>300</v>
      </c>
      <c r="T24" s="35"/>
      <c r="U24" s="35">
        <f t="shared" si="0"/>
        <v>15964.072790560967</v>
      </c>
      <c r="V24" s="35"/>
    </row>
    <row r="25" spans="1:22" x14ac:dyDescent="0.2">
      <c r="D25" s="34" t="s">
        <v>112</v>
      </c>
      <c r="E25" s="34"/>
      <c r="F25" s="34"/>
      <c r="Q25" s="35">
        <v>2146</v>
      </c>
      <c r="R25" s="35"/>
      <c r="S25" s="35">
        <v>300</v>
      </c>
      <c r="T25" s="35"/>
      <c r="U25" s="35">
        <f t="shared" si="0"/>
        <v>15964.072790560967</v>
      </c>
      <c r="V25" s="35"/>
    </row>
    <row r="26" spans="1:22" x14ac:dyDescent="0.2">
      <c r="B26" s="2" t="s">
        <v>113</v>
      </c>
      <c r="C26" s="2"/>
      <c r="D26" s="2"/>
      <c r="E26" s="2"/>
      <c r="F26" s="2"/>
      <c r="G26" s="2"/>
      <c r="H26" s="2"/>
      <c r="I26" s="2"/>
      <c r="J26" s="2"/>
      <c r="K26" s="2"/>
      <c r="L26" s="2"/>
      <c r="Q26" s="35">
        <v>2146</v>
      </c>
      <c r="R26" s="35"/>
      <c r="S26" s="35">
        <v>300</v>
      </c>
      <c r="T26" s="35"/>
      <c r="U26" s="35">
        <f t="shared" si="0"/>
        <v>15964.072790560967</v>
      </c>
      <c r="V26" s="35"/>
    </row>
    <row r="27" spans="1:22" x14ac:dyDescent="0.2">
      <c r="B27" s="1" t="s">
        <v>114</v>
      </c>
      <c r="Q27" s="35">
        <v>2146</v>
      </c>
      <c r="R27" s="35"/>
      <c r="S27" s="35">
        <v>300</v>
      </c>
      <c r="T27" s="35"/>
      <c r="U27" s="35">
        <f t="shared" si="0"/>
        <v>15964.072790560967</v>
      </c>
      <c r="V27" s="35"/>
    </row>
    <row r="28" spans="1:22" x14ac:dyDescent="0.2">
      <c r="B28" s="40" t="s">
        <v>115</v>
      </c>
      <c r="C28" s="41"/>
      <c r="Q28" s="35">
        <v>2146</v>
      </c>
      <c r="R28" s="35"/>
      <c r="S28" s="35">
        <v>300</v>
      </c>
      <c r="T28" s="35"/>
      <c r="U28" s="35">
        <f t="shared" si="0"/>
        <v>15964.072790560967</v>
      </c>
      <c r="V28" s="35"/>
    </row>
    <row r="29" spans="1:22" x14ac:dyDescent="0.2">
      <c r="B29" s="1" t="s">
        <v>116</v>
      </c>
      <c r="C29" s="1" t="s">
        <v>117</v>
      </c>
      <c r="Q29" s="35">
        <v>2146</v>
      </c>
      <c r="R29" s="35"/>
      <c r="S29" s="35">
        <v>300</v>
      </c>
      <c r="T29" s="35"/>
      <c r="U29" s="35">
        <f t="shared" si="0"/>
        <v>15964.072790560967</v>
      </c>
      <c r="V29" s="35"/>
    </row>
    <row r="30" spans="1:22" x14ac:dyDescent="0.2">
      <c r="B30" s="1">
        <f>180</f>
        <v>180</v>
      </c>
      <c r="C30" s="1">
        <f>B30/180*PI()*9+0.8</f>
        <v>29.074333882308139</v>
      </c>
      <c r="Q30" s="35">
        <v>2146</v>
      </c>
      <c r="R30" s="35"/>
      <c r="S30" s="35">
        <v>300</v>
      </c>
      <c r="T30" s="35"/>
      <c r="U30" s="35">
        <f t="shared" si="0"/>
        <v>15964.072790560967</v>
      </c>
      <c r="V30" s="35"/>
    </row>
    <row r="31" spans="1:22" x14ac:dyDescent="0.2">
      <c r="Q31" s="35">
        <v>2146</v>
      </c>
      <c r="R31" s="35"/>
      <c r="S31" s="35">
        <v>300</v>
      </c>
      <c r="T31" s="35"/>
      <c r="U31" s="35">
        <f t="shared" si="0"/>
        <v>15964.072790560967</v>
      </c>
      <c r="V31" s="35"/>
    </row>
    <row r="32" spans="1:22" x14ac:dyDescent="0.2">
      <c r="Q32" s="35">
        <v>2146</v>
      </c>
      <c r="R32" s="35"/>
      <c r="S32" s="35">
        <v>300</v>
      </c>
      <c r="T32" s="35"/>
      <c r="U32" s="35">
        <f t="shared" si="0"/>
        <v>15964.072790560967</v>
      </c>
      <c r="V32" s="35"/>
    </row>
    <row r="33" spans="1:22" x14ac:dyDescent="0.2">
      <c r="Q33" s="35">
        <v>2146</v>
      </c>
      <c r="R33" s="35"/>
      <c r="S33" s="35">
        <v>300</v>
      </c>
      <c r="T33" s="35"/>
      <c r="U33" s="35">
        <f t="shared" si="0"/>
        <v>15964.072790560967</v>
      </c>
      <c r="V33" s="35"/>
    </row>
    <row r="34" spans="1:22" ht="14.25" customHeight="1" x14ac:dyDescent="0.2">
      <c r="A34" s="42" t="s">
        <v>118</v>
      </c>
      <c r="B34" s="42"/>
      <c r="C34" s="42"/>
      <c r="D34" s="42"/>
      <c r="E34" s="42"/>
      <c r="F34" s="42"/>
      <c r="G34" s="42"/>
      <c r="Q34" s="35">
        <v>2146</v>
      </c>
      <c r="R34" s="35"/>
      <c r="S34" s="35">
        <v>300</v>
      </c>
      <c r="T34" s="35"/>
      <c r="U34" s="35">
        <f t="shared" si="0"/>
        <v>15964.072790560967</v>
      </c>
      <c r="V34" s="35"/>
    </row>
    <row r="35" spans="1:22" ht="14.25" customHeight="1" x14ac:dyDescent="0.2">
      <c r="A35" s="42"/>
      <c r="B35" s="42"/>
      <c r="C35" s="42"/>
      <c r="D35" s="42"/>
      <c r="E35" s="42"/>
      <c r="F35" s="42"/>
      <c r="G35" s="42"/>
      <c r="Q35" s="35">
        <v>2146</v>
      </c>
      <c r="R35" s="35"/>
      <c r="S35" s="35">
        <v>300</v>
      </c>
      <c r="T35" s="35"/>
      <c r="U35" s="35">
        <f t="shared" si="0"/>
        <v>15964.072790560967</v>
      </c>
      <c r="V35" s="35"/>
    </row>
    <row r="36" spans="1:22" x14ac:dyDescent="0.2">
      <c r="A36" s="1" t="s">
        <v>119</v>
      </c>
      <c r="B36" s="1" t="s">
        <v>120</v>
      </c>
      <c r="C36" s="35" t="s">
        <v>105</v>
      </c>
      <c r="D36" s="35"/>
      <c r="E36" s="35" t="s">
        <v>106</v>
      </c>
      <c r="F36" s="35"/>
      <c r="G36" s="1" t="s">
        <v>121</v>
      </c>
    </row>
    <row r="37" spans="1:22" x14ac:dyDescent="0.2">
      <c r="A37" s="1">
        <v>1</v>
      </c>
      <c r="B37" s="1">
        <f>706+72*A37</f>
        <v>778</v>
      </c>
      <c r="C37" s="35">
        <v>300</v>
      </c>
      <c r="D37" s="35"/>
      <c r="E37" s="35">
        <f>120000/(IF(B37&lt;600,B37,"600")/C37+12000*LN(12000/(12600-IF(B37&lt;600,600,B37)))/C37)</f>
        <v>46193.325538326266</v>
      </c>
      <c r="F37" s="35"/>
      <c r="G37" s="1">
        <f t="shared" ref="G37:G45" si="1">E37/2000*B37/60</f>
        <v>299.48672724014864</v>
      </c>
    </row>
    <row r="38" spans="1:22" x14ac:dyDescent="0.2">
      <c r="A38" s="1">
        <v>2</v>
      </c>
      <c r="B38" s="1">
        <f t="shared" ref="B38:B101" si="2">706+72*A38</f>
        <v>850</v>
      </c>
      <c r="C38" s="35">
        <v>300</v>
      </c>
      <c r="D38" s="35"/>
      <c r="E38" s="35">
        <f t="shared" ref="E38:E101" si="3">120000/(IF(B38&lt;600,B38,"600")/C38+12000*LN(12000/(12600-IF(B38&lt;600,600,B38)))/C38)</f>
        <v>42221.760136057281</v>
      </c>
      <c r="F38" s="35"/>
      <c r="G38" s="1">
        <f t="shared" si="1"/>
        <v>299.07080096373909</v>
      </c>
    </row>
    <row r="39" spans="1:22" x14ac:dyDescent="0.2">
      <c r="A39" s="1">
        <v>3</v>
      </c>
      <c r="B39" s="1">
        <f t="shared" si="2"/>
        <v>922</v>
      </c>
      <c r="C39" s="35">
        <v>300</v>
      </c>
      <c r="D39" s="35"/>
      <c r="E39" s="35">
        <f t="shared" si="3"/>
        <v>38860.143933442108</v>
      </c>
      <c r="F39" s="35"/>
      <c r="G39" s="1">
        <f t="shared" si="1"/>
        <v>298.57543922194691</v>
      </c>
    </row>
    <row r="40" spans="1:22" x14ac:dyDescent="0.2">
      <c r="A40" s="1">
        <v>4</v>
      </c>
      <c r="B40" s="1">
        <f t="shared" si="2"/>
        <v>994</v>
      </c>
      <c r="C40" s="35">
        <v>300</v>
      </c>
      <c r="D40" s="35"/>
      <c r="E40" s="35">
        <f t="shared" si="3"/>
        <v>35977.933717413958</v>
      </c>
      <c r="F40" s="35"/>
      <c r="G40" s="1">
        <f t="shared" si="1"/>
        <v>298.01721762591228</v>
      </c>
    </row>
    <row r="41" spans="1:22" x14ac:dyDescent="0.2">
      <c r="A41" s="1">
        <v>5</v>
      </c>
      <c r="B41" s="1">
        <f t="shared" si="2"/>
        <v>1066</v>
      </c>
      <c r="C41" s="35">
        <v>300</v>
      </c>
      <c r="D41" s="35"/>
      <c r="E41" s="35">
        <f t="shared" si="3"/>
        <v>33479.357421394525</v>
      </c>
      <c r="F41" s="35"/>
      <c r="G41" s="1">
        <f t="shared" si="1"/>
        <v>297.40829176005468</v>
      </c>
    </row>
    <row r="42" spans="1:22" x14ac:dyDescent="0.2">
      <c r="A42" s="1">
        <v>6</v>
      </c>
      <c r="B42" s="1">
        <f t="shared" si="2"/>
        <v>1138</v>
      </c>
      <c r="C42" s="35">
        <v>300</v>
      </c>
      <c r="D42" s="35"/>
      <c r="E42" s="35">
        <f t="shared" si="3"/>
        <v>31292.559948646718</v>
      </c>
      <c r="F42" s="35"/>
      <c r="G42" s="1">
        <f t="shared" si="1"/>
        <v>296.75777684633306</v>
      </c>
    </row>
    <row r="43" spans="1:22" x14ac:dyDescent="0.2">
      <c r="A43" s="1">
        <v>7</v>
      </c>
      <c r="B43" s="1">
        <f t="shared" si="2"/>
        <v>1210</v>
      </c>
      <c r="C43" s="35">
        <v>300</v>
      </c>
      <c r="D43" s="35"/>
      <c r="E43" s="35">
        <f t="shared" si="3"/>
        <v>29362.575963356467</v>
      </c>
      <c r="F43" s="35"/>
      <c r="G43" s="1">
        <f t="shared" si="1"/>
        <v>296.07264096384438</v>
      </c>
    </row>
    <row r="44" spans="1:22" x14ac:dyDescent="0.2">
      <c r="A44" s="1">
        <v>8</v>
      </c>
      <c r="B44" s="1">
        <f t="shared" si="2"/>
        <v>1282</v>
      </c>
      <c r="C44" s="35">
        <v>300</v>
      </c>
      <c r="D44" s="35"/>
      <c r="E44" s="35">
        <f t="shared" si="3"/>
        <v>27646.642821890655</v>
      </c>
      <c r="F44" s="35"/>
      <c r="G44" s="1">
        <f t="shared" si="1"/>
        <v>295.35830081386513</v>
      </c>
    </row>
    <row r="45" spans="1:22" x14ac:dyDescent="0.2">
      <c r="A45" s="1">
        <v>9</v>
      </c>
      <c r="B45" s="1">
        <f t="shared" si="2"/>
        <v>1354</v>
      </c>
      <c r="C45" s="35">
        <v>300</v>
      </c>
      <c r="D45" s="35"/>
      <c r="E45" s="35">
        <f t="shared" si="3"/>
        <v>26110.992276380268</v>
      </c>
      <c r="F45" s="35"/>
      <c r="G45" s="1">
        <f t="shared" si="1"/>
        <v>294.61902951849072</v>
      </c>
    </row>
    <row r="46" spans="1:22" x14ac:dyDescent="0.2">
      <c r="A46" s="1">
        <v>10</v>
      </c>
      <c r="B46" s="1">
        <f t="shared" si="2"/>
        <v>1426</v>
      </c>
      <c r="C46" s="35">
        <v>300</v>
      </c>
      <c r="D46" s="35"/>
      <c r="E46" s="35">
        <f t="shared" si="3"/>
        <v>24728.603830336691</v>
      </c>
      <c r="F46" s="35"/>
      <c r="G46" s="1">
        <f>E46/2000*B46/60</f>
        <v>293.85824218383436</v>
      </c>
      <c r="M46" s="34" t="s">
        <v>122</v>
      </c>
      <c r="N46" s="34"/>
      <c r="O46" s="1" t="s">
        <v>119</v>
      </c>
      <c r="P46" s="1" t="s">
        <v>123</v>
      </c>
    </row>
    <row r="47" spans="1:22" x14ac:dyDescent="0.2">
      <c r="A47" s="1">
        <v>11</v>
      </c>
      <c r="B47" s="1">
        <f t="shared" si="2"/>
        <v>1498</v>
      </c>
      <c r="C47" s="35">
        <v>300</v>
      </c>
      <c r="D47" s="35"/>
      <c r="E47" s="35">
        <f t="shared" si="3"/>
        <v>23477.5994610774</v>
      </c>
      <c r="F47" s="35"/>
      <c r="G47" s="1">
        <f t="shared" ref="G47:G110" si="4">E47/2000*B47/60</f>
        <v>293.07869993911623</v>
      </c>
      <c r="M47" s="1" t="s">
        <v>124</v>
      </c>
      <c r="N47" s="1">
        <v>167731.20000000001</v>
      </c>
      <c r="O47" s="1">
        <v>10</v>
      </c>
      <c r="P47" s="1">
        <f>N47*(706+72*O47)/120000000</f>
        <v>1.9932057600000002</v>
      </c>
    </row>
    <row r="48" spans="1:22" x14ac:dyDescent="0.2">
      <c r="A48" s="1">
        <v>12</v>
      </c>
      <c r="B48" s="1">
        <f t="shared" si="2"/>
        <v>1570</v>
      </c>
      <c r="C48" s="35">
        <v>300</v>
      </c>
      <c r="D48" s="35"/>
      <c r="E48" s="35">
        <f t="shared" si="3"/>
        <v>22340.075799023467</v>
      </c>
      <c r="F48" s="35"/>
      <c r="G48" s="1">
        <f t="shared" si="4"/>
        <v>292.28265837055704</v>
      </c>
      <c r="M48" s="2" t="s">
        <v>125</v>
      </c>
      <c r="N48" s="1">
        <v>214732.79999999999</v>
      </c>
      <c r="O48" s="1">
        <v>10</v>
      </c>
      <c r="P48" s="1">
        <f t="shared" ref="P48:P66" si="5">N48*(706+72*O48)/120000000</f>
        <v>2.5517414400000002</v>
      </c>
    </row>
    <row r="49" spans="1:16" x14ac:dyDescent="0.2">
      <c r="A49" s="1">
        <v>13</v>
      </c>
      <c r="B49" s="1">
        <f t="shared" si="2"/>
        <v>1642</v>
      </c>
      <c r="C49" s="35">
        <v>300</v>
      </c>
      <c r="D49" s="35"/>
      <c r="E49" s="35">
        <f t="shared" si="3"/>
        <v>21301.240725495354</v>
      </c>
      <c r="F49" s="35"/>
      <c r="G49" s="1">
        <f t="shared" si="4"/>
        <v>291.47197726052815</v>
      </c>
      <c r="M49" s="1" t="s">
        <v>126</v>
      </c>
      <c r="N49" s="1">
        <v>412876.79999999999</v>
      </c>
      <c r="O49" s="1">
        <v>10</v>
      </c>
      <c r="P49" s="1">
        <f t="shared" si="5"/>
        <v>4.9063526399999997</v>
      </c>
    </row>
    <row r="50" spans="1:16" x14ac:dyDescent="0.2">
      <c r="A50" s="1">
        <v>14</v>
      </c>
      <c r="B50" s="1">
        <f t="shared" si="2"/>
        <v>1714</v>
      </c>
      <c r="C50" s="35">
        <v>300</v>
      </c>
      <c r="D50" s="35"/>
      <c r="E50" s="35">
        <f t="shared" si="3"/>
        <v>20348.765664620769</v>
      </c>
      <c r="F50" s="35"/>
      <c r="G50" s="1">
        <f t="shared" si="4"/>
        <v>290.64820290966662</v>
      </c>
      <c r="M50" s="1" t="s">
        <v>127</v>
      </c>
      <c r="N50" s="1">
        <v>211968</v>
      </c>
      <c r="O50" s="1">
        <v>10</v>
      </c>
      <c r="P50" s="1">
        <f t="shared" si="5"/>
        <v>2.5188864</v>
      </c>
    </row>
    <row r="51" spans="1:16" x14ac:dyDescent="0.2">
      <c r="A51" s="1">
        <v>15</v>
      </c>
      <c r="B51" s="1">
        <f t="shared" si="2"/>
        <v>1786</v>
      </c>
      <c r="C51" s="35">
        <v>300</v>
      </c>
      <c r="D51" s="35"/>
      <c r="E51" s="35">
        <f t="shared" si="3"/>
        <v>19472.293217020662</v>
      </c>
      <c r="F51" s="35"/>
      <c r="G51" s="1">
        <f t="shared" si="4"/>
        <v>289.81263071332421</v>
      </c>
      <c r="M51" s="1" t="s">
        <v>128</v>
      </c>
      <c r="N51" s="1">
        <v>152064</v>
      </c>
      <c r="O51" s="1">
        <v>10</v>
      </c>
      <c r="P51" s="1">
        <f t="shared" si="5"/>
        <v>1.8070272000000001</v>
      </c>
    </row>
    <row r="52" spans="1:16" x14ac:dyDescent="0.2">
      <c r="A52" s="1">
        <v>16</v>
      </c>
      <c r="B52" s="1">
        <f t="shared" si="2"/>
        <v>1858</v>
      </c>
      <c r="C52" s="35">
        <v>300</v>
      </c>
      <c r="D52" s="35"/>
      <c r="E52" s="35">
        <f t="shared" si="3"/>
        <v>18663.058340463896</v>
      </c>
      <c r="F52" s="35"/>
      <c r="G52" s="1">
        <f t="shared" si="4"/>
        <v>288.96635330484935</v>
      </c>
      <c r="M52" s="1" t="s">
        <v>129</v>
      </c>
      <c r="N52" s="1">
        <v>36864</v>
      </c>
      <c r="O52" s="1">
        <v>10</v>
      </c>
      <c r="P52" s="1">
        <f t="shared" si="5"/>
        <v>0.43806719999999999</v>
      </c>
    </row>
    <row r="53" spans="1:16" x14ac:dyDescent="0.2">
      <c r="A53" s="1">
        <v>17</v>
      </c>
      <c r="B53" s="1">
        <f t="shared" si="2"/>
        <v>1930</v>
      </c>
      <c r="C53" s="35">
        <v>300</v>
      </c>
      <c r="D53" s="35"/>
      <c r="E53" s="35">
        <f t="shared" si="3"/>
        <v>17913.593658351932</v>
      </c>
      <c r="F53" s="35"/>
      <c r="G53" s="1">
        <f t="shared" si="4"/>
        <v>288.11029800516025</v>
      </c>
      <c r="M53" s="1" t="s">
        <v>130</v>
      </c>
      <c r="N53" s="1">
        <v>36864</v>
      </c>
      <c r="O53" s="1">
        <v>10</v>
      </c>
      <c r="P53" s="1">
        <f t="shared" si="5"/>
        <v>0.43806719999999999</v>
      </c>
    </row>
    <row r="54" spans="1:16" x14ac:dyDescent="0.2">
      <c r="A54" s="1">
        <v>18</v>
      </c>
      <c r="B54" s="1">
        <f t="shared" si="2"/>
        <v>2002</v>
      </c>
      <c r="C54" s="35">
        <v>300</v>
      </c>
      <c r="D54" s="35"/>
      <c r="E54" s="35">
        <f t="shared" si="3"/>
        <v>17217.497877140762</v>
      </c>
      <c r="F54" s="35"/>
      <c r="G54" s="1">
        <f t="shared" si="4"/>
        <v>287.24525625029838</v>
      </c>
      <c r="M54" s="1" t="s">
        <v>131</v>
      </c>
      <c r="N54" s="1">
        <v>28800</v>
      </c>
      <c r="O54" s="1">
        <v>10</v>
      </c>
      <c r="P54" s="1">
        <f t="shared" si="5"/>
        <v>0.34223999999999999</v>
      </c>
    </row>
    <row r="55" spans="1:16" x14ac:dyDescent="0.2">
      <c r="A55" s="1">
        <v>19</v>
      </c>
      <c r="B55" s="1">
        <f t="shared" si="2"/>
        <v>2074</v>
      </c>
      <c r="C55" s="35">
        <v>300</v>
      </c>
      <c r="D55" s="35"/>
      <c r="E55" s="35">
        <f t="shared" si="3"/>
        <v>16569.252088644687</v>
      </c>
      <c r="F55" s="35"/>
      <c r="G55" s="1">
        <f t="shared" si="4"/>
        <v>286.37190693207572</v>
      </c>
      <c r="M55" s="1" t="s">
        <v>132</v>
      </c>
      <c r="N55" s="1">
        <v>147456</v>
      </c>
      <c r="O55" s="1">
        <v>10</v>
      </c>
      <c r="P55" s="1">
        <f t="shared" si="5"/>
        <v>1.7522688</v>
      </c>
    </row>
    <row r="56" spans="1:16" x14ac:dyDescent="0.2">
      <c r="A56" s="1">
        <v>20</v>
      </c>
      <c r="B56" s="1">
        <f t="shared" si="2"/>
        <v>2146</v>
      </c>
      <c r="C56" s="35">
        <v>300</v>
      </c>
      <c r="D56" s="35"/>
      <c r="E56" s="35">
        <f t="shared" si="3"/>
        <v>15964.072790560967</v>
      </c>
      <c r="F56" s="35"/>
      <c r="G56" s="1">
        <f t="shared" si="4"/>
        <v>285.4908350711986</v>
      </c>
      <c r="M56" s="1" t="s">
        <v>133</v>
      </c>
      <c r="N56" s="1">
        <v>184320</v>
      </c>
      <c r="O56" s="1">
        <v>10</v>
      </c>
      <c r="P56" s="1">
        <f t="shared" si="5"/>
        <v>2.1903359999999998</v>
      </c>
    </row>
    <row r="57" spans="1:16" x14ac:dyDescent="0.2">
      <c r="A57" s="1">
        <v>21</v>
      </c>
      <c r="B57" s="1">
        <f t="shared" si="2"/>
        <v>2218</v>
      </c>
      <c r="C57" s="35">
        <v>300</v>
      </c>
      <c r="D57" s="35"/>
      <c r="E57" s="35">
        <f t="shared" si="3"/>
        <v>15397.793338655973</v>
      </c>
      <c r="F57" s="35"/>
      <c r="G57" s="1">
        <f t="shared" si="4"/>
        <v>284.60254687615793</v>
      </c>
      <c r="M57" s="1" t="s">
        <v>63</v>
      </c>
      <c r="N57" s="1">
        <v>213120</v>
      </c>
      <c r="O57" s="1">
        <v>10</v>
      </c>
      <c r="P57" s="1">
        <f t="shared" si="5"/>
        <v>2.5325760000000002</v>
      </c>
    </row>
    <row r="58" spans="1:16" x14ac:dyDescent="0.2">
      <c r="A58" s="1">
        <v>22</v>
      </c>
      <c r="B58" s="1">
        <f t="shared" si="2"/>
        <v>2290</v>
      </c>
      <c r="C58" s="35">
        <v>300</v>
      </c>
      <c r="D58" s="35"/>
      <c r="E58" s="35">
        <f t="shared" si="3"/>
        <v>14866.767614567138</v>
      </c>
      <c r="F58" s="35"/>
      <c r="G58" s="1">
        <f t="shared" si="4"/>
        <v>283.70748197798952</v>
      </c>
      <c r="M58" s="1" t="s">
        <v>64</v>
      </c>
      <c r="N58" s="1">
        <v>92160</v>
      </c>
      <c r="O58" s="1">
        <v>10</v>
      </c>
      <c r="P58" s="1">
        <f t="shared" si="5"/>
        <v>1.0951679999999999</v>
      </c>
    </row>
    <row r="59" spans="1:16" x14ac:dyDescent="0.2">
      <c r="A59" s="1">
        <v>23</v>
      </c>
      <c r="B59" s="1">
        <f t="shared" si="2"/>
        <v>2362</v>
      </c>
      <c r="C59" s="35">
        <v>300</v>
      </c>
      <c r="D59" s="35"/>
      <c r="E59" s="35">
        <f t="shared" si="3"/>
        <v>14367.791199301013</v>
      </c>
      <c r="F59" s="35"/>
      <c r="G59" s="1">
        <f t="shared" si="4"/>
        <v>282.80602343957497</v>
      </c>
      <c r="M59" s="1" t="s">
        <v>134</v>
      </c>
      <c r="N59" s="1">
        <v>29952</v>
      </c>
      <c r="O59" s="1">
        <v>10</v>
      </c>
      <c r="P59" s="1">
        <f t="shared" si="5"/>
        <v>0.35592960000000001</v>
      </c>
    </row>
    <row r="60" spans="1:16" x14ac:dyDescent="0.2">
      <c r="A60" s="1">
        <v>24</v>
      </c>
      <c r="B60" s="1">
        <f t="shared" si="2"/>
        <v>2434</v>
      </c>
      <c r="C60" s="35">
        <v>300</v>
      </c>
      <c r="D60" s="35"/>
      <c r="E60" s="35">
        <f t="shared" si="3"/>
        <v>13898.036450156917</v>
      </c>
      <c r="F60" s="35"/>
      <c r="G60" s="1">
        <f t="shared" si="4"/>
        <v>281.89850599734945</v>
      </c>
      <c r="M60" s="1" t="s">
        <v>135</v>
      </c>
      <c r="N60" s="1">
        <v>23040</v>
      </c>
      <c r="O60" s="1">
        <v>10</v>
      </c>
      <c r="P60" s="1">
        <f t="shared" si="5"/>
        <v>0.27379199999999998</v>
      </c>
    </row>
    <row r="61" spans="1:16" x14ac:dyDescent="0.2">
      <c r="A61" s="1">
        <v>25</v>
      </c>
      <c r="B61" s="1">
        <f t="shared" si="2"/>
        <v>2506</v>
      </c>
      <c r="C61" s="35">
        <v>300</v>
      </c>
      <c r="D61" s="35"/>
      <c r="E61" s="35">
        <f t="shared" si="3"/>
        <v>13454.998701772458</v>
      </c>
      <c r="F61" s="35"/>
      <c r="G61" s="1">
        <f t="shared" si="4"/>
        <v>280.98522288868151</v>
      </c>
      <c r="M61" s="1" t="s">
        <v>136</v>
      </c>
      <c r="N61" s="1">
        <v>110592</v>
      </c>
      <c r="O61" s="1">
        <v>10</v>
      </c>
      <c r="P61" s="1">
        <f t="shared" si="5"/>
        <v>1.3142016000000001</v>
      </c>
    </row>
    <row r="62" spans="1:16" x14ac:dyDescent="0.2">
      <c r="A62" s="1">
        <v>26</v>
      </c>
      <c r="B62" s="1">
        <f t="shared" si="2"/>
        <v>2578</v>
      </c>
      <c r="C62" s="35">
        <v>300</v>
      </c>
      <c r="D62" s="35"/>
      <c r="E62" s="35">
        <f t="shared" si="3"/>
        <v>13036.451429311945</v>
      </c>
      <c r="F62" s="35"/>
      <c r="G62" s="1">
        <f t="shared" si="4"/>
        <v>280.06643153971822</v>
      </c>
      <c r="M62" s="1" t="s">
        <v>137</v>
      </c>
      <c r="N62" s="1">
        <v>18432</v>
      </c>
      <c r="O62" s="1">
        <v>10</v>
      </c>
      <c r="P62" s="1">
        <f t="shared" si="5"/>
        <v>0.21903359999999999</v>
      </c>
    </row>
    <row r="63" spans="1:16" x14ac:dyDescent="0.2">
      <c r="A63" s="1">
        <v>27</v>
      </c>
      <c r="B63" s="1">
        <f t="shared" si="2"/>
        <v>2650</v>
      </c>
      <c r="C63" s="35">
        <v>300</v>
      </c>
      <c r="D63" s="35"/>
      <c r="E63" s="35">
        <f t="shared" si="3"/>
        <v>12640.40867905362</v>
      </c>
      <c r="F63" s="35"/>
      <c r="G63" s="1">
        <f t="shared" si="4"/>
        <v>279.14235832910077</v>
      </c>
      <c r="M63" s="1" t="s">
        <v>138</v>
      </c>
      <c r="N63" s="1">
        <v>73728</v>
      </c>
      <c r="O63" s="1">
        <v>10</v>
      </c>
      <c r="P63" s="1">
        <f t="shared" si="5"/>
        <v>0.87613439999999998</v>
      </c>
    </row>
    <row r="64" spans="1:16" x14ac:dyDescent="0.2">
      <c r="A64" s="1">
        <v>28</v>
      </c>
      <c r="B64" s="1">
        <f t="shared" si="2"/>
        <v>2722</v>
      </c>
      <c r="C64" s="35">
        <v>300</v>
      </c>
      <c r="D64" s="35"/>
      <c r="E64" s="35">
        <f t="shared" si="3"/>
        <v>12265.093428256609</v>
      </c>
      <c r="F64" s="35"/>
      <c r="G64" s="1">
        <f t="shared" si="4"/>
        <v>278.21320259762075</v>
      </c>
      <c r="M64" s="1" t="s">
        <v>139</v>
      </c>
      <c r="N64" s="1">
        <v>36864</v>
      </c>
      <c r="O64" s="1">
        <v>10</v>
      </c>
      <c r="P64" s="1">
        <f t="shared" si="5"/>
        <v>0.43806719999999999</v>
      </c>
    </row>
    <row r="65" spans="1:16" x14ac:dyDescent="0.2">
      <c r="A65" s="1">
        <v>29</v>
      </c>
      <c r="B65" s="1">
        <f t="shared" si="2"/>
        <v>2794</v>
      </c>
      <c r="C65" s="35">
        <v>300</v>
      </c>
      <c r="D65" s="35"/>
      <c r="E65" s="35">
        <f t="shared" si="3"/>
        <v>11908.910810552026</v>
      </c>
      <c r="F65" s="35"/>
      <c r="G65" s="1">
        <f t="shared" si="4"/>
        <v>277.27914003901969</v>
      </c>
      <c r="M65" s="1" t="s">
        <v>140</v>
      </c>
      <c r="N65" s="1">
        <v>53393.65</v>
      </c>
      <c r="O65" s="1">
        <v>10</v>
      </c>
      <c r="P65" s="1">
        <f t="shared" si="5"/>
        <v>0.63449454083333334</v>
      </c>
    </row>
    <row r="66" spans="1:16" x14ac:dyDescent="0.2">
      <c r="A66" s="1">
        <v>30</v>
      </c>
      <c r="B66" s="1">
        <f t="shared" si="2"/>
        <v>2866</v>
      </c>
      <c r="C66" s="35">
        <v>300</v>
      </c>
      <c r="D66" s="35"/>
      <c r="E66" s="35">
        <f t="shared" si="3"/>
        <v>11570.42535576101</v>
      </c>
      <c r="F66" s="35"/>
      <c r="G66" s="1">
        <f t="shared" si="4"/>
        <v>276.34032558009216</v>
      </c>
      <c r="M66" s="1" t="s">
        <v>141</v>
      </c>
      <c r="N66" s="1">
        <v>3300</v>
      </c>
      <c r="O66" s="1">
        <v>10</v>
      </c>
      <c r="P66" s="1">
        <f t="shared" si="5"/>
        <v>3.9215E-2</v>
      </c>
    </row>
    <row r="67" spans="1:16" x14ac:dyDescent="0.2">
      <c r="A67" s="1">
        <v>31</v>
      </c>
      <c r="B67" s="1">
        <f t="shared" si="2"/>
        <v>2938</v>
      </c>
      <c r="C67" s="35">
        <v>300</v>
      </c>
      <c r="D67" s="35"/>
      <c r="E67" s="35">
        <f t="shared" si="3"/>
        <v>11248.341559039951</v>
      </c>
      <c r="F67" s="35"/>
      <c r="G67" s="1">
        <f t="shared" si="4"/>
        <v>275.39689583716148</v>
      </c>
      <c r="M67" s="1" t="s">
        <v>142</v>
      </c>
      <c r="N67" s="1">
        <f>SUM(N47:N66)</f>
        <v>2248258.4499999997</v>
      </c>
      <c r="P67" s="1">
        <f t="shared" ref="P67" si="6">SUM(P47:P66)</f>
        <v>26.716804580833333</v>
      </c>
    </row>
    <row r="68" spans="1:16" x14ac:dyDescent="0.2">
      <c r="A68" s="1">
        <v>32</v>
      </c>
      <c r="B68" s="1">
        <f t="shared" si="2"/>
        <v>3010</v>
      </c>
      <c r="C68" s="35">
        <v>300</v>
      </c>
      <c r="D68" s="35"/>
      <c r="E68" s="35">
        <f t="shared" si="3"/>
        <v>10941.487224694103</v>
      </c>
      <c r="F68" s="35"/>
      <c r="G68" s="1">
        <f t="shared" si="4"/>
        <v>274.44897121941045</v>
      </c>
    </row>
    <row r="69" spans="1:16" x14ac:dyDescent="0.2">
      <c r="A69" s="1">
        <v>33</v>
      </c>
      <c r="B69" s="1">
        <f t="shared" si="2"/>
        <v>3082</v>
      </c>
      <c r="C69" s="35">
        <v>300</v>
      </c>
      <c r="D69" s="35"/>
      <c r="E69" s="35">
        <f t="shared" si="3"/>
        <v>10648.799133151502</v>
      </c>
      <c r="F69" s="35"/>
      <c r="G69" s="1">
        <f t="shared" si="4"/>
        <v>273.49665773644108</v>
      </c>
    </row>
    <row r="70" spans="1:16" x14ac:dyDescent="0.2">
      <c r="A70" s="1">
        <v>34</v>
      </c>
      <c r="B70" s="1">
        <f t="shared" si="2"/>
        <v>3154</v>
      </c>
      <c r="C70" s="35">
        <v>300</v>
      </c>
      <c r="D70" s="35"/>
      <c r="E70" s="35">
        <f t="shared" si="3"/>
        <v>10369.310661648704</v>
      </c>
      <c r="F70" s="35"/>
      <c r="G70" s="1">
        <f t="shared" si="4"/>
        <v>272.54004855700009</v>
      </c>
    </row>
    <row r="71" spans="1:16" x14ac:dyDescent="0.2">
      <c r="A71" s="1">
        <v>35</v>
      </c>
      <c r="B71" s="1">
        <f t="shared" si="2"/>
        <v>3226</v>
      </c>
      <c r="C71" s="35">
        <v>300</v>
      </c>
      <c r="D71" s="35"/>
      <c r="E71" s="35">
        <f t="shared" si="3"/>
        <v>10102.14105483451</v>
      </c>
      <c r="F71" s="35"/>
      <c r="G71" s="1">
        <f t="shared" si="4"/>
        <v>271.57922535746775</v>
      </c>
    </row>
    <row r="72" spans="1:16" x14ac:dyDescent="0.2">
      <c r="A72" s="1">
        <v>36</v>
      </c>
      <c r="B72" s="1">
        <f t="shared" si="2"/>
        <v>3298</v>
      </c>
      <c r="C72" s="35">
        <v>300</v>
      </c>
      <c r="D72" s="35"/>
      <c r="E72" s="35">
        <f t="shared" si="3"/>
        <v>9846.4860943112235</v>
      </c>
      <c r="F72" s="35"/>
      <c r="G72" s="1">
        <f t="shared" si="4"/>
        <v>270.61425949198679</v>
      </c>
    </row>
    <row r="73" spans="1:16" x14ac:dyDescent="0.2">
      <c r="A73" s="1">
        <v>37</v>
      </c>
      <c r="B73" s="1">
        <f t="shared" si="2"/>
        <v>3370</v>
      </c>
      <c r="C73" s="35">
        <v>300</v>
      </c>
      <c r="D73" s="35"/>
      <c r="E73" s="35">
        <f t="shared" si="3"/>
        <v>9601.6099588374182</v>
      </c>
      <c r="F73" s="35"/>
      <c r="G73" s="1">
        <f t="shared" si="4"/>
        <v>269.64521301068419</v>
      </c>
    </row>
    <row r="74" spans="1:16" x14ac:dyDescent="0.2">
      <c r="A74" s="1">
        <v>38</v>
      </c>
      <c r="B74" s="1">
        <f t="shared" si="2"/>
        <v>3442</v>
      </c>
      <c r="C74" s="35">
        <v>300</v>
      </c>
      <c r="D74" s="35"/>
      <c r="E74" s="35">
        <f t="shared" si="3"/>
        <v>9366.8381016161547</v>
      </c>
      <c r="F74" s="35"/>
      <c r="G74" s="1">
        <f t="shared" si="4"/>
        <v>268.67213954802338</v>
      </c>
    </row>
    <row r="75" spans="1:16" x14ac:dyDescent="0.2">
      <c r="A75" s="1">
        <v>39</v>
      </c>
      <c r="B75" s="1">
        <f t="shared" si="2"/>
        <v>3514</v>
      </c>
      <c r="C75" s="35">
        <v>300</v>
      </c>
      <c r="D75" s="35"/>
      <c r="E75" s="35">
        <f t="shared" si="3"/>
        <v>9141.5509994213699</v>
      </c>
      <c r="F75" s="35"/>
      <c r="G75" s="1">
        <f t="shared" si="4"/>
        <v>267.69508509972246</v>
      </c>
    </row>
    <row r="76" spans="1:16" x14ac:dyDescent="0.2">
      <c r="A76" s="1">
        <v>40</v>
      </c>
      <c r="B76" s="1">
        <f t="shared" si="2"/>
        <v>3586</v>
      </c>
      <c r="C76" s="35">
        <v>300</v>
      </c>
      <c r="D76" s="35"/>
      <c r="E76" s="35">
        <f t="shared" si="3"/>
        <v>8925.1786515467538</v>
      </c>
      <c r="F76" s="35"/>
      <c r="G76" s="1">
        <f t="shared" si="4"/>
        <v>266.71408870372215</v>
      </c>
    </row>
    <row r="77" spans="1:16" x14ac:dyDescent="0.2">
      <c r="A77" s="1">
        <v>41</v>
      </c>
      <c r="B77" s="1">
        <f t="shared" si="2"/>
        <v>3658</v>
      </c>
      <c r="C77" s="35">
        <v>300</v>
      </c>
      <c r="D77" s="35"/>
      <c r="E77" s="35">
        <f t="shared" si="3"/>
        <v>8717.1957256944243</v>
      </c>
      <c r="F77" s="35"/>
      <c r="G77" s="1">
        <f t="shared" si="4"/>
        <v>265.72918303825168</v>
      </c>
    </row>
    <row r="78" spans="1:16" x14ac:dyDescent="0.2">
      <c r="A78" s="1">
        <v>42</v>
      </c>
      <c r="B78" s="1">
        <f t="shared" si="2"/>
        <v>3730</v>
      </c>
      <c r="C78" s="35">
        <v>300</v>
      </c>
      <c r="D78" s="35"/>
      <c r="E78" s="35">
        <f t="shared" si="3"/>
        <v>8517.1172637434956</v>
      </c>
      <c r="F78" s="35"/>
      <c r="G78" s="1">
        <f t="shared" si="4"/>
        <v>264.74039494802696</v>
      </c>
    </row>
    <row r="79" spans="1:16" x14ac:dyDescent="0.2">
      <c r="A79" s="1">
        <v>43</v>
      </c>
      <c r="B79" s="1">
        <f t="shared" si="2"/>
        <v>3802</v>
      </c>
      <c r="C79" s="35">
        <v>300</v>
      </c>
      <c r="D79" s="35"/>
      <c r="E79" s="35">
        <f t="shared" si="3"/>
        <v>8324.4948734754707</v>
      </c>
      <c r="F79" s="35"/>
      <c r="G79" s="1">
        <f t="shared" si="4"/>
        <v>263.74774590794783</v>
      </c>
    </row>
    <row r="80" spans="1:16" x14ac:dyDescent="0.2">
      <c r="A80" s="1">
        <v>44</v>
      </c>
      <c r="B80" s="1">
        <f t="shared" si="2"/>
        <v>3874</v>
      </c>
      <c r="C80" s="35">
        <v>300</v>
      </c>
      <c r="D80" s="35"/>
      <c r="E80" s="35">
        <f t="shared" si="3"/>
        <v>8138.9133432812914</v>
      </c>
      <c r="F80" s="35"/>
      <c r="G80" s="1">
        <f t="shared" si="4"/>
        <v>262.75125243226438</v>
      </c>
    </row>
    <row r="81" spans="1:7" x14ac:dyDescent="0.2">
      <c r="A81" s="1">
        <v>45</v>
      </c>
      <c r="B81" s="1">
        <f t="shared" si="2"/>
        <v>3946</v>
      </c>
      <c r="C81" s="35">
        <v>300</v>
      </c>
      <c r="D81" s="35"/>
      <c r="E81" s="35">
        <f t="shared" si="3"/>
        <v>7959.9876260319561</v>
      </c>
      <c r="F81" s="35"/>
      <c r="G81" s="1">
        <f t="shared" si="4"/>
        <v>261.75092643601749</v>
      </c>
    </row>
    <row r="82" spans="1:7" x14ac:dyDescent="0.2">
      <c r="A82" s="1">
        <v>46</v>
      </c>
      <c r="B82" s="1">
        <f t="shared" si="2"/>
        <v>4018</v>
      </c>
      <c r="C82" s="35">
        <v>300</v>
      </c>
      <c r="D82" s="35"/>
      <c r="E82" s="35">
        <f t="shared" si="3"/>
        <v>7787.3601459804995</v>
      </c>
      <c r="F82" s="35"/>
      <c r="G82" s="1">
        <f t="shared" si="4"/>
        <v>260.74677555458038</v>
      </c>
    </row>
    <row r="83" spans="1:7" x14ac:dyDescent="0.2">
      <c r="A83" s="1">
        <v>47</v>
      </c>
      <c r="B83" s="1">
        <f t="shared" si="2"/>
        <v>4090</v>
      </c>
      <c r="C83" s="35">
        <v>300</v>
      </c>
      <c r="D83" s="35"/>
      <c r="E83" s="35">
        <f t="shared" si="3"/>
        <v>7620.6983890358024</v>
      </c>
      <c r="F83" s="35"/>
      <c r="G83" s="1">
        <f t="shared" si="4"/>
        <v>259.7388034263036</v>
      </c>
    </row>
    <row r="84" spans="1:7" x14ac:dyDescent="0.2">
      <c r="A84" s="1">
        <v>48</v>
      </c>
      <c r="B84" s="1">
        <f t="shared" si="2"/>
        <v>4162</v>
      </c>
      <c r="C84" s="35">
        <v>300</v>
      </c>
      <c r="D84" s="35"/>
      <c r="E84" s="35">
        <f t="shared" si="3"/>
        <v>7459.6927422171675</v>
      </c>
      <c r="F84" s="35"/>
      <c r="G84" s="1">
        <f t="shared" si="4"/>
        <v>258.72700994256542</v>
      </c>
    </row>
    <row r="85" spans="1:7" x14ac:dyDescent="0.2">
      <c r="A85" s="1">
        <v>49</v>
      </c>
      <c r="B85" s="1">
        <f t="shared" si="2"/>
        <v>4234</v>
      </c>
      <c r="C85" s="35">
        <v>300</v>
      </c>
      <c r="D85" s="35"/>
      <c r="E85" s="35">
        <f t="shared" si="3"/>
        <v>7304.0545527334252</v>
      </c>
      <c r="F85" s="35"/>
      <c r="G85" s="1">
        <f t="shared" si="4"/>
        <v>257.71139146894433</v>
      </c>
    </row>
    <row r="86" spans="1:7" x14ac:dyDescent="0.2">
      <c r="A86" s="1">
        <v>50</v>
      </c>
      <c r="B86" s="1">
        <f t="shared" si="2"/>
        <v>4306</v>
      </c>
      <c r="C86" s="35">
        <v>300</v>
      </c>
      <c r="D86" s="35"/>
      <c r="E86" s="35">
        <f t="shared" si="3"/>
        <v>7153.5143810697318</v>
      </c>
      <c r="F86" s="35"/>
      <c r="G86" s="1">
        <f t="shared" si="4"/>
        <v>256.69194104071886</v>
      </c>
    </row>
    <row r="87" spans="1:7" x14ac:dyDescent="0.2">
      <c r="A87" s="1">
        <v>51</v>
      </c>
      <c r="B87" s="1">
        <f t="shared" si="2"/>
        <v>4378</v>
      </c>
      <c r="C87" s="35">
        <v>300</v>
      </c>
      <c r="D87" s="35"/>
      <c r="E87" s="35">
        <f t="shared" si="3"/>
        <v>7007.8204258240003</v>
      </c>
      <c r="F87" s="35"/>
      <c r="G87" s="1">
        <f t="shared" si="4"/>
        <v>255.66864853547895</v>
      </c>
    </row>
    <row r="88" spans="1:7" x14ac:dyDescent="0.2">
      <c r="A88" s="1">
        <v>52</v>
      </c>
      <c r="B88" s="1">
        <f t="shared" si="2"/>
        <v>4450</v>
      </c>
      <c r="C88" s="35">
        <v>300</v>
      </c>
      <c r="D88" s="35"/>
      <c r="E88" s="35">
        <f t="shared" si="3"/>
        <v>6866.7371009058088</v>
      </c>
      <c r="F88" s="35"/>
      <c r="G88" s="1">
        <f t="shared" si="4"/>
        <v>254.64150082525708</v>
      </c>
    </row>
    <row r="89" spans="1:7" x14ac:dyDescent="0.2">
      <c r="A89" s="1">
        <v>53</v>
      </c>
      <c r="B89" s="1">
        <f t="shared" si="2"/>
        <v>4522</v>
      </c>
      <c r="C89" s="35">
        <v>300</v>
      </c>
      <c r="D89" s="35"/>
      <c r="E89" s="35">
        <f t="shared" si="3"/>
        <v>6730.0437481719464</v>
      </c>
      <c r="F89" s="35"/>
      <c r="G89" s="1">
        <f t="shared" si="4"/>
        <v>253.61048191027947</v>
      </c>
    </row>
    <row r="90" spans="1:7" x14ac:dyDescent="0.2">
      <c r="A90" s="1">
        <v>54</v>
      </c>
      <c r="B90" s="1">
        <f t="shared" si="2"/>
        <v>4594</v>
      </c>
      <c r="C90" s="35">
        <v>300</v>
      </c>
      <c r="D90" s="35"/>
      <c r="E90" s="35">
        <f t="shared" si="3"/>
        <v>6597.533470687652</v>
      </c>
      <c r="F90" s="35"/>
      <c r="G90" s="1">
        <f t="shared" si="4"/>
        <v>252.57557303615894</v>
      </c>
    </row>
    <row r="91" spans="1:7" x14ac:dyDescent="0.2">
      <c r="A91" s="1">
        <v>55</v>
      </c>
      <c r="B91" s="1">
        <f t="shared" si="2"/>
        <v>4666</v>
      </c>
      <c r="C91" s="35">
        <v>300</v>
      </c>
      <c r="D91" s="35"/>
      <c r="E91" s="35">
        <f t="shared" si="3"/>
        <v>6469.0120736249846</v>
      </c>
      <c r="F91" s="35"/>
      <c r="G91" s="1">
        <f t="shared" si="4"/>
        <v>251.53675279611815</v>
      </c>
    </row>
    <row r="92" spans="1:7" x14ac:dyDescent="0.2">
      <c r="A92" s="1">
        <v>56</v>
      </c>
      <c r="B92" s="1">
        <f t="shared" si="2"/>
        <v>4738</v>
      </c>
      <c r="C92" s="35">
        <v>300</v>
      </c>
      <c r="D92" s="35"/>
      <c r="E92" s="35">
        <f t="shared" si="3"/>
        <v>6344.2971013836777</v>
      </c>
      <c r="F92" s="35"/>
      <c r="G92" s="1">
        <f t="shared" si="4"/>
        <v>250.49399721963221</v>
      </c>
    </row>
    <row r="93" spans="1:7" x14ac:dyDescent="0.2">
      <c r="A93" s="1">
        <v>57</v>
      </c>
      <c r="B93" s="1">
        <f t="shared" si="2"/>
        <v>4810</v>
      </c>
      <c r="C93" s="35">
        <v>300</v>
      </c>
      <c r="D93" s="35"/>
      <c r="E93" s="35">
        <f t="shared" si="3"/>
        <v>6223.2169608821823</v>
      </c>
      <c r="F93" s="35"/>
      <c r="G93" s="1">
        <f t="shared" si="4"/>
        <v>249.44727984869414</v>
      </c>
    </row>
    <row r="94" spans="1:7" x14ac:dyDescent="0.2">
      <c r="A94" s="1">
        <v>58</v>
      </c>
      <c r="B94" s="1">
        <f t="shared" si="2"/>
        <v>4882</v>
      </c>
      <c r="C94" s="35">
        <v>300</v>
      </c>
      <c r="D94" s="35"/>
      <c r="E94" s="35">
        <f t="shared" si="3"/>
        <v>6105.6101221489771</v>
      </c>
      <c r="F94" s="35"/>
      <c r="G94" s="1">
        <f t="shared" si="4"/>
        <v>248.39657180276086</v>
      </c>
    </row>
    <row r="95" spans="1:7" x14ac:dyDescent="0.2">
      <c r="A95" s="1">
        <v>59</v>
      </c>
      <c r="B95" s="1">
        <f t="shared" si="2"/>
        <v>4954</v>
      </c>
      <c r="C95" s="35">
        <v>300</v>
      </c>
      <c r="D95" s="35"/>
      <c r="E95" s="35">
        <f t="shared" si="3"/>
        <v>5991.3243883721179</v>
      </c>
      <c r="F95" s="35"/>
      <c r="G95" s="1">
        <f t="shared" si="4"/>
        <v>247.34184183329563</v>
      </c>
    </row>
    <row r="96" spans="1:7" x14ac:dyDescent="0.2">
      <c r="A96" s="1">
        <v>60</v>
      </c>
      <c r="B96" s="1">
        <f t="shared" si="2"/>
        <v>5026</v>
      </c>
      <c r="C96" s="35">
        <v>300</v>
      </c>
      <c r="D96" s="35"/>
      <c r="E96" s="35">
        <f t="shared" si="3"/>
        <v>5880.2162284609803</v>
      </c>
      <c r="F96" s="35"/>
      <c r="G96" s="1">
        <f t="shared" si="4"/>
        <v>246.28305636870741</v>
      </c>
    </row>
    <row r="97" spans="1:7" x14ac:dyDescent="0.2">
      <c r="A97" s="1">
        <v>61</v>
      </c>
      <c r="B97" s="1">
        <f t="shared" si="2"/>
        <v>5098</v>
      </c>
      <c r="C97" s="35">
        <v>300</v>
      </c>
      <c r="D97" s="35"/>
      <c r="E97" s="35">
        <f t="shared" si="3"/>
        <v>5772.1501659564465</v>
      </c>
      <c r="F97" s="35"/>
      <c r="G97" s="1">
        <f t="shared" si="4"/>
        <v>245.22017955038302</v>
      </c>
    </row>
    <row r="98" spans="1:7" x14ac:dyDescent="0.2">
      <c r="A98" s="1">
        <v>62</v>
      </c>
      <c r="B98" s="1">
        <f t="shared" si="2"/>
        <v>5170</v>
      </c>
      <c r="C98" s="35">
        <v>300</v>
      </c>
      <c r="D98" s="35"/>
      <c r="E98" s="35">
        <f t="shared" si="3"/>
        <v>5666.9982188103804</v>
      </c>
      <c r="F98" s="35"/>
      <c r="G98" s="1">
        <f t="shared" si="4"/>
        <v>244.15317326041387</v>
      </c>
    </row>
    <row r="99" spans="1:7" x14ac:dyDescent="0.2">
      <c r="A99" s="1">
        <v>63</v>
      </c>
      <c r="B99" s="1">
        <f t="shared" si="2"/>
        <v>5242</v>
      </c>
      <c r="C99" s="35">
        <v>300</v>
      </c>
      <c r="D99" s="35"/>
      <c r="E99" s="35">
        <f t="shared" si="3"/>
        <v>5564.6393851553312</v>
      </c>
      <c r="F99" s="35"/>
      <c r="G99" s="1">
        <f t="shared" si="4"/>
        <v>243.0819971415354</v>
      </c>
    </row>
    <row r="100" spans="1:7" x14ac:dyDescent="0.2">
      <c r="A100" s="1">
        <v>64</v>
      </c>
      <c r="B100" s="1">
        <f t="shared" si="2"/>
        <v>5314</v>
      </c>
      <c r="C100" s="35">
        <v>300</v>
      </c>
      <c r="D100" s="35"/>
      <c r="E100" s="35">
        <f t="shared" si="3"/>
        <v>5464.9591707127565</v>
      </c>
      <c r="F100" s="35"/>
      <c r="G100" s="1">
        <f t="shared" si="4"/>
        <v>242.00660860972988</v>
      </c>
    </row>
    <row r="101" spans="1:7" x14ac:dyDescent="0.2">
      <c r="A101" s="1">
        <v>65</v>
      </c>
      <c r="B101" s="1">
        <f t="shared" si="2"/>
        <v>5386</v>
      </c>
      <c r="C101" s="35">
        <v>300</v>
      </c>
      <c r="D101" s="35"/>
      <c r="E101" s="35">
        <f t="shared" si="3"/>
        <v>5367.8491539517918</v>
      </c>
      <c r="F101" s="35"/>
      <c r="G101" s="1">
        <f t="shared" si="4"/>
        <v>240.92696285986958</v>
      </c>
    </row>
    <row r="102" spans="1:7" x14ac:dyDescent="0.2">
      <c r="A102" s="1">
        <v>66</v>
      </c>
      <c r="B102" s="1">
        <f t="shared" ref="B102:B116" si="7">706+72*A102</f>
        <v>5458</v>
      </c>
      <c r="C102" s="35">
        <v>300</v>
      </c>
      <c r="D102" s="35"/>
      <c r="E102" s="35">
        <f t="shared" ref="E102:E116" si="8">120000/(IF(B102&lt;600,B102,"600")/C102+12000*LN(12000/(12600-IF(B102&lt;600,600,B102)))/C102)</f>
        <v>5273.2065855197343</v>
      </c>
      <c r="F102" s="35"/>
      <c r="G102" s="1">
        <f t="shared" si="4"/>
        <v>239.84301286472257</v>
      </c>
    </row>
    <row r="103" spans="1:7" x14ac:dyDescent="0.2">
      <c r="A103" s="1">
        <v>67</v>
      </c>
      <c r="B103" s="1">
        <f t="shared" si="7"/>
        <v>5530</v>
      </c>
      <c r="C103" s="35">
        <v>300</v>
      </c>
      <c r="D103" s="35"/>
      <c r="E103" s="35">
        <f t="shared" si="8"/>
        <v>5180.9340188265205</v>
      </c>
      <c r="F103" s="35"/>
      <c r="G103" s="1">
        <f t="shared" si="4"/>
        <v>238.75470936758882</v>
      </c>
    </row>
    <row r="104" spans="1:7" x14ac:dyDescent="0.2">
      <c r="A104" s="1">
        <v>68</v>
      </c>
      <c r="B104" s="1">
        <f t="shared" si="7"/>
        <v>5602</v>
      </c>
      <c r="C104" s="35">
        <v>300</v>
      </c>
      <c r="D104" s="35"/>
      <c r="E104" s="35">
        <f t="shared" si="8"/>
        <v>5090.9389689850141</v>
      </c>
      <c r="F104" s="35"/>
      <c r="G104" s="1">
        <f t="shared" si="4"/>
        <v>237.66200086878376</v>
      </c>
    </row>
    <row r="105" spans="1:7" x14ac:dyDescent="0.2">
      <c r="A105" s="1">
        <v>69</v>
      </c>
      <c r="B105" s="1">
        <f t="shared" si="7"/>
        <v>5674</v>
      </c>
      <c r="C105" s="35">
        <v>300</v>
      </c>
      <c r="D105" s="35"/>
      <c r="E105" s="35">
        <f t="shared" si="8"/>
        <v>5003.1335975919883</v>
      </c>
      <c r="F105" s="35"/>
      <c r="G105" s="1">
        <f t="shared" si="4"/>
        <v>236.56483360614118</v>
      </c>
    </row>
    <row r="106" spans="1:7" x14ac:dyDescent="0.2">
      <c r="A106" s="1">
        <v>70</v>
      </c>
      <c r="B106" s="1">
        <f t="shared" si="7"/>
        <v>5746</v>
      </c>
      <c r="C106" s="35">
        <v>300</v>
      </c>
      <c r="D106" s="35"/>
      <c r="E106" s="35">
        <f t="shared" si="8"/>
        <v>4917.4344210859881</v>
      </c>
      <c r="F106" s="35"/>
      <c r="G106" s="1">
        <f t="shared" si="4"/>
        <v>235.46315152966741</v>
      </c>
    </row>
    <row r="107" spans="1:7" x14ac:dyDescent="0.2">
      <c r="A107" s="1">
        <v>71</v>
      </c>
      <c r="B107" s="1">
        <f t="shared" si="7"/>
        <v>5818</v>
      </c>
      <c r="C107" s="35">
        <v>300</v>
      </c>
      <c r="D107" s="35"/>
      <c r="E107" s="35">
        <f t="shared" si="8"/>
        <v>4833.7620406414935</v>
      </c>
      <c r="F107" s="35"/>
      <c r="G107" s="1">
        <f t="shared" si="4"/>
        <v>234.3568962704351</v>
      </c>
    </row>
    <row r="108" spans="1:7" x14ac:dyDescent="0.2">
      <c r="A108" s="1">
        <v>72</v>
      </c>
      <c r="B108" s="1">
        <f t="shared" si="7"/>
        <v>5890</v>
      </c>
      <c r="C108" s="35">
        <v>300</v>
      </c>
      <c r="D108" s="35"/>
      <c r="E108" s="35">
        <f t="shared" si="8"/>
        <v>4752.0408917576842</v>
      </c>
      <c r="F108" s="35"/>
      <c r="G108" s="1">
        <f t="shared" si="4"/>
        <v>233.24600710377302</v>
      </c>
    </row>
    <row r="109" spans="1:7" x14ac:dyDescent="0.2">
      <c r="A109" s="1">
        <v>73</v>
      </c>
      <c r="B109" s="1">
        <f t="shared" si="7"/>
        <v>5962</v>
      </c>
      <c r="C109" s="35">
        <v>300</v>
      </c>
      <c r="D109" s="35"/>
      <c r="E109" s="35">
        <f t="shared" si="8"/>
        <v>4672.1990118772637</v>
      </c>
      <c r="F109" s="35"/>
      <c r="G109" s="1">
        <f t="shared" si="4"/>
        <v>232.13042090676873</v>
      </c>
    </row>
    <row r="110" spans="1:7" x14ac:dyDescent="0.2">
      <c r="A110" s="1">
        <v>74</v>
      </c>
      <c r="B110" s="1">
        <f t="shared" si="7"/>
        <v>6034</v>
      </c>
      <c r="C110" s="35">
        <v>300</v>
      </c>
      <c r="D110" s="35"/>
      <c r="E110" s="35">
        <f t="shared" si="8"/>
        <v>4594.1678245290295</v>
      </c>
      <c r="F110" s="35"/>
      <c r="G110" s="1">
        <f t="shared" si="4"/>
        <v>231.01007211006802</v>
      </c>
    </row>
    <row r="111" spans="1:7" x14ac:dyDescent="0.2">
      <c r="A111" s="1">
        <v>75</v>
      </c>
      <c r="B111" s="1">
        <f t="shared" si="7"/>
        <v>6106</v>
      </c>
      <c r="C111" s="35">
        <v>300</v>
      </c>
      <c r="D111" s="35"/>
      <c r="E111" s="35">
        <f t="shared" si="8"/>
        <v>4517.8819386293799</v>
      </c>
      <c r="F111" s="35"/>
      <c r="G111" s="1">
        <f t="shared" ref="G111:G116" si="9">E111/2000*B111/60</f>
        <v>229.88489264392493</v>
      </c>
    </row>
    <row r="112" spans="1:7" x14ac:dyDescent="0.2">
      <c r="A112" s="1">
        <v>76</v>
      </c>
      <c r="B112" s="1">
        <f t="shared" si="7"/>
        <v>6178</v>
      </c>
      <c r="C112" s="35">
        <v>300</v>
      </c>
      <c r="D112" s="35"/>
      <c r="E112" s="35">
        <f t="shared" si="8"/>
        <v>4443.2789617044564</v>
      </c>
      <c r="F112" s="35"/>
      <c r="G112" s="1">
        <f t="shared" si="9"/>
        <v>228.7548118784178</v>
      </c>
    </row>
    <row r="113" spans="1:7" x14ac:dyDescent="0.2">
      <c r="A113" s="1">
        <v>77</v>
      </c>
      <c r="B113" s="1">
        <f t="shared" si="7"/>
        <v>6250</v>
      </c>
      <c r="C113" s="35">
        <v>300</v>
      </c>
      <c r="D113" s="35"/>
      <c r="E113" s="35">
        <f t="shared" si="8"/>
        <v>4370.2993259082459</v>
      </c>
      <c r="F113" s="35"/>
      <c r="G113" s="1">
        <f t="shared" si="9"/>
        <v>227.61975655772116</v>
      </c>
    </row>
    <row r="114" spans="1:7" x14ac:dyDescent="0.2">
      <c r="A114" s="1">
        <v>78</v>
      </c>
      <c r="B114" s="1">
        <f t="shared" si="7"/>
        <v>6322</v>
      </c>
      <c r="C114" s="35">
        <v>300</v>
      </c>
      <c r="D114" s="35"/>
      <c r="E114" s="35">
        <f t="shared" si="8"/>
        <v>4298.8861258137222</v>
      </c>
      <c r="F114" s="35"/>
      <c r="G114" s="1">
        <f t="shared" si="9"/>
        <v>226.47965072828629</v>
      </c>
    </row>
    <row r="115" spans="1:7" x14ac:dyDescent="0.2">
      <c r="A115" s="1">
        <v>79</v>
      </c>
      <c r="B115" s="1">
        <f t="shared" si="7"/>
        <v>6394</v>
      </c>
      <c r="C115" s="35">
        <v>300</v>
      </c>
      <c r="D115" s="35"/>
      <c r="E115" s="35">
        <f t="shared" si="8"/>
        <v>4228.9849670457106</v>
      </c>
      <c r="F115" s="35"/>
      <c r="G115" s="1">
        <f t="shared" si="9"/>
        <v>225.33441566075228</v>
      </c>
    </row>
    <row r="116" spans="1:7" x14ac:dyDescent="0.2">
      <c r="A116" s="1">
        <v>80</v>
      </c>
      <c r="B116" s="1">
        <f t="shared" si="7"/>
        <v>6466</v>
      </c>
      <c r="C116" s="35">
        <v>300</v>
      </c>
      <c r="D116" s="35"/>
      <c r="E116" s="35">
        <f t="shared" si="8"/>
        <v>4160.54382490648</v>
      </c>
      <c r="F116" s="35"/>
      <c r="G116" s="1">
        <f t="shared" si="9"/>
        <v>224.1839697653775</v>
      </c>
    </row>
  </sheetData>
  <mergeCells count="235">
    <mergeCell ref="C108:D108"/>
    <mergeCell ref="E108:F108"/>
    <mergeCell ref="C109:D109"/>
    <mergeCell ref="E109:F109"/>
    <mergeCell ref="C110:D110"/>
    <mergeCell ref="E110:F110"/>
    <mergeCell ref="C105:D105"/>
    <mergeCell ref="E105:F105"/>
    <mergeCell ref="C106:D106"/>
    <mergeCell ref="E106:F106"/>
    <mergeCell ref="C107:D107"/>
    <mergeCell ref="E107:F107"/>
    <mergeCell ref="C114:D114"/>
    <mergeCell ref="E114:F114"/>
    <mergeCell ref="C115:D115"/>
    <mergeCell ref="E115:F115"/>
    <mergeCell ref="C116:D116"/>
    <mergeCell ref="E116:F116"/>
    <mergeCell ref="C111:D111"/>
    <mergeCell ref="E111:F111"/>
    <mergeCell ref="C112:D112"/>
    <mergeCell ref="E112:F112"/>
    <mergeCell ref="C113:D113"/>
    <mergeCell ref="E113:F113"/>
    <mergeCell ref="C102:D102"/>
    <mergeCell ref="E102:F102"/>
    <mergeCell ref="C103:D103"/>
    <mergeCell ref="E103:F103"/>
    <mergeCell ref="C104:D104"/>
    <mergeCell ref="E104:F104"/>
    <mergeCell ref="C99:D99"/>
    <mergeCell ref="E99:F99"/>
    <mergeCell ref="C100:D100"/>
    <mergeCell ref="E100:F100"/>
    <mergeCell ref="C101:D101"/>
    <mergeCell ref="E101:F101"/>
    <mergeCell ref="C96:D96"/>
    <mergeCell ref="E96:F96"/>
    <mergeCell ref="C97:D97"/>
    <mergeCell ref="E97:F97"/>
    <mergeCell ref="C98:D98"/>
    <mergeCell ref="E98:F98"/>
    <mergeCell ref="C93:D93"/>
    <mergeCell ref="E93:F93"/>
    <mergeCell ref="C94:D94"/>
    <mergeCell ref="E94:F94"/>
    <mergeCell ref="C95:D95"/>
    <mergeCell ref="E95:F95"/>
    <mergeCell ref="C90:D90"/>
    <mergeCell ref="E90:F90"/>
    <mergeCell ref="C91:D91"/>
    <mergeCell ref="E91:F91"/>
    <mergeCell ref="C92:D92"/>
    <mergeCell ref="E92:F92"/>
    <mergeCell ref="C87:D87"/>
    <mergeCell ref="E87:F87"/>
    <mergeCell ref="C88:D88"/>
    <mergeCell ref="E88:F88"/>
    <mergeCell ref="C89:D89"/>
    <mergeCell ref="E89:F89"/>
    <mergeCell ref="C84:D84"/>
    <mergeCell ref="E84:F84"/>
    <mergeCell ref="C85:D85"/>
    <mergeCell ref="E85:F85"/>
    <mergeCell ref="C86:D86"/>
    <mergeCell ref="E86:F86"/>
    <mergeCell ref="C81:D81"/>
    <mergeCell ref="E81:F81"/>
    <mergeCell ref="C82:D82"/>
    <mergeCell ref="E82:F82"/>
    <mergeCell ref="C83:D83"/>
    <mergeCell ref="E83:F83"/>
    <mergeCell ref="C78:D78"/>
    <mergeCell ref="E78:F78"/>
    <mergeCell ref="C79:D79"/>
    <mergeCell ref="E79:F79"/>
    <mergeCell ref="C80:D80"/>
    <mergeCell ref="E80:F80"/>
    <mergeCell ref="C75:D75"/>
    <mergeCell ref="E75:F75"/>
    <mergeCell ref="C76:D76"/>
    <mergeCell ref="E76:F76"/>
    <mergeCell ref="C77:D77"/>
    <mergeCell ref="E77:F77"/>
    <mergeCell ref="C72:D72"/>
    <mergeCell ref="E72:F72"/>
    <mergeCell ref="C73:D73"/>
    <mergeCell ref="E73:F73"/>
    <mergeCell ref="C74:D74"/>
    <mergeCell ref="E74:F74"/>
    <mergeCell ref="C69:D69"/>
    <mergeCell ref="E69:F69"/>
    <mergeCell ref="C70:D70"/>
    <mergeCell ref="E70:F70"/>
    <mergeCell ref="C71:D71"/>
    <mergeCell ref="E71:F71"/>
    <mergeCell ref="C66:D66"/>
    <mergeCell ref="E66:F66"/>
    <mergeCell ref="C67:D67"/>
    <mergeCell ref="E67:F67"/>
    <mergeCell ref="C68:D68"/>
    <mergeCell ref="E68:F68"/>
    <mergeCell ref="C63:D63"/>
    <mergeCell ref="E63:F63"/>
    <mergeCell ref="C64:D64"/>
    <mergeCell ref="E64:F64"/>
    <mergeCell ref="C65:D65"/>
    <mergeCell ref="E65:F65"/>
    <mergeCell ref="C60:D60"/>
    <mergeCell ref="E60:F60"/>
    <mergeCell ref="C61:D61"/>
    <mergeCell ref="E61:F61"/>
    <mergeCell ref="C62:D62"/>
    <mergeCell ref="E62:F62"/>
    <mergeCell ref="C57:D57"/>
    <mergeCell ref="E57:F57"/>
    <mergeCell ref="C58:D58"/>
    <mergeCell ref="E58:F58"/>
    <mergeCell ref="C59:D59"/>
    <mergeCell ref="E59:F59"/>
    <mergeCell ref="C54:D54"/>
    <mergeCell ref="E54:F54"/>
    <mergeCell ref="C55:D55"/>
    <mergeCell ref="E55:F55"/>
    <mergeCell ref="C56:D56"/>
    <mergeCell ref="E56:F56"/>
    <mergeCell ref="C51:D51"/>
    <mergeCell ref="E51:F51"/>
    <mergeCell ref="C52:D52"/>
    <mergeCell ref="E52:F52"/>
    <mergeCell ref="C53:D53"/>
    <mergeCell ref="E53:F53"/>
    <mergeCell ref="C48:D48"/>
    <mergeCell ref="E48:F48"/>
    <mergeCell ref="C49:D49"/>
    <mergeCell ref="E49:F49"/>
    <mergeCell ref="C50:D50"/>
    <mergeCell ref="E50:F50"/>
    <mergeCell ref="C45:D45"/>
    <mergeCell ref="E45:F45"/>
    <mergeCell ref="C46:D46"/>
    <mergeCell ref="E46:F46"/>
    <mergeCell ref="M46:N46"/>
    <mergeCell ref="C47:D47"/>
    <mergeCell ref="E47:F47"/>
    <mergeCell ref="C42:D42"/>
    <mergeCell ref="E42:F42"/>
    <mergeCell ref="C43:D43"/>
    <mergeCell ref="E43:F43"/>
    <mergeCell ref="C44:D44"/>
    <mergeCell ref="E44:F44"/>
    <mergeCell ref="C39:D39"/>
    <mergeCell ref="E39:F39"/>
    <mergeCell ref="C40:D40"/>
    <mergeCell ref="E40:F40"/>
    <mergeCell ref="C41:D41"/>
    <mergeCell ref="E41:F41"/>
    <mergeCell ref="C36:D36"/>
    <mergeCell ref="E36:F36"/>
    <mergeCell ref="C37:D37"/>
    <mergeCell ref="E37:F37"/>
    <mergeCell ref="C38:D38"/>
    <mergeCell ref="E38:F38"/>
    <mergeCell ref="Q33:R33"/>
    <mergeCell ref="S33:T33"/>
    <mergeCell ref="U33:V33"/>
    <mergeCell ref="A34:G35"/>
    <mergeCell ref="Q34:R34"/>
    <mergeCell ref="S34:T34"/>
    <mergeCell ref="U34:V34"/>
    <mergeCell ref="Q35:R35"/>
    <mergeCell ref="S35:T35"/>
    <mergeCell ref="U35:V35"/>
    <mergeCell ref="Q31:R31"/>
    <mergeCell ref="S31:T31"/>
    <mergeCell ref="U31:V31"/>
    <mergeCell ref="Q32:R32"/>
    <mergeCell ref="S32:T32"/>
    <mergeCell ref="U32:V32"/>
    <mergeCell ref="Q29:R29"/>
    <mergeCell ref="S29:T29"/>
    <mergeCell ref="U29:V29"/>
    <mergeCell ref="Q30:R30"/>
    <mergeCell ref="S30:T30"/>
    <mergeCell ref="U30:V30"/>
    <mergeCell ref="Q27:R27"/>
    <mergeCell ref="S27:T27"/>
    <mergeCell ref="U27:V27"/>
    <mergeCell ref="B28:C28"/>
    <mergeCell ref="Q28:R28"/>
    <mergeCell ref="S28:T28"/>
    <mergeCell ref="U28:V28"/>
    <mergeCell ref="D25:F25"/>
    <mergeCell ref="Q25:R25"/>
    <mergeCell ref="S25:T25"/>
    <mergeCell ref="U25:V25"/>
    <mergeCell ref="Q26:R26"/>
    <mergeCell ref="S26:T26"/>
    <mergeCell ref="U26:V26"/>
    <mergeCell ref="B23:F23"/>
    <mergeCell ref="Q23:R23"/>
    <mergeCell ref="S23:T23"/>
    <mergeCell ref="U23:V23"/>
    <mergeCell ref="C24:J24"/>
    <mergeCell ref="Q24:R24"/>
    <mergeCell ref="S24:T24"/>
    <mergeCell ref="U24:V24"/>
    <mergeCell ref="Q21:R21"/>
    <mergeCell ref="S21:T21"/>
    <mergeCell ref="U21:V21"/>
    <mergeCell ref="A22:J22"/>
    <mergeCell ref="Q22:R22"/>
    <mergeCell ref="S22:T22"/>
    <mergeCell ref="U22:V22"/>
    <mergeCell ref="A20:F20"/>
    <mergeCell ref="Q20:R20"/>
    <mergeCell ref="S20:T20"/>
    <mergeCell ref="U20:V20"/>
    <mergeCell ref="P14:V15"/>
    <mergeCell ref="B12:E12"/>
    <mergeCell ref="C13:F13"/>
    <mergeCell ref="B14:C14"/>
    <mergeCell ref="C15:D15"/>
    <mergeCell ref="B16:G16"/>
    <mergeCell ref="B17:K17"/>
    <mergeCell ref="U16:V17"/>
    <mergeCell ref="A1:G1"/>
    <mergeCell ref="A2:H2"/>
    <mergeCell ref="A3:H3"/>
    <mergeCell ref="B4:G4"/>
    <mergeCell ref="A10:B10"/>
    <mergeCell ref="B11:H11"/>
    <mergeCell ref="C18:K18"/>
    <mergeCell ref="Q18:V19"/>
    <mergeCell ref="B19:E19"/>
  </mergeCells>
  <phoneticPr fontId="2" type="noConversion"/>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72BB1F-D239-4E36-A3C3-ADD0733382CF}">
  <dimension ref="A1"/>
  <sheetViews>
    <sheetView workbookViewId="0"/>
  </sheetViews>
  <sheetFormatPr defaultRowHeight="14.25" x14ac:dyDescent="0.2"/>
  <sheetData>
    <row r="1" spans="1:1" x14ac:dyDescent="0.2">
      <c r="A1" t="s">
        <v>168</v>
      </c>
    </row>
  </sheetData>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CFCEC6-8615-42B9-8BC7-48AF4B9B4663}">
  <dimension ref="A1:U62"/>
  <sheetViews>
    <sheetView workbookViewId="0">
      <selection activeCell="I6" sqref="I6"/>
    </sheetView>
  </sheetViews>
  <sheetFormatPr defaultRowHeight="14.25" x14ac:dyDescent="0.2"/>
  <cols>
    <col min="1" max="1" width="7" style="1" customWidth="1"/>
    <col min="2" max="2" width="10.625" style="1" customWidth="1"/>
    <col min="3" max="3" width="10.75" style="1" customWidth="1"/>
    <col min="4" max="4" width="12" style="1" customWidth="1"/>
    <col min="5" max="6" width="10.375" style="1" customWidth="1"/>
    <col min="7" max="7" width="11.25" style="1" customWidth="1"/>
    <col min="8" max="8" width="9.75" style="1" customWidth="1"/>
    <col min="9" max="9" width="9.875" style="1" customWidth="1"/>
    <col min="10" max="10" width="11" style="1" customWidth="1"/>
    <col min="11" max="11" width="19.875" style="1" customWidth="1"/>
    <col min="12" max="12" width="19.25" style="1" customWidth="1"/>
    <col min="13" max="16384" width="9" style="1"/>
  </cols>
  <sheetData>
    <row r="1" spans="1:21" ht="15.75" x14ac:dyDescent="0.2">
      <c r="A1" s="45" t="s">
        <v>6</v>
      </c>
      <c r="B1" s="45"/>
      <c r="C1" s="45"/>
      <c r="K1" s="1" t="s">
        <v>7</v>
      </c>
    </row>
    <row r="2" spans="1:21" x14ac:dyDescent="0.2">
      <c r="A2" s="34" t="s">
        <v>8</v>
      </c>
      <c r="B2" s="34"/>
      <c r="C2" s="34"/>
      <c r="K2" s="1" t="s">
        <v>9</v>
      </c>
      <c r="N2" s="1" t="s">
        <v>10</v>
      </c>
    </row>
    <row r="3" spans="1:21" x14ac:dyDescent="0.2">
      <c r="A3" s="34" t="s">
        <v>11</v>
      </c>
      <c r="B3" s="34"/>
      <c r="C3" s="34"/>
      <c r="K3" s="1" t="s">
        <v>12</v>
      </c>
    </row>
    <row r="4" spans="1:21" x14ac:dyDescent="0.2">
      <c r="A4" s="34" t="s">
        <v>13</v>
      </c>
      <c r="B4" s="34"/>
      <c r="C4" s="34"/>
    </row>
    <row r="5" spans="1:21" x14ac:dyDescent="0.2">
      <c r="A5" s="34" t="s">
        <v>14</v>
      </c>
      <c r="B5" s="34"/>
      <c r="C5" s="34"/>
      <c r="D5" s="1" t="s">
        <v>15</v>
      </c>
    </row>
    <row r="7" spans="1:21" ht="25.5" x14ac:dyDescent="0.2">
      <c r="A7" s="43" t="s">
        <v>16</v>
      </c>
      <c r="B7" s="43"/>
      <c r="C7" s="43"/>
      <c r="D7" s="43"/>
      <c r="E7" s="43"/>
      <c r="F7" s="44" t="s">
        <v>17</v>
      </c>
      <c r="G7" s="44"/>
      <c r="H7" s="3"/>
      <c r="K7" s="46" t="s">
        <v>18</v>
      </c>
      <c r="L7" s="46"/>
    </row>
    <row r="8" spans="1:21" x14ac:dyDescent="0.2">
      <c r="A8" s="1" t="s">
        <v>19</v>
      </c>
      <c r="B8" s="1" t="s">
        <v>20</v>
      </c>
      <c r="C8" s="1" t="s">
        <v>21</v>
      </c>
      <c r="D8" s="1" t="s">
        <v>22</v>
      </c>
      <c r="E8" s="1" t="s">
        <v>23</v>
      </c>
      <c r="F8" s="1" t="s">
        <v>24</v>
      </c>
      <c r="G8" s="1">
        <v>114</v>
      </c>
      <c r="K8" s="1" t="s">
        <v>25</v>
      </c>
      <c r="L8" s="1" t="s">
        <v>26</v>
      </c>
    </row>
    <row r="9" spans="1:21" x14ac:dyDescent="0.2">
      <c r="A9" s="1">
        <v>6</v>
      </c>
      <c r="B9" s="1">
        <f>10.8+1.2*($A9-6)</f>
        <v>10.8</v>
      </c>
      <c r="C9" s="1">
        <f>22.4+4*($A9-6)</f>
        <v>22.4</v>
      </c>
      <c r="D9" s="1">
        <f>1800+300*($A9-6)</f>
        <v>1800</v>
      </c>
      <c r="E9" s="1">
        <f>(360000+60000*($A9-6))/2400000</f>
        <v>0.15</v>
      </c>
      <c r="F9" s="1" t="s">
        <v>20</v>
      </c>
      <c r="G9" s="1">
        <f>10.8+1.2*(G8-6)</f>
        <v>140.4</v>
      </c>
      <c r="K9" s="1">
        <v>6</v>
      </c>
      <c r="L9" s="1">
        <f t="shared" ref="L9:L51" si="0">2*INT(90/SQRT((22.4+4*(K9-6))/8))+2</f>
        <v>108</v>
      </c>
    </row>
    <row r="10" spans="1:21" x14ac:dyDescent="0.2">
      <c r="A10" s="1">
        <v>7</v>
      </c>
      <c r="B10" s="1">
        <f t="shared" ref="B10:B62" si="1">10.8+1.2*($A10-6)</f>
        <v>12</v>
      </c>
      <c r="C10" s="1">
        <f t="shared" ref="C10:C62" si="2">22.4+4*($A10-6)</f>
        <v>26.4</v>
      </c>
      <c r="D10" s="1">
        <f t="shared" ref="D10:D62" si="3">1800+300*($A10-6)</f>
        <v>2100</v>
      </c>
      <c r="E10" s="1">
        <f t="shared" ref="E10:E62" si="4">(360000+60000*($A10-6))/2400000</f>
        <v>0.17499999999999999</v>
      </c>
      <c r="F10" s="1" t="s">
        <v>21</v>
      </c>
      <c r="G10" s="1">
        <f>22.4+4*(G8-6)</f>
        <v>454.4</v>
      </c>
      <c r="K10" s="1">
        <v>7</v>
      </c>
      <c r="L10" s="1">
        <f t="shared" si="0"/>
        <v>100</v>
      </c>
    </row>
    <row r="11" spans="1:21" x14ac:dyDescent="0.2">
      <c r="A11" s="1">
        <v>8</v>
      </c>
      <c r="B11" s="1">
        <f t="shared" si="1"/>
        <v>13.200000000000001</v>
      </c>
      <c r="C11" s="1">
        <f t="shared" si="2"/>
        <v>30.4</v>
      </c>
      <c r="D11" s="1">
        <f t="shared" si="3"/>
        <v>2400</v>
      </c>
      <c r="E11" s="1">
        <f t="shared" si="4"/>
        <v>0.2</v>
      </c>
      <c r="F11" s="1" t="s">
        <v>22</v>
      </c>
      <c r="G11" s="1">
        <f>1800+300*(G8-6)</f>
        <v>34200</v>
      </c>
      <c r="K11" s="1">
        <v>8</v>
      </c>
      <c r="L11" s="1">
        <f t="shared" si="0"/>
        <v>94</v>
      </c>
    </row>
    <row r="12" spans="1:21" x14ac:dyDescent="0.2">
      <c r="A12" s="1">
        <v>9</v>
      </c>
      <c r="B12" s="1">
        <f t="shared" si="1"/>
        <v>14.4</v>
      </c>
      <c r="C12" s="1">
        <f t="shared" si="2"/>
        <v>34.4</v>
      </c>
      <c r="D12" s="1">
        <f t="shared" si="3"/>
        <v>2700</v>
      </c>
      <c r="E12" s="1">
        <f t="shared" si="4"/>
        <v>0.22500000000000001</v>
      </c>
      <c r="F12" s="1" t="s">
        <v>23</v>
      </c>
      <c r="G12" s="1">
        <f>(360000+60000*(G8-6))/2400000</f>
        <v>2.85</v>
      </c>
      <c r="K12" s="1">
        <v>9</v>
      </c>
      <c r="L12" s="1">
        <f t="shared" si="0"/>
        <v>88</v>
      </c>
    </row>
    <row r="13" spans="1:21" x14ac:dyDescent="0.2">
      <c r="A13" s="1">
        <v>10</v>
      </c>
      <c r="B13" s="1">
        <f t="shared" si="1"/>
        <v>15.600000000000001</v>
      </c>
      <c r="C13" s="1">
        <f t="shared" si="2"/>
        <v>38.4</v>
      </c>
      <c r="D13" s="1">
        <f t="shared" si="3"/>
        <v>3000</v>
      </c>
      <c r="E13" s="1">
        <f t="shared" si="4"/>
        <v>0.25</v>
      </c>
      <c r="K13" s="1">
        <v>10</v>
      </c>
      <c r="L13" s="1">
        <f t="shared" si="0"/>
        <v>84</v>
      </c>
      <c r="R13" s="35" t="s">
        <v>27</v>
      </c>
      <c r="S13" s="35"/>
      <c r="T13" s="35"/>
      <c r="U13" s="35"/>
    </row>
    <row r="14" spans="1:21" x14ac:dyDescent="0.2">
      <c r="A14" s="1">
        <v>11</v>
      </c>
      <c r="B14" s="1">
        <f t="shared" si="1"/>
        <v>16.8</v>
      </c>
      <c r="C14" s="1">
        <f t="shared" si="2"/>
        <v>42.4</v>
      </c>
      <c r="D14" s="1">
        <f t="shared" si="3"/>
        <v>3300</v>
      </c>
      <c r="E14" s="1">
        <f t="shared" si="4"/>
        <v>0.27500000000000002</v>
      </c>
      <c r="K14" s="1">
        <v>11</v>
      </c>
      <c r="L14" s="1">
        <f t="shared" si="0"/>
        <v>80</v>
      </c>
      <c r="R14" s="35" t="s">
        <v>28</v>
      </c>
      <c r="S14" s="35"/>
      <c r="T14" s="35" t="s">
        <v>29</v>
      </c>
      <c r="U14" s="35"/>
    </row>
    <row r="15" spans="1:21" x14ac:dyDescent="0.2">
      <c r="A15" s="1">
        <v>12</v>
      </c>
      <c r="B15" s="1">
        <f t="shared" si="1"/>
        <v>18</v>
      </c>
      <c r="C15" s="1">
        <f t="shared" si="2"/>
        <v>46.4</v>
      </c>
      <c r="D15" s="1">
        <f t="shared" si="3"/>
        <v>3600</v>
      </c>
      <c r="E15" s="1">
        <f t="shared" si="4"/>
        <v>0.3</v>
      </c>
      <c r="G15" s="47" t="s">
        <v>30</v>
      </c>
      <c r="H15" s="47"/>
      <c r="I15" s="47"/>
      <c r="K15" s="1">
        <v>12</v>
      </c>
      <c r="L15" s="1">
        <f t="shared" si="0"/>
        <v>76</v>
      </c>
      <c r="R15" s="1" t="s">
        <v>19</v>
      </c>
      <c r="S15" s="1" t="s">
        <v>31</v>
      </c>
      <c r="T15" s="1" t="s">
        <v>32</v>
      </c>
      <c r="U15" s="1" t="s">
        <v>33</v>
      </c>
    </row>
    <row r="16" spans="1:21" x14ac:dyDescent="0.2">
      <c r="A16" s="1">
        <v>13</v>
      </c>
      <c r="B16" s="1">
        <f t="shared" si="1"/>
        <v>19.200000000000003</v>
      </c>
      <c r="C16" s="1">
        <f t="shared" si="2"/>
        <v>50.4</v>
      </c>
      <c r="D16" s="1">
        <f t="shared" si="3"/>
        <v>3900</v>
      </c>
      <c r="E16" s="1">
        <f t="shared" si="4"/>
        <v>0.32500000000000001</v>
      </c>
      <c r="G16" s="47"/>
      <c r="H16" s="47"/>
      <c r="I16" s="47"/>
      <c r="K16" s="1">
        <v>13</v>
      </c>
      <c r="L16" s="1">
        <f t="shared" si="0"/>
        <v>72</v>
      </c>
      <c r="R16" s="1">
        <v>100</v>
      </c>
      <c r="S16" s="1">
        <v>3</v>
      </c>
      <c r="T16" s="1">
        <v>46.1</v>
      </c>
      <c r="U16" s="1">
        <v>42.7</v>
      </c>
    </row>
    <row r="17" spans="1:21" x14ac:dyDescent="0.2">
      <c r="A17" s="1">
        <v>14</v>
      </c>
      <c r="B17" s="1">
        <f t="shared" si="1"/>
        <v>20.399999999999999</v>
      </c>
      <c r="C17" s="1">
        <f t="shared" si="2"/>
        <v>54.4</v>
      </c>
      <c r="D17" s="1">
        <f t="shared" si="3"/>
        <v>4200</v>
      </c>
      <c r="E17" s="1">
        <f t="shared" si="4"/>
        <v>0.35</v>
      </c>
      <c r="G17" s="1" t="s">
        <v>34</v>
      </c>
      <c r="H17" s="1" t="s">
        <v>35</v>
      </c>
      <c r="I17" s="1" t="s">
        <v>36</v>
      </c>
      <c r="K17" s="1">
        <v>14</v>
      </c>
      <c r="L17" s="1">
        <f t="shared" si="0"/>
        <v>70</v>
      </c>
      <c r="R17" s="1">
        <v>200</v>
      </c>
      <c r="S17" s="1">
        <v>3</v>
      </c>
      <c r="T17" s="1">
        <v>52.1</v>
      </c>
      <c r="U17" s="1">
        <v>54.7</v>
      </c>
    </row>
    <row r="18" spans="1:21" x14ac:dyDescent="0.2">
      <c r="A18" s="1">
        <v>15</v>
      </c>
      <c r="B18" s="1">
        <f t="shared" si="1"/>
        <v>21.6</v>
      </c>
      <c r="C18" s="1">
        <f t="shared" si="2"/>
        <v>58.4</v>
      </c>
      <c r="D18" s="1">
        <f t="shared" si="3"/>
        <v>4500</v>
      </c>
      <c r="E18" s="1">
        <f t="shared" si="4"/>
        <v>0.375</v>
      </c>
      <c r="G18" s="1">
        <v>30</v>
      </c>
      <c r="H18" s="1">
        <v>100</v>
      </c>
      <c r="I18" s="1">
        <f>(225*G18/180*PI())/(22.4+4*(H18-6)) + 3/SQRT(2.8+0.5*(H18-6))</f>
        <v>0.72082229078222837</v>
      </c>
      <c r="K18" s="1">
        <v>15</v>
      </c>
      <c r="L18" s="1">
        <f t="shared" si="0"/>
        <v>68</v>
      </c>
    </row>
    <row r="19" spans="1:21" x14ac:dyDescent="0.2">
      <c r="A19" s="1">
        <v>16</v>
      </c>
      <c r="B19" s="1">
        <f t="shared" si="1"/>
        <v>22.8</v>
      </c>
      <c r="C19" s="1">
        <f t="shared" si="2"/>
        <v>62.4</v>
      </c>
      <c r="D19" s="1">
        <f t="shared" si="3"/>
        <v>4800</v>
      </c>
      <c r="E19" s="1">
        <f t="shared" si="4"/>
        <v>0.4</v>
      </c>
      <c r="K19" s="1">
        <v>16</v>
      </c>
      <c r="L19" s="1">
        <f t="shared" si="0"/>
        <v>66</v>
      </c>
    </row>
    <row r="20" spans="1:21" x14ac:dyDescent="0.2">
      <c r="A20" s="1">
        <v>17</v>
      </c>
      <c r="B20" s="1">
        <f t="shared" si="1"/>
        <v>24</v>
      </c>
      <c r="C20" s="1">
        <f t="shared" si="2"/>
        <v>66.400000000000006</v>
      </c>
      <c r="D20" s="1">
        <f t="shared" si="3"/>
        <v>5100</v>
      </c>
      <c r="E20" s="1">
        <f t="shared" si="4"/>
        <v>0.42499999999999999</v>
      </c>
      <c r="K20" s="1">
        <v>17</v>
      </c>
      <c r="L20" s="1">
        <f t="shared" si="0"/>
        <v>64</v>
      </c>
    </row>
    <row r="21" spans="1:21" x14ac:dyDescent="0.2">
      <c r="A21" s="1">
        <v>18</v>
      </c>
      <c r="B21" s="1">
        <f t="shared" si="1"/>
        <v>25.2</v>
      </c>
      <c r="C21" s="1">
        <f t="shared" si="2"/>
        <v>70.400000000000006</v>
      </c>
      <c r="D21" s="1">
        <f t="shared" si="3"/>
        <v>5400</v>
      </c>
      <c r="E21" s="1">
        <f t="shared" si="4"/>
        <v>0.45</v>
      </c>
      <c r="K21" s="1">
        <v>18</v>
      </c>
      <c r="L21" s="1">
        <f t="shared" si="0"/>
        <v>62</v>
      </c>
    </row>
    <row r="22" spans="1:21" x14ac:dyDescent="0.2">
      <c r="A22" s="1">
        <v>19</v>
      </c>
      <c r="B22" s="1">
        <f t="shared" si="1"/>
        <v>26.4</v>
      </c>
      <c r="C22" s="1">
        <f t="shared" si="2"/>
        <v>74.400000000000006</v>
      </c>
      <c r="D22" s="1">
        <f t="shared" si="3"/>
        <v>5700</v>
      </c>
      <c r="E22" s="1">
        <f t="shared" si="4"/>
        <v>0.47499999999999998</v>
      </c>
      <c r="K22" s="1">
        <v>19</v>
      </c>
      <c r="L22" s="1">
        <f t="shared" si="0"/>
        <v>60</v>
      </c>
    </row>
    <row r="23" spans="1:21" x14ac:dyDescent="0.2">
      <c r="A23" s="1">
        <v>20</v>
      </c>
      <c r="B23" s="1">
        <f t="shared" si="1"/>
        <v>27.6</v>
      </c>
      <c r="C23" s="1">
        <f t="shared" si="2"/>
        <v>78.400000000000006</v>
      </c>
      <c r="D23" s="1">
        <f t="shared" si="3"/>
        <v>6000</v>
      </c>
      <c r="E23" s="1">
        <f t="shared" si="4"/>
        <v>0.5</v>
      </c>
      <c r="K23" s="1">
        <v>20</v>
      </c>
      <c r="L23" s="1">
        <f t="shared" si="0"/>
        <v>58</v>
      </c>
    </row>
    <row r="24" spans="1:21" x14ac:dyDescent="0.2">
      <c r="A24" s="1">
        <v>25</v>
      </c>
      <c r="B24" s="1">
        <f t="shared" si="1"/>
        <v>33.6</v>
      </c>
      <c r="C24" s="1">
        <f t="shared" si="2"/>
        <v>98.4</v>
      </c>
      <c r="D24" s="1">
        <f t="shared" si="3"/>
        <v>7500</v>
      </c>
      <c r="E24" s="1">
        <f t="shared" si="4"/>
        <v>0.625</v>
      </c>
      <c r="K24" s="1">
        <v>22</v>
      </c>
      <c r="L24" s="1">
        <f t="shared" si="0"/>
        <v>56</v>
      </c>
    </row>
    <row r="25" spans="1:21" x14ac:dyDescent="0.2">
      <c r="A25" s="1">
        <v>30</v>
      </c>
      <c r="B25" s="1">
        <f t="shared" si="1"/>
        <v>39.599999999999994</v>
      </c>
      <c r="C25" s="1">
        <f t="shared" si="2"/>
        <v>118.4</v>
      </c>
      <c r="D25" s="1">
        <f t="shared" si="3"/>
        <v>9000</v>
      </c>
      <c r="E25" s="1">
        <f t="shared" si="4"/>
        <v>0.75</v>
      </c>
      <c r="K25" s="1">
        <v>23</v>
      </c>
      <c r="L25" s="1">
        <f t="shared" si="0"/>
        <v>54</v>
      </c>
    </row>
    <row r="26" spans="1:21" x14ac:dyDescent="0.2">
      <c r="A26" s="1">
        <v>35</v>
      </c>
      <c r="B26" s="1">
        <f t="shared" si="1"/>
        <v>45.599999999999994</v>
      </c>
      <c r="C26" s="1">
        <f t="shared" si="2"/>
        <v>138.4</v>
      </c>
      <c r="D26" s="1">
        <f t="shared" si="3"/>
        <v>10500</v>
      </c>
      <c r="E26" s="1">
        <f t="shared" si="4"/>
        <v>0.875</v>
      </c>
      <c r="K26" s="1">
        <v>25</v>
      </c>
      <c r="L26" s="1">
        <f t="shared" si="0"/>
        <v>52</v>
      </c>
    </row>
    <row r="27" spans="1:21" x14ac:dyDescent="0.2">
      <c r="A27" s="1">
        <v>40</v>
      </c>
      <c r="B27" s="1">
        <f t="shared" si="1"/>
        <v>51.599999999999994</v>
      </c>
      <c r="C27" s="1">
        <f t="shared" si="2"/>
        <v>158.4</v>
      </c>
      <c r="D27" s="1">
        <f t="shared" si="3"/>
        <v>12000</v>
      </c>
      <c r="E27" s="1">
        <f t="shared" si="4"/>
        <v>1</v>
      </c>
      <c r="K27" s="1">
        <v>27</v>
      </c>
      <c r="L27" s="1">
        <f t="shared" si="0"/>
        <v>50</v>
      </c>
    </row>
    <row r="28" spans="1:21" x14ac:dyDescent="0.2">
      <c r="A28" s="1">
        <v>45</v>
      </c>
      <c r="B28" s="1">
        <f t="shared" si="1"/>
        <v>57.599999999999994</v>
      </c>
      <c r="C28" s="1">
        <f t="shared" si="2"/>
        <v>178.4</v>
      </c>
      <c r="D28" s="1">
        <f t="shared" si="3"/>
        <v>13500</v>
      </c>
      <c r="E28" s="1">
        <f t="shared" si="4"/>
        <v>1.125</v>
      </c>
      <c r="K28" s="1">
        <v>29</v>
      </c>
      <c r="L28" s="1">
        <f t="shared" si="0"/>
        <v>48</v>
      </c>
    </row>
    <row r="29" spans="1:21" x14ac:dyDescent="0.2">
      <c r="A29" s="1">
        <v>50</v>
      </c>
      <c r="B29" s="1">
        <f t="shared" si="1"/>
        <v>63.599999999999994</v>
      </c>
      <c r="C29" s="1">
        <f t="shared" si="2"/>
        <v>198.4</v>
      </c>
      <c r="D29" s="1">
        <f t="shared" si="3"/>
        <v>15000</v>
      </c>
      <c r="E29" s="1">
        <f t="shared" si="4"/>
        <v>1.25</v>
      </c>
      <c r="K29" s="1">
        <v>32</v>
      </c>
      <c r="L29" s="1">
        <f t="shared" si="0"/>
        <v>46</v>
      </c>
    </row>
    <row r="30" spans="1:21" x14ac:dyDescent="0.2">
      <c r="A30" s="1">
        <v>60</v>
      </c>
      <c r="B30" s="1">
        <f t="shared" si="1"/>
        <v>75.599999999999994</v>
      </c>
      <c r="C30" s="1">
        <f t="shared" si="2"/>
        <v>238.4</v>
      </c>
      <c r="D30" s="1">
        <f t="shared" si="3"/>
        <v>18000</v>
      </c>
      <c r="E30" s="1">
        <f t="shared" si="4"/>
        <v>1.5</v>
      </c>
      <c r="K30" s="1">
        <v>34</v>
      </c>
      <c r="L30" s="1">
        <f t="shared" si="0"/>
        <v>44</v>
      </c>
    </row>
    <row r="31" spans="1:21" x14ac:dyDescent="0.2">
      <c r="A31" s="1">
        <v>70</v>
      </c>
      <c r="B31" s="1">
        <f t="shared" si="1"/>
        <v>87.6</v>
      </c>
      <c r="C31" s="1">
        <f t="shared" si="2"/>
        <v>278.39999999999998</v>
      </c>
      <c r="D31" s="1">
        <f t="shared" si="3"/>
        <v>21000</v>
      </c>
      <c r="E31" s="1">
        <f t="shared" si="4"/>
        <v>1.75</v>
      </c>
      <c r="K31" s="1">
        <v>38</v>
      </c>
      <c r="L31" s="1">
        <f t="shared" si="0"/>
        <v>42</v>
      </c>
    </row>
    <row r="32" spans="1:21" x14ac:dyDescent="0.2">
      <c r="A32" s="1">
        <v>80</v>
      </c>
      <c r="B32" s="1">
        <f t="shared" si="1"/>
        <v>99.6</v>
      </c>
      <c r="C32" s="1">
        <f t="shared" si="2"/>
        <v>318.39999999999998</v>
      </c>
      <c r="D32" s="1">
        <f t="shared" si="3"/>
        <v>24000</v>
      </c>
      <c r="E32" s="1">
        <f t="shared" si="4"/>
        <v>2</v>
      </c>
      <c r="K32" s="1">
        <v>41</v>
      </c>
      <c r="L32" s="1">
        <f t="shared" si="0"/>
        <v>40</v>
      </c>
    </row>
    <row r="33" spans="1:13" x14ac:dyDescent="0.2">
      <c r="A33" s="1">
        <v>90</v>
      </c>
      <c r="B33" s="1">
        <f t="shared" si="1"/>
        <v>111.6</v>
      </c>
      <c r="C33" s="1">
        <f t="shared" si="2"/>
        <v>358.4</v>
      </c>
      <c r="D33" s="1">
        <f t="shared" si="3"/>
        <v>27000</v>
      </c>
      <c r="E33" s="1">
        <f t="shared" si="4"/>
        <v>2.25</v>
      </c>
      <c r="K33" s="1">
        <v>46</v>
      </c>
      <c r="L33" s="1">
        <f t="shared" si="0"/>
        <v>38</v>
      </c>
    </row>
    <row r="34" spans="1:13" x14ac:dyDescent="0.2">
      <c r="A34" s="1">
        <v>100</v>
      </c>
      <c r="B34" s="1">
        <f t="shared" si="1"/>
        <v>123.6</v>
      </c>
      <c r="C34" s="1">
        <f t="shared" si="2"/>
        <v>398.4</v>
      </c>
      <c r="D34" s="1">
        <f t="shared" si="3"/>
        <v>30000</v>
      </c>
      <c r="E34" s="1">
        <f t="shared" si="4"/>
        <v>2.5</v>
      </c>
      <c r="K34" s="1">
        <v>51</v>
      </c>
      <c r="L34" s="1">
        <f t="shared" si="0"/>
        <v>36</v>
      </c>
    </row>
    <row r="35" spans="1:13" x14ac:dyDescent="0.2">
      <c r="A35" s="1">
        <v>125</v>
      </c>
      <c r="B35" s="1">
        <f t="shared" si="1"/>
        <v>153.6</v>
      </c>
      <c r="C35" s="1">
        <f t="shared" si="2"/>
        <v>498.4</v>
      </c>
      <c r="D35" s="1">
        <f t="shared" si="3"/>
        <v>37500</v>
      </c>
      <c r="E35" s="1">
        <f t="shared" si="4"/>
        <v>3.125</v>
      </c>
      <c r="K35" s="1">
        <v>57</v>
      </c>
      <c r="L35" s="1">
        <f t="shared" si="0"/>
        <v>34</v>
      </c>
    </row>
    <row r="36" spans="1:13" x14ac:dyDescent="0.2">
      <c r="A36" s="1">
        <v>150</v>
      </c>
      <c r="B36" s="1">
        <f t="shared" si="1"/>
        <v>183.6</v>
      </c>
      <c r="C36" s="1">
        <f t="shared" si="2"/>
        <v>598.4</v>
      </c>
      <c r="D36" s="1">
        <f t="shared" si="3"/>
        <v>45000</v>
      </c>
      <c r="E36" s="1">
        <f t="shared" si="4"/>
        <v>3.75</v>
      </c>
      <c r="K36" s="1">
        <v>64</v>
      </c>
      <c r="L36" s="1">
        <f t="shared" si="0"/>
        <v>32</v>
      </c>
    </row>
    <row r="37" spans="1:13" x14ac:dyDescent="0.2">
      <c r="A37" s="1">
        <v>175</v>
      </c>
      <c r="B37" s="1">
        <f t="shared" si="1"/>
        <v>213.6</v>
      </c>
      <c r="C37" s="1">
        <f t="shared" si="2"/>
        <v>698.4</v>
      </c>
      <c r="D37" s="1">
        <f t="shared" si="3"/>
        <v>52500</v>
      </c>
      <c r="E37" s="1">
        <f t="shared" si="4"/>
        <v>4.375</v>
      </c>
      <c r="K37" s="1">
        <v>73</v>
      </c>
      <c r="L37" s="1">
        <f t="shared" si="0"/>
        <v>30</v>
      </c>
    </row>
    <row r="38" spans="1:13" x14ac:dyDescent="0.2">
      <c r="A38" s="1">
        <v>200</v>
      </c>
      <c r="B38" s="1">
        <f t="shared" si="1"/>
        <v>243.6</v>
      </c>
      <c r="C38" s="1">
        <f t="shared" si="2"/>
        <v>798.4</v>
      </c>
      <c r="D38" s="1">
        <f t="shared" si="3"/>
        <v>60000</v>
      </c>
      <c r="E38" s="1">
        <f t="shared" si="4"/>
        <v>5</v>
      </c>
      <c r="K38" s="1">
        <v>84</v>
      </c>
      <c r="L38" s="1">
        <f t="shared" si="0"/>
        <v>28</v>
      </c>
    </row>
    <row r="39" spans="1:13" x14ac:dyDescent="0.2">
      <c r="A39" s="1">
        <v>250</v>
      </c>
      <c r="B39" s="1">
        <f t="shared" si="1"/>
        <v>303.60000000000002</v>
      </c>
      <c r="C39" s="1">
        <f t="shared" si="2"/>
        <v>998.4</v>
      </c>
      <c r="D39" s="1">
        <f t="shared" si="3"/>
        <v>75000</v>
      </c>
      <c r="E39" s="1">
        <f t="shared" si="4"/>
        <v>6.25</v>
      </c>
      <c r="K39" s="1">
        <v>97</v>
      </c>
      <c r="L39" s="1">
        <f t="shared" si="0"/>
        <v>26</v>
      </c>
    </row>
    <row r="40" spans="1:13" x14ac:dyDescent="0.2">
      <c r="A40" s="1">
        <v>300</v>
      </c>
      <c r="B40" s="1">
        <f t="shared" si="1"/>
        <v>363.6</v>
      </c>
      <c r="C40" s="1">
        <f t="shared" si="2"/>
        <v>1198.4000000000001</v>
      </c>
      <c r="D40" s="1">
        <f t="shared" si="3"/>
        <v>90000</v>
      </c>
      <c r="E40" s="1">
        <f t="shared" si="4"/>
        <v>7.5</v>
      </c>
      <c r="K40" s="1">
        <v>113</v>
      </c>
      <c r="L40" s="1">
        <f t="shared" si="0"/>
        <v>24</v>
      </c>
    </row>
    <row r="41" spans="1:13" x14ac:dyDescent="0.2">
      <c r="A41" s="1">
        <v>350</v>
      </c>
      <c r="B41" s="1">
        <f t="shared" si="1"/>
        <v>423.6</v>
      </c>
      <c r="C41" s="1">
        <f t="shared" si="2"/>
        <v>1398.4</v>
      </c>
      <c r="D41" s="1">
        <f t="shared" si="3"/>
        <v>105000</v>
      </c>
      <c r="E41" s="1">
        <f t="shared" si="4"/>
        <v>8.75</v>
      </c>
      <c r="K41" s="1">
        <v>135</v>
      </c>
      <c r="L41" s="1">
        <f t="shared" si="0"/>
        <v>22</v>
      </c>
    </row>
    <row r="42" spans="1:13" x14ac:dyDescent="0.2">
      <c r="A42" s="1">
        <v>400</v>
      </c>
      <c r="B42" s="1">
        <f t="shared" si="1"/>
        <v>483.59999999999997</v>
      </c>
      <c r="C42" s="1">
        <f t="shared" si="2"/>
        <v>1598.4</v>
      </c>
      <c r="D42" s="1">
        <f t="shared" si="3"/>
        <v>120000</v>
      </c>
      <c r="E42" s="1">
        <f t="shared" si="4"/>
        <v>10</v>
      </c>
      <c r="K42" s="1">
        <v>163</v>
      </c>
      <c r="L42" s="1">
        <f t="shared" si="0"/>
        <v>20</v>
      </c>
    </row>
    <row r="43" spans="1:13" x14ac:dyDescent="0.2">
      <c r="A43" s="1">
        <v>450</v>
      </c>
      <c r="B43" s="1">
        <f t="shared" si="1"/>
        <v>543.59999999999991</v>
      </c>
      <c r="C43" s="1">
        <f t="shared" si="2"/>
        <v>1798.4</v>
      </c>
      <c r="D43" s="1">
        <f t="shared" si="3"/>
        <v>135000</v>
      </c>
      <c r="E43" s="1">
        <f t="shared" si="4"/>
        <v>11.25</v>
      </c>
      <c r="K43" s="1">
        <v>201</v>
      </c>
      <c r="L43" s="1">
        <f t="shared" si="0"/>
        <v>18</v>
      </c>
      <c r="M43" s="1" t="s">
        <v>37</v>
      </c>
    </row>
    <row r="44" spans="1:13" x14ac:dyDescent="0.2">
      <c r="A44" s="1">
        <v>500</v>
      </c>
      <c r="B44" s="1">
        <f t="shared" si="1"/>
        <v>603.59999999999991</v>
      </c>
      <c r="C44" s="1">
        <f t="shared" si="2"/>
        <v>1998.4</v>
      </c>
      <c r="D44" s="1">
        <f t="shared" si="3"/>
        <v>150000</v>
      </c>
      <c r="E44" s="1">
        <f t="shared" si="4"/>
        <v>12.5</v>
      </c>
      <c r="K44" s="1">
        <v>254</v>
      </c>
      <c r="L44" s="1">
        <f t="shared" si="0"/>
        <v>16</v>
      </c>
    </row>
    <row r="45" spans="1:13" x14ac:dyDescent="0.2">
      <c r="A45" s="1">
        <v>600</v>
      </c>
      <c r="B45" s="1">
        <f t="shared" si="1"/>
        <v>723.59999999999991</v>
      </c>
      <c r="C45" s="1">
        <f t="shared" si="2"/>
        <v>2398.4</v>
      </c>
      <c r="D45" s="1">
        <f t="shared" si="3"/>
        <v>180000</v>
      </c>
      <c r="E45" s="1">
        <f t="shared" si="4"/>
        <v>15</v>
      </c>
      <c r="K45" s="1">
        <v>332</v>
      </c>
      <c r="L45" s="1">
        <f t="shared" si="0"/>
        <v>14</v>
      </c>
    </row>
    <row r="46" spans="1:13" x14ac:dyDescent="0.2">
      <c r="A46" s="1">
        <v>700</v>
      </c>
      <c r="B46" s="1">
        <f t="shared" si="1"/>
        <v>843.59999999999991</v>
      </c>
      <c r="C46" s="1">
        <f t="shared" si="2"/>
        <v>2798.4</v>
      </c>
      <c r="D46" s="1">
        <f t="shared" si="3"/>
        <v>210000</v>
      </c>
      <c r="E46" s="1">
        <f t="shared" si="4"/>
        <v>17.5</v>
      </c>
      <c r="K46" s="1">
        <v>451</v>
      </c>
      <c r="L46" s="1">
        <f t="shared" si="0"/>
        <v>12</v>
      </c>
    </row>
    <row r="47" spans="1:13" x14ac:dyDescent="0.2">
      <c r="A47" s="1">
        <v>800</v>
      </c>
      <c r="B47" s="1">
        <f t="shared" si="1"/>
        <v>963.59999999999991</v>
      </c>
      <c r="C47" s="1">
        <f t="shared" si="2"/>
        <v>3198.4</v>
      </c>
      <c r="D47" s="1">
        <f t="shared" si="3"/>
        <v>240000</v>
      </c>
      <c r="E47" s="1">
        <f t="shared" si="4"/>
        <v>20</v>
      </c>
      <c r="K47" s="1">
        <v>649</v>
      </c>
      <c r="L47" s="1">
        <f t="shared" si="0"/>
        <v>10</v>
      </c>
    </row>
    <row r="48" spans="1:13" x14ac:dyDescent="0.2">
      <c r="A48" s="1">
        <v>900</v>
      </c>
      <c r="B48" s="1">
        <f t="shared" si="1"/>
        <v>1083.5999999999999</v>
      </c>
      <c r="C48" s="1">
        <f t="shared" si="2"/>
        <v>3598.4</v>
      </c>
      <c r="D48" s="1">
        <f t="shared" si="3"/>
        <v>270000</v>
      </c>
      <c r="E48" s="1">
        <f t="shared" si="4"/>
        <v>22.5</v>
      </c>
      <c r="K48" s="1">
        <v>1013</v>
      </c>
      <c r="L48" s="1">
        <f t="shared" si="0"/>
        <v>8</v>
      </c>
    </row>
    <row r="49" spans="1:13" x14ac:dyDescent="0.2">
      <c r="A49" s="1">
        <v>1000</v>
      </c>
      <c r="B49" s="1">
        <f t="shared" si="1"/>
        <v>1203.5999999999999</v>
      </c>
      <c r="C49" s="1">
        <f t="shared" si="2"/>
        <v>3998.4</v>
      </c>
      <c r="D49" s="1">
        <f t="shared" si="3"/>
        <v>300000</v>
      </c>
      <c r="E49" s="1">
        <f t="shared" si="4"/>
        <v>25</v>
      </c>
      <c r="K49" s="1">
        <v>1801</v>
      </c>
      <c r="L49" s="1">
        <f t="shared" si="0"/>
        <v>6</v>
      </c>
    </row>
    <row r="50" spans="1:13" x14ac:dyDescent="0.2">
      <c r="A50" s="1">
        <v>1200</v>
      </c>
      <c r="B50" s="1">
        <f t="shared" si="1"/>
        <v>1443.6</v>
      </c>
      <c r="C50" s="1">
        <f t="shared" si="2"/>
        <v>4798.3999999999996</v>
      </c>
      <c r="D50" s="1">
        <f t="shared" si="3"/>
        <v>360000</v>
      </c>
      <c r="E50" s="1">
        <f t="shared" si="4"/>
        <v>30</v>
      </c>
      <c r="K50" s="1">
        <v>4051</v>
      </c>
      <c r="L50" s="1">
        <f t="shared" si="0"/>
        <v>4</v>
      </c>
      <c r="M50" s="1" t="s">
        <v>38</v>
      </c>
    </row>
    <row r="51" spans="1:13" x14ac:dyDescent="0.2">
      <c r="A51" s="1">
        <v>1400</v>
      </c>
      <c r="B51" s="1">
        <f t="shared" si="1"/>
        <v>1683.6</v>
      </c>
      <c r="C51" s="1">
        <f t="shared" si="2"/>
        <v>5598.4</v>
      </c>
      <c r="D51" s="1">
        <f t="shared" si="3"/>
        <v>420000</v>
      </c>
      <c r="E51" s="1">
        <f t="shared" si="4"/>
        <v>35</v>
      </c>
      <c r="K51" s="1">
        <v>16201</v>
      </c>
      <c r="L51" s="1">
        <f t="shared" si="0"/>
        <v>2</v>
      </c>
      <c r="M51" s="1" t="s">
        <v>39</v>
      </c>
    </row>
    <row r="52" spans="1:13" x14ac:dyDescent="0.2">
      <c r="A52" s="1">
        <v>1600</v>
      </c>
      <c r="B52" s="1">
        <f t="shared" si="1"/>
        <v>1923.6</v>
      </c>
      <c r="C52" s="1">
        <f t="shared" si="2"/>
        <v>6398.4</v>
      </c>
      <c r="D52" s="1">
        <f t="shared" si="3"/>
        <v>480000</v>
      </c>
      <c r="E52" s="1">
        <f t="shared" si="4"/>
        <v>40</v>
      </c>
    </row>
    <row r="53" spans="1:13" x14ac:dyDescent="0.2">
      <c r="A53" s="1">
        <v>1800</v>
      </c>
      <c r="B53" s="1">
        <f t="shared" si="1"/>
        <v>2163.6</v>
      </c>
      <c r="C53" s="1">
        <f t="shared" si="2"/>
        <v>7198.4</v>
      </c>
      <c r="D53" s="1">
        <f t="shared" si="3"/>
        <v>540000</v>
      </c>
      <c r="E53" s="1">
        <f t="shared" si="4"/>
        <v>45</v>
      </c>
    </row>
    <row r="54" spans="1:13" x14ac:dyDescent="0.2">
      <c r="A54" s="1">
        <v>2000</v>
      </c>
      <c r="B54" s="1">
        <f t="shared" si="1"/>
        <v>2403.6</v>
      </c>
      <c r="C54" s="1">
        <f t="shared" si="2"/>
        <v>7998.4</v>
      </c>
      <c r="D54" s="1">
        <f t="shared" si="3"/>
        <v>600000</v>
      </c>
      <c r="E54" s="1">
        <f t="shared" si="4"/>
        <v>50</v>
      </c>
    </row>
    <row r="55" spans="1:13" x14ac:dyDescent="0.2">
      <c r="A55" s="1">
        <v>3000</v>
      </c>
      <c r="B55" s="1">
        <f t="shared" si="1"/>
        <v>3603.6</v>
      </c>
      <c r="C55" s="1">
        <f t="shared" si="2"/>
        <v>11998.4</v>
      </c>
      <c r="D55" s="1">
        <f t="shared" si="3"/>
        <v>900000</v>
      </c>
      <c r="E55" s="1">
        <f t="shared" si="4"/>
        <v>75</v>
      </c>
    </row>
    <row r="56" spans="1:13" x14ac:dyDescent="0.2">
      <c r="A56" s="1">
        <v>4000</v>
      </c>
      <c r="B56" s="1">
        <f t="shared" si="1"/>
        <v>4803.6000000000004</v>
      </c>
      <c r="C56" s="1">
        <f t="shared" si="2"/>
        <v>15998.4</v>
      </c>
      <c r="D56" s="1">
        <f t="shared" si="3"/>
        <v>1200000</v>
      </c>
      <c r="E56" s="1">
        <f t="shared" si="4"/>
        <v>100</v>
      </c>
    </row>
    <row r="57" spans="1:13" x14ac:dyDescent="0.2">
      <c r="A57" s="1">
        <v>5000</v>
      </c>
      <c r="B57" s="1">
        <f t="shared" si="1"/>
        <v>6003.6</v>
      </c>
      <c r="C57" s="1">
        <f t="shared" si="2"/>
        <v>19998.400000000001</v>
      </c>
      <c r="D57" s="1">
        <f t="shared" si="3"/>
        <v>1500000</v>
      </c>
      <c r="E57" s="1">
        <f t="shared" si="4"/>
        <v>125</v>
      </c>
    </row>
    <row r="58" spans="1:13" x14ac:dyDescent="0.2">
      <c r="A58" s="1">
        <v>6000</v>
      </c>
      <c r="B58" s="1">
        <f t="shared" si="1"/>
        <v>7203.6</v>
      </c>
      <c r="C58" s="1">
        <f t="shared" si="2"/>
        <v>23998.400000000001</v>
      </c>
      <c r="D58" s="1">
        <f t="shared" si="3"/>
        <v>1800000</v>
      </c>
      <c r="E58" s="1">
        <f t="shared" si="4"/>
        <v>150</v>
      </c>
    </row>
    <row r="59" spans="1:13" x14ac:dyDescent="0.2">
      <c r="A59" s="1">
        <v>7000</v>
      </c>
      <c r="B59" s="1">
        <f t="shared" si="1"/>
        <v>8403.5999999999985</v>
      </c>
      <c r="C59" s="1">
        <f t="shared" si="2"/>
        <v>27998.400000000001</v>
      </c>
      <c r="D59" s="1">
        <f t="shared" si="3"/>
        <v>2100000</v>
      </c>
      <c r="E59" s="1">
        <f t="shared" si="4"/>
        <v>175</v>
      </c>
    </row>
    <row r="60" spans="1:13" x14ac:dyDescent="0.2">
      <c r="A60" s="1">
        <v>8000</v>
      </c>
      <c r="B60" s="1">
        <f t="shared" si="1"/>
        <v>9603.5999999999985</v>
      </c>
      <c r="C60" s="1">
        <f t="shared" si="2"/>
        <v>31998.400000000001</v>
      </c>
      <c r="D60" s="1">
        <f t="shared" si="3"/>
        <v>2400000</v>
      </c>
      <c r="E60" s="1">
        <f t="shared" si="4"/>
        <v>200</v>
      </c>
    </row>
    <row r="61" spans="1:13" x14ac:dyDescent="0.2">
      <c r="A61" s="1">
        <v>9000</v>
      </c>
      <c r="B61" s="1">
        <f t="shared" si="1"/>
        <v>10803.599999999999</v>
      </c>
      <c r="C61" s="1">
        <f t="shared" si="2"/>
        <v>35998.400000000001</v>
      </c>
      <c r="D61" s="1">
        <f t="shared" si="3"/>
        <v>2700000</v>
      </c>
      <c r="E61" s="1">
        <f t="shared" si="4"/>
        <v>225</v>
      </c>
    </row>
    <row r="62" spans="1:13" x14ac:dyDescent="0.2">
      <c r="A62" s="1">
        <v>10000</v>
      </c>
      <c r="B62" s="1">
        <f t="shared" si="1"/>
        <v>12003.599999999999</v>
      </c>
      <c r="C62" s="1">
        <f t="shared" si="2"/>
        <v>39998.400000000001</v>
      </c>
      <c r="D62" s="1">
        <f t="shared" si="3"/>
        <v>3000000</v>
      </c>
      <c r="E62" s="1">
        <f t="shared" si="4"/>
        <v>250</v>
      </c>
    </row>
  </sheetData>
  <mergeCells count="12">
    <mergeCell ref="K7:L7"/>
    <mergeCell ref="R13:U13"/>
    <mergeCell ref="R14:S14"/>
    <mergeCell ref="T14:U14"/>
    <mergeCell ref="G15:I16"/>
    <mergeCell ref="A7:E7"/>
    <mergeCell ref="F7:G7"/>
    <mergeCell ref="A1:C1"/>
    <mergeCell ref="A2:C2"/>
    <mergeCell ref="A3:C3"/>
    <mergeCell ref="A4:C4"/>
    <mergeCell ref="A5:C5"/>
  </mergeCells>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5858F0-8A39-4905-8CDB-3B41D18FF8A5}">
  <dimension ref="A1:A4"/>
  <sheetViews>
    <sheetView workbookViewId="0">
      <selection activeCell="K29" sqref="K29"/>
    </sheetView>
  </sheetViews>
  <sheetFormatPr defaultRowHeight="14.25" x14ac:dyDescent="0.2"/>
  <cols>
    <col min="1" max="16384" width="9" style="1"/>
  </cols>
  <sheetData>
    <row r="1" spans="1:1" x14ac:dyDescent="0.2">
      <c r="A1" s="1" t="s">
        <v>40</v>
      </c>
    </row>
    <row r="2" spans="1:1" x14ac:dyDescent="0.2">
      <c r="A2" s="1" t="s">
        <v>41</v>
      </c>
    </row>
    <row r="3" spans="1:1" x14ac:dyDescent="0.2">
      <c r="A3" s="1" t="s">
        <v>42</v>
      </c>
    </row>
    <row r="4" spans="1:1" x14ac:dyDescent="0.2">
      <c r="A4" s="1" t="s">
        <v>43</v>
      </c>
    </row>
  </sheetData>
  <phoneticPr fontId="2"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CCBC6A-BB3D-43C4-80F5-30D3A39DFD99}">
  <dimension ref="A1:V55"/>
  <sheetViews>
    <sheetView workbookViewId="0">
      <selection activeCell="A26" sqref="A26"/>
    </sheetView>
  </sheetViews>
  <sheetFormatPr defaultColWidth="9.5" defaultRowHeight="14.25" x14ac:dyDescent="0.2"/>
  <sheetData>
    <row r="1" spans="1:22" x14ac:dyDescent="0.2">
      <c r="A1" s="48" t="s">
        <v>147</v>
      </c>
      <c r="B1" s="48"/>
      <c r="C1" s="48"/>
      <c r="D1" s="48"/>
      <c r="E1" s="48"/>
      <c r="F1" s="48"/>
      <c r="P1" s="50" t="s">
        <v>162</v>
      </c>
      <c r="Q1" s="22"/>
      <c r="R1" s="23" t="s">
        <v>159</v>
      </c>
      <c r="S1" s="23"/>
      <c r="T1" s="10"/>
      <c r="U1" s="10"/>
      <c r="V1" s="24"/>
    </row>
    <row r="2" spans="1:22" x14ac:dyDescent="0.2">
      <c r="P2" s="50"/>
      <c r="Q2" s="16"/>
      <c r="R2" s="8"/>
      <c r="S2" s="8"/>
      <c r="V2" s="17"/>
    </row>
    <row r="3" spans="1:22" x14ac:dyDescent="0.2">
      <c r="P3" s="50"/>
      <c r="Q3" s="16"/>
      <c r="R3" s="8" t="s">
        <v>163</v>
      </c>
      <c r="S3" s="8"/>
      <c r="U3" t="s">
        <v>157</v>
      </c>
      <c r="V3" s="17"/>
    </row>
    <row r="4" spans="1:22" x14ac:dyDescent="0.2">
      <c r="A4" s="48" t="s">
        <v>148</v>
      </c>
      <c r="B4" s="48"/>
      <c r="C4" s="48"/>
      <c r="D4" s="48"/>
      <c r="E4" s="48"/>
      <c r="I4" s="48" t="s">
        <v>154</v>
      </c>
      <c r="J4" s="48"/>
      <c r="K4" s="48"/>
      <c r="L4" s="48"/>
      <c r="M4" s="48"/>
      <c r="N4" s="48"/>
      <c r="O4" s="48"/>
      <c r="Q4" s="16"/>
      <c r="R4" s="8"/>
      <c r="S4" s="8"/>
      <c r="V4" s="17"/>
    </row>
    <row r="5" spans="1:22" x14ac:dyDescent="0.2">
      <c r="Q5" s="16"/>
      <c r="R5" s="8"/>
      <c r="S5" s="8"/>
      <c r="V5" s="17"/>
    </row>
    <row r="6" spans="1:22" x14ac:dyDescent="0.2">
      <c r="Q6" s="16"/>
      <c r="R6" s="8" t="s">
        <v>158</v>
      </c>
      <c r="S6" s="8"/>
      <c r="T6" s="14">
        <v>0</v>
      </c>
      <c r="U6" s="14"/>
      <c r="V6" s="15"/>
    </row>
    <row r="7" spans="1:22" x14ac:dyDescent="0.2">
      <c r="Q7" s="16"/>
      <c r="R7" s="8"/>
      <c r="S7" s="8"/>
      <c r="T7" s="14">
        <v>1</v>
      </c>
      <c r="U7" s="14"/>
      <c r="V7" s="15"/>
    </row>
    <row r="8" spans="1:22" x14ac:dyDescent="0.2">
      <c r="A8" s="8"/>
      <c r="B8" s="8" t="s">
        <v>149</v>
      </c>
      <c r="C8" s="8"/>
      <c r="D8" s="49" t="s">
        <v>150</v>
      </c>
      <c r="E8" s="49"/>
      <c r="F8" s="49"/>
      <c r="I8" s="8"/>
      <c r="J8" s="8" t="s">
        <v>159</v>
      </c>
      <c r="K8" s="8"/>
      <c r="Q8" s="16"/>
      <c r="R8" s="8"/>
      <c r="S8" s="8"/>
      <c r="T8" s="14">
        <v>2</v>
      </c>
      <c r="U8" s="14"/>
      <c r="V8" s="15"/>
    </row>
    <row r="9" spans="1:22" x14ac:dyDescent="0.2">
      <c r="A9" s="8"/>
      <c r="B9" s="8"/>
      <c r="C9" s="8"/>
      <c r="D9" s="49"/>
      <c r="E9" s="49"/>
      <c r="F9" s="49"/>
      <c r="I9" s="8"/>
      <c r="J9" s="8"/>
      <c r="K9" s="8"/>
      <c r="L9" s="49" t="s">
        <v>155</v>
      </c>
      <c r="M9" s="49"/>
      <c r="N9" s="49"/>
      <c r="Q9" s="16"/>
      <c r="R9" s="8"/>
      <c r="S9" s="8"/>
      <c r="T9" s="14">
        <v>3</v>
      </c>
      <c r="U9" s="14"/>
      <c r="V9" s="15"/>
    </row>
    <row r="10" spans="1:22" x14ac:dyDescent="0.2">
      <c r="A10" s="8"/>
      <c r="B10" s="8" t="s">
        <v>151</v>
      </c>
      <c r="C10" s="8"/>
      <c r="D10" s="49"/>
      <c r="E10" s="49"/>
      <c r="F10" s="49"/>
      <c r="I10" s="8"/>
      <c r="J10" s="8" t="s">
        <v>151</v>
      </c>
      <c r="K10" s="8"/>
      <c r="L10" s="49"/>
      <c r="M10" s="49"/>
      <c r="N10" s="49"/>
      <c r="Q10" s="16"/>
      <c r="R10" s="8"/>
      <c r="S10" s="8"/>
      <c r="T10" s="14">
        <v>4</v>
      </c>
      <c r="U10" s="14" t="s">
        <v>156</v>
      </c>
      <c r="V10" s="15"/>
    </row>
    <row r="11" spans="1:22" x14ac:dyDescent="0.2">
      <c r="A11" s="8"/>
      <c r="B11" s="8"/>
      <c r="C11" s="8"/>
      <c r="D11" s="49"/>
      <c r="E11" s="49"/>
      <c r="F11" s="49"/>
      <c r="I11" s="8"/>
      <c r="J11" s="8"/>
      <c r="K11" s="8"/>
      <c r="L11" s="49"/>
      <c r="M11" s="49"/>
      <c r="N11" s="49"/>
      <c r="Q11" s="13"/>
      <c r="T11" s="14">
        <v>5</v>
      </c>
      <c r="U11" s="14"/>
      <c r="V11" s="15"/>
    </row>
    <row r="12" spans="1:22" x14ac:dyDescent="0.2">
      <c r="A12" s="8"/>
      <c r="B12" s="8"/>
      <c r="C12" s="8"/>
      <c r="D12" s="49"/>
      <c r="E12" s="49"/>
      <c r="F12" s="49"/>
      <c r="I12" s="8"/>
      <c r="J12" s="8"/>
      <c r="K12" s="8"/>
      <c r="L12" s="49"/>
      <c r="M12" s="49"/>
      <c r="N12" s="49"/>
      <c r="Q12" s="13"/>
      <c r="T12" s="14">
        <v>6</v>
      </c>
      <c r="U12" s="14"/>
      <c r="V12" s="15"/>
    </row>
    <row r="13" spans="1:22" x14ac:dyDescent="0.2">
      <c r="A13" s="8"/>
      <c r="B13" s="8" t="s">
        <v>152</v>
      </c>
      <c r="C13" s="8"/>
      <c r="I13" s="8"/>
      <c r="J13" s="8" t="s">
        <v>158</v>
      </c>
      <c r="K13" s="8"/>
      <c r="L13" s="49"/>
      <c r="M13" s="49"/>
      <c r="N13" s="49"/>
      <c r="Q13" s="13"/>
      <c r="T13" s="14">
        <v>7</v>
      </c>
      <c r="U13" s="14"/>
      <c r="V13" s="15"/>
    </row>
    <row r="14" spans="1:22" x14ac:dyDescent="0.2">
      <c r="A14" s="8"/>
      <c r="B14" s="8"/>
      <c r="C14" s="8"/>
      <c r="I14" s="8"/>
      <c r="J14" s="8"/>
      <c r="K14" s="8"/>
      <c r="Q14" s="13"/>
      <c r="T14" s="14">
        <v>8</v>
      </c>
      <c r="U14" s="14"/>
      <c r="V14" s="15"/>
    </row>
    <row r="15" spans="1:22" ht="15" thickBot="1" x14ac:dyDescent="0.25">
      <c r="A15" s="8"/>
      <c r="B15" s="8"/>
      <c r="C15" s="8"/>
      <c r="I15" s="8"/>
      <c r="J15" s="8"/>
      <c r="K15" s="8"/>
      <c r="Q15" s="25"/>
      <c r="R15" s="20"/>
      <c r="S15" s="20"/>
      <c r="T15" s="26">
        <v>9</v>
      </c>
      <c r="U15" s="26"/>
      <c r="V15" s="27"/>
    </row>
    <row r="16" spans="1:22" ht="15" thickBot="1" x14ac:dyDescent="0.25">
      <c r="A16" s="8"/>
      <c r="B16" s="8"/>
      <c r="C16" s="8"/>
      <c r="I16" s="8"/>
      <c r="J16" s="8"/>
      <c r="K16" s="8"/>
    </row>
    <row r="17" spans="1:22" x14ac:dyDescent="0.2">
      <c r="A17" s="8"/>
      <c r="B17" s="8"/>
      <c r="C17" s="8"/>
      <c r="I17" s="8"/>
      <c r="J17" s="8"/>
      <c r="K17" s="8"/>
      <c r="Q17" s="9"/>
      <c r="R17" s="10"/>
      <c r="S17" s="10"/>
      <c r="T17" s="11">
        <v>0</v>
      </c>
      <c r="U17" s="11"/>
      <c r="V17" s="12"/>
    </row>
    <row r="18" spans="1:22" x14ac:dyDescent="0.2">
      <c r="Q18" s="13"/>
      <c r="T18" s="14">
        <v>1</v>
      </c>
      <c r="U18" s="14"/>
      <c r="V18" s="15"/>
    </row>
    <row r="19" spans="1:22" x14ac:dyDescent="0.2">
      <c r="A19" s="52" t="s">
        <v>153</v>
      </c>
      <c r="B19" s="52"/>
      <c r="C19" s="52"/>
      <c r="D19" s="52"/>
      <c r="E19" s="52"/>
      <c r="F19" s="52"/>
      <c r="Q19" s="13"/>
      <c r="T19" s="14">
        <v>2</v>
      </c>
      <c r="U19" s="14"/>
      <c r="V19" s="15"/>
    </row>
    <row r="20" spans="1:22" x14ac:dyDescent="0.2">
      <c r="A20" s="52"/>
      <c r="B20" s="52"/>
      <c r="C20" s="52"/>
      <c r="D20" s="52"/>
      <c r="E20" s="52"/>
      <c r="F20" s="52"/>
      <c r="Q20" s="13"/>
      <c r="T20" s="14">
        <v>3</v>
      </c>
      <c r="U20" s="14"/>
      <c r="V20" s="15"/>
    </row>
    <row r="21" spans="1:22" x14ac:dyDescent="0.2">
      <c r="Q21" s="13"/>
      <c r="R21" t="s">
        <v>157</v>
      </c>
      <c r="T21" s="14">
        <v>4</v>
      </c>
      <c r="U21" s="14" t="s">
        <v>156</v>
      </c>
      <c r="V21" s="15"/>
    </row>
    <row r="22" spans="1:22" x14ac:dyDescent="0.2">
      <c r="Q22" s="13"/>
      <c r="T22" s="14">
        <v>5</v>
      </c>
      <c r="U22" s="14"/>
      <c r="V22" s="15"/>
    </row>
    <row r="23" spans="1:22" x14ac:dyDescent="0.2">
      <c r="A23" s="51" t="s">
        <v>164</v>
      </c>
      <c r="B23" s="51"/>
      <c r="C23" s="51"/>
      <c r="D23" s="51"/>
      <c r="E23" s="51"/>
      <c r="F23" s="51"/>
      <c r="G23" s="51"/>
      <c r="H23" s="51"/>
      <c r="I23" s="51"/>
      <c r="J23" s="51"/>
      <c r="K23" s="51"/>
      <c r="L23" s="51"/>
      <c r="M23" s="51"/>
      <c r="N23" s="51"/>
      <c r="Q23" s="13"/>
      <c r="T23" s="14">
        <v>6</v>
      </c>
      <c r="U23" s="14"/>
      <c r="V23" s="15"/>
    </row>
    <row r="24" spans="1:22" x14ac:dyDescent="0.2">
      <c r="A24" s="51"/>
      <c r="B24" s="51"/>
      <c r="C24" s="51"/>
      <c r="D24" s="51"/>
      <c r="E24" s="51"/>
      <c r="F24" s="51"/>
      <c r="G24" s="51"/>
      <c r="H24" s="51"/>
      <c r="I24" s="51"/>
      <c r="J24" s="51"/>
      <c r="K24" s="51"/>
      <c r="L24" s="51"/>
      <c r="M24" s="51"/>
      <c r="N24" s="51"/>
      <c r="Q24" s="13"/>
      <c r="T24" s="14">
        <v>7</v>
      </c>
      <c r="U24" s="14"/>
      <c r="V24" s="15"/>
    </row>
    <row r="25" spans="1:22" x14ac:dyDescent="0.2">
      <c r="A25" s="51"/>
      <c r="B25" s="51"/>
      <c r="C25" s="51"/>
      <c r="D25" s="51"/>
      <c r="E25" s="51"/>
      <c r="F25" s="51"/>
      <c r="G25" s="51"/>
      <c r="H25" s="51"/>
      <c r="I25" s="51"/>
      <c r="J25" s="51"/>
      <c r="K25" s="51"/>
      <c r="L25" s="51"/>
      <c r="M25" s="51"/>
      <c r="N25" s="51"/>
      <c r="Q25" s="16"/>
      <c r="R25" s="8" t="s">
        <v>159</v>
      </c>
      <c r="S25" s="8"/>
      <c r="T25" s="14">
        <v>8</v>
      </c>
      <c r="U25" s="14"/>
      <c r="V25" s="15"/>
    </row>
    <row r="26" spans="1:22" x14ac:dyDescent="0.2">
      <c r="Q26" s="16"/>
      <c r="R26" s="8"/>
      <c r="S26" s="8"/>
      <c r="T26" s="14">
        <v>9</v>
      </c>
      <c r="U26" s="14"/>
      <c r="V26" s="15"/>
    </row>
    <row r="27" spans="1:22" x14ac:dyDescent="0.2">
      <c r="Q27" s="16"/>
      <c r="R27" s="8" t="s">
        <v>163</v>
      </c>
      <c r="S27" s="8"/>
      <c r="V27" s="17"/>
    </row>
    <row r="28" spans="1:22" x14ac:dyDescent="0.2">
      <c r="Q28" s="16"/>
      <c r="R28" s="8"/>
      <c r="S28" s="8"/>
      <c r="V28" s="17"/>
    </row>
    <row r="29" spans="1:22" x14ac:dyDescent="0.2">
      <c r="Q29" s="16"/>
      <c r="R29" s="8"/>
      <c r="S29" s="8"/>
      <c r="V29" s="17"/>
    </row>
    <row r="30" spans="1:22" x14ac:dyDescent="0.2">
      <c r="Q30" s="16"/>
      <c r="R30" s="8" t="s">
        <v>158</v>
      </c>
      <c r="S30" s="8"/>
      <c r="V30" s="17"/>
    </row>
    <row r="31" spans="1:22" x14ac:dyDescent="0.2">
      <c r="Q31" s="16"/>
      <c r="R31" s="8"/>
      <c r="S31" s="8"/>
      <c r="V31" s="17"/>
    </row>
    <row r="32" spans="1:22" x14ac:dyDescent="0.2">
      <c r="Q32" s="16"/>
      <c r="R32" s="8"/>
      <c r="S32" s="8"/>
      <c r="V32" s="17"/>
    </row>
    <row r="33" spans="17:22" x14ac:dyDescent="0.2">
      <c r="Q33" s="16"/>
      <c r="R33" s="8"/>
      <c r="S33" s="8"/>
      <c r="V33" s="17"/>
    </row>
    <row r="34" spans="17:22" ht="15" thickBot="1" x14ac:dyDescent="0.25">
      <c r="Q34" s="18"/>
      <c r="R34" s="19"/>
      <c r="S34" s="19"/>
      <c r="T34" s="20"/>
      <c r="U34" s="20"/>
      <c r="V34" s="21"/>
    </row>
    <row r="35" spans="17:22" ht="15" thickBot="1" x14ac:dyDescent="0.25"/>
    <row r="36" spans="17:22" x14ac:dyDescent="0.2">
      <c r="Q36" s="9"/>
      <c r="R36" s="10"/>
      <c r="S36" s="10"/>
      <c r="T36" s="11">
        <v>0</v>
      </c>
      <c r="U36" s="11"/>
      <c r="V36" s="12"/>
    </row>
    <row r="37" spans="17:22" x14ac:dyDescent="0.2">
      <c r="Q37" s="13"/>
      <c r="T37" s="14">
        <v>1</v>
      </c>
      <c r="U37" s="14"/>
      <c r="V37" s="15"/>
    </row>
    <row r="38" spans="17:22" x14ac:dyDescent="0.2">
      <c r="Q38" s="13"/>
      <c r="R38" t="s">
        <v>161</v>
      </c>
      <c r="T38" s="14">
        <v>2</v>
      </c>
      <c r="U38" s="14"/>
      <c r="V38" s="15"/>
    </row>
    <row r="39" spans="17:22" x14ac:dyDescent="0.2">
      <c r="Q39" s="13"/>
      <c r="T39" s="14">
        <v>3</v>
      </c>
      <c r="U39" s="14"/>
      <c r="V39" s="15"/>
    </row>
    <row r="40" spans="17:22" x14ac:dyDescent="0.2">
      <c r="Q40" s="13"/>
      <c r="T40" s="14">
        <v>4</v>
      </c>
      <c r="U40" s="14" t="s">
        <v>156</v>
      </c>
      <c r="V40" s="15"/>
    </row>
    <row r="41" spans="17:22" x14ac:dyDescent="0.2">
      <c r="Q41" s="13"/>
      <c r="T41" s="14">
        <v>5</v>
      </c>
      <c r="U41" s="14"/>
      <c r="V41" s="15"/>
    </row>
    <row r="42" spans="17:22" x14ac:dyDescent="0.2">
      <c r="Q42" s="16"/>
      <c r="R42" s="8" t="s">
        <v>159</v>
      </c>
      <c r="S42" s="8"/>
      <c r="T42" s="14">
        <v>6</v>
      </c>
      <c r="U42" s="14"/>
      <c r="V42" s="15"/>
    </row>
    <row r="43" spans="17:22" x14ac:dyDescent="0.2">
      <c r="Q43" s="16"/>
      <c r="R43" s="8"/>
      <c r="S43" s="8"/>
      <c r="T43" s="14">
        <v>7</v>
      </c>
      <c r="U43" s="14"/>
      <c r="V43" s="15"/>
    </row>
    <row r="44" spans="17:22" x14ac:dyDescent="0.2">
      <c r="Q44" s="16"/>
      <c r="R44" s="8" t="s">
        <v>163</v>
      </c>
      <c r="S44" s="8"/>
      <c r="T44" s="14">
        <v>8</v>
      </c>
      <c r="U44" s="14"/>
      <c r="V44" s="15"/>
    </row>
    <row r="45" spans="17:22" x14ac:dyDescent="0.2">
      <c r="Q45" s="16"/>
      <c r="R45" s="8"/>
      <c r="S45" s="8"/>
      <c r="T45" s="14">
        <v>9</v>
      </c>
      <c r="U45" s="14"/>
      <c r="V45" s="15"/>
    </row>
    <row r="46" spans="17:22" x14ac:dyDescent="0.2">
      <c r="Q46" s="16"/>
      <c r="R46" s="8"/>
      <c r="S46" s="8"/>
      <c r="T46" s="28">
        <v>0</v>
      </c>
      <c r="U46" s="28"/>
      <c r="V46" s="29"/>
    </row>
    <row r="47" spans="17:22" x14ac:dyDescent="0.2">
      <c r="Q47" s="16"/>
      <c r="R47" s="8" t="s">
        <v>158</v>
      </c>
      <c r="S47" s="8"/>
      <c r="T47" s="28">
        <v>1</v>
      </c>
      <c r="U47" s="28"/>
      <c r="V47" s="29"/>
    </row>
    <row r="48" spans="17:22" x14ac:dyDescent="0.2">
      <c r="Q48" s="16"/>
      <c r="R48" s="8"/>
      <c r="S48" s="8"/>
      <c r="T48" s="28">
        <v>2</v>
      </c>
      <c r="U48" s="28"/>
      <c r="V48" s="29"/>
    </row>
    <row r="49" spans="17:22" x14ac:dyDescent="0.2">
      <c r="Q49" s="16"/>
      <c r="R49" s="8"/>
      <c r="S49" s="8"/>
      <c r="T49" s="28">
        <v>3</v>
      </c>
      <c r="U49" s="28"/>
      <c r="V49" s="29"/>
    </row>
    <row r="50" spans="17:22" x14ac:dyDescent="0.2">
      <c r="Q50" s="16"/>
      <c r="R50" s="8"/>
      <c r="S50" s="8"/>
      <c r="T50" s="28">
        <v>4</v>
      </c>
      <c r="U50" s="28" t="s">
        <v>160</v>
      </c>
      <c r="V50" s="29"/>
    </row>
    <row r="51" spans="17:22" x14ac:dyDescent="0.2">
      <c r="Q51" s="16"/>
      <c r="R51" s="8"/>
      <c r="S51" s="8"/>
      <c r="T51" s="28">
        <v>5</v>
      </c>
      <c r="U51" s="28"/>
      <c r="V51" s="29"/>
    </row>
    <row r="52" spans="17:22" x14ac:dyDescent="0.2">
      <c r="Q52" s="13"/>
      <c r="T52" s="28">
        <v>6</v>
      </c>
      <c r="U52" s="28"/>
      <c r="V52" s="29"/>
    </row>
    <row r="53" spans="17:22" x14ac:dyDescent="0.2">
      <c r="Q53" s="13"/>
      <c r="T53" s="28">
        <v>7</v>
      </c>
      <c r="U53" s="28"/>
      <c r="V53" s="29"/>
    </row>
    <row r="54" spans="17:22" x14ac:dyDescent="0.2">
      <c r="Q54" s="13"/>
      <c r="T54" s="28">
        <v>8</v>
      </c>
      <c r="U54" s="28"/>
      <c r="V54" s="29"/>
    </row>
    <row r="55" spans="17:22" ht="15" thickBot="1" x14ac:dyDescent="0.25">
      <c r="Q55" s="25"/>
      <c r="R55" s="20"/>
      <c r="S55" s="20"/>
      <c r="T55" s="30">
        <v>9</v>
      </c>
      <c r="U55" s="30"/>
      <c r="V55" s="31"/>
    </row>
  </sheetData>
  <mergeCells count="8">
    <mergeCell ref="I4:O4"/>
    <mergeCell ref="L9:N13"/>
    <mergeCell ref="P1:P3"/>
    <mergeCell ref="A23:N25"/>
    <mergeCell ref="A1:F1"/>
    <mergeCell ref="A4:E4"/>
    <mergeCell ref="D8:F12"/>
    <mergeCell ref="A19:F20"/>
  </mergeCells>
  <phoneticPr fontId="2"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EC0728-B9F1-466B-A40F-E92011012E59}">
  <dimension ref="A1:Z4"/>
  <sheetViews>
    <sheetView tabSelected="1" workbookViewId="0">
      <selection activeCell="W12" sqref="W12"/>
    </sheetView>
  </sheetViews>
  <sheetFormatPr defaultRowHeight="14.25" x14ac:dyDescent="0.2"/>
  <cols>
    <col min="1" max="16384" width="9" style="1"/>
  </cols>
  <sheetData>
    <row r="1" spans="1:26" x14ac:dyDescent="0.2">
      <c r="A1" s="34" t="s">
        <v>44</v>
      </c>
      <c r="B1" s="34"/>
      <c r="C1" s="34"/>
      <c r="D1" s="34"/>
      <c r="E1" s="34"/>
      <c r="F1" s="34"/>
      <c r="G1" s="34"/>
      <c r="H1" s="34"/>
      <c r="I1" s="34"/>
      <c r="J1" s="34"/>
      <c r="K1" s="34"/>
      <c r="L1" s="34"/>
      <c r="M1" s="34"/>
      <c r="N1" s="34"/>
      <c r="O1" s="34"/>
      <c r="P1" s="34"/>
    </row>
    <row r="2" spans="1:26" x14ac:dyDescent="0.2">
      <c r="A2" s="34" t="s">
        <v>45</v>
      </c>
      <c r="B2" s="34"/>
      <c r="C2" s="34"/>
      <c r="D2" s="34"/>
      <c r="E2" s="34"/>
      <c r="F2" s="34"/>
      <c r="G2" s="34"/>
      <c r="H2" s="34"/>
      <c r="I2" s="34"/>
      <c r="J2" s="34"/>
      <c r="K2" s="34"/>
      <c r="L2" s="34"/>
      <c r="M2" s="34"/>
      <c r="N2" s="34"/>
      <c r="O2" s="34"/>
      <c r="P2" s="34"/>
      <c r="Q2" s="2"/>
      <c r="R2" s="2"/>
      <c r="S2" s="2"/>
      <c r="T2" s="2"/>
      <c r="U2" s="2"/>
      <c r="V2" s="2"/>
      <c r="W2" s="2"/>
      <c r="X2" s="2"/>
      <c r="Y2" s="2"/>
      <c r="Z2" s="2"/>
    </row>
    <row r="3" spans="1:26" x14ac:dyDescent="0.2">
      <c r="A3" s="34" t="s">
        <v>46</v>
      </c>
      <c r="B3" s="34"/>
      <c r="C3" s="34"/>
      <c r="D3" s="34"/>
      <c r="E3" s="34"/>
      <c r="F3" s="34"/>
      <c r="G3" s="34"/>
      <c r="H3" s="34"/>
      <c r="I3" s="34"/>
      <c r="J3" s="34"/>
      <c r="K3" s="34"/>
      <c r="L3" s="34"/>
      <c r="M3" s="34"/>
      <c r="N3" s="34"/>
      <c r="O3" s="34"/>
      <c r="P3" s="34"/>
      <c r="Q3" s="34"/>
      <c r="R3" s="34"/>
      <c r="S3" s="34"/>
    </row>
    <row r="4" spans="1:26" x14ac:dyDescent="0.2">
      <c r="A4" s="1" t="s">
        <v>47</v>
      </c>
      <c r="C4" s="1" t="s">
        <v>170</v>
      </c>
      <c r="E4" s="1" t="s">
        <v>169</v>
      </c>
    </row>
  </sheetData>
  <mergeCells count="3">
    <mergeCell ref="A1:P1"/>
    <mergeCell ref="A2:P2"/>
    <mergeCell ref="A3:S3"/>
  </mergeCells>
  <phoneticPr fontId="2" type="noConversion"/>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CECAA6-0850-43AC-8017-E7F5DA8C33CA}">
  <dimension ref="A1:K33"/>
  <sheetViews>
    <sheetView workbookViewId="0">
      <selection activeCell="J24" sqref="J24"/>
    </sheetView>
  </sheetViews>
  <sheetFormatPr defaultRowHeight="14.25" x14ac:dyDescent="0.2"/>
  <cols>
    <col min="1" max="1" width="10.5" style="1" customWidth="1"/>
    <col min="2" max="2" width="11.875" style="1" customWidth="1"/>
    <col min="3" max="3" width="11.125" style="1" customWidth="1"/>
    <col min="4" max="4" width="11.25" style="1" customWidth="1"/>
    <col min="5" max="5" width="12.375" style="1" customWidth="1"/>
    <col min="6" max="6" width="12.875" style="1" customWidth="1"/>
    <col min="7" max="7" width="12.125" style="1" customWidth="1"/>
    <col min="8" max="16384" width="9" style="1"/>
  </cols>
  <sheetData>
    <row r="1" spans="1:11" x14ac:dyDescent="0.2">
      <c r="A1" s="34" t="s">
        <v>48</v>
      </c>
      <c r="B1" s="34"/>
      <c r="C1" s="34"/>
      <c r="D1" s="34"/>
      <c r="E1" s="34"/>
      <c r="F1" s="34"/>
      <c r="G1" s="34"/>
    </row>
    <row r="2" spans="1:11" x14ac:dyDescent="0.2">
      <c r="B2" s="34" t="s">
        <v>49</v>
      </c>
      <c r="C2" s="34"/>
      <c r="D2" s="34"/>
      <c r="E2" s="34"/>
      <c r="F2" s="34"/>
      <c r="G2" s="34"/>
      <c r="H2" s="34"/>
    </row>
    <row r="3" spans="1:11" x14ac:dyDescent="0.2">
      <c r="B3" s="34" t="s">
        <v>50</v>
      </c>
      <c r="C3" s="34"/>
      <c r="D3" s="34"/>
      <c r="E3" s="34"/>
      <c r="F3" s="34"/>
      <c r="G3" s="34"/>
      <c r="H3" s="34"/>
    </row>
    <row r="6" spans="1:11" x14ac:dyDescent="0.2">
      <c r="A6" s="1" t="s">
        <v>51</v>
      </c>
    </row>
    <row r="7" spans="1:11" x14ac:dyDescent="0.2">
      <c r="B7" s="34" t="s">
        <v>52</v>
      </c>
      <c r="C7" s="34"/>
      <c r="D7" s="34"/>
      <c r="E7" s="34"/>
      <c r="F7" s="34"/>
      <c r="G7" s="34"/>
      <c r="H7" s="34"/>
    </row>
    <row r="8" spans="1:11" x14ac:dyDescent="0.2">
      <c r="B8" s="34" t="s">
        <v>53</v>
      </c>
      <c r="C8" s="34"/>
      <c r="D8" s="34"/>
      <c r="E8" s="34"/>
      <c r="F8" s="34"/>
      <c r="G8" s="34"/>
      <c r="H8" s="34"/>
    </row>
    <row r="9" spans="1:11" x14ac:dyDescent="0.2">
      <c r="B9" s="34" t="s">
        <v>54</v>
      </c>
      <c r="C9" s="34"/>
      <c r="D9" s="34"/>
      <c r="E9" s="34"/>
      <c r="F9" s="34"/>
      <c r="G9" s="34"/>
      <c r="H9" s="34"/>
    </row>
    <row r="11" spans="1:11" x14ac:dyDescent="0.2">
      <c r="B11" s="34" t="s">
        <v>55</v>
      </c>
      <c r="C11" s="34"/>
      <c r="D11" s="34"/>
      <c r="E11" s="34"/>
      <c r="F11" s="34"/>
      <c r="G11" s="34"/>
      <c r="H11" s="34"/>
      <c r="I11" s="34"/>
      <c r="J11" s="34"/>
      <c r="K11" s="34"/>
    </row>
    <row r="12" spans="1:11" x14ac:dyDescent="0.2">
      <c r="C12" s="4" t="s">
        <v>56</v>
      </c>
    </row>
    <row r="13" spans="1:11" x14ac:dyDescent="0.2">
      <c r="B13" s="35" t="s">
        <v>57</v>
      </c>
      <c r="C13" s="35"/>
      <c r="D13" s="35"/>
      <c r="E13" s="35"/>
      <c r="F13" s="35"/>
      <c r="G13" s="35"/>
      <c r="H13" s="35"/>
    </row>
    <row r="17" spans="1:9" x14ac:dyDescent="0.2">
      <c r="A17" s="54" t="s">
        <v>58</v>
      </c>
      <c r="B17" s="54"/>
      <c r="C17" s="54"/>
      <c r="D17" s="54"/>
      <c r="E17" s="54"/>
      <c r="F17" s="54"/>
      <c r="G17" s="54"/>
      <c r="H17" s="54"/>
      <c r="I17" s="54"/>
    </row>
    <row r="18" spans="1:9" x14ac:dyDescent="0.2">
      <c r="A18" s="54"/>
      <c r="B18" s="54"/>
      <c r="C18" s="54"/>
      <c r="D18" s="54"/>
      <c r="E18" s="54"/>
      <c r="F18" s="54"/>
      <c r="G18" s="54"/>
      <c r="H18" s="54"/>
      <c r="I18" s="54"/>
    </row>
    <row r="19" spans="1:9" x14ac:dyDescent="0.2">
      <c r="B19" s="1" t="s">
        <v>59</v>
      </c>
      <c r="C19" s="35" t="s">
        <v>60</v>
      </c>
      <c r="D19" s="35"/>
      <c r="E19" s="35" t="s">
        <v>61</v>
      </c>
      <c r="F19" s="35"/>
    </row>
    <row r="20" spans="1:9" x14ac:dyDescent="0.2">
      <c r="A20" s="1" t="s">
        <v>62</v>
      </c>
      <c r="B20" s="1">
        <v>3.4</v>
      </c>
      <c r="C20" s="53">
        <v>0.87</v>
      </c>
      <c r="D20" s="53"/>
      <c r="E20" s="53">
        <v>0.46</v>
      </c>
      <c r="F20" s="53"/>
    </row>
    <row r="22" spans="1:9" x14ac:dyDescent="0.2">
      <c r="B22" s="1" t="s">
        <v>63</v>
      </c>
      <c r="C22" s="1" t="s">
        <v>64</v>
      </c>
      <c r="D22" s="1" t="s">
        <v>65</v>
      </c>
    </row>
    <row r="23" spans="1:9" x14ac:dyDescent="0.2">
      <c r="A23" s="1" t="s">
        <v>66</v>
      </c>
      <c r="B23" s="1">
        <v>9</v>
      </c>
      <c r="C23" s="1">
        <v>9</v>
      </c>
      <c r="D23" s="1">
        <v>4.8</v>
      </c>
    </row>
    <row r="26" spans="1:9" x14ac:dyDescent="0.2">
      <c r="A26" s="1" t="s">
        <v>67</v>
      </c>
      <c r="B26" s="35" t="s">
        <v>68</v>
      </c>
      <c r="C26" s="35"/>
      <c r="D26" s="35" t="s">
        <v>69</v>
      </c>
      <c r="E26" s="35"/>
      <c r="F26" s="1" t="s">
        <v>70</v>
      </c>
    </row>
    <row r="27" spans="1:9" x14ac:dyDescent="0.2">
      <c r="A27" s="1" t="s">
        <v>71</v>
      </c>
      <c r="B27" s="53">
        <f xml:space="preserve"> C20 * ( 8 * B20 - 30/(C20*B23+E20*C23))</f>
        <v>21.48354887218045</v>
      </c>
      <c r="C27" s="53"/>
      <c r="D27" s="53">
        <f xml:space="preserve"> E20 * ( 8 * B20 - 30/(C20*B23+E20*C23))</f>
        <v>11.359117794486215</v>
      </c>
      <c r="E27" s="53"/>
      <c r="G27" s="1">
        <f>40*B27</f>
        <v>859.34195488721798</v>
      </c>
      <c r="H27" s="1">
        <f>40*D27</f>
        <v>454.36471177944861</v>
      </c>
    </row>
    <row r="28" spans="1:9" x14ac:dyDescent="0.2">
      <c r="A28" s="1" t="s">
        <v>72</v>
      </c>
      <c r="B28" s="53">
        <f xml:space="preserve"> C20 * ( 8 * B20 - 30/(C20*B23+E20*D23))</f>
        <v>21.063880454273761</v>
      </c>
      <c r="C28" s="53"/>
      <c r="D28" s="53">
        <f xml:space="preserve"> E20 * ( 8 * B20 - 30/(C20*B23+E20*D23))</f>
        <v>11.137224148236701</v>
      </c>
      <c r="E28" s="53"/>
      <c r="G28" s="1">
        <f>40*B28</f>
        <v>842.55521817095041</v>
      </c>
      <c r="H28" s="1">
        <f>40*D28</f>
        <v>445.48896592946801</v>
      </c>
    </row>
    <row r="31" spans="1:9" x14ac:dyDescent="0.2">
      <c r="A31" s="1" t="s">
        <v>73</v>
      </c>
      <c r="B31" s="35" t="s">
        <v>74</v>
      </c>
      <c r="C31" s="35"/>
      <c r="D31" s="35" t="s">
        <v>75</v>
      </c>
      <c r="E31" s="35"/>
    </row>
    <row r="32" spans="1:9" x14ac:dyDescent="0.2">
      <c r="A32" s="1" t="s">
        <v>76</v>
      </c>
      <c r="B32" s="53">
        <f>60*B27</f>
        <v>1289.012932330827</v>
      </c>
      <c r="C32" s="53"/>
      <c r="D32" s="53">
        <f>60*D27</f>
        <v>681.54706766917286</v>
      </c>
      <c r="E32" s="53"/>
      <c r="G32" s="1">
        <f>40*B32</f>
        <v>51560.517293233075</v>
      </c>
      <c r="H32" s="1">
        <f>40*D32</f>
        <v>27261.882706766915</v>
      </c>
    </row>
    <row r="33" spans="1:8" x14ac:dyDescent="0.2">
      <c r="A33" s="1" t="s">
        <v>77</v>
      </c>
      <c r="B33" s="53">
        <f>60*B28</f>
        <v>1263.8328272564256</v>
      </c>
      <c r="C33" s="53"/>
      <c r="D33" s="53">
        <f>60*D28</f>
        <v>668.23344889420207</v>
      </c>
      <c r="E33" s="53"/>
      <c r="G33" s="1">
        <f>40*B33</f>
        <v>50553.313090257026</v>
      </c>
      <c r="H33" s="1">
        <f>40*D33</f>
        <v>26729.337955768082</v>
      </c>
    </row>
  </sheetData>
  <mergeCells count="25">
    <mergeCell ref="B31:C31"/>
    <mergeCell ref="D31:E31"/>
    <mergeCell ref="B32:C32"/>
    <mergeCell ref="D32:E32"/>
    <mergeCell ref="B33:C33"/>
    <mergeCell ref="D33:E33"/>
    <mergeCell ref="B26:C26"/>
    <mergeCell ref="D26:E26"/>
    <mergeCell ref="B27:C27"/>
    <mergeCell ref="D27:E27"/>
    <mergeCell ref="B28:C28"/>
    <mergeCell ref="D28:E28"/>
    <mergeCell ref="C20:D20"/>
    <mergeCell ref="E20:F20"/>
    <mergeCell ref="A1:G1"/>
    <mergeCell ref="B2:H2"/>
    <mergeCell ref="B3:H3"/>
    <mergeCell ref="B7:H7"/>
    <mergeCell ref="B8:H8"/>
    <mergeCell ref="B9:H9"/>
    <mergeCell ref="B11:K11"/>
    <mergeCell ref="B13:H13"/>
    <mergeCell ref="A17:I18"/>
    <mergeCell ref="C19:D19"/>
    <mergeCell ref="E19:F19"/>
  </mergeCells>
  <phoneticPr fontId="2"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62"/>
  <sheetViews>
    <sheetView workbookViewId="0">
      <selection sqref="A1:XFD1048576"/>
    </sheetView>
  </sheetViews>
  <sheetFormatPr defaultRowHeight="14.25" x14ac:dyDescent="0.2"/>
  <cols>
    <col min="1" max="1" width="18.125" style="1" customWidth="1"/>
    <col min="2" max="2" width="21.75" style="1" customWidth="1"/>
    <col min="3" max="16384" width="9" style="1"/>
  </cols>
  <sheetData>
    <row r="1" spans="1:9" x14ac:dyDescent="0.2">
      <c r="A1" s="34" t="s">
        <v>0</v>
      </c>
      <c r="B1" s="34"/>
      <c r="C1" s="34"/>
      <c r="D1" s="34"/>
      <c r="E1" s="34"/>
      <c r="F1" s="34"/>
      <c r="G1" s="34"/>
      <c r="H1" s="34"/>
      <c r="I1" s="34"/>
    </row>
    <row r="2" spans="1:9" x14ac:dyDescent="0.2">
      <c r="A2" s="34" t="s">
        <v>1</v>
      </c>
      <c r="B2" s="34"/>
      <c r="C2" s="34"/>
      <c r="D2" s="34"/>
      <c r="E2" s="34"/>
      <c r="F2" s="34"/>
      <c r="G2" s="34"/>
      <c r="H2" s="34"/>
      <c r="I2" s="34"/>
    </row>
    <row r="3" spans="1:9" x14ac:dyDescent="0.2">
      <c r="A3" s="34" t="s">
        <v>2</v>
      </c>
      <c r="B3" s="34"/>
      <c r="C3" s="34"/>
      <c r="D3" s="34"/>
      <c r="E3" s="34"/>
      <c r="F3" s="34"/>
      <c r="G3" s="34"/>
      <c r="H3" s="34"/>
      <c r="I3" s="34"/>
    </row>
    <row r="4" spans="1:9" x14ac:dyDescent="0.2">
      <c r="A4" s="34" t="s">
        <v>3</v>
      </c>
      <c r="B4" s="34"/>
      <c r="C4" s="34"/>
      <c r="D4" s="34"/>
    </row>
    <row r="5" spans="1:9" x14ac:dyDescent="0.2">
      <c r="A5" s="1" t="s">
        <v>4</v>
      </c>
      <c r="B5" s="1" t="s">
        <v>5</v>
      </c>
    </row>
    <row r="6" spans="1:9" x14ac:dyDescent="0.2">
      <c r="A6" s="1">
        <v>1</v>
      </c>
      <c r="B6" s="1">
        <f>POWER((A6-0.5),4/3)*4000</f>
        <v>1587.4010519681997</v>
      </c>
    </row>
    <row r="7" spans="1:9" x14ac:dyDescent="0.2">
      <c r="A7" s="1">
        <v>2</v>
      </c>
      <c r="B7" s="1">
        <f t="shared" ref="B7:B62" si="0">POWER((A7-0.5),4/3)*4000</f>
        <v>6868.2854553199904</v>
      </c>
    </row>
    <row r="8" spans="1:9" x14ac:dyDescent="0.2">
      <c r="A8" s="1">
        <v>3</v>
      </c>
      <c r="B8" s="1">
        <f t="shared" si="0"/>
        <v>13572.088082974533</v>
      </c>
    </row>
    <row r="9" spans="1:9" x14ac:dyDescent="0.2">
      <c r="A9" s="1">
        <v>4</v>
      </c>
      <c r="B9" s="1">
        <f t="shared" si="0"/>
        <v>21256.122803129638</v>
      </c>
    </row>
    <row r="10" spans="1:9" x14ac:dyDescent="0.2">
      <c r="A10" s="1">
        <v>5</v>
      </c>
      <c r="B10" s="1">
        <f t="shared" si="0"/>
        <v>29717.345240051643</v>
      </c>
    </row>
    <row r="11" spans="1:9" x14ac:dyDescent="0.2">
      <c r="A11" s="1">
        <v>6</v>
      </c>
      <c r="B11" s="1">
        <f t="shared" si="0"/>
        <v>38833.831688586688</v>
      </c>
    </row>
    <row r="12" spans="1:9" x14ac:dyDescent="0.2">
      <c r="A12" s="1">
        <v>7</v>
      </c>
      <c r="B12" s="1">
        <f t="shared" si="0"/>
        <v>48522.645038624221</v>
      </c>
    </row>
    <row r="13" spans="1:9" x14ac:dyDescent="0.2">
      <c r="A13" s="1">
        <v>8</v>
      </c>
      <c r="B13" s="1">
        <f t="shared" si="0"/>
        <v>58723.014617532943</v>
      </c>
    </row>
    <row r="14" spans="1:9" x14ac:dyDescent="0.2">
      <c r="A14" s="1">
        <v>9</v>
      </c>
      <c r="B14" s="1">
        <f t="shared" si="0"/>
        <v>69388.136732594896</v>
      </c>
    </row>
    <row r="15" spans="1:9" x14ac:dyDescent="0.2">
      <c r="A15" s="1">
        <v>10</v>
      </c>
      <c r="B15" s="1">
        <f t="shared" si="0"/>
        <v>80480.648100842969</v>
      </c>
    </row>
    <row r="16" spans="1:9" x14ac:dyDescent="0.2">
      <c r="A16" s="1">
        <v>11</v>
      </c>
      <c r="B16" s="1">
        <f t="shared" si="0"/>
        <v>91969.901937645656</v>
      </c>
    </row>
    <row r="17" spans="1:2" x14ac:dyDescent="0.2">
      <c r="A17" s="1">
        <v>12</v>
      </c>
      <c r="B17" s="1">
        <f t="shared" si="0"/>
        <v>103830.22101590202</v>
      </c>
    </row>
    <row r="18" spans="1:2" x14ac:dyDescent="0.2">
      <c r="A18" s="1">
        <v>13</v>
      </c>
      <c r="B18" s="1">
        <f t="shared" si="0"/>
        <v>116039.72084031951</v>
      </c>
    </row>
    <row r="19" spans="1:2" x14ac:dyDescent="0.2">
      <c r="A19" s="1">
        <v>14</v>
      </c>
      <c r="B19" s="1">
        <f t="shared" si="0"/>
        <v>128579.48520942412</v>
      </c>
    </row>
    <row r="20" spans="1:2" x14ac:dyDescent="0.2">
      <c r="A20" s="1">
        <v>15</v>
      </c>
      <c r="B20" s="1">
        <f t="shared" si="0"/>
        <v>141432.96987112606</v>
      </c>
    </row>
    <row r="21" spans="1:2" x14ac:dyDescent="0.2">
      <c r="A21" s="1">
        <v>16</v>
      </c>
      <c r="B21" s="1">
        <f t="shared" si="0"/>
        <v>154585.55951939797</v>
      </c>
    </row>
    <row r="22" spans="1:2" x14ac:dyDescent="0.2">
      <c r="A22" s="1">
        <v>17</v>
      </c>
      <c r="B22" s="1">
        <f t="shared" si="0"/>
        <v>168024.2311987631</v>
      </c>
    </row>
    <row r="23" spans="1:2" x14ac:dyDescent="0.2">
      <c r="A23" s="1">
        <v>18</v>
      </c>
      <c r="B23" s="1">
        <f t="shared" si="0"/>
        <v>181737.29356478871</v>
      </c>
    </row>
    <row r="24" spans="1:2" x14ac:dyDescent="0.2">
      <c r="A24" s="1">
        <v>19</v>
      </c>
      <c r="B24" s="1">
        <f t="shared" si="0"/>
        <v>195714.18148968558</v>
      </c>
    </row>
    <row r="25" spans="1:2" x14ac:dyDescent="0.2">
      <c r="A25" s="1">
        <v>20</v>
      </c>
      <c r="B25" s="1">
        <f t="shared" si="0"/>
        <v>209945.29187140396</v>
      </c>
    </row>
    <row r="26" spans="1:2" x14ac:dyDescent="0.2">
      <c r="A26" s="1">
        <v>21</v>
      </c>
      <c r="B26" s="1">
        <f>POWER((A26-0.5),4/3)*4000</f>
        <v>224421.8506667355</v>
      </c>
    </row>
    <row r="27" spans="1:2" x14ac:dyDescent="0.2">
      <c r="A27" s="1">
        <v>22</v>
      </c>
      <c r="B27" s="1">
        <f t="shared" si="0"/>
        <v>239135.80396041309</v>
      </c>
    </row>
    <row r="28" spans="1:2" x14ac:dyDescent="0.2">
      <c r="A28" s="1">
        <v>23</v>
      </c>
      <c r="B28" s="1">
        <f t="shared" si="0"/>
        <v>254079.7277978776</v>
      </c>
    </row>
    <row r="29" spans="1:2" x14ac:dyDescent="0.2">
      <c r="A29" s="1">
        <v>24</v>
      </c>
      <c r="B29" s="1">
        <f t="shared" si="0"/>
        <v>269246.75285117462</v>
      </c>
    </row>
    <row r="30" spans="1:2" x14ac:dyDescent="0.2">
      <c r="A30" s="1">
        <v>25</v>
      </c>
      <c r="B30" s="1">
        <f t="shared" si="0"/>
        <v>284630.50094462157</v>
      </c>
    </row>
    <row r="31" spans="1:2" x14ac:dyDescent="0.2">
      <c r="A31" s="1">
        <v>26</v>
      </c>
      <c r="B31" s="1">
        <f t="shared" si="0"/>
        <v>300225.0311610499</v>
      </c>
    </row>
    <row r="32" spans="1:2" x14ac:dyDescent="0.2">
      <c r="A32" s="1">
        <v>27</v>
      </c>
      <c r="B32" s="1">
        <f t="shared" si="0"/>
        <v>316024.79376041569</v>
      </c>
    </row>
    <row r="33" spans="1:2" x14ac:dyDescent="0.2">
      <c r="A33" s="1">
        <v>28</v>
      </c>
      <c r="B33" s="1">
        <f t="shared" si="0"/>
        <v>332024.59052387282</v>
      </c>
    </row>
    <row r="34" spans="1:2" x14ac:dyDescent="0.2">
      <c r="A34" s="1">
        <v>29</v>
      </c>
      <c r="B34" s="1">
        <f t="shared" si="0"/>
        <v>348219.54042450758</v>
      </c>
    </row>
    <row r="35" spans="1:2" x14ac:dyDescent="0.2">
      <c r="A35" s="1">
        <v>30</v>
      </c>
      <c r="B35" s="1">
        <f t="shared" si="0"/>
        <v>364605.04974607297</v>
      </c>
    </row>
    <row r="36" spans="1:2" x14ac:dyDescent="0.2">
      <c r="A36" s="1">
        <v>31</v>
      </c>
      <c r="B36" s="1">
        <f t="shared" si="0"/>
        <v>381176.78594110068</v>
      </c>
    </row>
    <row r="37" spans="1:2" x14ac:dyDescent="0.2">
      <c r="A37" s="1">
        <v>32</v>
      </c>
      <c r="B37" s="1">
        <f t="shared" si="0"/>
        <v>397930.6546523518</v>
      </c>
    </row>
    <row r="38" spans="1:2" x14ac:dyDescent="0.2">
      <c r="A38" s="1">
        <v>33</v>
      </c>
      <c r="B38" s="1">
        <f t="shared" si="0"/>
        <v>414862.77942589379</v>
      </c>
    </row>
    <row r="39" spans="1:2" x14ac:dyDescent="0.2">
      <c r="A39" s="1">
        <v>34</v>
      </c>
      <c r="B39" s="1">
        <f t="shared" si="0"/>
        <v>431969.48372688325</v>
      </c>
    </row>
    <row r="40" spans="1:2" x14ac:dyDescent="0.2">
      <c r="A40" s="1">
        <v>35</v>
      </c>
      <c r="B40" s="1">
        <f t="shared" si="0"/>
        <v>449247.27493532398</v>
      </c>
    </row>
    <row r="41" spans="1:2" x14ac:dyDescent="0.2">
      <c r="A41" s="1">
        <v>36</v>
      </c>
      <c r="B41" s="1">
        <f>POWER((A41-0.5),4/3)*4000</f>
        <v>466692.83005241223</v>
      </c>
    </row>
    <row r="42" spans="1:2" x14ac:dyDescent="0.2">
      <c r="A42" s="1">
        <v>37</v>
      </c>
      <c r="B42" s="1">
        <f t="shared" si="0"/>
        <v>484302.98289132741</v>
      </c>
    </row>
    <row r="43" spans="1:2" x14ac:dyDescent="0.2">
      <c r="A43" s="1">
        <v>38</v>
      </c>
      <c r="B43" s="1">
        <f t="shared" si="0"/>
        <v>502074.71256162698</v>
      </c>
    </row>
    <row r="44" spans="1:2" x14ac:dyDescent="0.2">
      <c r="A44" s="1">
        <v>39</v>
      </c>
      <c r="B44" s="1">
        <f t="shared" si="0"/>
        <v>520005.13308542431</v>
      </c>
    </row>
    <row r="45" spans="1:2" x14ac:dyDescent="0.2">
      <c r="A45" s="1">
        <v>40</v>
      </c>
      <c r="B45" s="1">
        <f t="shared" si="0"/>
        <v>538091.48400743725</v>
      </c>
    </row>
    <row r="46" spans="1:2" x14ac:dyDescent="0.2">
      <c r="A46" s="1">
        <v>41</v>
      </c>
      <c r="B46" s="1">
        <f t="shared" si="0"/>
        <v>556331.12188091886</v>
      </c>
    </row>
    <row r="47" spans="1:2" x14ac:dyDescent="0.2">
      <c r="A47" s="1">
        <v>42</v>
      </c>
      <c r="B47" s="1">
        <f t="shared" si="0"/>
        <v>574721.51252804417</v>
      </c>
    </row>
    <row r="48" spans="1:2" x14ac:dyDescent="0.2">
      <c r="A48" s="1">
        <v>43</v>
      </c>
      <c r="B48" s="1">
        <f t="shared" si="0"/>
        <v>593260.22398725559</v>
      </c>
    </row>
    <row r="49" spans="1:2" x14ac:dyDescent="0.2">
      <c r="A49" s="1">
        <v>44</v>
      </c>
      <c r="B49" s="1">
        <f t="shared" si="0"/>
        <v>611944.92007179616</v>
      </c>
    </row>
    <row r="50" spans="1:2" x14ac:dyDescent="0.2">
      <c r="A50" s="1">
        <v>45</v>
      </c>
      <c r="B50" s="1">
        <f t="shared" si="0"/>
        <v>630773.35447356722</v>
      </c>
    </row>
    <row r="51" spans="1:2" x14ac:dyDescent="0.2">
      <c r="A51" s="1">
        <v>46</v>
      </c>
      <c r="B51" s="1">
        <f t="shared" si="0"/>
        <v>649743.36535486137</v>
      </c>
    </row>
    <row r="52" spans="1:2" x14ac:dyDescent="0.2">
      <c r="A52" s="1">
        <v>47</v>
      </c>
      <c r="B52" s="1">
        <f t="shared" si="0"/>
        <v>668852.87037774571</v>
      </c>
    </row>
    <row r="53" spans="1:2" x14ac:dyDescent="0.2">
      <c r="A53" s="1">
        <v>48</v>
      </c>
      <c r="B53" s="1">
        <f t="shared" si="0"/>
        <v>688099.86212696484</v>
      </c>
    </row>
    <row r="54" spans="1:2" x14ac:dyDescent="0.2">
      <c r="A54" s="1">
        <v>49</v>
      </c>
      <c r="B54" s="1">
        <f t="shared" si="0"/>
        <v>707482.40388756141</v>
      </c>
    </row>
    <row r="55" spans="1:2" x14ac:dyDescent="0.2">
      <c r="A55" s="1">
        <v>50</v>
      </c>
      <c r="B55" s="1">
        <f t="shared" si="0"/>
        <v>726998.62574294605</v>
      </c>
    </row>
    <row r="56" spans="1:2" x14ac:dyDescent="0.2">
      <c r="A56" s="1">
        <v>51</v>
      </c>
      <c r="B56" s="1">
        <f t="shared" si="0"/>
        <v>746646.72096308519</v>
      </c>
    </row>
    <row r="57" spans="1:2" x14ac:dyDescent="0.2">
      <c r="A57" s="1">
        <v>52</v>
      </c>
      <c r="B57" s="1">
        <f t="shared" si="0"/>
        <v>766424.94265590084</v>
      </c>
    </row>
    <row r="58" spans="1:2" x14ac:dyDescent="0.2">
      <c r="A58" s="1">
        <v>53</v>
      </c>
      <c r="B58" s="1">
        <f t="shared" si="0"/>
        <v>786331.60065794317</v>
      </c>
    </row>
    <row r="59" spans="1:2" x14ac:dyDescent="0.2">
      <c r="A59" s="1">
        <v>54</v>
      </c>
      <c r="B59" s="1">
        <f t="shared" si="0"/>
        <v>806365.05864298239</v>
      </c>
    </row>
    <row r="60" spans="1:2" x14ac:dyDescent="0.2">
      <c r="A60" s="1">
        <v>55</v>
      </c>
      <c r="B60" s="1">
        <f t="shared" si="0"/>
        <v>826523.73142945988</v>
      </c>
    </row>
    <row r="61" spans="1:2" x14ac:dyDescent="0.2">
      <c r="A61" s="1">
        <v>56</v>
      </c>
      <c r="B61" s="1">
        <f>POWER((A61-0.5),4/3)*4000</f>
        <v>846806.08246969501</v>
      </c>
    </row>
    <row r="62" spans="1:2" x14ac:dyDescent="0.2">
      <c r="A62" s="1">
        <v>57</v>
      </c>
      <c r="B62" s="1">
        <f t="shared" si="0"/>
        <v>867210.62150552799</v>
      </c>
    </row>
  </sheetData>
  <mergeCells count="4">
    <mergeCell ref="A1:I1"/>
    <mergeCell ref="A2:I2"/>
    <mergeCell ref="A3:I3"/>
    <mergeCell ref="A4:D4"/>
  </mergeCells>
  <phoneticPr fontId="2"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5835BD-D873-4BA4-B098-2B83D856F069}">
  <dimension ref="A1:F8"/>
  <sheetViews>
    <sheetView workbookViewId="0">
      <selection activeCell="K12" sqref="K12"/>
    </sheetView>
  </sheetViews>
  <sheetFormatPr defaultRowHeight="14.25" x14ac:dyDescent="0.2"/>
  <sheetData>
    <row r="1" spans="1:6" ht="14.25" customHeight="1" x14ac:dyDescent="0.2">
      <c r="A1" s="55" t="s">
        <v>165</v>
      </c>
      <c r="B1" s="55"/>
      <c r="C1" s="55"/>
      <c r="D1" s="55"/>
      <c r="E1" s="32"/>
      <c r="F1" s="32"/>
    </row>
    <row r="2" spans="1:6" ht="18" customHeight="1" x14ac:dyDescent="0.2">
      <c r="A2" s="55" t="s">
        <v>166</v>
      </c>
      <c r="B2" s="55"/>
      <c r="C2" s="55"/>
      <c r="D2" s="55"/>
      <c r="E2" s="32"/>
      <c r="F2" s="32"/>
    </row>
    <row r="3" spans="1:6" ht="14.25" customHeight="1" x14ac:dyDescent="0.2">
      <c r="A3" s="55" t="s">
        <v>167</v>
      </c>
      <c r="B3" s="55"/>
      <c r="C3" s="55"/>
      <c r="D3" s="55"/>
      <c r="E3" s="32"/>
      <c r="F3" s="32"/>
    </row>
    <row r="4" spans="1:6" x14ac:dyDescent="0.2">
      <c r="A4" s="32"/>
      <c r="B4" s="32"/>
      <c r="C4" s="32"/>
      <c r="D4" s="32"/>
      <c r="E4" s="32"/>
      <c r="F4" s="32"/>
    </row>
    <row r="5" spans="1:6" x14ac:dyDescent="0.2">
      <c r="A5" s="32"/>
      <c r="B5" s="32"/>
      <c r="C5" s="32"/>
      <c r="D5" s="32"/>
      <c r="E5" s="32"/>
      <c r="F5" s="32"/>
    </row>
    <row r="6" spans="1:6" x14ac:dyDescent="0.2">
      <c r="A6" s="32"/>
      <c r="B6" s="32"/>
      <c r="C6" s="32"/>
      <c r="D6" s="32"/>
      <c r="E6" s="32"/>
      <c r="F6" s="32"/>
    </row>
    <row r="7" spans="1:6" x14ac:dyDescent="0.2">
      <c r="A7" s="32"/>
      <c r="B7" s="32"/>
      <c r="C7" s="32"/>
      <c r="D7" s="32"/>
      <c r="E7" s="32"/>
      <c r="F7" s="32"/>
    </row>
    <row r="8" spans="1:6" x14ac:dyDescent="0.2">
      <c r="A8" s="32"/>
      <c r="B8" s="32"/>
      <c r="C8" s="32"/>
      <c r="D8" s="32"/>
      <c r="E8" s="32"/>
      <c r="F8" s="32"/>
    </row>
  </sheetData>
  <mergeCells count="3">
    <mergeCell ref="A3:D3"/>
    <mergeCell ref="A2:D2"/>
    <mergeCell ref="A1:D1"/>
  </mergeCells>
  <phoneticPr fontId="2"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3259EF-77F1-41C2-86E6-737847C45CC5}">
  <dimension ref="A1"/>
  <sheetViews>
    <sheetView topLeftCell="A65" workbookViewId="0"/>
  </sheetViews>
  <sheetFormatPr defaultRowHeight="14.25" x14ac:dyDescent="0.2"/>
  <sheetData/>
  <phoneticPr fontId="2"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10</vt:i4>
      </vt:variant>
    </vt:vector>
  </HeadingPairs>
  <TitlesOfParts>
    <vt:vector size="10" baseType="lpstr">
      <vt:lpstr>物流塔矿机耗电、以及电力导致的运力瓶颈</vt:lpstr>
      <vt:lpstr>运输机、船耗时计算</vt:lpstr>
      <vt:lpstr>集装机堆叠判定间隔</vt:lpstr>
      <vt:lpstr>分拣器带上抓放判定及运力</vt:lpstr>
      <vt:lpstr>buffer长度生成</vt:lpstr>
      <vt:lpstr>采集器最终产量计算</vt:lpstr>
      <vt:lpstr>球壳vertex半径</vt:lpstr>
      <vt:lpstr>chunks</vt:lpstr>
      <vt:lpstr>垃圾块物理逻辑</vt:lpstr>
      <vt:lpstr>黑雾</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65352</dc:creator>
  <cp:lastModifiedBy>653524123@qq.com</cp:lastModifiedBy>
  <dcterms:created xsi:type="dcterms:W3CDTF">2015-06-05T18:17:20Z</dcterms:created>
  <dcterms:modified xsi:type="dcterms:W3CDTF">2024-02-06T05:14:35Z</dcterms:modified>
</cp:coreProperties>
</file>