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elix\Programmieren\djangoSRI\auxillary\usecase\"/>
    </mc:Choice>
  </mc:AlternateContent>
  <xr:revisionPtr revIDLastSave="0" documentId="8_{10BAF2E4-AD41-4218-AF13-350A653C02CB}" xr6:coauthVersionLast="47" xr6:coauthVersionMax="47" xr10:uidLastSave="{00000000-0000-0000-0000-000000000000}"/>
  <bookViews>
    <workbookView xWindow="-110" yWindow="-110" windowWidth="38620" windowHeight="21100" tabRatio="862" activeTab="6" xr2:uid="{7C516FAE-CC87-4BE9-8FF3-8A18462CADDB}"/>
  </bookViews>
  <sheets>
    <sheet name="INFO" sheetId="50" r:id="rId1"/>
    <sheet name="Terms and conditions" sheetId="52" r:id="rId2"/>
    <sheet name="Building Information" sheetId="30" r:id="rId3"/>
    <sheet name="_general" sheetId="31" state="hidden" r:id="rId4"/>
    <sheet name="LINK" sheetId="51" r:id="rId5"/>
    <sheet name="Calculation" sheetId="35" r:id="rId6"/>
    <sheet name="Results" sheetId="37" r:id="rId7"/>
    <sheet name="Weightings" sheetId="48" r:id="rId8"/>
    <sheet name="overview_of_services" sheetId="5" r:id="rId9"/>
    <sheet name="H" sheetId="39" r:id="rId10"/>
    <sheet name="DHW" sheetId="40" r:id="rId11"/>
    <sheet name="C" sheetId="41" r:id="rId12"/>
    <sheet name="V" sheetId="42" r:id="rId13"/>
    <sheet name="L" sheetId="43" r:id="rId14"/>
    <sheet name="DE" sheetId="44" r:id="rId15"/>
    <sheet name="E" sheetId="45" r:id="rId16"/>
    <sheet name="EV" sheetId="46" r:id="rId17"/>
    <sheet name="MC" sheetId="47" r:id="rId18"/>
  </sheets>
  <definedNames>
    <definedName name="_xlnm._FilterDatabase" localSheetId="2" hidden="1">'Building Information'!$A$1:$B$2</definedName>
    <definedName name="_xlnm._FilterDatabase" localSheetId="8" hidden="1">overview_of_services!$A$1:$M$102</definedName>
    <definedName name="no">_general!$J$3:$J$4</definedName>
    <definedName name="No_storage_present">_general!$J$28:$J$29</definedName>
    <definedName name="non_residential">_general!$D$3:$D$6</definedName>
    <definedName name="residential">_general!$C$3:$C$6</definedName>
    <definedName name="Storage_present">_general!$I$28:$I$29</definedName>
    <definedName name="yes">_general!$I$3:$I$4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7" i="47" l="1"/>
  <c r="E123" i="47"/>
  <c r="E108" i="47"/>
  <c r="E94" i="47"/>
  <c r="E80" i="47"/>
  <c r="E65" i="47"/>
  <c r="E49" i="47"/>
  <c r="E33" i="47"/>
  <c r="E18" i="47"/>
  <c r="E4" i="47"/>
  <c r="E102" i="46"/>
  <c r="E88" i="46"/>
  <c r="E74" i="46"/>
  <c r="E60" i="46"/>
  <c r="E46" i="46"/>
  <c r="E31" i="46"/>
  <c r="E17" i="46"/>
  <c r="E3" i="46"/>
  <c r="E89" i="45"/>
  <c r="E75" i="45"/>
  <c r="E60" i="45"/>
  <c r="E46" i="45"/>
  <c r="E32" i="45"/>
  <c r="E18" i="45"/>
  <c r="E4" i="45"/>
  <c r="E48" i="44"/>
  <c r="E33" i="44"/>
  <c r="E17" i="44"/>
  <c r="E3" i="44"/>
  <c r="E62" i="43"/>
  <c r="E48" i="43"/>
  <c r="E34" i="43"/>
  <c r="E19" i="43"/>
  <c r="E3" i="43"/>
  <c r="E105" i="42"/>
  <c r="E90" i="42"/>
  <c r="E64" i="42"/>
  <c r="E50" i="42"/>
  <c r="E36" i="42"/>
  <c r="E19" i="42"/>
  <c r="E3" i="42"/>
  <c r="E100" i="41"/>
  <c r="E85" i="41"/>
  <c r="E71" i="41"/>
  <c r="E45" i="41"/>
  <c r="E31" i="41"/>
  <c r="E17" i="41"/>
  <c r="E3" i="41"/>
  <c r="E120" i="40"/>
  <c r="E106" i="40"/>
  <c r="E92" i="40"/>
  <c r="E78" i="40"/>
  <c r="E62" i="40"/>
  <c r="E47" i="40"/>
  <c r="E33" i="40"/>
  <c r="E17" i="40"/>
  <c r="E3" i="40"/>
  <c r="E151" i="47" l="1"/>
  <c r="E165" i="47"/>
  <c r="E134" i="40"/>
  <c r="AN60" i="48"/>
  <c r="AO60" i="48"/>
  <c r="AN61" i="48"/>
  <c r="AO61" i="48"/>
  <c r="AN62" i="48"/>
  <c r="AO62" i="48"/>
  <c r="AT54" i="48"/>
  <c r="AT55" i="48"/>
  <c r="AT56" i="48"/>
  <c r="AT57" i="48"/>
  <c r="AT58" i="48"/>
  <c r="AT59" i="48"/>
  <c r="AT60" i="48"/>
  <c r="AT61" i="48"/>
  <c r="AS60" i="48"/>
  <c r="AS61" i="48"/>
  <c r="AS62" i="48"/>
  <c r="AT62" i="48"/>
  <c r="AQ54" i="48"/>
  <c r="AQ55" i="48"/>
  <c r="AQ56" i="48"/>
  <c r="AQ57" i="48"/>
  <c r="AQ58" i="48"/>
  <c r="AQ59" i="48"/>
  <c r="AQ60" i="48"/>
  <c r="AQ61" i="48"/>
  <c r="AQ62" i="48"/>
  <c r="AT33" i="48"/>
  <c r="AT34" i="48"/>
  <c r="AT35" i="48"/>
  <c r="AT36" i="48"/>
  <c r="AT37" i="48"/>
  <c r="AT38" i="48"/>
  <c r="AS39" i="48"/>
  <c r="AT39" i="48"/>
  <c r="AS40" i="48"/>
  <c r="AT40" i="48"/>
  <c r="AS41" i="48"/>
  <c r="AT41" i="48"/>
  <c r="AQ34" i="48"/>
  <c r="AQ35" i="48"/>
  <c r="AQ36" i="48"/>
  <c r="AQ37" i="48"/>
  <c r="AQ38" i="48"/>
  <c r="AQ39" i="48"/>
  <c r="AQ40" i="48"/>
  <c r="AQ41" i="48"/>
  <c r="AQ33" i="48"/>
  <c r="AK54" i="48" l="1"/>
  <c r="AK55" i="48"/>
  <c r="AK56" i="48"/>
  <c r="AK57" i="48"/>
  <c r="AK58" i="48"/>
  <c r="AK59" i="48"/>
  <c r="AH60" i="48"/>
  <c r="AJ60" i="48"/>
  <c r="AK60" i="48"/>
  <c r="AH61" i="48"/>
  <c r="AJ61" i="48"/>
  <c r="AK61" i="48"/>
  <c r="AH62" i="48"/>
  <c r="AJ62" i="48"/>
  <c r="AK62" i="48"/>
  <c r="AE60" i="48"/>
  <c r="AF60" i="48"/>
  <c r="AE61" i="48"/>
  <c r="AF61" i="48"/>
  <c r="AE62" i="48"/>
  <c r="AF62" i="48"/>
  <c r="AH59" i="48"/>
  <c r="AH58" i="48"/>
  <c r="AH57" i="48"/>
  <c r="AH56" i="48"/>
  <c r="AH55" i="48"/>
  <c r="AH54" i="48"/>
  <c r="AB54" i="48"/>
  <c r="AB55" i="48"/>
  <c r="AB56" i="48"/>
  <c r="AB57" i="48"/>
  <c r="AB58" i="48"/>
  <c r="AB59" i="48"/>
  <c r="Y60" i="48"/>
  <c r="AA60" i="48"/>
  <c r="AB60" i="48"/>
  <c r="Y61" i="48"/>
  <c r="AA61" i="48"/>
  <c r="AB61" i="48"/>
  <c r="Y62" i="48"/>
  <c r="AA62" i="48"/>
  <c r="AB62" i="48"/>
  <c r="V60" i="48"/>
  <c r="W60" i="48"/>
  <c r="V61" i="48"/>
  <c r="W61" i="48"/>
  <c r="V62" i="48"/>
  <c r="W62" i="48"/>
  <c r="Y59" i="48"/>
  <c r="Y58" i="48"/>
  <c r="Y57" i="48"/>
  <c r="Y56" i="48"/>
  <c r="Y55" i="48"/>
  <c r="Y54" i="48"/>
  <c r="R54" i="48"/>
  <c r="R55" i="48"/>
  <c r="R56" i="48"/>
  <c r="R57" i="48"/>
  <c r="R58" i="48"/>
  <c r="R59" i="48"/>
  <c r="O54" i="48"/>
  <c r="O55" i="48"/>
  <c r="O56" i="48"/>
  <c r="O57" i="48"/>
  <c r="O58" i="48"/>
  <c r="O59" i="48"/>
  <c r="O60" i="48"/>
  <c r="R62" i="48"/>
  <c r="Q62" i="48"/>
  <c r="O62" i="48"/>
  <c r="M62" i="48"/>
  <c r="L62" i="48"/>
  <c r="R61" i="48"/>
  <c r="Q61" i="48"/>
  <c r="O61" i="48"/>
  <c r="M61" i="48"/>
  <c r="L61" i="48"/>
  <c r="R60" i="48"/>
  <c r="Q60" i="48"/>
  <c r="M60" i="48"/>
  <c r="L60" i="48"/>
  <c r="AO39" i="48"/>
  <c r="AO40" i="48"/>
  <c r="AO41" i="48"/>
  <c r="AN40" i="48"/>
  <c r="AN41" i="48"/>
  <c r="AN39" i="48"/>
  <c r="AK33" i="48"/>
  <c r="AK34" i="48"/>
  <c r="AK35" i="48"/>
  <c r="AK36" i="48"/>
  <c r="AK37" i="48"/>
  <c r="AK38" i="48"/>
  <c r="AJ39" i="48"/>
  <c r="AK39" i="48"/>
  <c r="AJ40" i="48"/>
  <c r="AK40" i="48"/>
  <c r="AJ41" i="48"/>
  <c r="AK41" i="48"/>
  <c r="AH33" i="48"/>
  <c r="AH34" i="48"/>
  <c r="AH35" i="48"/>
  <c r="AH36" i="48"/>
  <c r="AH37" i="48"/>
  <c r="AH38" i="48"/>
  <c r="AH39" i="48"/>
  <c r="AI39" i="48"/>
  <c r="AI60" i="48" s="1"/>
  <c r="AH40" i="48"/>
  <c r="AH41" i="48"/>
  <c r="AF39" i="48"/>
  <c r="AF40" i="48"/>
  <c r="AF41" i="48"/>
  <c r="AE40" i="48"/>
  <c r="AE41" i="48"/>
  <c r="AE39" i="48"/>
  <c r="AB33" i="48"/>
  <c r="AB34" i="48"/>
  <c r="AB35" i="48"/>
  <c r="AB36" i="48"/>
  <c r="AB37" i="48"/>
  <c r="AB38" i="48"/>
  <c r="AA39" i="48"/>
  <c r="AB39" i="48"/>
  <c r="AA40" i="48"/>
  <c r="AB40" i="48"/>
  <c r="AA41" i="48"/>
  <c r="AB41" i="48"/>
  <c r="Y33" i="48"/>
  <c r="Y34" i="48"/>
  <c r="Y35" i="48"/>
  <c r="Y36" i="48"/>
  <c r="Y37" i="48"/>
  <c r="Y38" i="48"/>
  <c r="Y39" i="48"/>
  <c r="Y40" i="48"/>
  <c r="Y41" i="48"/>
  <c r="W39" i="48"/>
  <c r="W40" i="48"/>
  <c r="W41" i="48"/>
  <c r="V40" i="48"/>
  <c r="V41" i="48"/>
  <c r="V39" i="48"/>
  <c r="R33" i="48"/>
  <c r="R34" i="48"/>
  <c r="R35" i="48"/>
  <c r="R36" i="48"/>
  <c r="R37" i="48"/>
  <c r="R38" i="48"/>
  <c r="R39" i="48"/>
  <c r="R40" i="48"/>
  <c r="R41" i="48"/>
  <c r="Q39" i="48"/>
  <c r="Q40" i="48"/>
  <c r="Q41" i="48"/>
  <c r="O33" i="48"/>
  <c r="O34" i="48"/>
  <c r="O35" i="48"/>
  <c r="O36" i="48"/>
  <c r="O37" i="48"/>
  <c r="O38" i="48"/>
  <c r="O39" i="48"/>
  <c r="O40" i="48"/>
  <c r="O41" i="48"/>
  <c r="N41" i="48"/>
  <c r="N62" i="48" s="1"/>
  <c r="M39" i="48"/>
  <c r="M40" i="48"/>
  <c r="M41" i="48"/>
  <c r="L40" i="48"/>
  <c r="L41" i="48"/>
  <c r="L39" i="48"/>
  <c r="B61" i="48"/>
  <c r="B62" i="48"/>
  <c r="B60" i="48"/>
  <c r="C61" i="48"/>
  <c r="C62" i="48"/>
  <c r="C60" i="48"/>
  <c r="E55" i="48"/>
  <c r="E56" i="48"/>
  <c r="E57" i="48"/>
  <c r="E58" i="48"/>
  <c r="E59" i="48"/>
  <c r="E60" i="48"/>
  <c r="E61" i="48"/>
  <c r="E62" i="48"/>
  <c r="E54" i="48"/>
  <c r="G61" i="48"/>
  <c r="G62" i="48"/>
  <c r="G60" i="48"/>
  <c r="H55" i="48"/>
  <c r="H56" i="48"/>
  <c r="H57" i="48"/>
  <c r="H58" i="48"/>
  <c r="H59" i="48"/>
  <c r="H60" i="48"/>
  <c r="H61" i="48"/>
  <c r="H62" i="48"/>
  <c r="H54" i="48"/>
  <c r="H38" i="48"/>
  <c r="H39" i="48"/>
  <c r="H40" i="48"/>
  <c r="H34" i="48"/>
  <c r="H35" i="48"/>
  <c r="H36" i="48"/>
  <c r="H33" i="48"/>
  <c r="BA37" i="48"/>
  <c r="F37" i="48" s="1"/>
  <c r="AR37" i="48" s="1"/>
  <c r="AR58" i="48" s="1"/>
  <c r="BA33" i="48"/>
  <c r="BA35" i="48"/>
  <c r="F35" i="48" s="1"/>
  <c r="AR35" i="48" s="1"/>
  <c r="AR56" i="48" s="1"/>
  <c r="BA36" i="48"/>
  <c r="BA39" i="48"/>
  <c r="F39" i="48" s="1"/>
  <c r="AR39" i="48" s="1"/>
  <c r="AR60" i="48" s="1"/>
  <c r="D33" i="48"/>
  <c r="F33" i="48"/>
  <c r="AR33" i="48" s="1"/>
  <c r="AR54" i="48" s="1"/>
  <c r="D34" i="48"/>
  <c r="AP34" i="48" s="1"/>
  <c r="AP55" i="48" s="1"/>
  <c r="F34" i="48"/>
  <c r="AR34" i="48" s="1"/>
  <c r="AR55" i="48" s="1"/>
  <c r="D35" i="48"/>
  <c r="AP35" i="48" s="1"/>
  <c r="AP56" i="48" s="1"/>
  <c r="D36" i="48"/>
  <c r="AP36" i="48" s="1"/>
  <c r="AP57" i="48" s="1"/>
  <c r="F36" i="48"/>
  <c r="AR36" i="48" s="1"/>
  <c r="AR57" i="48" s="1"/>
  <c r="D37" i="48"/>
  <c r="AP37" i="48" s="1"/>
  <c r="AP58" i="48" s="1"/>
  <c r="D38" i="48"/>
  <c r="AP38" i="48" s="1"/>
  <c r="AP59" i="48" s="1"/>
  <c r="F38" i="48"/>
  <c r="AR38" i="48" s="1"/>
  <c r="AR59" i="48" s="1"/>
  <c r="D39" i="48"/>
  <c r="AP39" i="48" s="1"/>
  <c r="AP60" i="48" s="1"/>
  <c r="D40" i="48"/>
  <c r="AP40" i="48" s="1"/>
  <c r="AP61" i="48" s="1"/>
  <c r="F40" i="48"/>
  <c r="AR40" i="48" s="1"/>
  <c r="AR61" i="48" s="1"/>
  <c r="D41" i="48"/>
  <c r="AP41" i="48" s="1"/>
  <c r="AP62" i="48" s="1"/>
  <c r="F41" i="48"/>
  <c r="AR41" i="48" s="1"/>
  <c r="AR62" i="48" s="1"/>
  <c r="AI33" i="48" l="1"/>
  <c r="AI54" i="48" s="1"/>
  <c r="Z39" i="48"/>
  <c r="Z60" i="48" s="1"/>
  <c r="Z33" i="48"/>
  <c r="Z54" i="48" s="1"/>
  <c r="N40" i="48"/>
  <c r="N61" i="48" s="1"/>
  <c r="Z37" i="48"/>
  <c r="Z58" i="48" s="1"/>
  <c r="N39" i="48"/>
  <c r="N60" i="48" s="1"/>
  <c r="Z36" i="48"/>
  <c r="Z57" i="48" s="1"/>
  <c r="N35" i="48"/>
  <c r="N56" i="48" s="1"/>
  <c r="AI38" i="48"/>
  <c r="AI59" i="48" s="1"/>
  <c r="AI35" i="48"/>
  <c r="AI56" i="48" s="1"/>
  <c r="Z35" i="48"/>
  <c r="Z56" i="48" s="1"/>
  <c r="Z38" i="48"/>
  <c r="Z59" i="48" s="1"/>
  <c r="AI37" i="48"/>
  <c r="AI58" i="48" s="1"/>
  <c r="N38" i="48"/>
  <c r="N59" i="48" s="1"/>
  <c r="P38" i="48"/>
  <c r="P59" i="48" s="1"/>
  <c r="N37" i="48"/>
  <c r="N58" i="48" s="1"/>
  <c r="P35" i="48"/>
  <c r="P56" i="48" s="1"/>
  <c r="AI36" i="48"/>
  <c r="AI57" i="48" s="1"/>
  <c r="N36" i="48"/>
  <c r="N57" i="48" s="1"/>
  <c r="P41" i="48"/>
  <c r="P62" i="48" s="1"/>
  <c r="N34" i="48"/>
  <c r="N55" i="48" s="1"/>
  <c r="P39" i="48"/>
  <c r="P60" i="48" s="1"/>
  <c r="P34" i="48"/>
  <c r="P55" i="48" s="1"/>
  <c r="P33" i="48"/>
  <c r="P54" i="48" s="1"/>
  <c r="P40" i="48"/>
  <c r="P61" i="48" s="1"/>
  <c r="Z41" i="48"/>
  <c r="Z62" i="48" s="1"/>
  <c r="AI41" i="48"/>
  <c r="AI62" i="48" s="1"/>
  <c r="P37" i="48"/>
  <c r="P58" i="48" s="1"/>
  <c r="P36" i="48"/>
  <c r="P57" i="48" s="1"/>
  <c r="Z40" i="48"/>
  <c r="Z61" i="48" s="1"/>
  <c r="Z34" i="48"/>
  <c r="Z55" i="48" s="1"/>
  <c r="AI40" i="48"/>
  <c r="AI61" i="48" s="1"/>
  <c r="AI34" i="48"/>
  <c r="AI55" i="48" s="1"/>
  <c r="A38" i="48"/>
  <c r="E3" i="39"/>
  <c r="H63" i="48"/>
  <c r="G63" i="48"/>
  <c r="E63" i="48"/>
  <c r="C63" i="48"/>
  <c r="B63" i="48"/>
  <c r="R63" i="48"/>
  <c r="Q63" i="48"/>
  <c r="O63" i="48"/>
  <c r="M63" i="48"/>
  <c r="L63" i="48"/>
  <c r="AB63" i="48"/>
  <c r="AA63" i="48"/>
  <c r="Y63" i="48"/>
  <c r="W63" i="48"/>
  <c r="V63" i="48"/>
  <c r="AK63" i="48"/>
  <c r="AJ63" i="48"/>
  <c r="AH63" i="48"/>
  <c r="AF63" i="48"/>
  <c r="AE63" i="48"/>
  <c r="AT63" i="48"/>
  <c r="AS63" i="48"/>
  <c r="AQ63" i="48"/>
  <c r="AO63" i="48"/>
  <c r="AN63" i="48"/>
  <c r="AU67" i="48"/>
  <c r="AL67" i="48"/>
  <c r="AC67" i="48"/>
  <c r="S67" i="48"/>
  <c r="I67" i="48"/>
  <c r="I46" i="48"/>
  <c r="S46" i="48"/>
  <c r="AC46" i="48"/>
  <c r="AL46" i="48"/>
  <c r="AU46" i="48"/>
  <c r="AT42" i="48"/>
  <c r="AS42" i="48"/>
  <c r="AQ42" i="48"/>
  <c r="AO42" i="48"/>
  <c r="AN42" i="48"/>
  <c r="AK42" i="48"/>
  <c r="AJ42" i="48"/>
  <c r="AH42" i="48"/>
  <c r="AF42" i="48"/>
  <c r="AE42" i="48"/>
  <c r="AB42" i="48"/>
  <c r="AA42" i="48"/>
  <c r="Y42" i="48"/>
  <c r="W42" i="48"/>
  <c r="V42" i="48"/>
  <c r="R42" i="48"/>
  <c r="Q42" i="48"/>
  <c r="O42" i="48"/>
  <c r="M42" i="48"/>
  <c r="L42" i="48"/>
  <c r="C42" i="48"/>
  <c r="E42" i="48"/>
  <c r="G42" i="48"/>
  <c r="H42" i="48"/>
  <c r="B42" i="48"/>
  <c r="BA42" i="48" l="1"/>
  <c r="AZ42" i="48"/>
  <c r="AW42" i="48"/>
  <c r="AX42" i="48"/>
  <c r="AX33" i="48"/>
  <c r="AX35" i="48"/>
  <c r="AX36" i="48"/>
  <c r="AX37" i="48"/>
  <c r="AX39" i="48"/>
  <c r="E40" i="39"/>
  <c r="F40" i="39"/>
  <c r="G40" i="39"/>
  <c r="H40" i="39"/>
  <c r="I40" i="39"/>
  <c r="J40" i="39"/>
  <c r="K40" i="39"/>
  <c r="E41" i="39"/>
  <c r="F41" i="39"/>
  <c r="G41" i="39"/>
  <c r="H41" i="39"/>
  <c r="I41" i="39"/>
  <c r="J41" i="39"/>
  <c r="K41" i="39"/>
  <c r="F39" i="39"/>
  <c r="G39" i="39"/>
  <c r="H39" i="39"/>
  <c r="I39" i="39"/>
  <c r="J39" i="39"/>
  <c r="K39" i="39"/>
  <c r="E39" i="39"/>
  <c r="D62" i="48"/>
  <c r="E23" i="40"/>
  <c r="F23" i="40"/>
  <c r="G23" i="40"/>
  <c r="H23" i="40"/>
  <c r="I23" i="40"/>
  <c r="J23" i="40"/>
  <c r="K23" i="40"/>
  <c r="E24" i="40"/>
  <c r="F24" i="40"/>
  <c r="G24" i="40"/>
  <c r="H24" i="40"/>
  <c r="I24" i="40"/>
  <c r="J24" i="40"/>
  <c r="K24" i="40"/>
  <c r="E25" i="40"/>
  <c r="F25" i="40"/>
  <c r="G25" i="40"/>
  <c r="H25" i="40"/>
  <c r="I25" i="40"/>
  <c r="J25" i="40"/>
  <c r="K25" i="40"/>
  <c r="F22" i="40"/>
  <c r="G22" i="40"/>
  <c r="H22" i="40"/>
  <c r="I22" i="40"/>
  <c r="J22" i="40"/>
  <c r="K22" i="40"/>
  <c r="E22" i="40"/>
  <c r="F55" i="48" l="1"/>
  <c r="F56" i="48"/>
  <c r="F57" i="48"/>
  <c r="F58" i="48"/>
  <c r="F59" i="48"/>
  <c r="F60" i="48"/>
  <c r="F61" i="48"/>
  <c r="F62" i="48"/>
  <c r="D55" i="48"/>
  <c r="D56" i="48"/>
  <c r="D57" i="48"/>
  <c r="D58" i="48"/>
  <c r="D59" i="48"/>
  <c r="D60" i="48"/>
  <c r="D61" i="48"/>
  <c r="F54" i="48" l="1"/>
  <c r="F63" i="48" s="1"/>
  <c r="F42" i="48"/>
  <c r="D54" i="48"/>
  <c r="D63" i="48" s="1"/>
  <c r="D42" i="48"/>
  <c r="AP33" i="48"/>
  <c r="AP54" i="48" s="1"/>
  <c r="AG33" i="48"/>
  <c r="AG54" i="48" s="1"/>
  <c r="AG41" i="48"/>
  <c r="AG62" i="48" s="1"/>
  <c r="X41" i="48"/>
  <c r="X62" i="48" s="1"/>
  <c r="AG40" i="48"/>
  <c r="AG61" i="48" s="1"/>
  <c r="X40" i="48"/>
  <c r="X61" i="48" s="1"/>
  <c r="AG39" i="48"/>
  <c r="AG60" i="48" s="1"/>
  <c r="X39" i="48"/>
  <c r="X60" i="48" s="1"/>
  <c r="AG38" i="48"/>
  <c r="AG59" i="48" s="1"/>
  <c r="AG37" i="48"/>
  <c r="AG58" i="48" s="1"/>
  <c r="AG36" i="48"/>
  <c r="AG57" i="48" s="1"/>
  <c r="AG35" i="48"/>
  <c r="AG56" i="48" s="1"/>
  <c r="AG34" i="48"/>
  <c r="AG55" i="48" s="1"/>
  <c r="X34" i="48"/>
  <c r="X55" i="48" s="1"/>
  <c r="N33" i="48"/>
  <c r="N54" i="48" s="1"/>
  <c r="X33" i="48"/>
  <c r="X54" i="48" s="1"/>
  <c r="X38" i="48"/>
  <c r="X59" i="48" s="1"/>
  <c r="X37" i="48"/>
  <c r="X58" i="48" s="1"/>
  <c r="X36" i="48"/>
  <c r="X57" i="48" s="1"/>
  <c r="X35" i="48"/>
  <c r="X56" i="48" s="1"/>
  <c r="AG63" i="48" l="1"/>
  <c r="AG42" i="48"/>
  <c r="AI63" i="48"/>
  <c r="AI42" i="48"/>
  <c r="AP63" i="48"/>
  <c r="AP42" i="48"/>
  <c r="X63" i="48"/>
  <c r="X42" i="48"/>
  <c r="P63" i="48"/>
  <c r="P42" i="48"/>
  <c r="N63" i="48"/>
  <c r="N42" i="48"/>
  <c r="AR63" i="48"/>
  <c r="AR42" i="48"/>
  <c r="Z63" i="48"/>
  <c r="Z42" i="48"/>
  <c r="O57" i="37"/>
  <c r="AP46" i="48"/>
  <c r="X46" i="48"/>
  <c r="N46" i="48"/>
  <c r="D46" i="48"/>
  <c r="D67" i="48"/>
  <c r="AP67" i="48"/>
  <c r="AG67" i="48"/>
  <c r="X67" i="48"/>
  <c r="N67" i="48"/>
  <c r="F982" i="51" l="1"/>
  <c r="E982" i="51"/>
  <c r="H2" i="35" l="1"/>
  <c r="H97" i="35"/>
  <c r="H98" i="35"/>
  <c r="H99" i="35"/>
  <c r="H100" i="35"/>
  <c r="H101" i="35"/>
  <c r="H102" i="35"/>
  <c r="H103" i="35"/>
  <c r="H104" i="35"/>
  <c r="G6" i="35" l="1"/>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D982" i="51" l="1"/>
  <c r="F104" i="35" l="1"/>
  <c r="F103" i="35"/>
  <c r="F102" i="35"/>
  <c r="F101" i="35"/>
  <c r="F100" i="35"/>
  <c r="F99" i="35"/>
  <c r="F98" i="35"/>
  <c r="F97" i="35"/>
  <c r="F96" i="35"/>
  <c r="F95" i="35"/>
  <c r="F41" i="35"/>
  <c r="F94" i="35"/>
  <c r="F93" i="35"/>
  <c r="F92" i="35"/>
  <c r="F91" i="35"/>
  <c r="F90" i="35"/>
  <c r="F89" i="35"/>
  <c r="F88" i="35"/>
  <c r="F87" i="35"/>
  <c r="F86" i="35"/>
  <c r="F85" i="35"/>
  <c r="F84" i="35"/>
  <c r="F83" i="35"/>
  <c r="F82" i="35"/>
  <c r="F81" i="35"/>
  <c r="F80" i="35"/>
  <c r="F79" i="35"/>
  <c r="F78" i="35"/>
  <c r="F77" i="35"/>
  <c r="F76" i="35"/>
  <c r="F75" i="35"/>
  <c r="F74" i="35"/>
  <c r="F73" i="35"/>
  <c r="F72" i="35"/>
  <c r="F71" i="35"/>
  <c r="F70" i="35"/>
  <c r="F64" i="35"/>
  <c r="F63" i="35"/>
  <c r="F62" i="35"/>
  <c r="F61" i="35"/>
  <c r="F69" i="35"/>
  <c r="F68" i="35"/>
  <c r="F67" i="35"/>
  <c r="F66" i="35"/>
  <c r="F65" i="35"/>
  <c r="Q58" i="5"/>
  <c r="F60" i="35"/>
  <c r="F59" i="35"/>
  <c r="F58" i="35"/>
  <c r="F57" i="35"/>
  <c r="F56" i="35"/>
  <c r="F55" i="35"/>
  <c r="F54" i="35"/>
  <c r="F53" i="35"/>
  <c r="F52" i="35"/>
  <c r="F51" i="35"/>
  <c r="F50" i="35"/>
  <c r="F49" i="35"/>
  <c r="F48" i="35"/>
  <c r="F47" i="35"/>
  <c r="F46" i="35"/>
  <c r="F45" i="35"/>
  <c r="F44" i="35"/>
  <c r="F43" i="35"/>
  <c r="F42" i="35"/>
  <c r="F40" i="35"/>
  <c r="F39" i="35"/>
  <c r="F38" i="35"/>
  <c r="F37" i="35"/>
  <c r="F36" i="35"/>
  <c r="F35" i="35"/>
  <c r="F34" i="35"/>
  <c r="F33" i="35"/>
  <c r="F32" i="35"/>
  <c r="F31" i="35"/>
  <c r="F30" i="35"/>
  <c r="F29" i="35"/>
  <c r="F28" i="35"/>
  <c r="F27" i="35"/>
  <c r="F26" i="35"/>
  <c r="F25" i="35"/>
  <c r="F24" i="35"/>
  <c r="F23" i="35"/>
  <c r="F22" i="35"/>
  <c r="F21" i="35"/>
  <c r="F20" i="35"/>
  <c r="F19" i="35"/>
  <c r="F18" i="35"/>
  <c r="F17" i="35"/>
  <c r="F16" i="35"/>
  <c r="F15" i="35"/>
  <c r="F14" i="35"/>
  <c r="F13" i="35"/>
  <c r="F12" i="35"/>
  <c r="F11" i="35"/>
  <c r="F10" i="35"/>
  <c r="F9" i="35"/>
  <c r="F8" i="35"/>
  <c r="F7" i="35"/>
  <c r="F6" i="35"/>
  <c r="Q99" i="5" l="1"/>
  <c r="Q100" i="5"/>
  <c r="Q101" i="5"/>
  <c r="Q102" i="5"/>
  <c r="Q98" i="5"/>
  <c r="Q94" i="5"/>
  <c r="Q95" i="5"/>
  <c r="Q96" i="5"/>
  <c r="Q97" i="5"/>
  <c r="Q93" i="5"/>
  <c r="Q89" i="5"/>
  <c r="Q90" i="5"/>
  <c r="Q91" i="5"/>
  <c r="Q92" i="5"/>
  <c r="Q88" i="5"/>
  <c r="Q84" i="5"/>
  <c r="Q85" i="5"/>
  <c r="Q86" i="5"/>
  <c r="Q87" i="5"/>
  <c r="Q83" i="5"/>
  <c r="Q79" i="5"/>
  <c r="Q80" i="5"/>
  <c r="Q81" i="5"/>
  <c r="Q82" i="5"/>
  <c r="Q78" i="5"/>
  <c r="Q74" i="5"/>
  <c r="Q75" i="5"/>
  <c r="Q76" i="5"/>
  <c r="Q77" i="5"/>
  <c r="Q73" i="5"/>
  <c r="Q69" i="5"/>
  <c r="Q70" i="5"/>
  <c r="Q71" i="5"/>
  <c r="Q72" i="5"/>
  <c r="Q68" i="5"/>
  <c r="Q64" i="5"/>
  <c r="Q65" i="5"/>
  <c r="Q66" i="5"/>
  <c r="Q67" i="5"/>
  <c r="Q63" i="5"/>
  <c r="Q59" i="5"/>
  <c r="Q60" i="5"/>
  <c r="Q61" i="5"/>
  <c r="Q62" i="5"/>
  <c r="Q4" i="5" l="1"/>
  <c r="Q51" i="5"/>
  <c r="Q52" i="5"/>
  <c r="Q53" i="5"/>
  <c r="Q54" i="5"/>
  <c r="Q55" i="5"/>
  <c r="Q56" i="5"/>
  <c r="Q57" i="5"/>
  <c r="Q50" i="5"/>
  <c r="Q48" i="5"/>
  <c r="Q49" i="5"/>
  <c r="Q47" i="5"/>
  <c r="Q41" i="5"/>
  <c r="Q42" i="5"/>
  <c r="Q43" i="5"/>
  <c r="Q44" i="5"/>
  <c r="Q45" i="5"/>
  <c r="Q46" i="5"/>
  <c r="Q40" i="5"/>
  <c r="Q38" i="5"/>
  <c r="Q39" i="5"/>
  <c r="Q37" i="5"/>
  <c r="Q36" i="5"/>
  <c r="Q35" i="5"/>
  <c r="Q30" i="5"/>
  <c r="Q31" i="5"/>
  <c r="Q32" i="5"/>
  <c r="Q33" i="5"/>
  <c r="Q34" i="5"/>
  <c r="Q29" i="5"/>
  <c r="Q20" i="5"/>
  <c r="Q21" i="5"/>
  <c r="Q22" i="5"/>
  <c r="Q23" i="5"/>
  <c r="Q24" i="5"/>
  <c r="Q25" i="5"/>
  <c r="Q26" i="5"/>
  <c r="Q27" i="5"/>
  <c r="Q28" i="5"/>
  <c r="Q19" i="5"/>
  <c r="Q15" i="5"/>
  <c r="Q16" i="5"/>
  <c r="Q17" i="5"/>
  <c r="Q18" i="5"/>
  <c r="Q14" i="5"/>
  <c r="Q5" i="5"/>
  <c r="Q6" i="5"/>
  <c r="Q7" i="5"/>
  <c r="Q8" i="5"/>
  <c r="Q9" i="5"/>
  <c r="Q10" i="5"/>
  <c r="Q11" i="5"/>
  <c r="Q12" i="5"/>
  <c r="Q13" i="5"/>
  <c r="B12" i="48" l="1"/>
  <c r="O1" i="5" l="1"/>
  <c r="F18" i="48"/>
  <c r="N180" i="47"/>
  <c r="N166" i="47"/>
  <c r="N152" i="47"/>
  <c r="N138" i="47"/>
  <c r="N124" i="47"/>
  <c r="N103" i="46"/>
  <c r="N89" i="46"/>
  <c r="N75" i="46"/>
  <c r="N61" i="46"/>
  <c r="N47" i="46"/>
  <c r="N162" i="45"/>
  <c r="N148" i="45"/>
  <c r="N134" i="45"/>
  <c r="N120" i="45"/>
  <c r="N106" i="45"/>
  <c r="N105" i="44"/>
  <c r="N91" i="44"/>
  <c r="N77" i="44"/>
  <c r="N63" i="44"/>
  <c r="N49" i="44"/>
  <c r="N91" i="43"/>
  <c r="N77" i="43"/>
  <c r="N63" i="43"/>
  <c r="N49" i="43"/>
  <c r="N35" i="43"/>
  <c r="N162" i="42"/>
  <c r="N148" i="42"/>
  <c r="N134" i="42"/>
  <c r="N120" i="42"/>
  <c r="N106" i="42"/>
  <c r="N213" i="41"/>
  <c r="N199" i="41"/>
  <c r="N185" i="41"/>
  <c r="N171" i="41"/>
  <c r="N157" i="41"/>
  <c r="N135" i="40"/>
  <c r="N121" i="40"/>
  <c r="N107" i="40"/>
  <c r="N93" i="40"/>
  <c r="N79" i="40"/>
  <c r="N209" i="39"/>
  <c r="N195" i="39"/>
  <c r="N181" i="39"/>
  <c r="N167" i="39"/>
  <c r="N153" i="39"/>
  <c r="M60" i="35" l="1"/>
  <c r="M61" i="35"/>
  <c r="M62" i="35"/>
  <c r="M63" i="35"/>
  <c r="M64" i="35"/>
  <c r="M65" i="35"/>
  <c r="M66" i="35"/>
  <c r="M67" i="35"/>
  <c r="M68" i="35"/>
  <c r="M69" i="35"/>
  <c r="M70" i="35"/>
  <c r="M71" i="35"/>
  <c r="M72" i="35"/>
  <c r="M73" i="35"/>
  <c r="M74" i="35"/>
  <c r="M75" i="35"/>
  <c r="M76" i="35"/>
  <c r="M77" i="35"/>
  <c r="M78" i="35"/>
  <c r="M79" i="35"/>
  <c r="M80" i="35"/>
  <c r="M81" i="35"/>
  <c r="M82" i="35"/>
  <c r="M83" i="35"/>
  <c r="M84" i="35"/>
  <c r="M85" i="35"/>
  <c r="M86" i="35"/>
  <c r="M87" i="35"/>
  <c r="M88" i="35"/>
  <c r="M89" i="35"/>
  <c r="M90" i="35"/>
  <c r="M91" i="35"/>
  <c r="M92" i="35"/>
  <c r="M93" i="35"/>
  <c r="M94" i="35"/>
  <c r="M95" i="35"/>
  <c r="M96" i="35"/>
  <c r="M97" i="35"/>
  <c r="M98" i="35"/>
  <c r="M99" i="35"/>
  <c r="M100" i="35"/>
  <c r="M101" i="35"/>
  <c r="M102" i="35"/>
  <c r="M103" i="35"/>
  <c r="M104" i="35"/>
  <c r="B61" i="35"/>
  <c r="B62" i="35"/>
  <c r="B63" i="35"/>
  <c r="B64" i="35"/>
  <c r="B65" i="35"/>
  <c r="B66" i="35"/>
  <c r="B67" i="35"/>
  <c r="B68" i="35"/>
  <c r="B69" i="35"/>
  <c r="B70" i="35"/>
  <c r="B71" i="35"/>
  <c r="B72" i="35"/>
  <c r="B73" i="35"/>
  <c r="B74" i="35"/>
  <c r="B75" i="35"/>
  <c r="B76" i="35"/>
  <c r="B77" i="35"/>
  <c r="B78" i="35"/>
  <c r="B79" i="35"/>
  <c r="B80" i="35"/>
  <c r="B81" i="35"/>
  <c r="B82" i="35"/>
  <c r="B83" i="35"/>
  <c r="B84" i="35"/>
  <c r="B85" i="35"/>
  <c r="B86" i="35"/>
  <c r="B87" i="35"/>
  <c r="B88" i="35"/>
  <c r="B89" i="35"/>
  <c r="B90" i="35"/>
  <c r="B91" i="35"/>
  <c r="B92" i="35"/>
  <c r="B93" i="35"/>
  <c r="B94" i="35"/>
  <c r="B95" i="35"/>
  <c r="B96" i="35"/>
  <c r="B97" i="35"/>
  <c r="B98" i="35"/>
  <c r="B99" i="35"/>
  <c r="B100" i="35"/>
  <c r="B101" i="35"/>
  <c r="B102" i="35"/>
  <c r="B103" i="35"/>
  <c r="B104" i="35"/>
  <c r="B60" i="35"/>
  <c r="BO71" i="35" l="1"/>
  <c r="BP71" i="35"/>
  <c r="BR71" i="35"/>
  <c r="BS71" i="35"/>
  <c r="BQ71" i="35"/>
  <c r="BT71" i="35"/>
  <c r="BU71" i="35"/>
  <c r="BO102" i="35"/>
  <c r="BQ102" i="35"/>
  <c r="BR102" i="35"/>
  <c r="BP102" i="35"/>
  <c r="BS102" i="35"/>
  <c r="BU102" i="35"/>
  <c r="BT102" i="35"/>
  <c r="BS99" i="35"/>
  <c r="BT99" i="35"/>
  <c r="BO99" i="35"/>
  <c r="BP99" i="35"/>
  <c r="BQ99" i="35"/>
  <c r="BR99" i="35"/>
  <c r="BU99" i="35"/>
  <c r="BS91" i="35"/>
  <c r="BT91" i="35"/>
  <c r="BO91" i="35"/>
  <c r="BU91" i="35"/>
  <c r="BP91" i="35"/>
  <c r="BR91" i="35"/>
  <c r="BQ91" i="35"/>
  <c r="BS83" i="35"/>
  <c r="BT83" i="35"/>
  <c r="BO83" i="35"/>
  <c r="BP83" i="35"/>
  <c r="BR83" i="35"/>
  <c r="BU83" i="35"/>
  <c r="BQ83" i="35"/>
  <c r="BS75" i="35"/>
  <c r="BT75" i="35"/>
  <c r="BO75" i="35"/>
  <c r="BU75" i="35"/>
  <c r="BP75" i="35"/>
  <c r="BQ75" i="35"/>
  <c r="BR75" i="35"/>
  <c r="BS67" i="35"/>
  <c r="BT67" i="35"/>
  <c r="BU67" i="35"/>
  <c r="BO67" i="35"/>
  <c r="BP67" i="35"/>
  <c r="BQ67" i="35"/>
  <c r="BR67" i="35"/>
  <c r="BO95" i="35"/>
  <c r="BP95" i="35"/>
  <c r="BR95" i="35"/>
  <c r="BS95" i="35"/>
  <c r="BT95" i="35"/>
  <c r="BQ95" i="35"/>
  <c r="BU95" i="35"/>
  <c r="BO70" i="35"/>
  <c r="BP70" i="35"/>
  <c r="BQ70" i="35"/>
  <c r="BR70" i="35"/>
  <c r="BS70" i="35"/>
  <c r="BT70" i="35"/>
  <c r="BU70" i="35"/>
  <c r="BR98" i="35"/>
  <c r="BS98" i="35"/>
  <c r="BU98" i="35"/>
  <c r="BT98" i="35"/>
  <c r="BO98" i="35"/>
  <c r="BQ98" i="35"/>
  <c r="BP98" i="35"/>
  <c r="BR90" i="35"/>
  <c r="BS90" i="35"/>
  <c r="BU90" i="35"/>
  <c r="BO90" i="35"/>
  <c r="BQ90" i="35"/>
  <c r="BT90" i="35"/>
  <c r="BP90" i="35"/>
  <c r="BR82" i="35"/>
  <c r="BS82" i="35"/>
  <c r="BU82" i="35"/>
  <c r="BT82" i="35"/>
  <c r="BO82" i="35"/>
  <c r="BQ82" i="35"/>
  <c r="BP82" i="35"/>
  <c r="BR74" i="35"/>
  <c r="BS74" i="35"/>
  <c r="BU74" i="35"/>
  <c r="BO74" i="35"/>
  <c r="BP74" i="35"/>
  <c r="BQ74" i="35"/>
  <c r="BT74" i="35"/>
  <c r="BR66" i="35"/>
  <c r="BS66" i="35"/>
  <c r="BT66" i="35"/>
  <c r="BU66" i="35"/>
  <c r="BO66" i="35"/>
  <c r="BP66" i="35"/>
  <c r="BQ66" i="35"/>
  <c r="BO63" i="35"/>
  <c r="BP63" i="35"/>
  <c r="BQ63" i="35"/>
  <c r="BR63" i="35"/>
  <c r="BS63" i="35"/>
  <c r="BT63" i="35"/>
  <c r="BU63" i="35"/>
  <c r="BO86" i="35"/>
  <c r="BQ86" i="35"/>
  <c r="BR86" i="35"/>
  <c r="BP86" i="35"/>
  <c r="BS86" i="35"/>
  <c r="BU86" i="35"/>
  <c r="BT86" i="35"/>
  <c r="BQ97" i="35"/>
  <c r="BR97" i="35"/>
  <c r="BT97" i="35"/>
  <c r="BU97" i="35"/>
  <c r="BS97" i="35"/>
  <c r="BP97" i="35"/>
  <c r="BO97" i="35"/>
  <c r="BQ89" i="35"/>
  <c r="BR89" i="35"/>
  <c r="BT89" i="35"/>
  <c r="BU89" i="35"/>
  <c r="BS89" i="35"/>
  <c r="BO89" i="35"/>
  <c r="BP89" i="35"/>
  <c r="BQ81" i="35"/>
  <c r="BR81" i="35"/>
  <c r="BT81" i="35"/>
  <c r="BU81" i="35"/>
  <c r="BO81" i="35"/>
  <c r="BP81" i="35"/>
  <c r="BS81" i="35"/>
  <c r="BQ73" i="35"/>
  <c r="BR73" i="35"/>
  <c r="BT73" i="35"/>
  <c r="BU73" i="35"/>
  <c r="BS73" i="35"/>
  <c r="BO73" i="35"/>
  <c r="BP73" i="35"/>
  <c r="BQ65" i="35"/>
  <c r="BR65" i="35"/>
  <c r="BS65" i="35"/>
  <c r="BT65" i="35"/>
  <c r="BU65" i="35"/>
  <c r="BO65" i="35"/>
  <c r="BP65" i="35"/>
  <c r="BO94" i="35"/>
  <c r="BQ94" i="35"/>
  <c r="BR94" i="35"/>
  <c r="BP94" i="35"/>
  <c r="BS94" i="35"/>
  <c r="BU94" i="35"/>
  <c r="BT94" i="35"/>
  <c r="BP104" i="35"/>
  <c r="BQ104" i="35"/>
  <c r="BS104" i="35"/>
  <c r="BT104" i="35"/>
  <c r="BO104" i="35"/>
  <c r="BU104" i="35"/>
  <c r="BR104" i="35"/>
  <c r="BP96" i="35"/>
  <c r="BQ96" i="35"/>
  <c r="BS96" i="35"/>
  <c r="BT96" i="35"/>
  <c r="BR96" i="35"/>
  <c r="BU96" i="35"/>
  <c r="BO96" i="35"/>
  <c r="BP88" i="35"/>
  <c r="BQ88" i="35"/>
  <c r="BS88" i="35"/>
  <c r="BT88" i="35"/>
  <c r="BR88" i="35"/>
  <c r="BO88" i="35"/>
  <c r="BU88" i="35"/>
  <c r="BT80" i="35"/>
  <c r="BP80" i="35"/>
  <c r="BQ80" i="35"/>
  <c r="BS80" i="35"/>
  <c r="BR80" i="35"/>
  <c r="BU80" i="35"/>
  <c r="BO80" i="35"/>
  <c r="BP72" i="35"/>
  <c r="BQ72" i="35"/>
  <c r="BS72" i="35"/>
  <c r="BT72" i="35"/>
  <c r="BO72" i="35"/>
  <c r="BR72" i="35"/>
  <c r="BU72" i="35"/>
  <c r="BU64" i="35"/>
  <c r="BP64" i="35"/>
  <c r="BQ64" i="35"/>
  <c r="BR64" i="35"/>
  <c r="BS64" i="35"/>
  <c r="BT64" i="35"/>
  <c r="BO64" i="35"/>
  <c r="BO103" i="35"/>
  <c r="BP103" i="35"/>
  <c r="BR103" i="35"/>
  <c r="BS103" i="35"/>
  <c r="BQ103" i="35"/>
  <c r="BT103" i="35"/>
  <c r="BU103" i="35"/>
  <c r="BO79" i="35"/>
  <c r="BP79" i="35"/>
  <c r="BR79" i="35"/>
  <c r="BS79" i="35"/>
  <c r="BQ79" i="35"/>
  <c r="BT79" i="35"/>
  <c r="BU79" i="35"/>
  <c r="BO62" i="35"/>
  <c r="BP62" i="35"/>
  <c r="BQ62" i="35"/>
  <c r="BR62" i="35"/>
  <c r="BS62" i="35"/>
  <c r="BT62" i="35"/>
  <c r="BU62" i="35"/>
  <c r="BU101" i="35"/>
  <c r="BP101" i="35"/>
  <c r="BQ101" i="35"/>
  <c r="BO101" i="35"/>
  <c r="BR101" i="35"/>
  <c r="BT101" i="35"/>
  <c r="BS101" i="35"/>
  <c r="BU93" i="35"/>
  <c r="BP93" i="35"/>
  <c r="BQ93" i="35"/>
  <c r="BR93" i="35"/>
  <c r="BT93" i="35"/>
  <c r="BS93" i="35"/>
  <c r="BO93" i="35"/>
  <c r="BU85" i="35"/>
  <c r="BP85" i="35"/>
  <c r="BQ85" i="35"/>
  <c r="BO85" i="35"/>
  <c r="BR85" i="35"/>
  <c r="BS85" i="35"/>
  <c r="BT85" i="35"/>
  <c r="BU77" i="35"/>
  <c r="BP77" i="35"/>
  <c r="BQ77" i="35"/>
  <c r="BO77" i="35"/>
  <c r="BR77" i="35"/>
  <c r="BS77" i="35"/>
  <c r="BT77" i="35"/>
  <c r="BU69" i="35"/>
  <c r="BO69" i="35"/>
  <c r="BP69" i="35"/>
  <c r="BQ69" i="35"/>
  <c r="BR69" i="35"/>
  <c r="BS69" i="35"/>
  <c r="BT69" i="35"/>
  <c r="BU61" i="35"/>
  <c r="BO61" i="35"/>
  <c r="BP61" i="35"/>
  <c r="BQ61" i="35"/>
  <c r="BR61" i="35"/>
  <c r="BS61" i="35"/>
  <c r="BT61" i="35"/>
  <c r="BO87" i="35"/>
  <c r="BP87" i="35"/>
  <c r="BR87" i="35"/>
  <c r="BS87" i="35"/>
  <c r="BQ87" i="35"/>
  <c r="BT87" i="35"/>
  <c r="BU87" i="35"/>
  <c r="BO78" i="35"/>
  <c r="BQ78" i="35"/>
  <c r="BR78" i="35"/>
  <c r="BP78" i="35"/>
  <c r="BS78" i="35"/>
  <c r="BT78" i="35"/>
  <c r="BU78" i="35"/>
  <c r="BT100" i="35"/>
  <c r="BU100" i="35"/>
  <c r="BO100" i="35"/>
  <c r="BP100" i="35"/>
  <c r="BQ100" i="35"/>
  <c r="BS100" i="35"/>
  <c r="BR100" i="35"/>
  <c r="BT92" i="35"/>
  <c r="BU92" i="35"/>
  <c r="BO92" i="35"/>
  <c r="BP92" i="35"/>
  <c r="BQ92" i="35"/>
  <c r="BR92" i="35"/>
  <c r="BS92" i="35"/>
  <c r="BT84" i="35"/>
  <c r="BU84" i="35"/>
  <c r="BO84" i="35"/>
  <c r="BP84" i="35"/>
  <c r="BQ84" i="35"/>
  <c r="BR84" i="35"/>
  <c r="BS84" i="35"/>
  <c r="BT76" i="35"/>
  <c r="BU76" i="35"/>
  <c r="BO76" i="35"/>
  <c r="BP76" i="35"/>
  <c r="BQ76" i="35"/>
  <c r="BR76" i="35"/>
  <c r="BS76" i="35"/>
  <c r="BT68" i="35"/>
  <c r="BU68" i="35"/>
  <c r="BO68" i="35"/>
  <c r="BP68" i="35"/>
  <c r="BR68" i="35"/>
  <c r="BS68" i="35"/>
  <c r="BQ68" i="35"/>
  <c r="BT60" i="35"/>
  <c r="BU60" i="35"/>
  <c r="BO60" i="35"/>
  <c r="BP60" i="35"/>
  <c r="BQ60" i="35"/>
  <c r="BR60" i="35"/>
  <c r="BS60" i="35"/>
  <c r="E61" i="35"/>
  <c r="Z61" i="35" s="1"/>
  <c r="T61" i="35" l="1"/>
  <c r="E7" i="35"/>
  <c r="Z7" i="35" s="1"/>
  <c r="E11" i="35"/>
  <c r="Z11" i="35" s="1"/>
  <c r="E15" i="35"/>
  <c r="Z15" i="35" s="1"/>
  <c r="E19" i="35"/>
  <c r="Z19" i="35" s="1"/>
  <c r="E23" i="35"/>
  <c r="Z23" i="35" s="1"/>
  <c r="E27" i="35"/>
  <c r="Z27" i="35" s="1"/>
  <c r="E31" i="35"/>
  <c r="Z31" i="35" s="1"/>
  <c r="E35" i="35"/>
  <c r="Z35" i="35" s="1"/>
  <c r="E39" i="35"/>
  <c r="Z39" i="35" s="1"/>
  <c r="E43" i="35"/>
  <c r="Z43" i="35" s="1"/>
  <c r="E47" i="35"/>
  <c r="Z47" i="35" s="1"/>
  <c r="E51" i="35"/>
  <c r="Z51" i="35" s="1"/>
  <c r="E55" i="35"/>
  <c r="Z55" i="35" s="1"/>
  <c r="E59" i="35"/>
  <c r="Z59" i="35" s="1"/>
  <c r="E63" i="35"/>
  <c r="Z63" i="35" s="1"/>
  <c r="E67" i="35"/>
  <c r="Z67" i="35" s="1"/>
  <c r="E71" i="35"/>
  <c r="Z71" i="35" s="1"/>
  <c r="E75" i="35"/>
  <c r="Z75" i="35" s="1"/>
  <c r="E79" i="35"/>
  <c r="Z79" i="35" s="1"/>
  <c r="E83" i="35"/>
  <c r="Z83" i="35" s="1"/>
  <c r="E87" i="35"/>
  <c r="Z87" i="35" s="1"/>
  <c r="E91" i="35"/>
  <c r="Z91" i="35" s="1"/>
  <c r="E95" i="35"/>
  <c r="Z95" i="35" s="1"/>
  <c r="E99" i="35"/>
  <c r="Z99" i="35" s="1"/>
  <c r="E103" i="35"/>
  <c r="Z103" i="35" s="1"/>
  <c r="E14" i="35"/>
  <c r="Z14" i="35" s="1"/>
  <c r="E30" i="35"/>
  <c r="Z30" i="35" s="1"/>
  <c r="E42" i="35"/>
  <c r="Z42" i="35" s="1"/>
  <c r="E50" i="35"/>
  <c r="E62" i="35"/>
  <c r="Z62" i="35" s="1"/>
  <c r="E70" i="35"/>
  <c r="Z70" i="35" s="1"/>
  <c r="E82" i="35"/>
  <c r="Z82" i="35" s="1"/>
  <c r="E94" i="35"/>
  <c r="Z94" i="35" s="1"/>
  <c r="E102" i="35"/>
  <c r="Z102" i="35" s="1"/>
  <c r="E8" i="35"/>
  <c r="Z8" i="35" s="1"/>
  <c r="E12" i="35"/>
  <c r="Z12" i="35" s="1"/>
  <c r="E16" i="35"/>
  <c r="Z16" i="35" s="1"/>
  <c r="E20" i="35"/>
  <c r="Z20" i="35" s="1"/>
  <c r="E24" i="35"/>
  <c r="Z24" i="35" s="1"/>
  <c r="E28" i="35"/>
  <c r="Z28" i="35" s="1"/>
  <c r="E32" i="35"/>
  <c r="Z32" i="35" s="1"/>
  <c r="E36" i="35"/>
  <c r="Z36" i="35" s="1"/>
  <c r="E40" i="35"/>
  <c r="Z40" i="35" s="1"/>
  <c r="E44" i="35"/>
  <c r="Z44" i="35" s="1"/>
  <c r="E48" i="35"/>
  <c r="Z48" i="35" s="1"/>
  <c r="E52" i="35"/>
  <c r="Z52" i="35" s="1"/>
  <c r="E56" i="35"/>
  <c r="Z56" i="35" s="1"/>
  <c r="E60" i="35"/>
  <c r="Z60" i="35" s="1"/>
  <c r="E64" i="35"/>
  <c r="Z64" i="35" s="1"/>
  <c r="E68" i="35"/>
  <c r="Z68" i="35" s="1"/>
  <c r="E72" i="35"/>
  <c r="Z72" i="35" s="1"/>
  <c r="E76" i="35"/>
  <c r="Z76" i="35" s="1"/>
  <c r="E80" i="35"/>
  <c r="Z80" i="35" s="1"/>
  <c r="E84" i="35"/>
  <c r="Z84" i="35" s="1"/>
  <c r="E88" i="35"/>
  <c r="Z88" i="35" s="1"/>
  <c r="E92" i="35"/>
  <c r="Z92" i="35" s="1"/>
  <c r="E96" i="35"/>
  <c r="Z96" i="35" s="1"/>
  <c r="E100" i="35"/>
  <c r="Z100" i="35" s="1"/>
  <c r="E104" i="35"/>
  <c r="Z104" i="35" s="1"/>
  <c r="E18" i="35"/>
  <c r="Z18" i="35" s="1"/>
  <c r="E26" i="35"/>
  <c r="Z26" i="35" s="1"/>
  <c r="E38" i="35"/>
  <c r="Z38" i="35" s="1"/>
  <c r="E54" i="35"/>
  <c r="Z54" i="35" s="1"/>
  <c r="E66" i="35"/>
  <c r="Z66" i="35" s="1"/>
  <c r="E78" i="35"/>
  <c r="Z78" i="35" s="1"/>
  <c r="E86" i="35"/>
  <c r="Z86" i="35" s="1"/>
  <c r="E98" i="35"/>
  <c r="Z98" i="35" s="1"/>
  <c r="E9" i="35"/>
  <c r="Z9" i="35" s="1"/>
  <c r="E13" i="35"/>
  <c r="Z13" i="35" s="1"/>
  <c r="E17" i="35"/>
  <c r="Z17" i="35" s="1"/>
  <c r="E21" i="35"/>
  <c r="Z21" i="35" s="1"/>
  <c r="E25" i="35"/>
  <c r="Z25" i="35" s="1"/>
  <c r="E29" i="35"/>
  <c r="Z29" i="35" s="1"/>
  <c r="E33" i="35"/>
  <c r="Z33" i="35" s="1"/>
  <c r="E37" i="35"/>
  <c r="Z37" i="35" s="1"/>
  <c r="E41" i="35"/>
  <c r="Z41" i="35" s="1"/>
  <c r="E45" i="35"/>
  <c r="Z45" i="35" s="1"/>
  <c r="E49" i="35"/>
  <c r="Z49" i="35" s="1"/>
  <c r="E53" i="35"/>
  <c r="Z53" i="35" s="1"/>
  <c r="E57" i="35"/>
  <c r="Z57" i="35" s="1"/>
  <c r="E65" i="35"/>
  <c r="Z65" i="35" s="1"/>
  <c r="E69" i="35"/>
  <c r="Z69" i="35" s="1"/>
  <c r="E73" i="35"/>
  <c r="Z73" i="35" s="1"/>
  <c r="E77" i="35"/>
  <c r="Z77" i="35" s="1"/>
  <c r="E81" i="35"/>
  <c r="Z81" i="35" s="1"/>
  <c r="E85" i="35"/>
  <c r="Z85" i="35" s="1"/>
  <c r="E89" i="35"/>
  <c r="Z89" i="35" s="1"/>
  <c r="E93" i="35"/>
  <c r="Z93" i="35" s="1"/>
  <c r="E97" i="35"/>
  <c r="Z97" i="35" s="1"/>
  <c r="E101" i="35"/>
  <c r="Z101" i="35" s="1"/>
  <c r="E10" i="35"/>
  <c r="Z10" i="35" s="1"/>
  <c r="E22" i="35"/>
  <c r="Z22" i="35" s="1"/>
  <c r="E34" i="35"/>
  <c r="Z34" i="35" s="1"/>
  <c r="E46" i="35"/>
  <c r="Z46" i="35" s="1"/>
  <c r="E58" i="35"/>
  <c r="Z58" i="35" s="1"/>
  <c r="E74" i="35"/>
  <c r="Z74" i="35" s="1"/>
  <c r="E90" i="35"/>
  <c r="Z90" i="35" s="1"/>
  <c r="E6" i="35"/>
  <c r="Z6" i="35" s="1"/>
  <c r="C1" i="51"/>
  <c r="Z50" i="35" l="1"/>
  <c r="T50" i="35"/>
  <c r="CP61" i="35"/>
  <c r="CQ61" i="35"/>
  <c r="CR61" i="35"/>
  <c r="CS61" i="35"/>
  <c r="CT61" i="35"/>
  <c r="CV61" i="35"/>
  <c r="CU61" i="35"/>
  <c r="T37" i="35"/>
  <c r="U37" i="35" s="1"/>
  <c r="T79" i="35"/>
  <c r="T86" i="35"/>
  <c r="T58" i="35"/>
  <c r="T89" i="35"/>
  <c r="T21" i="35"/>
  <c r="T54" i="35"/>
  <c r="U54" i="35" s="1"/>
  <c r="T88" i="35"/>
  <c r="T56" i="35"/>
  <c r="U56" i="35" s="1"/>
  <c r="T24" i="35"/>
  <c r="T70" i="35"/>
  <c r="T95" i="35"/>
  <c r="T63" i="35"/>
  <c r="T31" i="35"/>
  <c r="T104" i="35"/>
  <c r="T30" i="35"/>
  <c r="T101" i="35"/>
  <c r="T68" i="35"/>
  <c r="T46" i="35"/>
  <c r="T85" i="35"/>
  <c r="T49" i="35"/>
  <c r="T17" i="35"/>
  <c r="T38" i="35"/>
  <c r="T84" i="35"/>
  <c r="T20" i="35"/>
  <c r="U20" i="35" s="1"/>
  <c r="T62" i="35"/>
  <c r="T91" i="35"/>
  <c r="T27" i="35"/>
  <c r="T72" i="35"/>
  <c r="T81" i="35"/>
  <c r="T87" i="35"/>
  <c r="T98" i="35"/>
  <c r="T13" i="35"/>
  <c r="T80" i="35"/>
  <c r="T22" i="35"/>
  <c r="T77" i="35"/>
  <c r="T41" i="35"/>
  <c r="T18" i="35"/>
  <c r="T76" i="35"/>
  <c r="T44" i="35"/>
  <c r="T42" i="35"/>
  <c r="U42" i="35" s="1"/>
  <c r="T83" i="35"/>
  <c r="T51" i="35"/>
  <c r="T19" i="35"/>
  <c r="T73" i="35"/>
  <c r="T15" i="35"/>
  <c r="T69" i="35"/>
  <c r="T100" i="35"/>
  <c r="T36" i="35"/>
  <c r="U36" i="35" s="1"/>
  <c r="T102" i="35"/>
  <c r="T75" i="35"/>
  <c r="T11" i="35"/>
  <c r="U11" i="35" s="1"/>
  <c r="T97" i="35"/>
  <c r="T78" i="35"/>
  <c r="T64" i="35"/>
  <c r="T94" i="35"/>
  <c r="T103" i="35"/>
  <c r="T71" i="35"/>
  <c r="T40" i="35"/>
  <c r="T47" i="35"/>
  <c r="T33" i="35"/>
  <c r="T43" i="35"/>
  <c r="U43" i="35" s="1"/>
  <c r="T90" i="35"/>
  <c r="T65" i="35"/>
  <c r="T29" i="35"/>
  <c r="U29" i="35" s="1"/>
  <c r="T96" i="35"/>
  <c r="T32" i="35"/>
  <c r="T74" i="35"/>
  <c r="T93" i="35"/>
  <c r="T57" i="35"/>
  <c r="T25" i="35"/>
  <c r="T66" i="35"/>
  <c r="T92" i="35"/>
  <c r="T60" i="35"/>
  <c r="T28" i="35"/>
  <c r="T82" i="35"/>
  <c r="T99" i="35"/>
  <c r="T67" i="35"/>
  <c r="T35" i="35"/>
  <c r="U35" i="35" s="1"/>
  <c r="T10" i="35"/>
  <c r="T6" i="35"/>
  <c r="U6" i="35" s="1"/>
  <c r="T9" i="35"/>
  <c r="T8" i="35"/>
  <c r="U8" i="35" s="1"/>
  <c r="P37" i="5"/>
  <c r="T39" i="35"/>
  <c r="P5" i="5"/>
  <c r="T7" i="35"/>
  <c r="P51" i="5"/>
  <c r="T53" i="35"/>
  <c r="P50" i="5"/>
  <c r="T52" i="35"/>
  <c r="P57" i="5"/>
  <c r="T59" i="35"/>
  <c r="P32" i="5"/>
  <c r="T34" i="35"/>
  <c r="P43" i="5"/>
  <c r="T45" i="35"/>
  <c r="P24" i="5"/>
  <c r="T26" i="35"/>
  <c r="P46" i="5"/>
  <c r="T48" i="35"/>
  <c r="P14" i="5"/>
  <c r="T16" i="35"/>
  <c r="P48" i="5"/>
  <c r="P53" i="5"/>
  <c r="T55" i="35"/>
  <c r="P21" i="5"/>
  <c r="T23" i="35"/>
  <c r="P10" i="5"/>
  <c r="T12" i="35"/>
  <c r="U12" i="35" s="1"/>
  <c r="P12" i="5"/>
  <c r="T14" i="35"/>
  <c r="U61" i="35"/>
  <c r="P9" i="5"/>
  <c r="P15" i="5"/>
  <c r="P34" i="5"/>
  <c r="P40" i="5"/>
  <c r="P29" i="5"/>
  <c r="P17" i="5"/>
  <c r="P41" i="5"/>
  <c r="P47" i="5"/>
  <c r="P38" i="5"/>
  <c r="P19" i="5"/>
  <c r="P18" i="5"/>
  <c r="P25" i="5"/>
  <c r="P31" i="5"/>
  <c r="P30" i="5"/>
  <c r="P36" i="5"/>
  <c r="P11" i="5"/>
  <c r="P6" i="5"/>
  <c r="P44" i="5"/>
  <c r="P7" i="5"/>
  <c r="P26" i="5"/>
  <c r="P33" i="5"/>
  <c r="P49" i="5"/>
  <c r="P23" i="5"/>
  <c r="P27" i="5"/>
  <c r="P42" i="5"/>
  <c r="P56" i="5"/>
  <c r="P8" i="5"/>
  <c r="P35" i="5"/>
  <c r="P52" i="5"/>
  <c r="P54" i="5"/>
  <c r="P22" i="5"/>
  <c r="P28" i="5"/>
  <c r="P45" i="5"/>
  <c r="P13" i="5"/>
  <c r="P39" i="5"/>
  <c r="P16" i="5"/>
  <c r="C218" i="51"/>
  <c r="A19" i="5" s="1"/>
  <c r="C199" i="51"/>
  <c r="P55" i="5"/>
  <c r="P20" i="5"/>
  <c r="P4" i="5"/>
  <c r="C378" i="51"/>
  <c r="D8" i="5" s="1"/>
  <c r="D10" i="35" s="1"/>
  <c r="C386" i="51"/>
  <c r="D16" i="5" s="1"/>
  <c r="D18" i="35" s="1"/>
  <c r="C394" i="51"/>
  <c r="D24" i="5" s="1"/>
  <c r="D26" i="35" s="1"/>
  <c r="C402" i="51"/>
  <c r="D32" i="5" s="1"/>
  <c r="D34" i="35" s="1"/>
  <c r="C410" i="51"/>
  <c r="D40" i="5" s="1"/>
  <c r="D42" i="35" s="1"/>
  <c r="C418" i="51"/>
  <c r="D48" i="5" s="1"/>
  <c r="D50" i="35" s="1"/>
  <c r="C426" i="51"/>
  <c r="D56" i="5" s="1"/>
  <c r="D58" i="35" s="1"/>
  <c r="C434" i="51"/>
  <c r="E7" i="5" s="1"/>
  <c r="C442" i="51"/>
  <c r="C450" i="51"/>
  <c r="E23" i="5" s="1"/>
  <c r="C458" i="51"/>
  <c r="E31" i="5" s="1"/>
  <c r="C466" i="51"/>
  <c r="E39" i="5" s="1"/>
  <c r="C474" i="51"/>
  <c r="E47" i="5" s="1"/>
  <c r="C482" i="51"/>
  <c r="E55" i="5" s="1"/>
  <c r="C490" i="51"/>
  <c r="C498" i="51"/>
  <c r="F14" i="5" s="1"/>
  <c r="C506" i="51"/>
  <c r="F22" i="5" s="1"/>
  <c r="C514" i="51"/>
  <c r="F30" i="5" s="1"/>
  <c r="C522" i="51"/>
  <c r="F38" i="5" s="1"/>
  <c r="C530" i="51"/>
  <c r="F46" i="5" s="1"/>
  <c r="C538" i="51"/>
  <c r="F54" i="5" s="1"/>
  <c r="C546" i="51"/>
  <c r="G5" i="5" s="1"/>
  <c r="C554" i="51"/>
  <c r="G13" i="5" s="1"/>
  <c r="C562" i="51"/>
  <c r="G21" i="5" s="1"/>
  <c r="C570" i="51"/>
  <c r="G29" i="5" s="1"/>
  <c r="C578" i="51"/>
  <c r="G37" i="5" s="1"/>
  <c r="C586" i="51"/>
  <c r="G45" i="5" s="1"/>
  <c r="C594" i="51"/>
  <c r="G53" i="5" s="1"/>
  <c r="C602" i="51"/>
  <c r="H4" i="5" s="1"/>
  <c r="C610" i="51"/>
  <c r="H12" i="5" s="1"/>
  <c r="C618" i="51"/>
  <c r="H20" i="5" s="1"/>
  <c r="C626" i="51"/>
  <c r="H28" i="5" s="1"/>
  <c r="C634" i="51"/>
  <c r="H36" i="5" s="1"/>
  <c r="C642" i="51"/>
  <c r="H44" i="5" s="1"/>
  <c r="C650" i="51"/>
  <c r="C658" i="51"/>
  <c r="I3" i="5" s="1"/>
  <c r="C666" i="51"/>
  <c r="I11" i="5" s="1"/>
  <c r="C674" i="51"/>
  <c r="I19" i="5" s="1"/>
  <c r="C682" i="51"/>
  <c r="I27" i="5" s="1"/>
  <c r="C690" i="51"/>
  <c r="C698" i="51"/>
  <c r="C706" i="51"/>
  <c r="C714" i="51"/>
  <c r="C722" i="51"/>
  <c r="M7" i="5" s="1"/>
  <c r="C730" i="51"/>
  <c r="M15" i="5" s="1"/>
  <c r="C738" i="51"/>
  <c r="M23" i="5" s="1"/>
  <c r="C746" i="51"/>
  <c r="M31" i="5" s="1"/>
  <c r="C754" i="51"/>
  <c r="M39" i="5" s="1"/>
  <c r="C762" i="51"/>
  <c r="M47" i="5" s="1"/>
  <c r="C770" i="51"/>
  <c r="M55" i="5" s="1"/>
  <c r="C778" i="51"/>
  <c r="O6" i="5" s="1"/>
  <c r="C786" i="51"/>
  <c r="O14" i="5" s="1"/>
  <c r="C794" i="51"/>
  <c r="O22" i="5" s="1"/>
  <c r="C802" i="51"/>
  <c r="O30" i="5" s="1"/>
  <c r="C810" i="51"/>
  <c r="O38" i="5" s="1"/>
  <c r="C818" i="51"/>
  <c r="O46" i="5" s="1"/>
  <c r="C826" i="51"/>
  <c r="O54" i="5" s="1"/>
  <c r="C834" i="51"/>
  <c r="C842" i="51"/>
  <c r="A62" i="5" s="1"/>
  <c r="C850" i="51"/>
  <c r="A70" i="5" s="1"/>
  <c r="C858" i="51"/>
  <c r="A78" i="5" s="1"/>
  <c r="C866" i="51"/>
  <c r="A86" i="5" s="1"/>
  <c r="C874" i="51"/>
  <c r="A94" i="5" s="1"/>
  <c r="C882" i="51"/>
  <c r="A102" i="5" s="1"/>
  <c r="C890" i="51"/>
  <c r="C898" i="51"/>
  <c r="C195" i="39" s="1"/>
  <c r="C906" i="51"/>
  <c r="C171" i="41" s="1"/>
  <c r="C914" i="51"/>
  <c r="C162" i="42" s="1"/>
  <c r="C922" i="51"/>
  <c r="C77" i="44" s="1"/>
  <c r="C930" i="51"/>
  <c r="C47" i="46" s="1"/>
  <c r="C938" i="51"/>
  <c r="C166" i="47" s="1"/>
  <c r="C946" i="51"/>
  <c r="L3" i="35" s="1"/>
  <c r="C954" i="51"/>
  <c r="A1" i="48" s="1"/>
  <c r="C962" i="51"/>
  <c r="A15" i="48" s="1"/>
  <c r="A39" i="48" s="1"/>
  <c r="C970" i="51"/>
  <c r="C978" i="51"/>
  <c r="C986" i="51"/>
  <c r="C37" i="37" s="1"/>
  <c r="C994" i="51"/>
  <c r="D1" i="45" s="1"/>
  <c r="C1002" i="51"/>
  <c r="C1010" i="51"/>
  <c r="I8" i="37" s="1"/>
  <c r="C1018" i="51"/>
  <c r="C1026" i="51"/>
  <c r="C64" i="5" s="1"/>
  <c r="C66" i="35" s="1"/>
  <c r="C1034" i="51"/>
  <c r="C72" i="5" s="1"/>
  <c r="C74" i="35" s="1"/>
  <c r="C1042" i="51"/>
  <c r="C80" i="5" s="1"/>
  <c r="C82" i="35" s="1"/>
  <c r="C1050" i="51"/>
  <c r="C88" i="5" s="1"/>
  <c r="C90" i="35" s="1"/>
  <c r="C379" i="51"/>
  <c r="D9" i="5" s="1"/>
  <c r="D11" i="35" s="1"/>
  <c r="C387" i="51"/>
  <c r="D17" i="5" s="1"/>
  <c r="D19" i="35" s="1"/>
  <c r="C395" i="51"/>
  <c r="D25" i="5" s="1"/>
  <c r="D27" i="35" s="1"/>
  <c r="C403" i="51"/>
  <c r="D33" i="5" s="1"/>
  <c r="D35" i="35" s="1"/>
  <c r="C411" i="51"/>
  <c r="D41" i="5" s="1"/>
  <c r="D43" i="35" s="1"/>
  <c r="C419" i="51"/>
  <c r="D49" i="5" s="1"/>
  <c r="D51" i="35" s="1"/>
  <c r="C427" i="51"/>
  <c r="D57" i="5" s="1"/>
  <c r="D59" i="35" s="1"/>
  <c r="C435" i="51"/>
  <c r="E8" i="5" s="1"/>
  <c r="C443" i="51"/>
  <c r="E16" i="5" s="1"/>
  <c r="C451" i="51"/>
  <c r="E24" i="5" s="1"/>
  <c r="C459" i="51"/>
  <c r="E32" i="5" s="1"/>
  <c r="C467" i="51"/>
  <c r="E40" i="5" s="1"/>
  <c r="C475" i="51"/>
  <c r="E48" i="5" s="1"/>
  <c r="C483" i="51"/>
  <c r="E56" i="5" s="1"/>
  <c r="C491" i="51"/>
  <c r="F7" i="5" s="1"/>
  <c r="C499" i="51"/>
  <c r="C507" i="51"/>
  <c r="F23" i="5" s="1"/>
  <c r="C515" i="51"/>
  <c r="F31" i="5" s="1"/>
  <c r="C523" i="51"/>
  <c r="F39" i="5" s="1"/>
  <c r="C531" i="51"/>
  <c r="C539" i="51"/>
  <c r="F55" i="5" s="1"/>
  <c r="C547" i="51"/>
  <c r="C555" i="51"/>
  <c r="G14" i="5" s="1"/>
  <c r="C563" i="51"/>
  <c r="G22" i="5" s="1"/>
  <c r="C571" i="51"/>
  <c r="G30" i="5" s="1"/>
  <c r="C579" i="51"/>
  <c r="G38" i="5" s="1"/>
  <c r="C587" i="51"/>
  <c r="G46" i="5" s="1"/>
  <c r="C595" i="51"/>
  <c r="G54" i="5" s="1"/>
  <c r="C603" i="51"/>
  <c r="H5" i="5" s="1"/>
  <c r="C611" i="51"/>
  <c r="H13" i="5" s="1"/>
  <c r="C619" i="51"/>
  <c r="C627" i="51"/>
  <c r="H29" i="5" s="1"/>
  <c r="C635" i="51"/>
  <c r="H37" i="5" s="1"/>
  <c r="C643" i="51"/>
  <c r="H45" i="5" s="1"/>
  <c r="C651" i="51"/>
  <c r="H53" i="5" s="1"/>
  <c r="C659" i="51"/>
  <c r="I4" i="5" s="1"/>
  <c r="C667" i="51"/>
  <c r="I12" i="5" s="1"/>
  <c r="C675" i="51"/>
  <c r="C683" i="51"/>
  <c r="I28" i="5" s="1"/>
  <c r="C691" i="51"/>
  <c r="I36" i="5" s="1"/>
  <c r="C699" i="51"/>
  <c r="C707" i="51"/>
  <c r="C715" i="51"/>
  <c r="C723" i="51"/>
  <c r="M8" i="5" s="1"/>
  <c r="C731" i="51"/>
  <c r="M16" i="5" s="1"/>
  <c r="C739" i="51"/>
  <c r="M24" i="5" s="1"/>
  <c r="C747" i="51"/>
  <c r="M32" i="5" s="1"/>
  <c r="C755" i="51"/>
  <c r="M40" i="5" s="1"/>
  <c r="C763" i="51"/>
  <c r="M48" i="5" s="1"/>
  <c r="C771" i="51"/>
  <c r="M56" i="5" s="1"/>
  <c r="C779" i="51"/>
  <c r="O7" i="5" s="1"/>
  <c r="C787" i="51"/>
  <c r="O15" i="5" s="1"/>
  <c r="C795" i="51"/>
  <c r="O23" i="5" s="1"/>
  <c r="C803" i="51"/>
  <c r="O31" i="5" s="1"/>
  <c r="C811" i="51"/>
  <c r="O39" i="5" s="1"/>
  <c r="C819" i="51"/>
  <c r="O47" i="5" s="1"/>
  <c r="C827" i="51"/>
  <c r="O55" i="5" s="1"/>
  <c r="C835" i="51"/>
  <c r="A82" i="31" s="1"/>
  <c r="C843" i="51"/>
  <c r="A63" i="5" s="1"/>
  <c r="C851" i="51"/>
  <c r="A71" i="5" s="1"/>
  <c r="C859" i="51"/>
  <c r="A79" i="5" s="1"/>
  <c r="C867" i="51"/>
  <c r="A87" i="5" s="1"/>
  <c r="C875" i="51"/>
  <c r="A95" i="5" s="1"/>
  <c r="C883" i="51"/>
  <c r="C891" i="51"/>
  <c r="C899" i="51"/>
  <c r="C209" i="39" s="1"/>
  <c r="C907" i="51"/>
  <c r="C185" i="41" s="1"/>
  <c r="C915" i="51"/>
  <c r="C35" i="43" s="1"/>
  <c r="C923" i="51"/>
  <c r="C91" i="44" s="1"/>
  <c r="C931" i="51"/>
  <c r="C61" i="46" s="1"/>
  <c r="C939" i="51"/>
  <c r="C180" i="47" s="1"/>
  <c r="C947" i="51"/>
  <c r="M3" i="35" s="1"/>
  <c r="C955" i="51"/>
  <c r="A6" i="48" s="1"/>
  <c r="C963" i="51"/>
  <c r="A16" i="48" s="1"/>
  <c r="A40" i="48" s="1"/>
  <c r="C971" i="51"/>
  <c r="C979" i="51"/>
  <c r="C987" i="51"/>
  <c r="C995" i="51"/>
  <c r="D1" i="46" s="1"/>
  <c r="C383" i="51"/>
  <c r="D13" i="5" s="1"/>
  <c r="D15" i="35" s="1"/>
  <c r="C391" i="51"/>
  <c r="D21" i="5" s="1"/>
  <c r="D23" i="35" s="1"/>
  <c r="C399" i="51"/>
  <c r="D29" i="5" s="1"/>
  <c r="D31" i="35" s="1"/>
  <c r="C407" i="51"/>
  <c r="D37" i="5" s="1"/>
  <c r="D39" i="35" s="1"/>
  <c r="C415" i="51"/>
  <c r="D45" i="5" s="1"/>
  <c r="D47" i="35" s="1"/>
  <c r="C423" i="51"/>
  <c r="D53" i="5" s="1"/>
  <c r="D55" i="35" s="1"/>
  <c r="C431" i="51"/>
  <c r="E4" i="5" s="1"/>
  <c r="C439" i="51"/>
  <c r="E12" i="5" s="1"/>
  <c r="C447" i="51"/>
  <c r="E20" i="5" s="1"/>
  <c r="C455" i="51"/>
  <c r="E28" i="5" s="1"/>
  <c r="C463" i="51"/>
  <c r="E36" i="5" s="1"/>
  <c r="C471" i="51"/>
  <c r="E44" i="5" s="1"/>
  <c r="C479" i="51"/>
  <c r="E52" i="5" s="1"/>
  <c r="C487" i="51"/>
  <c r="F3" i="5" s="1"/>
  <c r="C495" i="51"/>
  <c r="F11" i="5" s="1"/>
  <c r="C503" i="51"/>
  <c r="F19" i="5" s="1"/>
  <c r="C511" i="51"/>
  <c r="F27" i="5" s="1"/>
  <c r="C519" i="51"/>
  <c r="F35" i="5" s="1"/>
  <c r="C527" i="51"/>
  <c r="F43" i="5" s="1"/>
  <c r="C535" i="51"/>
  <c r="F51" i="5" s="1"/>
  <c r="C543" i="51"/>
  <c r="G2" i="5" s="1"/>
  <c r="C551" i="51"/>
  <c r="G10" i="5" s="1"/>
  <c r="C559" i="51"/>
  <c r="G18" i="5" s="1"/>
  <c r="C567" i="51"/>
  <c r="G26" i="5" s="1"/>
  <c r="C575" i="51"/>
  <c r="G34" i="5" s="1"/>
  <c r="C583" i="51"/>
  <c r="G42" i="5" s="1"/>
  <c r="C591" i="51"/>
  <c r="G50" i="5" s="1"/>
  <c r="C599" i="51"/>
  <c r="H1" i="5" s="1"/>
  <c r="R3" i="35" s="1"/>
  <c r="C607" i="51"/>
  <c r="C615" i="51"/>
  <c r="H17" i="5" s="1"/>
  <c r="C623" i="51"/>
  <c r="H25" i="5" s="1"/>
  <c r="C631" i="51"/>
  <c r="H33" i="5" s="1"/>
  <c r="C639" i="51"/>
  <c r="H41" i="5" s="1"/>
  <c r="C647" i="51"/>
  <c r="C655" i="51"/>
  <c r="H57" i="5" s="1"/>
  <c r="C663" i="51"/>
  <c r="C671" i="51"/>
  <c r="C679" i="51"/>
  <c r="C687" i="51"/>
  <c r="C695" i="51"/>
  <c r="I40" i="5" s="1"/>
  <c r="C703" i="51"/>
  <c r="C711" i="51"/>
  <c r="I56" i="5" s="1"/>
  <c r="C719" i="51"/>
  <c r="M4" i="5" s="1"/>
  <c r="C727" i="51"/>
  <c r="M12" i="5" s="1"/>
  <c r="C735" i="51"/>
  <c r="M20" i="5" s="1"/>
  <c r="C743" i="51"/>
  <c r="M28" i="5" s="1"/>
  <c r="C751" i="51"/>
  <c r="M36" i="5" s="1"/>
  <c r="C759" i="51"/>
  <c r="M44" i="5" s="1"/>
  <c r="C767" i="51"/>
  <c r="M52" i="5" s="1"/>
  <c r="C775" i="51"/>
  <c r="O3" i="5" s="1"/>
  <c r="C783" i="51"/>
  <c r="O11" i="5" s="1"/>
  <c r="C791" i="51"/>
  <c r="O19" i="5" s="1"/>
  <c r="C799" i="51"/>
  <c r="O27" i="5" s="1"/>
  <c r="C807" i="51"/>
  <c r="O35" i="5" s="1"/>
  <c r="C815" i="51"/>
  <c r="O43" i="5" s="1"/>
  <c r="C823" i="51"/>
  <c r="O51" i="5" s="1"/>
  <c r="C831" i="51"/>
  <c r="C839" i="51"/>
  <c r="A59" i="5" s="1"/>
  <c r="C847" i="51"/>
  <c r="A67" i="5" s="1"/>
  <c r="C855" i="51"/>
  <c r="A75" i="5" s="1"/>
  <c r="C863" i="51"/>
  <c r="A83" i="5" s="1"/>
  <c r="C871" i="51"/>
  <c r="A91" i="5" s="1"/>
  <c r="C879" i="51"/>
  <c r="A99" i="5" s="1"/>
  <c r="C887" i="51"/>
  <c r="G6" i="5" s="1"/>
  <c r="C895" i="51"/>
  <c r="C153" i="39" s="1"/>
  <c r="C903" i="51"/>
  <c r="C121" i="40" s="1"/>
  <c r="C911" i="51"/>
  <c r="C120" i="42" s="1"/>
  <c r="C919" i="51"/>
  <c r="C91" i="43" s="1"/>
  <c r="C927" i="51"/>
  <c r="C134" i="45" s="1"/>
  <c r="C935" i="51"/>
  <c r="C124" i="47" s="1"/>
  <c r="C943" i="51"/>
  <c r="I3" i="35" s="1"/>
  <c r="C951" i="51"/>
  <c r="X3" i="35" s="1"/>
  <c r="C959" i="51"/>
  <c r="A12" i="48" s="1"/>
  <c r="A36" i="48" s="1"/>
  <c r="C967" i="51"/>
  <c r="C975" i="51"/>
  <c r="A20" i="48" s="1"/>
  <c r="A44" i="48" s="1"/>
  <c r="C983" i="51"/>
  <c r="C8" i="37" s="1"/>
  <c r="C991" i="51"/>
  <c r="D1" i="42" s="1"/>
  <c r="C999" i="51"/>
  <c r="C380" i="51"/>
  <c r="D10" i="5" s="1"/>
  <c r="D12" i="35" s="1"/>
  <c r="C392" i="51"/>
  <c r="D22" i="5" s="1"/>
  <c r="D24" i="35" s="1"/>
  <c r="C405" i="51"/>
  <c r="D35" i="5" s="1"/>
  <c r="D37" i="35" s="1"/>
  <c r="C417" i="51"/>
  <c r="D47" i="5" s="1"/>
  <c r="D49" i="35" s="1"/>
  <c r="C430" i="51"/>
  <c r="E3" i="5" s="1"/>
  <c r="C444" i="51"/>
  <c r="E17" i="5" s="1"/>
  <c r="C456" i="51"/>
  <c r="E29" i="5" s="1"/>
  <c r="C469" i="51"/>
  <c r="E42" i="5" s="1"/>
  <c r="C481" i="51"/>
  <c r="E54" i="5" s="1"/>
  <c r="C494" i="51"/>
  <c r="F10" i="5" s="1"/>
  <c r="C508" i="51"/>
  <c r="F24" i="5" s="1"/>
  <c r="C520" i="51"/>
  <c r="F36" i="5" s="1"/>
  <c r="C533" i="51"/>
  <c r="F49" i="5" s="1"/>
  <c r="C545" i="51"/>
  <c r="G4" i="5" s="1"/>
  <c r="C558" i="51"/>
  <c r="G17" i="5" s="1"/>
  <c r="C572" i="51"/>
  <c r="G31" i="5" s="1"/>
  <c r="C584" i="51"/>
  <c r="G43" i="5" s="1"/>
  <c r="C597" i="51"/>
  <c r="G56" i="5" s="1"/>
  <c r="C609" i="51"/>
  <c r="H11" i="5" s="1"/>
  <c r="C622" i="51"/>
  <c r="H24" i="5" s="1"/>
  <c r="C636" i="51"/>
  <c r="H38" i="5" s="1"/>
  <c r="C648" i="51"/>
  <c r="H50" i="5" s="1"/>
  <c r="C661" i="51"/>
  <c r="C673" i="51"/>
  <c r="I18" i="5" s="1"/>
  <c r="C686" i="51"/>
  <c r="C700" i="51"/>
  <c r="I45" i="5" s="1"/>
  <c r="C712" i="51"/>
  <c r="C725" i="51"/>
  <c r="M10" i="5" s="1"/>
  <c r="C737" i="51"/>
  <c r="M22" i="5" s="1"/>
  <c r="C750" i="51"/>
  <c r="M35" i="5" s="1"/>
  <c r="C764" i="51"/>
  <c r="M49" i="5" s="1"/>
  <c r="C776" i="51"/>
  <c r="O4" i="5" s="1"/>
  <c r="C789" i="51"/>
  <c r="O17" i="5" s="1"/>
  <c r="C801" i="51"/>
  <c r="O29" i="5" s="1"/>
  <c r="C814" i="51"/>
  <c r="O42" i="5" s="1"/>
  <c r="C828" i="51"/>
  <c r="O56" i="5" s="1"/>
  <c r="C840" i="51"/>
  <c r="A60" i="5" s="1"/>
  <c r="C853" i="51"/>
  <c r="A73" i="5" s="1"/>
  <c r="C865" i="51"/>
  <c r="A85" i="5" s="1"/>
  <c r="C878" i="51"/>
  <c r="A98" i="5" s="1"/>
  <c r="C892" i="51"/>
  <c r="C904" i="51"/>
  <c r="C135" i="40" s="1"/>
  <c r="C917" i="51"/>
  <c r="C63" i="43" s="1"/>
  <c r="C929" i="51"/>
  <c r="C162" i="45" s="1"/>
  <c r="C942" i="51"/>
  <c r="E3" i="35" s="1"/>
  <c r="P1" i="5" s="1"/>
  <c r="C956" i="51"/>
  <c r="A9" i="48" s="1"/>
  <c r="A33" i="48" s="1"/>
  <c r="C968" i="51"/>
  <c r="C981" i="51"/>
  <c r="C4" i="37" s="1"/>
  <c r="C993" i="51"/>
  <c r="D1" i="44" s="1"/>
  <c r="C1005" i="51"/>
  <c r="C1014" i="51"/>
  <c r="C54" i="37" s="1"/>
  <c r="C1023" i="51"/>
  <c r="C61" i="5" s="1"/>
  <c r="C63" i="35" s="1"/>
  <c r="C1032" i="51"/>
  <c r="C70" i="5" s="1"/>
  <c r="C72" i="35" s="1"/>
  <c r="C1041" i="51"/>
  <c r="C79" i="5" s="1"/>
  <c r="C81" i="35" s="1"/>
  <c r="C1051" i="51"/>
  <c r="C89" i="5" s="1"/>
  <c r="C91" i="35" s="1"/>
  <c r="C1059" i="51"/>
  <c r="C97" i="5" s="1"/>
  <c r="C99" i="35" s="1"/>
  <c r="C1067" i="51"/>
  <c r="D60" i="5" s="1"/>
  <c r="D62" i="35" s="1"/>
  <c r="C1075" i="51"/>
  <c r="D68" i="5" s="1"/>
  <c r="D70" i="35" s="1"/>
  <c r="C1083" i="51"/>
  <c r="D76" i="5" s="1"/>
  <c r="D78" i="35" s="1"/>
  <c r="C1091" i="51"/>
  <c r="D84" i="5" s="1"/>
  <c r="D86" i="35" s="1"/>
  <c r="C1099" i="51"/>
  <c r="D92" i="5" s="1"/>
  <c r="D94" i="35" s="1"/>
  <c r="C1107" i="51"/>
  <c r="D100" i="5" s="1"/>
  <c r="D102" i="35" s="1"/>
  <c r="C1115" i="51"/>
  <c r="C1123" i="51"/>
  <c r="C1131" i="51"/>
  <c r="C1139" i="51"/>
  <c r="C1147" i="51"/>
  <c r="C1155" i="51"/>
  <c r="C1163" i="51"/>
  <c r="C1171" i="51"/>
  <c r="C1179" i="51"/>
  <c r="C1187" i="51"/>
  <c r="C1195" i="51"/>
  <c r="C1203" i="51"/>
  <c r="C1211" i="51"/>
  <c r="C1219" i="51"/>
  <c r="C1227" i="51"/>
  <c r="C1235" i="51"/>
  <c r="C1243" i="51"/>
  <c r="C1251" i="51"/>
  <c r="C1259" i="51"/>
  <c r="C1267" i="51"/>
  <c r="C1275" i="51"/>
  <c r="C1283" i="51"/>
  <c r="C1291" i="51"/>
  <c r="C1299" i="51"/>
  <c r="C1307" i="51"/>
  <c r="C1315" i="51"/>
  <c r="C1323" i="51"/>
  <c r="C1331" i="51"/>
  <c r="C1339" i="51"/>
  <c r="C1347" i="51"/>
  <c r="C1355" i="51"/>
  <c r="C1363" i="51"/>
  <c r="C1371" i="51"/>
  <c r="C1379" i="51"/>
  <c r="C1387" i="51"/>
  <c r="C1395" i="51"/>
  <c r="C1403" i="51"/>
  <c r="C1411" i="51"/>
  <c r="C1419" i="51"/>
  <c r="C1427" i="51"/>
  <c r="C1435" i="51"/>
  <c r="C1443" i="51"/>
  <c r="C1451" i="51"/>
  <c r="C1459" i="51"/>
  <c r="C1467" i="51"/>
  <c r="C1475" i="51"/>
  <c r="C1483" i="51"/>
  <c r="C1491" i="51"/>
  <c r="C1499" i="51"/>
  <c r="C1507" i="51"/>
  <c r="C1515" i="51"/>
  <c r="C1523" i="51"/>
  <c r="C1531" i="51"/>
  <c r="C1539" i="51"/>
  <c r="C381" i="51"/>
  <c r="C393" i="51"/>
  <c r="D23" i="5" s="1"/>
  <c r="D25" i="35" s="1"/>
  <c r="C406" i="51"/>
  <c r="D36" i="5" s="1"/>
  <c r="D38" i="35" s="1"/>
  <c r="C420" i="51"/>
  <c r="D50" i="5" s="1"/>
  <c r="D52" i="35" s="1"/>
  <c r="C432" i="51"/>
  <c r="E5" i="5" s="1"/>
  <c r="C445" i="51"/>
  <c r="E18" i="5" s="1"/>
  <c r="C457" i="51"/>
  <c r="E30" i="5" s="1"/>
  <c r="C470" i="51"/>
  <c r="E43" i="5" s="1"/>
  <c r="C484" i="51"/>
  <c r="E57" i="5" s="1"/>
  <c r="C496" i="51"/>
  <c r="F12" i="5" s="1"/>
  <c r="C509" i="51"/>
  <c r="F25" i="5" s="1"/>
  <c r="C521" i="51"/>
  <c r="F37" i="5" s="1"/>
  <c r="C534" i="51"/>
  <c r="F50" i="5" s="1"/>
  <c r="C548" i="51"/>
  <c r="G7" i="5" s="1"/>
  <c r="C560" i="51"/>
  <c r="G19" i="5" s="1"/>
  <c r="C573" i="51"/>
  <c r="G32" i="5" s="1"/>
  <c r="C585" i="51"/>
  <c r="G44" i="5" s="1"/>
  <c r="C598" i="51"/>
  <c r="G57" i="5" s="1"/>
  <c r="C612" i="51"/>
  <c r="H14" i="5" s="1"/>
  <c r="C624" i="51"/>
  <c r="H26" i="5" s="1"/>
  <c r="C637" i="51"/>
  <c r="H39" i="5" s="1"/>
  <c r="C649" i="51"/>
  <c r="H51" i="5" s="1"/>
  <c r="C662" i="51"/>
  <c r="I7" i="5" s="1"/>
  <c r="C676" i="51"/>
  <c r="C688" i="51"/>
  <c r="C701" i="51"/>
  <c r="I46" i="5" s="1"/>
  <c r="C713" i="51"/>
  <c r="C726" i="51"/>
  <c r="M11" i="5" s="1"/>
  <c r="C740" i="51"/>
  <c r="M25" i="5" s="1"/>
  <c r="C752" i="51"/>
  <c r="M37" i="5" s="1"/>
  <c r="C765" i="51"/>
  <c r="M50" i="5" s="1"/>
  <c r="C777" i="51"/>
  <c r="O5" i="5" s="1"/>
  <c r="C790" i="51"/>
  <c r="O18" i="5" s="1"/>
  <c r="C804" i="51"/>
  <c r="O32" i="5" s="1"/>
  <c r="C816" i="51"/>
  <c r="O44" i="5" s="1"/>
  <c r="C829" i="51"/>
  <c r="O57" i="5" s="1"/>
  <c r="C841" i="51"/>
  <c r="A61" i="5" s="1"/>
  <c r="C854" i="51"/>
  <c r="A74" i="5" s="1"/>
  <c r="C868" i="51"/>
  <c r="A88" i="5" s="1"/>
  <c r="C880" i="51"/>
  <c r="A100" i="5" s="1"/>
  <c r="C893" i="51"/>
  <c r="C905" i="51"/>
  <c r="C157" i="41" s="1"/>
  <c r="C918" i="51"/>
  <c r="C77" i="43" s="1"/>
  <c r="C932" i="51"/>
  <c r="C75" i="46" s="1"/>
  <c r="C944" i="51"/>
  <c r="J3" i="35" s="1"/>
  <c r="C957" i="51"/>
  <c r="A10" i="48" s="1"/>
  <c r="A34" i="48" s="1"/>
  <c r="C969" i="51"/>
  <c r="C982" i="51"/>
  <c r="C5" i="37" s="1"/>
  <c r="C996" i="51"/>
  <c r="D1" i="47" s="1"/>
  <c r="C1006" i="51"/>
  <c r="C1015" i="51"/>
  <c r="C1024" i="51"/>
  <c r="C62" i="5" s="1"/>
  <c r="C64" i="35" s="1"/>
  <c r="C1033" i="51"/>
  <c r="C71" i="5" s="1"/>
  <c r="C73" i="35" s="1"/>
  <c r="C1043" i="51"/>
  <c r="C81" i="5" s="1"/>
  <c r="C83" i="35" s="1"/>
  <c r="C1052" i="51"/>
  <c r="C90" i="5" s="1"/>
  <c r="C92" i="35" s="1"/>
  <c r="C1060" i="51"/>
  <c r="C98" i="5" s="1"/>
  <c r="C100" i="35" s="1"/>
  <c r="C1068" i="51"/>
  <c r="D61" i="5" s="1"/>
  <c r="D63" i="35" s="1"/>
  <c r="C1076" i="51"/>
  <c r="D69" i="5" s="1"/>
  <c r="D71" i="35" s="1"/>
  <c r="C1084" i="51"/>
  <c r="D77" i="5" s="1"/>
  <c r="D79" i="35" s="1"/>
  <c r="C1092" i="51"/>
  <c r="D85" i="5" s="1"/>
  <c r="D87" i="35" s="1"/>
  <c r="C1100" i="51"/>
  <c r="D93" i="5" s="1"/>
  <c r="D95" i="35" s="1"/>
  <c r="C1108" i="51"/>
  <c r="D101" i="5" s="1"/>
  <c r="D103" i="35" s="1"/>
  <c r="C1116" i="51"/>
  <c r="C1124" i="51"/>
  <c r="C1132" i="51"/>
  <c r="C1140" i="51"/>
  <c r="C1148" i="51"/>
  <c r="C1156" i="51"/>
  <c r="C1164" i="51"/>
  <c r="C1172" i="51"/>
  <c r="C1180" i="51"/>
  <c r="C1188" i="51"/>
  <c r="C1196" i="51"/>
  <c r="C1204" i="51"/>
  <c r="C1212" i="51"/>
  <c r="C1220" i="51"/>
  <c r="C1228" i="51"/>
  <c r="C1236" i="51"/>
  <c r="C1244" i="51"/>
  <c r="C1252" i="51"/>
  <c r="C1260" i="51"/>
  <c r="C1268" i="51"/>
  <c r="C1276" i="51"/>
  <c r="C1284" i="51"/>
  <c r="C1292" i="51"/>
  <c r="C382" i="51"/>
  <c r="D12" i="5" s="1"/>
  <c r="D14" i="35" s="1"/>
  <c r="C377" i="51"/>
  <c r="D7" i="5" s="1"/>
  <c r="D9" i="35" s="1"/>
  <c r="C398" i="51"/>
  <c r="D28" i="5" s="1"/>
  <c r="D30" i="35" s="1"/>
  <c r="C414" i="51"/>
  <c r="D44" i="5" s="1"/>
  <c r="D46" i="35" s="1"/>
  <c r="C433" i="51"/>
  <c r="C449" i="51"/>
  <c r="E22" i="5" s="1"/>
  <c r="C465" i="51"/>
  <c r="E38" i="5" s="1"/>
  <c r="C485" i="51"/>
  <c r="F1" i="5" s="1"/>
  <c r="P3" i="35" s="1"/>
  <c r="C501" i="51"/>
  <c r="F17" i="5" s="1"/>
  <c r="C517" i="51"/>
  <c r="F33" i="5" s="1"/>
  <c r="C536" i="51"/>
  <c r="F52" i="5" s="1"/>
  <c r="C552" i="51"/>
  <c r="G11" i="5" s="1"/>
  <c r="C568" i="51"/>
  <c r="G27" i="5" s="1"/>
  <c r="C588" i="51"/>
  <c r="G47" i="5" s="1"/>
  <c r="C604" i="51"/>
  <c r="C620" i="51"/>
  <c r="H22" i="5" s="1"/>
  <c r="C638" i="51"/>
  <c r="H40" i="5" s="1"/>
  <c r="C654" i="51"/>
  <c r="H56" i="5" s="1"/>
  <c r="C670" i="51"/>
  <c r="C689" i="51"/>
  <c r="C705" i="51"/>
  <c r="C721" i="51"/>
  <c r="M6" i="5" s="1"/>
  <c r="C741" i="51"/>
  <c r="M26" i="5" s="1"/>
  <c r="C757" i="51"/>
  <c r="M42" i="5" s="1"/>
  <c r="C773" i="51"/>
  <c r="C792" i="51"/>
  <c r="O20" i="5" s="1"/>
  <c r="C808" i="51"/>
  <c r="O36" i="5" s="1"/>
  <c r="C824" i="51"/>
  <c r="O52" i="5" s="1"/>
  <c r="C844" i="51"/>
  <c r="A64" i="5" s="1"/>
  <c r="C860" i="51"/>
  <c r="A80" i="5" s="1"/>
  <c r="C876" i="51"/>
  <c r="A96" i="5" s="1"/>
  <c r="C894" i="51"/>
  <c r="C910" i="51"/>
  <c r="C106" i="42" s="1"/>
  <c r="C926" i="51"/>
  <c r="C120" i="45" s="1"/>
  <c r="C945" i="51"/>
  <c r="K3" i="35" s="1"/>
  <c r="C961" i="51"/>
  <c r="A14" i="48" s="1"/>
  <c r="C977" i="51"/>
  <c r="B25" i="48" s="1"/>
  <c r="C997" i="51"/>
  <c r="C1009" i="51"/>
  <c r="C1021" i="51"/>
  <c r="C59" i="5" s="1"/>
  <c r="C61" i="35" s="1"/>
  <c r="C1035" i="51"/>
  <c r="C73" i="5" s="1"/>
  <c r="C75" i="35" s="1"/>
  <c r="C1046" i="51"/>
  <c r="C84" i="5" s="1"/>
  <c r="C86" i="35" s="1"/>
  <c r="C1057" i="51"/>
  <c r="C95" i="5" s="1"/>
  <c r="C97" i="35" s="1"/>
  <c r="C1069" i="51"/>
  <c r="D62" i="5" s="1"/>
  <c r="D64" i="35" s="1"/>
  <c r="C1079" i="51"/>
  <c r="D72" i="5" s="1"/>
  <c r="D74" i="35" s="1"/>
  <c r="C1089" i="51"/>
  <c r="D82" i="5" s="1"/>
  <c r="D84" i="35" s="1"/>
  <c r="C1101" i="51"/>
  <c r="D94" i="5" s="1"/>
  <c r="D96" i="35" s="1"/>
  <c r="C1111" i="51"/>
  <c r="C1121" i="51"/>
  <c r="C1133" i="51"/>
  <c r="C1143" i="51"/>
  <c r="C1153" i="51"/>
  <c r="C1165" i="51"/>
  <c r="C1175" i="51"/>
  <c r="C1185" i="51"/>
  <c r="C1197" i="51"/>
  <c r="C1207" i="51"/>
  <c r="C1217" i="51"/>
  <c r="C1229" i="51"/>
  <c r="C1239" i="51"/>
  <c r="C1249" i="51"/>
  <c r="C1261" i="51"/>
  <c r="C1271" i="51"/>
  <c r="C1281" i="51"/>
  <c r="C1293" i="51"/>
  <c r="C1302" i="51"/>
  <c r="C1311" i="51"/>
  <c r="C1320" i="51"/>
  <c r="C1329" i="51"/>
  <c r="C1338" i="51"/>
  <c r="C1348" i="51"/>
  <c r="C1357" i="51"/>
  <c r="C1366" i="51"/>
  <c r="C1375" i="51"/>
  <c r="C1384" i="51"/>
  <c r="C1393" i="51"/>
  <c r="C1402" i="51"/>
  <c r="C1412" i="51"/>
  <c r="C1421" i="51"/>
  <c r="C1430" i="51"/>
  <c r="C1439" i="51"/>
  <c r="C1448" i="51"/>
  <c r="C1457" i="51"/>
  <c r="C1466" i="51"/>
  <c r="C1476" i="51"/>
  <c r="C1485" i="51"/>
  <c r="C384" i="51"/>
  <c r="D14" i="5" s="1"/>
  <c r="D16" i="35" s="1"/>
  <c r="C400" i="51"/>
  <c r="D30" i="5" s="1"/>
  <c r="D32" i="35" s="1"/>
  <c r="C416" i="51"/>
  <c r="D46" i="5" s="1"/>
  <c r="D48" i="35" s="1"/>
  <c r="C436" i="51"/>
  <c r="E9" i="5" s="1"/>
  <c r="C452" i="51"/>
  <c r="E25" i="5" s="1"/>
  <c r="C468" i="51"/>
  <c r="E41" i="5" s="1"/>
  <c r="C486" i="51"/>
  <c r="F2" i="5" s="1"/>
  <c r="C502" i="51"/>
  <c r="F18" i="5" s="1"/>
  <c r="C518" i="51"/>
  <c r="F34" i="5" s="1"/>
  <c r="C537" i="51"/>
  <c r="F53" i="5" s="1"/>
  <c r="C553" i="51"/>
  <c r="G12" i="5" s="1"/>
  <c r="C569" i="51"/>
  <c r="G28" i="5" s="1"/>
  <c r="C589" i="51"/>
  <c r="G48" i="5" s="1"/>
  <c r="C605" i="51"/>
  <c r="H7" i="5" s="1"/>
  <c r="C621" i="51"/>
  <c r="C640" i="51"/>
  <c r="H42" i="5" s="1"/>
  <c r="C656" i="51"/>
  <c r="I1" i="5" s="1"/>
  <c r="S3" i="35" s="1"/>
  <c r="C672" i="51"/>
  <c r="I17" i="5" s="1"/>
  <c r="C692" i="51"/>
  <c r="I37" i="5" s="1"/>
  <c r="C708" i="51"/>
  <c r="C724" i="51"/>
  <c r="M9" i="5" s="1"/>
  <c r="C742" i="51"/>
  <c r="M27" i="5" s="1"/>
  <c r="C758" i="51"/>
  <c r="M43" i="5" s="1"/>
  <c r="C774" i="51"/>
  <c r="O2" i="5" s="1"/>
  <c r="C793" i="51"/>
  <c r="O21" i="5" s="1"/>
  <c r="C809" i="51"/>
  <c r="O37" i="5" s="1"/>
  <c r="C825" i="51"/>
  <c r="O53" i="5" s="1"/>
  <c r="C845" i="51"/>
  <c r="A65" i="5" s="1"/>
  <c r="C861" i="51"/>
  <c r="A81" i="5" s="1"/>
  <c r="C877" i="51"/>
  <c r="A97" i="5" s="1"/>
  <c r="C896" i="51"/>
  <c r="C167" i="39" s="1"/>
  <c r="C912" i="51"/>
  <c r="C134" i="42" s="1"/>
  <c r="C928" i="51"/>
  <c r="C148" i="45" s="1"/>
  <c r="C948" i="51"/>
  <c r="N3" i="35" s="1"/>
  <c r="C964" i="51"/>
  <c r="A17" i="48" s="1"/>
  <c r="A41" i="48" s="1"/>
  <c r="C980" i="51"/>
  <c r="C2" i="37" s="1"/>
  <c r="C998" i="51"/>
  <c r="C1011" i="51"/>
  <c r="C51" i="37" s="1"/>
  <c r="C1022" i="51"/>
  <c r="C60" i="5" s="1"/>
  <c r="C62" i="35" s="1"/>
  <c r="C1036" i="51"/>
  <c r="C74" i="5" s="1"/>
  <c r="C76" i="35" s="1"/>
  <c r="C1047" i="51"/>
  <c r="C85" i="5" s="1"/>
  <c r="C87" i="35" s="1"/>
  <c r="C1058" i="51"/>
  <c r="C96" i="5" s="1"/>
  <c r="C98" i="35" s="1"/>
  <c r="C1070" i="51"/>
  <c r="D63" i="5" s="1"/>
  <c r="D65" i="35" s="1"/>
  <c r="C1080" i="51"/>
  <c r="D73" i="5" s="1"/>
  <c r="D75" i="35" s="1"/>
  <c r="C1090" i="51"/>
  <c r="D83" i="5" s="1"/>
  <c r="D85" i="35" s="1"/>
  <c r="C1102" i="51"/>
  <c r="D95" i="5" s="1"/>
  <c r="D97" i="35" s="1"/>
  <c r="C1112" i="51"/>
  <c r="C1122" i="51"/>
  <c r="C1134" i="51"/>
  <c r="C1144" i="51"/>
  <c r="C1154" i="51"/>
  <c r="C1166" i="51"/>
  <c r="C1176" i="51"/>
  <c r="C1186" i="51"/>
  <c r="C1198" i="51"/>
  <c r="C1208" i="51"/>
  <c r="C1218" i="51"/>
  <c r="C1230" i="51"/>
  <c r="C1240" i="51"/>
  <c r="C1250" i="51"/>
  <c r="C1262" i="51"/>
  <c r="C1272" i="51"/>
  <c r="C1282" i="51"/>
  <c r="C1294" i="51"/>
  <c r="C1303" i="51"/>
  <c r="C1312" i="51"/>
  <c r="C1321" i="51"/>
  <c r="C1330" i="51"/>
  <c r="C1340" i="51"/>
  <c r="C1349" i="51"/>
  <c r="C1358" i="51"/>
  <c r="C1367" i="51"/>
  <c r="C1376" i="51"/>
  <c r="C1385" i="51"/>
  <c r="C1394" i="51"/>
  <c r="C1404" i="51"/>
  <c r="C1413" i="51"/>
  <c r="C1422" i="51"/>
  <c r="C1431" i="51"/>
  <c r="C1440" i="51"/>
  <c r="C1449" i="51"/>
  <c r="C1458" i="51"/>
  <c r="C1468" i="51"/>
  <c r="C1477" i="51"/>
  <c r="C1486" i="51"/>
  <c r="C1495" i="51"/>
  <c r="C1504" i="51"/>
  <c r="C1513" i="51"/>
  <c r="C1522" i="51"/>
  <c r="C1532" i="51"/>
  <c r="C1541" i="51"/>
  <c r="C385" i="51"/>
  <c r="C401" i="51"/>
  <c r="D31" i="5" s="1"/>
  <c r="D33" i="35" s="1"/>
  <c r="C421" i="51"/>
  <c r="D51" i="5" s="1"/>
  <c r="D53" i="35" s="1"/>
  <c r="C437" i="51"/>
  <c r="E10" i="5" s="1"/>
  <c r="C453" i="51"/>
  <c r="E26" i="5" s="1"/>
  <c r="C472" i="51"/>
  <c r="E45" i="5" s="1"/>
  <c r="C488" i="51"/>
  <c r="F4" i="5" s="1"/>
  <c r="C504" i="51"/>
  <c r="F20" i="5" s="1"/>
  <c r="C524" i="51"/>
  <c r="F40" i="5" s="1"/>
  <c r="C540" i="51"/>
  <c r="F56" i="5" s="1"/>
  <c r="C556" i="51"/>
  <c r="C574" i="51"/>
  <c r="G33" i="5" s="1"/>
  <c r="C590" i="51"/>
  <c r="G49" i="5" s="1"/>
  <c r="C606" i="51"/>
  <c r="H8" i="5" s="1"/>
  <c r="C625" i="51"/>
  <c r="H27" i="5" s="1"/>
  <c r="C641" i="51"/>
  <c r="C657" i="51"/>
  <c r="I2" i="5" s="1"/>
  <c r="C677" i="51"/>
  <c r="I22" i="5" s="1"/>
  <c r="C693" i="51"/>
  <c r="C709" i="51"/>
  <c r="C728" i="51"/>
  <c r="M13" i="5" s="1"/>
  <c r="C744" i="51"/>
  <c r="M29" i="5" s="1"/>
  <c r="C760" i="51"/>
  <c r="M45" i="5" s="1"/>
  <c r="C780" i="51"/>
  <c r="O8" i="5" s="1"/>
  <c r="C796" i="51"/>
  <c r="O24" i="5" s="1"/>
  <c r="C812" i="51"/>
  <c r="O40" i="5" s="1"/>
  <c r="C830" i="51"/>
  <c r="C846" i="51"/>
  <c r="A66" i="5" s="1"/>
  <c r="C862" i="51"/>
  <c r="A82" i="5" s="1"/>
  <c r="C881" i="51"/>
  <c r="A101" i="5" s="1"/>
  <c r="C897" i="51"/>
  <c r="C181" i="39" s="1"/>
  <c r="C913" i="51"/>
  <c r="C148" i="42" s="1"/>
  <c r="C933" i="51"/>
  <c r="C89" i="46" s="1"/>
  <c r="C949" i="51"/>
  <c r="C2" i="35" s="1"/>
  <c r="C965" i="51"/>
  <c r="C984" i="51"/>
  <c r="C11" i="37" s="1"/>
  <c r="C1000" i="51"/>
  <c r="C1012" i="51"/>
  <c r="C52" i="37" s="1"/>
  <c r="C1025" i="51"/>
  <c r="C63" i="5" s="1"/>
  <c r="C65" i="35" s="1"/>
  <c r="C1037" i="51"/>
  <c r="C75" i="5" s="1"/>
  <c r="C77" i="35" s="1"/>
  <c r="C1048" i="51"/>
  <c r="C86" i="5" s="1"/>
  <c r="C88" i="35" s="1"/>
  <c r="C1061" i="51"/>
  <c r="C99" i="5" s="1"/>
  <c r="C101" i="35" s="1"/>
  <c r="C1071" i="51"/>
  <c r="D64" i="5" s="1"/>
  <c r="D66" i="35" s="1"/>
  <c r="C1081" i="51"/>
  <c r="D74" i="5" s="1"/>
  <c r="D76" i="35" s="1"/>
  <c r="C1093" i="51"/>
  <c r="D86" i="5" s="1"/>
  <c r="D88" i="35" s="1"/>
  <c r="C1103" i="51"/>
  <c r="D96" i="5" s="1"/>
  <c r="D98" i="35" s="1"/>
  <c r="C1113" i="51"/>
  <c r="C1125" i="51"/>
  <c r="C1135" i="51"/>
  <c r="C1145" i="51"/>
  <c r="C1157" i="51"/>
  <c r="C1167" i="51"/>
  <c r="C389" i="51"/>
  <c r="D19" i="5" s="1"/>
  <c r="D21" i="35" s="1"/>
  <c r="C408" i="51"/>
  <c r="D38" i="5" s="1"/>
  <c r="D40" i="35" s="1"/>
  <c r="C424" i="51"/>
  <c r="D54" i="5" s="1"/>
  <c r="D56" i="35" s="1"/>
  <c r="C440" i="51"/>
  <c r="E13" i="5" s="1"/>
  <c r="C460" i="51"/>
  <c r="E33" i="5" s="1"/>
  <c r="C476" i="51"/>
  <c r="E49" i="5" s="1"/>
  <c r="C492" i="51"/>
  <c r="F8" i="5" s="1"/>
  <c r="C510" i="51"/>
  <c r="F26" i="5" s="1"/>
  <c r="C526" i="51"/>
  <c r="F42" i="5" s="1"/>
  <c r="C542" i="51"/>
  <c r="G1" i="5" s="1"/>
  <c r="Q3" i="35" s="1"/>
  <c r="C561" i="51"/>
  <c r="G20" i="5" s="1"/>
  <c r="C577" i="51"/>
  <c r="G36" i="5" s="1"/>
  <c r="C593" i="51"/>
  <c r="G52" i="5" s="1"/>
  <c r="C613" i="51"/>
  <c r="H15" i="5" s="1"/>
  <c r="C629" i="51"/>
  <c r="C645" i="51"/>
  <c r="H47" i="5" s="1"/>
  <c r="C664" i="51"/>
  <c r="C680" i="51"/>
  <c r="C696" i="51"/>
  <c r="I41" i="5" s="1"/>
  <c r="C716" i="51"/>
  <c r="M1" i="5" s="1"/>
  <c r="C732" i="51"/>
  <c r="M17" i="5" s="1"/>
  <c r="C748" i="51"/>
  <c r="M33" i="5" s="1"/>
  <c r="C766" i="51"/>
  <c r="M51" i="5" s="1"/>
  <c r="C782" i="51"/>
  <c r="O10" i="5" s="1"/>
  <c r="C798" i="51"/>
  <c r="O26" i="5" s="1"/>
  <c r="C817" i="51"/>
  <c r="O45" i="5" s="1"/>
  <c r="C833" i="51"/>
  <c r="C849" i="51"/>
  <c r="A69" i="5" s="1"/>
  <c r="C869" i="51"/>
  <c r="A89" i="5" s="1"/>
  <c r="C885" i="51"/>
  <c r="C901" i="51"/>
  <c r="C93" i="40" s="1"/>
  <c r="C920" i="51"/>
  <c r="C49" i="44" s="1"/>
  <c r="C936" i="51"/>
  <c r="C138" i="47" s="1"/>
  <c r="C952" i="51"/>
  <c r="Y3" i="35" s="1"/>
  <c r="C972" i="51"/>
  <c r="C988" i="51"/>
  <c r="D1" i="39" s="1"/>
  <c r="C1003" i="51"/>
  <c r="C1016" i="51"/>
  <c r="C390" i="51"/>
  <c r="D20" i="5" s="1"/>
  <c r="D22" i="35" s="1"/>
  <c r="C409" i="51"/>
  <c r="D39" i="5" s="1"/>
  <c r="D41" i="35" s="1"/>
  <c r="C425" i="51"/>
  <c r="D55" i="5" s="1"/>
  <c r="D57" i="35" s="1"/>
  <c r="C441" i="51"/>
  <c r="E14" i="5" s="1"/>
  <c r="C461" i="51"/>
  <c r="E34" i="5" s="1"/>
  <c r="C477" i="51"/>
  <c r="E50" i="5" s="1"/>
  <c r="C493" i="51"/>
  <c r="F9" i="5" s="1"/>
  <c r="C512" i="51"/>
  <c r="F28" i="5" s="1"/>
  <c r="C528" i="51"/>
  <c r="F44" i="5" s="1"/>
  <c r="C544" i="51"/>
  <c r="G3" i="5" s="1"/>
  <c r="C564" i="51"/>
  <c r="G23" i="5" s="1"/>
  <c r="C580" i="51"/>
  <c r="G39" i="5" s="1"/>
  <c r="C596" i="51"/>
  <c r="G55" i="5" s="1"/>
  <c r="C614" i="51"/>
  <c r="H16" i="5" s="1"/>
  <c r="C630" i="51"/>
  <c r="H32" i="5" s="1"/>
  <c r="C646" i="51"/>
  <c r="C665" i="51"/>
  <c r="C681" i="51"/>
  <c r="I26" i="5" s="1"/>
  <c r="C697" i="51"/>
  <c r="C717" i="51"/>
  <c r="M2" i="5" s="1"/>
  <c r="C733" i="51"/>
  <c r="M18" i="5" s="1"/>
  <c r="C749" i="51"/>
  <c r="M34" i="5" s="1"/>
  <c r="C768" i="51"/>
  <c r="M53" i="5" s="1"/>
  <c r="C784" i="51"/>
  <c r="O12" i="5" s="1"/>
  <c r="C800" i="51"/>
  <c r="O28" i="5" s="1"/>
  <c r="C820" i="51"/>
  <c r="O48" i="5" s="1"/>
  <c r="C836" i="51"/>
  <c r="A83" i="31" s="1"/>
  <c r="C852" i="51"/>
  <c r="A72" i="5" s="1"/>
  <c r="C870" i="51"/>
  <c r="A90" i="5" s="1"/>
  <c r="C886" i="51"/>
  <c r="C902" i="51"/>
  <c r="C107" i="40" s="1"/>
  <c r="C388" i="51"/>
  <c r="D18" i="5" s="1"/>
  <c r="D20" i="35" s="1"/>
  <c r="C429" i="51"/>
  <c r="E2" i="5" s="1"/>
  <c r="C478" i="51"/>
  <c r="E51" i="5" s="1"/>
  <c r="C525" i="51"/>
  <c r="F41" i="5" s="1"/>
  <c r="C566" i="51"/>
  <c r="G25" i="5" s="1"/>
  <c r="C616" i="51"/>
  <c r="H18" i="5" s="1"/>
  <c r="C660" i="51"/>
  <c r="C704" i="51"/>
  <c r="C753" i="51"/>
  <c r="M38" i="5" s="1"/>
  <c r="C797" i="51"/>
  <c r="O25" i="5" s="1"/>
  <c r="C838" i="51"/>
  <c r="A58" i="5" s="1"/>
  <c r="C888" i="51"/>
  <c r="C925" i="51"/>
  <c r="C106" i="45" s="1"/>
  <c r="C960" i="51"/>
  <c r="A13" i="48" s="1"/>
  <c r="A37" i="48" s="1"/>
  <c r="C992" i="51"/>
  <c r="D1" i="43" s="1"/>
  <c r="C1020" i="51"/>
  <c r="C58" i="5" s="1"/>
  <c r="C60" i="35" s="1"/>
  <c r="C1040" i="51"/>
  <c r="C78" i="5" s="1"/>
  <c r="C80" i="35" s="1"/>
  <c r="C1062" i="51"/>
  <c r="C100" i="5" s="1"/>
  <c r="C102" i="35" s="1"/>
  <c r="C1077" i="51"/>
  <c r="D70" i="5" s="1"/>
  <c r="D72" i="35" s="1"/>
  <c r="C1095" i="51"/>
  <c r="D88" i="5" s="1"/>
  <c r="D90" i="35" s="1"/>
  <c r="C1110" i="51"/>
  <c r="C1128" i="51"/>
  <c r="C1146" i="51"/>
  <c r="C1161" i="51"/>
  <c r="C1178" i="51"/>
  <c r="C1192" i="51"/>
  <c r="C1206" i="51"/>
  <c r="C1222" i="51"/>
  <c r="C1234" i="51"/>
  <c r="C1248" i="51"/>
  <c r="C1264" i="51"/>
  <c r="C1278" i="51"/>
  <c r="C1290" i="51"/>
  <c r="C1305" i="51"/>
  <c r="C1317" i="51"/>
  <c r="C1328" i="51"/>
  <c r="C1342" i="51"/>
  <c r="C1353" i="51"/>
  <c r="C1365" i="51"/>
  <c r="C1378" i="51"/>
  <c r="C1390" i="51"/>
  <c r="C1401" i="51"/>
  <c r="C1415" i="51"/>
  <c r="C1426" i="51"/>
  <c r="C1438" i="51"/>
  <c r="C1452" i="51"/>
  <c r="C1463" i="51"/>
  <c r="C1474" i="51"/>
  <c r="C1488" i="51"/>
  <c r="C1498" i="51"/>
  <c r="C1509" i="51"/>
  <c r="C1519" i="51"/>
  <c r="C1529" i="51"/>
  <c r="C1540" i="51"/>
  <c r="C1549" i="51"/>
  <c r="C1557" i="51"/>
  <c r="C1565" i="51"/>
  <c r="C1573" i="51"/>
  <c r="C1581" i="51"/>
  <c r="C1589" i="51"/>
  <c r="C1597" i="51"/>
  <c r="C1605" i="51"/>
  <c r="C1613" i="51"/>
  <c r="C1621" i="51"/>
  <c r="C1629" i="51"/>
  <c r="C1637" i="51"/>
  <c r="C1645" i="51"/>
  <c r="C1653" i="51"/>
  <c r="C1661" i="51"/>
  <c r="C396" i="51"/>
  <c r="D26" i="5" s="1"/>
  <c r="D28" i="35" s="1"/>
  <c r="C438" i="51"/>
  <c r="E11" i="5" s="1"/>
  <c r="C480" i="51"/>
  <c r="E53" i="5" s="1"/>
  <c r="C529" i="51"/>
  <c r="F45" i="5" s="1"/>
  <c r="C576" i="51"/>
  <c r="G35" i="5" s="1"/>
  <c r="C617" i="51"/>
  <c r="H19" i="5" s="1"/>
  <c r="C668" i="51"/>
  <c r="I13" i="5" s="1"/>
  <c r="C710" i="51"/>
  <c r="C756" i="51"/>
  <c r="M41" i="5" s="1"/>
  <c r="C805" i="51"/>
  <c r="O33" i="5" s="1"/>
  <c r="C848" i="51"/>
  <c r="A68" i="5" s="1"/>
  <c r="C889" i="51"/>
  <c r="C934" i="51"/>
  <c r="C103" i="46" s="1"/>
  <c r="C966" i="51"/>
  <c r="C1001" i="51"/>
  <c r="C1027" i="51"/>
  <c r="C65" i="5" s="1"/>
  <c r="C67" i="35" s="1"/>
  <c r="C1044" i="51"/>
  <c r="C82" i="5" s="1"/>
  <c r="C84" i="35" s="1"/>
  <c r="C1063" i="51"/>
  <c r="C101" i="5" s="1"/>
  <c r="C103" i="35" s="1"/>
  <c r="C1078" i="51"/>
  <c r="D71" i="5" s="1"/>
  <c r="D73" i="35" s="1"/>
  <c r="C1096" i="51"/>
  <c r="D89" i="5" s="1"/>
  <c r="D91" i="35" s="1"/>
  <c r="C1114" i="51"/>
  <c r="C1129" i="51"/>
  <c r="C1149" i="51"/>
  <c r="C1162" i="51"/>
  <c r="C1181" i="51"/>
  <c r="C1193" i="51"/>
  <c r="C1209" i="51"/>
  <c r="C1223" i="51"/>
  <c r="C1237" i="51"/>
  <c r="C1253" i="51"/>
  <c r="C1265" i="51"/>
  <c r="C1279" i="51"/>
  <c r="C1295" i="51"/>
  <c r="C1306" i="51"/>
  <c r="C1318" i="51"/>
  <c r="C1332" i="51"/>
  <c r="C1343" i="51"/>
  <c r="C1354" i="51"/>
  <c r="C1368" i="51"/>
  <c r="C1380" i="51"/>
  <c r="C1391" i="51"/>
  <c r="C1405" i="51"/>
  <c r="C1416" i="51"/>
  <c r="C1428" i="51"/>
  <c r="C1441" i="51"/>
  <c r="C1453" i="51"/>
  <c r="C1464" i="51"/>
  <c r="C1478" i="51"/>
  <c r="C1489" i="51"/>
  <c r="C1500" i="51"/>
  <c r="C1510" i="51"/>
  <c r="C1520" i="51"/>
  <c r="C1530" i="51"/>
  <c r="C1542" i="51"/>
  <c r="C1550" i="51"/>
  <c r="C1558" i="51"/>
  <c r="C1566" i="51"/>
  <c r="C1574" i="51"/>
  <c r="C1582" i="51"/>
  <c r="C1590" i="51"/>
  <c r="C1598" i="51"/>
  <c r="C1606" i="51"/>
  <c r="C1614" i="51"/>
  <c r="C1622" i="51"/>
  <c r="C1630" i="51"/>
  <c r="C1638" i="51"/>
  <c r="C1646" i="51"/>
  <c r="C1654" i="51"/>
  <c r="C1662" i="51"/>
  <c r="C1670" i="51"/>
  <c r="C1678" i="51"/>
  <c r="C1686" i="51"/>
  <c r="C1694" i="51"/>
  <c r="C1702" i="51"/>
  <c r="C1710" i="51"/>
  <c r="C1718" i="51"/>
  <c r="C1726" i="51"/>
  <c r="C1734" i="51"/>
  <c r="C1742" i="51"/>
  <c r="C1750" i="51"/>
  <c r="C1758" i="51"/>
  <c r="C1766" i="51"/>
  <c r="C1774" i="51"/>
  <c r="C1782" i="51"/>
  <c r="C1790" i="51"/>
  <c r="C1798" i="51"/>
  <c r="C1806" i="51"/>
  <c r="C1814" i="51"/>
  <c r="C1822" i="51"/>
  <c r="C1830" i="51"/>
  <c r="C1838" i="51"/>
  <c r="C1846" i="51"/>
  <c r="C1854" i="51"/>
  <c r="C1862" i="51"/>
  <c r="C1870" i="51"/>
  <c r="C1878" i="51"/>
  <c r="C1886" i="51"/>
  <c r="C1894" i="51"/>
  <c r="C1902" i="51"/>
  <c r="C1910" i="51"/>
  <c r="C1918" i="51"/>
  <c r="C1926" i="51"/>
  <c r="C1934" i="51"/>
  <c r="C1942" i="51"/>
  <c r="C1950" i="51"/>
  <c r="C1958" i="51"/>
  <c r="C1966" i="51"/>
  <c r="C1974" i="51"/>
  <c r="C1982" i="51"/>
  <c r="C1990" i="51"/>
  <c r="C397" i="51"/>
  <c r="D27" i="5" s="1"/>
  <c r="D29" i="35" s="1"/>
  <c r="C446" i="51"/>
  <c r="E19" i="5" s="1"/>
  <c r="C489" i="51"/>
  <c r="F5" i="5" s="1"/>
  <c r="C532" i="51"/>
  <c r="F48" i="5" s="1"/>
  <c r="C581" i="51"/>
  <c r="G40" i="5" s="1"/>
  <c r="C628" i="51"/>
  <c r="H30" i="5" s="1"/>
  <c r="C669" i="51"/>
  <c r="C718" i="51"/>
  <c r="M3" i="5" s="1"/>
  <c r="C761" i="51"/>
  <c r="M46" i="5" s="1"/>
  <c r="C806" i="51"/>
  <c r="O34" i="5" s="1"/>
  <c r="C856" i="51"/>
  <c r="A76" i="5" s="1"/>
  <c r="C900" i="51"/>
  <c r="C79" i="40" s="1"/>
  <c r="C937" i="51"/>
  <c r="C152" i="47" s="1"/>
  <c r="C973" i="51"/>
  <c r="C1004" i="51"/>
  <c r="C1028" i="51"/>
  <c r="C66" i="5" s="1"/>
  <c r="C68" i="35" s="1"/>
  <c r="C1045" i="51"/>
  <c r="C83" i="5" s="1"/>
  <c r="C85" i="35" s="1"/>
  <c r="C1064" i="51"/>
  <c r="C102" i="5" s="1"/>
  <c r="C104" i="35" s="1"/>
  <c r="C1082" i="51"/>
  <c r="D75" i="5" s="1"/>
  <c r="D77" i="35" s="1"/>
  <c r="C1097" i="51"/>
  <c r="D90" i="5" s="1"/>
  <c r="D92" i="35" s="1"/>
  <c r="C1117" i="51"/>
  <c r="C60" i="30" s="1"/>
  <c r="C1130" i="51"/>
  <c r="C1150" i="51"/>
  <c r="C1168" i="51"/>
  <c r="C1182" i="51"/>
  <c r="C1194" i="51"/>
  <c r="C1210" i="51"/>
  <c r="C1224" i="51"/>
  <c r="C1238" i="51"/>
  <c r="C1254" i="51"/>
  <c r="C1266" i="51"/>
  <c r="C1280" i="51"/>
  <c r="C1296" i="51"/>
  <c r="C1308" i="51"/>
  <c r="C1319" i="51"/>
  <c r="C1333" i="51"/>
  <c r="C1344" i="51"/>
  <c r="C1356" i="51"/>
  <c r="C1369" i="51"/>
  <c r="C1381" i="51"/>
  <c r="C1392" i="51"/>
  <c r="C1406" i="51"/>
  <c r="C1417" i="51"/>
  <c r="C1429" i="51"/>
  <c r="C1442" i="51"/>
  <c r="C1454" i="51"/>
  <c r="C404" i="51"/>
  <c r="D34" i="5" s="1"/>
  <c r="D36" i="35" s="1"/>
  <c r="C448" i="51"/>
  <c r="E21" i="5" s="1"/>
  <c r="C497" i="51"/>
  <c r="F13" i="5" s="1"/>
  <c r="C541" i="51"/>
  <c r="F57" i="5" s="1"/>
  <c r="C582" i="51"/>
  <c r="G41" i="5" s="1"/>
  <c r="C632" i="51"/>
  <c r="H34" i="5" s="1"/>
  <c r="C678" i="51"/>
  <c r="C720" i="51"/>
  <c r="M5" i="5" s="1"/>
  <c r="C769" i="51"/>
  <c r="M54" i="5" s="1"/>
  <c r="C813" i="51"/>
  <c r="O41" i="5" s="1"/>
  <c r="C857" i="51"/>
  <c r="A77" i="5" s="1"/>
  <c r="C908" i="51"/>
  <c r="C199" i="41" s="1"/>
  <c r="C940" i="51"/>
  <c r="C974" i="51"/>
  <c r="C1007" i="51"/>
  <c r="C1029" i="51"/>
  <c r="C67" i="5" s="1"/>
  <c r="C69" i="35" s="1"/>
  <c r="C1049" i="51"/>
  <c r="C87" i="5" s="1"/>
  <c r="C89" i="35" s="1"/>
  <c r="C1065" i="51"/>
  <c r="D58" i="5" s="1"/>
  <c r="D60" i="35" s="1"/>
  <c r="C1085" i="51"/>
  <c r="D78" i="5" s="1"/>
  <c r="D80" i="35" s="1"/>
  <c r="C1098" i="51"/>
  <c r="D91" i="5" s="1"/>
  <c r="D93" i="35" s="1"/>
  <c r="C1118" i="51"/>
  <c r="C61" i="30" s="1"/>
  <c r="C1136" i="51"/>
  <c r="C1151" i="51"/>
  <c r="C1169" i="51"/>
  <c r="C1183" i="51"/>
  <c r="C1199" i="51"/>
  <c r="C1213" i="51"/>
  <c r="C1225" i="51"/>
  <c r="C1241" i="51"/>
  <c r="C1255" i="51"/>
  <c r="C1269" i="51"/>
  <c r="C1285" i="51"/>
  <c r="C1297" i="51"/>
  <c r="C1309" i="51"/>
  <c r="C1322" i="51"/>
  <c r="C1334" i="51"/>
  <c r="C1345" i="51"/>
  <c r="C1359" i="51"/>
  <c r="C1370" i="51"/>
  <c r="C1382" i="51"/>
  <c r="C1396" i="51"/>
  <c r="C1407" i="51"/>
  <c r="C1418" i="51"/>
  <c r="C1432" i="51"/>
  <c r="C1444" i="51"/>
  <c r="C1455" i="51"/>
  <c r="C1469" i="51"/>
  <c r="C1480" i="51"/>
  <c r="C1492" i="51"/>
  <c r="C1502" i="51"/>
  <c r="C1512" i="51"/>
  <c r="C1524" i="51"/>
  <c r="C1534" i="51"/>
  <c r="C1544" i="51"/>
  <c r="C1552" i="51"/>
  <c r="C1560" i="51"/>
  <c r="C1568" i="51"/>
  <c r="C1576" i="51"/>
  <c r="C1584" i="51"/>
  <c r="C1592" i="51"/>
  <c r="C1600" i="51"/>
  <c r="C1608" i="51"/>
  <c r="C1616" i="51"/>
  <c r="C1624" i="51"/>
  <c r="C1632" i="51"/>
  <c r="C1640" i="51"/>
  <c r="C1648" i="51"/>
  <c r="C1656" i="51"/>
  <c r="C1664" i="51"/>
  <c r="C1672" i="51"/>
  <c r="C1680" i="51"/>
  <c r="C1688" i="51"/>
  <c r="C1696" i="51"/>
  <c r="C1704" i="51"/>
  <c r="C1712" i="51"/>
  <c r="C1720" i="51"/>
  <c r="C1728" i="51"/>
  <c r="C1736" i="51"/>
  <c r="C1744" i="51"/>
  <c r="C1752" i="51"/>
  <c r="C1760" i="51"/>
  <c r="C1768" i="51"/>
  <c r="C1776" i="51"/>
  <c r="C1784" i="51"/>
  <c r="C1792" i="51"/>
  <c r="C412" i="51"/>
  <c r="D42" i="5" s="1"/>
  <c r="D44" i="35" s="1"/>
  <c r="C454" i="51"/>
  <c r="E27" i="5" s="1"/>
  <c r="C500" i="51"/>
  <c r="F16" i="5" s="1"/>
  <c r="C549" i="51"/>
  <c r="G8" i="5" s="1"/>
  <c r="C592" i="51"/>
  <c r="G51" i="5" s="1"/>
  <c r="C633" i="51"/>
  <c r="H35" i="5" s="1"/>
  <c r="C684" i="51"/>
  <c r="I29" i="5" s="1"/>
  <c r="C729" i="51"/>
  <c r="M14" i="5" s="1"/>
  <c r="C772" i="51"/>
  <c r="M57" i="5" s="1"/>
  <c r="C821" i="51"/>
  <c r="O49" i="5" s="1"/>
  <c r="C864" i="51"/>
  <c r="A84" i="5" s="1"/>
  <c r="C909" i="51"/>
  <c r="C213" i="41" s="1"/>
  <c r="C941" i="51"/>
  <c r="C976" i="51"/>
  <c r="B24" i="48" s="1"/>
  <c r="C1008" i="51"/>
  <c r="C1030" i="51"/>
  <c r="C68" i="5" s="1"/>
  <c r="C70" i="35" s="1"/>
  <c r="C1053" i="51"/>
  <c r="C91" i="5" s="1"/>
  <c r="C93" i="35" s="1"/>
  <c r="C1066" i="51"/>
  <c r="D59" i="5" s="1"/>
  <c r="D61" i="35" s="1"/>
  <c r="C1086" i="51"/>
  <c r="D79" i="5" s="1"/>
  <c r="D81" i="35" s="1"/>
  <c r="C1104" i="51"/>
  <c r="D97" i="5" s="1"/>
  <c r="D99" i="35" s="1"/>
  <c r="C1119" i="51"/>
  <c r="C62" i="30" s="1"/>
  <c r="C1137" i="51"/>
  <c r="C1152" i="51"/>
  <c r="C1170" i="51"/>
  <c r="C1184" i="51"/>
  <c r="C1200" i="51"/>
  <c r="C1214" i="51"/>
  <c r="C1226" i="51"/>
  <c r="C1242" i="51"/>
  <c r="C1256" i="51"/>
  <c r="C1270" i="51"/>
  <c r="C1286" i="51"/>
  <c r="C1298" i="51"/>
  <c r="C1310" i="51"/>
  <c r="C1324" i="51"/>
  <c r="C1335" i="51"/>
  <c r="C1346" i="51"/>
  <c r="C1360" i="51"/>
  <c r="C1372" i="51"/>
  <c r="C1383" i="51"/>
  <c r="C1397" i="51"/>
  <c r="C1408" i="51"/>
  <c r="C1420" i="51"/>
  <c r="C1433" i="51"/>
  <c r="C1445" i="51"/>
  <c r="C1456" i="51"/>
  <c r="C1470" i="51"/>
  <c r="C1481" i="51"/>
  <c r="C1493" i="51"/>
  <c r="C1503" i="51"/>
  <c r="C1514" i="51"/>
  <c r="C1525" i="51"/>
  <c r="C1535" i="51"/>
  <c r="C1545" i="51"/>
  <c r="C1553" i="51"/>
  <c r="C1561" i="51"/>
  <c r="C1569" i="51"/>
  <c r="C1577" i="51"/>
  <c r="C1585" i="51"/>
  <c r="C1593" i="51"/>
  <c r="C1601" i="51"/>
  <c r="C1609" i="51"/>
  <c r="C1617" i="51"/>
  <c r="C1625" i="51"/>
  <c r="C1633" i="51"/>
  <c r="C1641" i="51"/>
  <c r="C1649" i="51"/>
  <c r="C1657" i="51"/>
  <c r="C1665" i="51"/>
  <c r="C1673" i="51"/>
  <c r="C1681" i="51"/>
  <c r="C1689" i="51"/>
  <c r="C1697" i="51"/>
  <c r="C1705" i="51"/>
  <c r="C1713" i="51"/>
  <c r="C1721" i="51"/>
  <c r="C1729" i="51"/>
  <c r="C1737" i="51"/>
  <c r="C1745" i="51"/>
  <c r="C1753" i="51"/>
  <c r="C1761" i="51"/>
  <c r="C1769" i="51"/>
  <c r="C1777" i="51"/>
  <c r="C1785" i="51"/>
  <c r="C1793" i="51"/>
  <c r="C413" i="51"/>
  <c r="D43" i="5" s="1"/>
  <c r="D45" i="35" s="1"/>
  <c r="C462" i="51"/>
  <c r="E35" i="5" s="1"/>
  <c r="C505" i="51"/>
  <c r="F21" i="5" s="1"/>
  <c r="C550" i="51"/>
  <c r="G9" i="5" s="1"/>
  <c r="C600" i="51"/>
  <c r="H2" i="5" s="1"/>
  <c r="C644" i="51"/>
  <c r="H46" i="5" s="1"/>
  <c r="C685" i="51"/>
  <c r="I30" i="5" s="1"/>
  <c r="C734" i="51"/>
  <c r="M19" i="5" s="1"/>
  <c r="C781" i="51"/>
  <c r="O9" i="5" s="1"/>
  <c r="C822" i="51"/>
  <c r="O50" i="5" s="1"/>
  <c r="C872" i="51"/>
  <c r="A92" i="5" s="1"/>
  <c r="C916" i="51"/>
  <c r="C49" i="43" s="1"/>
  <c r="C950" i="51"/>
  <c r="T3" i="35" s="1"/>
  <c r="C985" i="51"/>
  <c r="C23" i="37" s="1"/>
  <c r="C1013" i="51"/>
  <c r="C53" i="37" s="1"/>
  <c r="C1031" i="51"/>
  <c r="C69" i="5" s="1"/>
  <c r="C71" i="35" s="1"/>
  <c r="C1054" i="51"/>
  <c r="C92" i="5" s="1"/>
  <c r="C94" i="35" s="1"/>
  <c r="C1072" i="51"/>
  <c r="D65" i="5" s="1"/>
  <c r="D67" i="35" s="1"/>
  <c r="C1087" i="51"/>
  <c r="D80" i="5" s="1"/>
  <c r="D82" i="35" s="1"/>
  <c r="C1105" i="51"/>
  <c r="D98" i="5" s="1"/>
  <c r="D100" i="35" s="1"/>
  <c r="C1120" i="51"/>
  <c r="C63" i="30" s="1"/>
  <c r="C1138" i="51"/>
  <c r="C1158" i="51"/>
  <c r="C1173" i="51"/>
  <c r="C1189" i="51"/>
  <c r="C1201" i="51"/>
  <c r="C1215" i="51"/>
  <c r="C1231" i="51"/>
  <c r="C1245" i="51"/>
  <c r="C1257" i="51"/>
  <c r="C1273" i="51"/>
  <c r="C1287" i="51"/>
  <c r="C1300" i="51"/>
  <c r="C1313" i="51"/>
  <c r="C1325" i="51"/>
  <c r="C1336" i="51"/>
  <c r="C1350" i="51"/>
  <c r="C1361" i="51"/>
  <c r="C1373" i="51"/>
  <c r="C1386" i="51"/>
  <c r="C1398" i="51"/>
  <c r="C1409" i="51"/>
  <c r="C1423" i="51"/>
  <c r="C1434" i="51"/>
  <c r="C1446" i="51"/>
  <c r="C1460" i="51"/>
  <c r="C1471" i="51"/>
  <c r="C1482" i="51"/>
  <c r="C1494" i="51"/>
  <c r="C1505" i="51"/>
  <c r="C1516" i="51"/>
  <c r="C1526" i="51"/>
  <c r="C1536" i="51"/>
  <c r="C1546" i="51"/>
  <c r="C1554" i="51"/>
  <c r="C1562" i="51"/>
  <c r="C1570" i="51"/>
  <c r="C422" i="51"/>
  <c r="D52" i="5" s="1"/>
  <c r="D54" i="35" s="1"/>
  <c r="C601" i="51"/>
  <c r="H3" i="5" s="1"/>
  <c r="C785" i="51"/>
  <c r="O13" i="5" s="1"/>
  <c r="C953" i="51"/>
  <c r="U3" i="35" s="1"/>
  <c r="C1055" i="51"/>
  <c r="C93" i="5" s="1"/>
  <c r="C95" i="35" s="1"/>
  <c r="C1126" i="51"/>
  <c r="C1190" i="51"/>
  <c r="C1246" i="51"/>
  <c r="C1301" i="51"/>
  <c r="C1351" i="51"/>
  <c r="C1399" i="51"/>
  <c r="C1447" i="51"/>
  <c r="C1484" i="51"/>
  <c r="C1511" i="51"/>
  <c r="C1538" i="51"/>
  <c r="C1563" i="51"/>
  <c r="C1580" i="51"/>
  <c r="C1596" i="51"/>
  <c r="C1612" i="51"/>
  <c r="C1628" i="51"/>
  <c r="C1644" i="51"/>
  <c r="C1660" i="51"/>
  <c r="C1675" i="51"/>
  <c r="C1687" i="51"/>
  <c r="C1700" i="51"/>
  <c r="C1714" i="51"/>
  <c r="C1725" i="51"/>
  <c r="C1739" i="51"/>
  <c r="C1751" i="51"/>
  <c r="C1764" i="51"/>
  <c r="C1778" i="51"/>
  <c r="C1789" i="51"/>
  <c r="C1801" i="51"/>
  <c r="C1810" i="51"/>
  <c r="C1819" i="51"/>
  <c r="C1828" i="51"/>
  <c r="C1837" i="51"/>
  <c r="C1847" i="51"/>
  <c r="C1856" i="51"/>
  <c r="C1865" i="51"/>
  <c r="C1874" i="51"/>
  <c r="C1883" i="51"/>
  <c r="C1892" i="51"/>
  <c r="C1901" i="51"/>
  <c r="C1911" i="51"/>
  <c r="C1920" i="51"/>
  <c r="C1929" i="51"/>
  <c r="C1938" i="51"/>
  <c r="C1947" i="51"/>
  <c r="C1956" i="51"/>
  <c r="C1965" i="51"/>
  <c r="C1975" i="51"/>
  <c r="C1984" i="51"/>
  <c r="C1993" i="51"/>
  <c r="C2001" i="51"/>
  <c r="C2009" i="51"/>
  <c r="C2017" i="51"/>
  <c r="C13" i="51"/>
  <c r="C16" i="30" s="1"/>
  <c r="C21" i="51"/>
  <c r="C24" i="30" s="1"/>
  <c r="C29" i="51"/>
  <c r="C35" i="30" s="1"/>
  <c r="C37" i="51"/>
  <c r="C44" i="30" s="1"/>
  <c r="C45" i="51"/>
  <c r="C52" i="30" s="1"/>
  <c r="C53" i="51"/>
  <c r="C61" i="51"/>
  <c r="C69" i="51"/>
  <c r="C77" i="51"/>
  <c r="C85" i="51"/>
  <c r="C93" i="51"/>
  <c r="C101" i="51"/>
  <c r="C109" i="51"/>
  <c r="C117" i="51"/>
  <c r="C125" i="51"/>
  <c r="C133" i="51"/>
  <c r="C141" i="51"/>
  <c r="C149" i="51"/>
  <c r="C157" i="51"/>
  <c r="C165" i="51"/>
  <c r="C173" i="51"/>
  <c r="C181" i="51"/>
  <c r="C189" i="51"/>
  <c r="C197" i="51"/>
  <c r="C206" i="51"/>
  <c r="A7" i="5" s="1"/>
  <c r="C214" i="51"/>
  <c r="A15" i="5" s="1"/>
  <c r="C222" i="51"/>
  <c r="A23" i="5" s="1"/>
  <c r="C230" i="51"/>
  <c r="A31" i="5" s="1"/>
  <c r="C238" i="51"/>
  <c r="A39" i="5" s="1"/>
  <c r="C246" i="51"/>
  <c r="A47" i="5" s="1"/>
  <c r="C254" i="51"/>
  <c r="A55" i="5" s="1"/>
  <c r="C262" i="51"/>
  <c r="C270" i="51"/>
  <c r="C278" i="51"/>
  <c r="C286" i="51"/>
  <c r="C294" i="51"/>
  <c r="C302" i="51"/>
  <c r="C310" i="51"/>
  <c r="C318" i="51"/>
  <c r="C326" i="51"/>
  <c r="C334" i="51"/>
  <c r="C342" i="51"/>
  <c r="C350" i="51"/>
  <c r="C358" i="51"/>
  <c r="C366" i="51"/>
  <c r="C374" i="51"/>
  <c r="D4" i="5" s="1"/>
  <c r="D6" i="35" s="1"/>
  <c r="C8" i="51"/>
  <c r="C11" i="30" s="1"/>
  <c r="C95" i="51"/>
  <c r="C208" i="51"/>
  <c r="A9" i="5" s="1"/>
  <c r="C256" i="51"/>
  <c r="A57" i="5" s="1"/>
  <c r="C288" i="51"/>
  <c r="C312" i="51"/>
  <c r="C95" i="47" s="1"/>
  <c r="C336" i="51"/>
  <c r="C360" i="51"/>
  <c r="C428" i="51"/>
  <c r="E1" i="5" s="1"/>
  <c r="O3" i="35" s="1"/>
  <c r="C608" i="51"/>
  <c r="H10" i="5" s="1"/>
  <c r="C788" i="51"/>
  <c r="O16" i="5" s="1"/>
  <c r="C958" i="51"/>
  <c r="A11" i="48" s="1"/>
  <c r="A35" i="48" s="1"/>
  <c r="C1056" i="51"/>
  <c r="C94" i="5" s="1"/>
  <c r="C96" i="35" s="1"/>
  <c r="C1127" i="51"/>
  <c r="C1191" i="51"/>
  <c r="C1247" i="51"/>
  <c r="C1304" i="51"/>
  <c r="C1352" i="51"/>
  <c r="C1400" i="51"/>
  <c r="C1450" i="51"/>
  <c r="C1487" i="51"/>
  <c r="C1517" i="51"/>
  <c r="C1543" i="51"/>
  <c r="C1564" i="51"/>
  <c r="C1583" i="51"/>
  <c r="C1599" i="51"/>
  <c r="C1615" i="51"/>
  <c r="C1631" i="51"/>
  <c r="C1647" i="51"/>
  <c r="C1663" i="51"/>
  <c r="C1676" i="51"/>
  <c r="C1690" i="51"/>
  <c r="C1701" i="51"/>
  <c r="C1715" i="51"/>
  <c r="C1727" i="51"/>
  <c r="C1740" i="51"/>
  <c r="C1754" i="51"/>
  <c r="C1765" i="51"/>
  <c r="C1779" i="51"/>
  <c r="C1791" i="51"/>
  <c r="C1802" i="51"/>
  <c r="C1811" i="51"/>
  <c r="C1820" i="51"/>
  <c r="C1829" i="51"/>
  <c r="C1839" i="51"/>
  <c r="C1848" i="51"/>
  <c r="C1857" i="51"/>
  <c r="C1866" i="51"/>
  <c r="C1875" i="51"/>
  <c r="C1884" i="51"/>
  <c r="C1893" i="51"/>
  <c r="C1903" i="51"/>
  <c r="C1912" i="51"/>
  <c r="C1921" i="51"/>
  <c r="C1930" i="51"/>
  <c r="C1939" i="51"/>
  <c r="C1948" i="51"/>
  <c r="C1957" i="51"/>
  <c r="C1967" i="51"/>
  <c r="C1976" i="51"/>
  <c r="C1985" i="51"/>
  <c r="C1994" i="51"/>
  <c r="C2002" i="51"/>
  <c r="C2010" i="51"/>
  <c r="C2018" i="51"/>
  <c r="C14" i="51"/>
  <c r="C22" i="51"/>
  <c r="C25" i="30" s="1"/>
  <c r="C30" i="51"/>
  <c r="C37" i="30" s="1"/>
  <c r="C38" i="51"/>
  <c r="C45" i="30" s="1"/>
  <c r="C46" i="51"/>
  <c r="C53" i="30" s="1"/>
  <c r="C54" i="51"/>
  <c r="C62" i="51"/>
  <c r="C70" i="51"/>
  <c r="C78" i="51"/>
  <c r="C86" i="51"/>
  <c r="C94" i="51"/>
  <c r="C102" i="51"/>
  <c r="C110" i="51"/>
  <c r="C118" i="51"/>
  <c r="C126" i="51"/>
  <c r="C134" i="51"/>
  <c r="C142" i="51"/>
  <c r="C150" i="51"/>
  <c r="C158" i="51"/>
  <c r="C166" i="51"/>
  <c r="C174" i="51"/>
  <c r="C182" i="51"/>
  <c r="C190" i="51"/>
  <c r="C198" i="51"/>
  <c r="C207" i="51"/>
  <c r="A8" i="5" s="1"/>
  <c r="C215" i="51"/>
  <c r="A16" i="5" s="1"/>
  <c r="C223" i="51"/>
  <c r="A24" i="5" s="1"/>
  <c r="C231" i="51"/>
  <c r="A32" i="5" s="1"/>
  <c r="C239" i="51"/>
  <c r="A40" i="5" s="1"/>
  <c r="C247" i="51"/>
  <c r="A48" i="5" s="1"/>
  <c r="C255" i="51"/>
  <c r="A56" i="5" s="1"/>
  <c r="C263" i="51"/>
  <c r="C271" i="51"/>
  <c r="B15" i="5" s="1"/>
  <c r="C279" i="51"/>
  <c r="C287" i="51"/>
  <c r="C295" i="51"/>
  <c r="C303" i="51"/>
  <c r="C311" i="51"/>
  <c r="C319" i="51"/>
  <c r="C327" i="51"/>
  <c r="C335" i="51"/>
  <c r="C343" i="51"/>
  <c r="C351" i="51"/>
  <c r="C359" i="51"/>
  <c r="C367" i="51"/>
  <c r="C375" i="51"/>
  <c r="D5" i="5" s="1"/>
  <c r="D7" i="35" s="1"/>
  <c r="C9" i="51"/>
  <c r="C12" i="30" s="1"/>
  <c r="C79" i="51"/>
  <c r="C191" i="51"/>
  <c r="C240" i="51"/>
  <c r="A41" i="5" s="1"/>
  <c r="C272" i="51"/>
  <c r="C296" i="51"/>
  <c r="C320" i="51"/>
  <c r="C328" i="51"/>
  <c r="C352" i="51"/>
  <c r="C464" i="51"/>
  <c r="E37" i="5" s="1"/>
  <c r="C652" i="51"/>
  <c r="C832" i="51"/>
  <c r="U31" i="48" s="1"/>
  <c r="C989" i="51"/>
  <c r="D1" i="40" s="1"/>
  <c r="C1073" i="51"/>
  <c r="D66" i="5" s="1"/>
  <c r="D68" i="35" s="1"/>
  <c r="C1141" i="51"/>
  <c r="C1202" i="51"/>
  <c r="C1258" i="51"/>
  <c r="C1314" i="51"/>
  <c r="C1362" i="51"/>
  <c r="C1410" i="51"/>
  <c r="C1461" i="51"/>
  <c r="C1490" i="51"/>
  <c r="C1518" i="51"/>
  <c r="C1547" i="51"/>
  <c r="C1567" i="51"/>
  <c r="C1586" i="51"/>
  <c r="C1602" i="51"/>
  <c r="C1618" i="51"/>
  <c r="C1634" i="51"/>
  <c r="C1650" i="51"/>
  <c r="C1666" i="51"/>
  <c r="C1677" i="51"/>
  <c r="C1691" i="51"/>
  <c r="C1703" i="51"/>
  <c r="C1716" i="51"/>
  <c r="C1730" i="51"/>
  <c r="C1741" i="51"/>
  <c r="C1755" i="51"/>
  <c r="C1767" i="51"/>
  <c r="C1780" i="51"/>
  <c r="C1794" i="51"/>
  <c r="C1803" i="51"/>
  <c r="C1812" i="51"/>
  <c r="C1821" i="51"/>
  <c r="C1831" i="51"/>
  <c r="C1840" i="51"/>
  <c r="C1849" i="51"/>
  <c r="C1858" i="51"/>
  <c r="C1867" i="51"/>
  <c r="C1876" i="51"/>
  <c r="C1885" i="51"/>
  <c r="C1895" i="51"/>
  <c r="C1904" i="51"/>
  <c r="C1913" i="51"/>
  <c r="C1922" i="51"/>
  <c r="C1931" i="51"/>
  <c r="C1940" i="51"/>
  <c r="C1949" i="51"/>
  <c r="C1959" i="51"/>
  <c r="C1968" i="51"/>
  <c r="C1977" i="51"/>
  <c r="C1986" i="51"/>
  <c r="C1995" i="51"/>
  <c r="C2003" i="51"/>
  <c r="C2011" i="51"/>
  <c r="C2019" i="51"/>
  <c r="C15" i="51"/>
  <c r="C18" i="30" s="1"/>
  <c r="C23" i="51"/>
  <c r="C31" i="51"/>
  <c r="C39" i="51"/>
  <c r="C47" i="51"/>
  <c r="C54" i="30" s="1"/>
  <c r="C55" i="51"/>
  <c r="C63" i="51"/>
  <c r="C71" i="51"/>
  <c r="C87" i="51"/>
  <c r="C103" i="51"/>
  <c r="C111" i="51"/>
  <c r="C119" i="51"/>
  <c r="C127" i="51"/>
  <c r="C135" i="51"/>
  <c r="C143" i="51"/>
  <c r="C151" i="51"/>
  <c r="C159" i="51"/>
  <c r="C167" i="51"/>
  <c r="C175" i="51"/>
  <c r="C183" i="51"/>
  <c r="C200" i="51"/>
  <c r="A1" i="5" s="1"/>
  <c r="C216" i="51"/>
  <c r="A17" i="5" s="1"/>
  <c r="C224" i="51"/>
  <c r="A25" i="5" s="1"/>
  <c r="C232" i="51"/>
  <c r="A33" i="5" s="1"/>
  <c r="C248" i="51"/>
  <c r="A49" i="5" s="1"/>
  <c r="C264" i="51"/>
  <c r="C280" i="51"/>
  <c r="C304" i="51"/>
  <c r="C344" i="51"/>
  <c r="C473" i="51"/>
  <c r="E46" i="5" s="1"/>
  <c r="C653" i="51"/>
  <c r="C837" i="51"/>
  <c r="C990" i="51"/>
  <c r="D1" i="41" s="1"/>
  <c r="C1074" i="51"/>
  <c r="D67" i="5" s="1"/>
  <c r="D69" i="35" s="1"/>
  <c r="C1142" i="51"/>
  <c r="C1205" i="51"/>
  <c r="C1263" i="51"/>
  <c r="C1316" i="51"/>
  <c r="C1364" i="51"/>
  <c r="C1414" i="51"/>
  <c r="C1462" i="51"/>
  <c r="C1496" i="51"/>
  <c r="C1521" i="51"/>
  <c r="C1548" i="51"/>
  <c r="C1571" i="51"/>
  <c r="C1587" i="51"/>
  <c r="C1603" i="51"/>
  <c r="C1619" i="51"/>
  <c r="C1635" i="51"/>
  <c r="C1651" i="51"/>
  <c r="C1667" i="51"/>
  <c r="C1679" i="51"/>
  <c r="C1692" i="51"/>
  <c r="C1706" i="51"/>
  <c r="C1717" i="51"/>
  <c r="C1731" i="51"/>
  <c r="C1743" i="51"/>
  <c r="C1756" i="51"/>
  <c r="C1770" i="51"/>
  <c r="C1781" i="51"/>
  <c r="C1795" i="51"/>
  <c r="C1804" i="51"/>
  <c r="C1813" i="51"/>
  <c r="C1823" i="51"/>
  <c r="C1832" i="51"/>
  <c r="C1841" i="51"/>
  <c r="C1850" i="51"/>
  <c r="C1859" i="51"/>
  <c r="C1868" i="51"/>
  <c r="C1877" i="51"/>
  <c r="C1887" i="51"/>
  <c r="C1896" i="51"/>
  <c r="C1905" i="51"/>
  <c r="C1914" i="51"/>
  <c r="C1923" i="51"/>
  <c r="C1932" i="51"/>
  <c r="C1941" i="51"/>
  <c r="C1951" i="51"/>
  <c r="C1960" i="51"/>
  <c r="C1969" i="51"/>
  <c r="C1978" i="51"/>
  <c r="C1987" i="51"/>
  <c r="C1996" i="51"/>
  <c r="C2004" i="51"/>
  <c r="C2012" i="51"/>
  <c r="C2020" i="51"/>
  <c r="C16" i="51"/>
  <c r="C19" i="30" s="1"/>
  <c r="C24" i="51"/>
  <c r="C27" i="30" s="1"/>
  <c r="C32" i="51"/>
  <c r="C39" i="30" s="1"/>
  <c r="E2" i="35" s="1"/>
  <c r="C40" i="51"/>
  <c r="C48" i="51"/>
  <c r="C55" i="30" s="1"/>
  <c r="C56" i="51"/>
  <c r="C64" i="51"/>
  <c r="C72" i="51"/>
  <c r="C80" i="51"/>
  <c r="C88" i="51"/>
  <c r="C96" i="51"/>
  <c r="C104" i="51"/>
  <c r="C112" i="51"/>
  <c r="C120" i="51"/>
  <c r="C128" i="51"/>
  <c r="C136" i="51"/>
  <c r="C144" i="51"/>
  <c r="C152" i="51"/>
  <c r="C160" i="51"/>
  <c r="C168" i="51"/>
  <c r="C176" i="51"/>
  <c r="C184" i="51"/>
  <c r="C192" i="51"/>
  <c r="C201" i="51"/>
  <c r="A2" i="5" s="1"/>
  <c r="C209" i="51"/>
  <c r="A10" i="5" s="1"/>
  <c r="C217" i="51"/>
  <c r="A18" i="5" s="1"/>
  <c r="C225" i="51"/>
  <c r="A26" i="5" s="1"/>
  <c r="C233" i="51"/>
  <c r="A34" i="5" s="1"/>
  <c r="C241" i="51"/>
  <c r="A42" i="5" s="1"/>
  <c r="C249" i="51"/>
  <c r="A50" i="5" s="1"/>
  <c r="C257" i="51"/>
  <c r="B1" i="5" s="1"/>
  <c r="B3" i="35" s="1"/>
  <c r="C265" i="51"/>
  <c r="C273" i="51"/>
  <c r="C281" i="51"/>
  <c r="C289" i="51"/>
  <c r="C297" i="51"/>
  <c r="C305" i="51"/>
  <c r="C313" i="51"/>
  <c r="C109" i="47" s="1"/>
  <c r="C321" i="51"/>
  <c r="C329" i="51"/>
  <c r="C337" i="51"/>
  <c r="C345" i="51"/>
  <c r="C353" i="51"/>
  <c r="C361" i="51"/>
  <c r="C369" i="51"/>
  <c r="C3" i="51"/>
  <c r="C2" i="51"/>
  <c r="C5" i="30" s="1"/>
  <c r="C557" i="51"/>
  <c r="G16" i="5" s="1"/>
  <c r="C736" i="51"/>
  <c r="M21" i="5" s="1"/>
  <c r="C921" i="51"/>
  <c r="C63" i="44" s="1"/>
  <c r="C1038" i="51"/>
  <c r="C76" i="5" s="1"/>
  <c r="C78" i="35" s="1"/>
  <c r="C1106" i="51"/>
  <c r="D99" i="5" s="1"/>
  <c r="D101" i="35" s="1"/>
  <c r="C1174" i="51"/>
  <c r="C1232" i="51"/>
  <c r="C1288" i="51"/>
  <c r="C1337" i="51"/>
  <c r="C1388" i="51"/>
  <c r="C1436" i="51"/>
  <c r="C1473" i="51"/>
  <c r="C1506" i="51"/>
  <c r="C1533" i="51"/>
  <c r="C1556" i="51"/>
  <c r="C1578" i="51"/>
  <c r="C1594" i="51"/>
  <c r="C1610" i="51"/>
  <c r="C1626" i="51"/>
  <c r="C1642" i="51"/>
  <c r="C1658" i="51"/>
  <c r="C1671" i="51"/>
  <c r="C1684" i="51"/>
  <c r="C1698" i="51"/>
  <c r="C1709" i="51"/>
  <c r="C1723" i="51"/>
  <c r="C1735" i="51"/>
  <c r="C1748" i="51"/>
  <c r="C1762" i="51"/>
  <c r="C1773" i="51"/>
  <c r="C1787" i="51"/>
  <c r="C1799" i="51"/>
  <c r="C1808" i="51"/>
  <c r="C1817" i="51"/>
  <c r="C1826" i="51"/>
  <c r="C1835" i="51"/>
  <c r="C1844" i="51"/>
  <c r="C1853" i="51"/>
  <c r="C1863" i="51"/>
  <c r="C1872" i="51"/>
  <c r="C1881" i="51"/>
  <c r="C1890" i="51"/>
  <c r="C1899" i="51"/>
  <c r="C1908" i="51"/>
  <c r="C1917" i="51"/>
  <c r="C1927" i="51"/>
  <c r="C1936" i="51"/>
  <c r="C1945" i="51"/>
  <c r="C1954" i="51"/>
  <c r="C1963" i="51"/>
  <c r="C1972" i="51"/>
  <c r="C1981" i="51"/>
  <c r="C1991" i="51"/>
  <c r="C1999" i="51"/>
  <c r="C2007" i="51"/>
  <c r="C2015" i="51"/>
  <c r="C11" i="51"/>
  <c r="C19" i="51"/>
  <c r="C27" i="51"/>
  <c r="C35" i="51"/>
  <c r="C42" i="30" s="1"/>
  <c r="C43" i="51"/>
  <c r="C50" i="30" s="1"/>
  <c r="C51" i="51"/>
  <c r="C59" i="51"/>
  <c r="C67" i="51"/>
  <c r="C75" i="51"/>
  <c r="C83" i="51"/>
  <c r="C91" i="51"/>
  <c r="C99" i="51"/>
  <c r="C107" i="51"/>
  <c r="C115" i="51"/>
  <c r="C123" i="51"/>
  <c r="C131" i="51"/>
  <c r="C139" i="51"/>
  <c r="C147" i="51"/>
  <c r="C155" i="51"/>
  <c r="C163" i="51"/>
  <c r="C171" i="51"/>
  <c r="C179" i="51"/>
  <c r="C187" i="51"/>
  <c r="C195" i="51"/>
  <c r="C61" i="31" s="1"/>
  <c r="C204" i="51"/>
  <c r="A5" i="5" s="1"/>
  <c r="C212" i="51"/>
  <c r="A13" i="5" s="1"/>
  <c r="C220" i="51"/>
  <c r="A21" i="5" s="1"/>
  <c r="C228" i="51"/>
  <c r="A29" i="5" s="1"/>
  <c r="C236" i="51"/>
  <c r="A37" i="5" s="1"/>
  <c r="C565" i="51"/>
  <c r="G24" i="5" s="1"/>
  <c r="C745" i="51"/>
  <c r="M30" i="5" s="1"/>
  <c r="C924" i="51"/>
  <c r="C105" i="44" s="1"/>
  <c r="C1039" i="51"/>
  <c r="C77" i="5" s="1"/>
  <c r="C79" i="35" s="1"/>
  <c r="C1109" i="51"/>
  <c r="D102" i="5" s="1"/>
  <c r="D104" i="35" s="1"/>
  <c r="C1177" i="51"/>
  <c r="C1233" i="51"/>
  <c r="C1289" i="51"/>
  <c r="C1341" i="51"/>
  <c r="C1389" i="51"/>
  <c r="C1437" i="51"/>
  <c r="C1479" i="51"/>
  <c r="C1508" i="51"/>
  <c r="C1537" i="51"/>
  <c r="C1559" i="51"/>
  <c r="C1579" i="51"/>
  <c r="C1595" i="51"/>
  <c r="C1611" i="51"/>
  <c r="C1627" i="51"/>
  <c r="C1643" i="51"/>
  <c r="C1659" i="51"/>
  <c r="C1674" i="51"/>
  <c r="C1685" i="51"/>
  <c r="C1699" i="51"/>
  <c r="C1711" i="51"/>
  <c r="C1724" i="51"/>
  <c r="C1738" i="51"/>
  <c r="C1749" i="51"/>
  <c r="C1763" i="51"/>
  <c r="C1775" i="51"/>
  <c r="C1788" i="51"/>
  <c r="C1800" i="51"/>
  <c r="C1809" i="51"/>
  <c r="C1818" i="51"/>
  <c r="C1827" i="51"/>
  <c r="C1836" i="51"/>
  <c r="C1845" i="51"/>
  <c r="C1855" i="51"/>
  <c r="C1864" i="51"/>
  <c r="C1873" i="51"/>
  <c r="C1882" i="51"/>
  <c r="C1891" i="51"/>
  <c r="C1900" i="51"/>
  <c r="C1909" i="51"/>
  <c r="C1919" i="51"/>
  <c r="C1928" i="51"/>
  <c r="C1937" i="51"/>
  <c r="C1946" i="51"/>
  <c r="C1955" i="51"/>
  <c r="C1964" i="51"/>
  <c r="C1973" i="51"/>
  <c r="C1983" i="51"/>
  <c r="C1992" i="51"/>
  <c r="C2000" i="51"/>
  <c r="C2008" i="51"/>
  <c r="C2016" i="51"/>
  <c r="C12" i="51"/>
  <c r="C20" i="51"/>
  <c r="C23" i="30" s="1"/>
  <c r="C28" i="51"/>
  <c r="C36" i="51"/>
  <c r="C44" i="51"/>
  <c r="C51" i="30" s="1"/>
  <c r="C52" i="51"/>
  <c r="C60" i="51"/>
  <c r="C68" i="51"/>
  <c r="C76" i="51"/>
  <c r="C84" i="51"/>
  <c r="C92" i="51"/>
  <c r="C100" i="51"/>
  <c r="C108" i="51"/>
  <c r="C1088" i="51"/>
  <c r="D81" i="5" s="1"/>
  <c r="D83" i="35" s="1"/>
  <c r="C1326" i="51"/>
  <c r="C1497" i="51"/>
  <c r="C1588" i="51"/>
  <c r="C1652" i="51"/>
  <c r="C1707" i="51"/>
  <c r="C1757" i="51"/>
  <c r="C1805" i="51"/>
  <c r="C1842" i="51"/>
  <c r="C1879" i="51"/>
  <c r="C1952" i="51"/>
  <c r="C1988" i="51"/>
  <c r="C2021" i="51"/>
  <c r="C41" i="51"/>
  <c r="C48" i="30" s="1"/>
  <c r="C105" i="51"/>
  <c r="C148" i="51"/>
  <c r="C193" i="51"/>
  <c r="C235" i="51"/>
  <c r="A36" i="5" s="1"/>
  <c r="C268" i="51"/>
  <c r="C300" i="51"/>
  <c r="C332" i="51"/>
  <c r="C364" i="51"/>
  <c r="C261" i="51"/>
  <c r="C325" i="51"/>
  <c r="C516" i="51"/>
  <c r="F32" i="5" s="1"/>
  <c r="C1094" i="51"/>
  <c r="D87" i="5" s="1"/>
  <c r="D89" i="35" s="1"/>
  <c r="C1327" i="51"/>
  <c r="C1501" i="51"/>
  <c r="C1591" i="51"/>
  <c r="C1655" i="51"/>
  <c r="C1708" i="51"/>
  <c r="C1759" i="51"/>
  <c r="C1807" i="51"/>
  <c r="C1843" i="51"/>
  <c r="C1880" i="51"/>
  <c r="C1916" i="51"/>
  <c r="C1953" i="51"/>
  <c r="C1989" i="51"/>
  <c r="C2022" i="51"/>
  <c r="C42" i="51"/>
  <c r="C49" i="30" s="1"/>
  <c r="C74" i="51"/>
  <c r="C106" i="51"/>
  <c r="C130" i="51"/>
  <c r="C153" i="51"/>
  <c r="C172" i="51"/>
  <c r="C194" i="51"/>
  <c r="C237" i="51"/>
  <c r="A38" i="5" s="1"/>
  <c r="C253" i="51"/>
  <c r="A54" i="5" s="1"/>
  <c r="C269" i="51"/>
  <c r="C285" i="51"/>
  <c r="C301" i="51"/>
  <c r="C317" i="51"/>
  <c r="C333" i="51"/>
  <c r="C349" i="51"/>
  <c r="C365" i="51"/>
  <c r="C5" i="51"/>
  <c r="C8" i="30" s="1"/>
  <c r="C694" i="51"/>
  <c r="I39" i="5" s="1"/>
  <c r="C1159" i="51"/>
  <c r="C1374" i="51"/>
  <c r="C1527" i="51"/>
  <c r="C1604" i="51"/>
  <c r="C1668" i="51"/>
  <c r="C1719" i="51"/>
  <c r="C1771" i="51"/>
  <c r="C1815" i="51"/>
  <c r="C1851" i="51"/>
  <c r="C1888" i="51"/>
  <c r="C1924" i="51"/>
  <c r="C1961" i="51"/>
  <c r="C1997" i="51"/>
  <c r="C17" i="51"/>
  <c r="C20" i="30" s="1"/>
  <c r="C49" i="51"/>
  <c r="C56" i="30" s="1"/>
  <c r="C81" i="51"/>
  <c r="C113" i="51"/>
  <c r="C132" i="51"/>
  <c r="C154" i="51"/>
  <c r="C177" i="51"/>
  <c r="C196" i="51"/>
  <c r="C219" i="51"/>
  <c r="A20" i="5" s="1"/>
  <c r="C242" i="51"/>
  <c r="A43" i="5" s="1"/>
  <c r="C258" i="51"/>
  <c r="B2" i="5" s="1"/>
  <c r="C274" i="51"/>
  <c r="C290" i="51"/>
  <c r="C306" i="51"/>
  <c r="C322" i="51"/>
  <c r="C338" i="51"/>
  <c r="C354" i="51"/>
  <c r="C368" i="51"/>
  <c r="C6" i="51"/>
  <c r="C89" i="51"/>
  <c r="C161" i="51"/>
  <c r="C203" i="51"/>
  <c r="A4" i="5" s="1"/>
  <c r="C244" i="51"/>
  <c r="A45" i="5" s="1"/>
  <c r="C292" i="51"/>
  <c r="C324" i="51"/>
  <c r="C356" i="51"/>
  <c r="C1221" i="51"/>
  <c r="C1555" i="51"/>
  <c r="C1623" i="51"/>
  <c r="C1733" i="51"/>
  <c r="C1786" i="51"/>
  <c r="C1861" i="51"/>
  <c r="C1971" i="51"/>
  <c r="C26" i="51"/>
  <c r="C29" i="30" s="1"/>
  <c r="C121" i="51"/>
  <c r="C185" i="51"/>
  <c r="C227" i="51"/>
  <c r="A28" i="5" s="1"/>
  <c r="C341" i="51"/>
  <c r="C1425" i="51"/>
  <c r="C1898" i="51"/>
  <c r="C58" i="51"/>
  <c r="C162" i="51"/>
  <c r="C245" i="51"/>
  <c r="A46" i="5" s="1"/>
  <c r="C309" i="51"/>
  <c r="C357" i="51"/>
  <c r="C702" i="51"/>
  <c r="I47" i="5" s="1"/>
  <c r="C1160" i="51"/>
  <c r="C1377" i="51"/>
  <c r="C1528" i="51"/>
  <c r="C1607" i="51"/>
  <c r="C1669" i="51"/>
  <c r="C1722" i="51"/>
  <c r="C1772" i="51"/>
  <c r="C1816" i="51"/>
  <c r="C1852" i="51"/>
  <c r="C1889" i="51"/>
  <c r="C1925" i="51"/>
  <c r="C1962" i="51"/>
  <c r="C1998" i="51"/>
  <c r="C18" i="51"/>
  <c r="C21" i="30" s="1"/>
  <c r="C50" i="51"/>
  <c r="C82" i="51"/>
  <c r="C114" i="51"/>
  <c r="C137" i="51"/>
  <c r="C156" i="51"/>
  <c r="C178" i="51"/>
  <c r="C202" i="51"/>
  <c r="A3" i="5" s="1"/>
  <c r="C221" i="51"/>
  <c r="A22" i="5" s="1"/>
  <c r="C243" i="51"/>
  <c r="A44" i="5" s="1"/>
  <c r="C259" i="51"/>
  <c r="C275" i="51"/>
  <c r="C291" i="51"/>
  <c r="C307" i="51"/>
  <c r="C323" i="51"/>
  <c r="C339" i="51"/>
  <c r="C355" i="51"/>
  <c r="C370" i="51"/>
  <c r="C7" i="51"/>
  <c r="C10" i="30" s="1"/>
  <c r="C873" i="51"/>
  <c r="A93" i="5" s="1"/>
  <c r="C1216" i="51"/>
  <c r="C1424" i="51"/>
  <c r="C1551" i="51"/>
  <c r="C1620" i="51"/>
  <c r="C1682" i="51"/>
  <c r="C1732" i="51"/>
  <c r="C1783" i="51"/>
  <c r="C1824" i="51"/>
  <c r="C1860" i="51"/>
  <c r="C1897" i="51"/>
  <c r="C1933" i="51"/>
  <c r="C1970" i="51"/>
  <c r="C2005" i="51"/>
  <c r="C25" i="51"/>
  <c r="C57" i="51"/>
  <c r="C116" i="51"/>
  <c r="C138" i="51"/>
  <c r="C180" i="51"/>
  <c r="C226" i="51"/>
  <c r="A27" i="5" s="1"/>
  <c r="C260" i="51"/>
  <c r="C276" i="51"/>
  <c r="C308" i="51"/>
  <c r="C340" i="51"/>
  <c r="C371" i="51"/>
  <c r="D1" i="5" s="1"/>
  <c r="D3" i="35" s="1"/>
  <c r="C10" i="51"/>
  <c r="C884" i="51"/>
  <c r="C1683" i="51"/>
  <c r="C1825" i="51"/>
  <c r="C1935" i="51"/>
  <c r="C2006" i="51"/>
  <c r="C90" i="51"/>
  <c r="C140" i="51"/>
  <c r="C205" i="51"/>
  <c r="A6" i="5" s="1"/>
  <c r="C293" i="51"/>
  <c r="C1017" i="51"/>
  <c r="C1274" i="51"/>
  <c r="C1465" i="51"/>
  <c r="C1572" i="51"/>
  <c r="C1636" i="51"/>
  <c r="C1693" i="51"/>
  <c r="C1746" i="51"/>
  <c r="C1796" i="51"/>
  <c r="C1833" i="51"/>
  <c r="C1869" i="51"/>
  <c r="C1906" i="51"/>
  <c r="C1943" i="51"/>
  <c r="C1979" i="51"/>
  <c r="C2013" i="51"/>
  <c r="C33" i="51"/>
  <c r="C65" i="51"/>
  <c r="C97" i="51"/>
  <c r="C122" i="51"/>
  <c r="C145" i="51"/>
  <c r="C164" i="51"/>
  <c r="C186" i="51"/>
  <c r="C210" i="51"/>
  <c r="A11" i="5" s="1"/>
  <c r="C229" i="51"/>
  <c r="A30" i="5" s="1"/>
  <c r="C250" i="51"/>
  <c r="A51" i="5" s="1"/>
  <c r="C266" i="51"/>
  <c r="C282" i="51"/>
  <c r="C298" i="51"/>
  <c r="C314" i="51"/>
  <c r="C1" i="5" s="1"/>
  <c r="C3" i="35" s="1"/>
  <c r="C330" i="51"/>
  <c r="C346" i="51"/>
  <c r="C362" i="51"/>
  <c r="C373" i="51"/>
  <c r="D3" i="5" s="1"/>
  <c r="C1019" i="51"/>
  <c r="C1277" i="51"/>
  <c r="C1472" i="51"/>
  <c r="C1575" i="51"/>
  <c r="C1639" i="51"/>
  <c r="C1695" i="51"/>
  <c r="C1747" i="51"/>
  <c r="C1797" i="51"/>
  <c r="C1834" i="51"/>
  <c r="C1871" i="51"/>
  <c r="C1907" i="51"/>
  <c r="C1944" i="51"/>
  <c r="C1980" i="51"/>
  <c r="C2014" i="51"/>
  <c r="C34" i="51"/>
  <c r="C66" i="51"/>
  <c r="C98" i="51"/>
  <c r="C124" i="51"/>
  <c r="C146" i="51"/>
  <c r="C169" i="51"/>
  <c r="C188" i="51"/>
  <c r="C211" i="51"/>
  <c r="A12" i="5" s="1"/>
  <c r="C234" i="51"/>
  <c r="A35" i="5" s="1"/>
  <c r="C251" i="51"/>
  <c r="A52" i="5" s="1"/>
  <c r="C267" i="51"/>
  <c r="C283" i="51"/>
  <c r="C299" i="51"/>
  <c r="C315" i="51"/>
  <c r="C2" i="5" s="1"/>
  <c r="C331" i="51"/>
  <c r="C347" i="51"/>
  <c r="C363" i="51"/>
  <c r="C376" i="51"/>
  <c r="C513" i="51"/>
  <c r="F29" i="5" s="1"/>
  <c r="C1915" i="51"/>
  <c r="C73" i="51"/>
  <c r="C129" i="51"/>
  <c r="C170" i="51"/>
  <c r="C213" i="51"/>
  <c r="A14" i="5" s="1"/>
  <c r="C252" i="51"/>
  <c r="A53" i="5" s="1"/>
  <c r="C284" i="51"/>
  <c r="C316" i="51"/>
  <c r="C3" i="5" s="1"/>
  <c r="C348" i="51"/>
  <c r="C4" i="51"/>
  <c r="C7" i="30" s="1"/>
  <c r="C277" i="51"/>
  <c r="C372" i="51"/>
  <c r="D2" i="5" s="1"/>
  <c r="F47" i="5"/>
  <c r="D85" i="42"/>
  <c r="D84" i="42"/>
  <c r="D83" i="42"/>
  <c r="D82" i="42"/>
  <c r="D81" i="42"/>
  <c r="D66" i="41"/>
  <c r="D65" i="41"/>
  <c r="D64" i="41"/>
  <c r="D63" i="41"/>
  <c r="D62" i="41"/>
  <c r="L117" i="51"/>
  <c r="E15" i="5" l="1"/>
  <c r="C35" i="39"/>
  <c r="B6" i="5"/>
  <c r="C6" i="5"/>
  <c r="F15" i="5"/>
  <c r="B3" i="5"/>
  <c r="AR61" i="35"/>
  <c r="AM61" i="35"/>
  <c r="AS61" i="35"/>
  <c r="AT61" i="35"/>
  <c r="AG61" i="35"/>
  <c r="AU61" i="35"/>
  <c r="AH61" i="35"/>
  <c r="AI61" i="35"/>
  <c r="AL61" i="35"/>
  <c r="AO61" i="35"/>
  <c r="AJ61" i="35"/>
  <c r="AP61" i="35"/>
  <c r="AK61" i="35"/>
  <c r="AQ61" i="35"/>
  <c r="U16" i="35"/>
  <c r="AA16" i="35" s="1"/>
  <c r="U17" i="35"/>
  <c r="AA17" i="35" s="1"/>
  <c r="U55" i="35"/>
  <c r="CP99" i="35"/>
  <c r="CQ99" i="35"/>
  <c r="CR99" i="35"/>
  <c r="CS99" i="35"/>
  <c r="CT99" i="35"/>
  <c r="CU99" i="35"/>
  <c r="CV99" i="35"/>
  <c r="CP82" i="35"/>
  <c r="CQ82" i="35"/>
  <c r="CR82" i="35"/>
  <c r="CS82" i="35"/>
  <c r="CT82" i="35"/>
  <c r="CU82" i="35"/>
  <c r="CV82" i="35"/>
  <c r="CP92" i="35"/>
  <c r="CQ92" i="35"/>
  <c r="CR92" i="35"/>
  <c r="CS92" i="35"/>
  <c r="CT92" i="35"/>
  <c r="CU92" i="35"/>
  <c r="CV92" i="35"/>
  <c r="CP93" i="35"/>
  <c r="CQ93" i="35"/>
  <c r="CR93" i="35"/>
  <c r="CS93" i="35"/>
  <c r="CT93" i="35"/>
  <c r="CU93" i="35"/>
  <c r="CV93" i="35"/>
  <c r="CP74" i="35"/>
  <c r="CQ74" i="35"/>
  <c r="CR74" i="35"/>
  <c r="CS74" i="35"/>
  <c r="CT74" i="35"/>
  <c r="CU74" i="35"/>
  <c r="CV74" i="35"/>
  <c r="CP96" i="35"/>
  <c r="CQ96" i="35"/>
  <c r="CR96" i="35"/>
  <c r="CS96" i="35"/>
  <c r="CT96" i="35"/>
  <c r="CU96" i="35"/>
  <c r="CV96" i="35"/>
  <c r="CP90" i="35"/>
  <c r="CQ90" i="35"/>
  <c r="CR90" i="35"/>
  <c r="CS90" i="35"/>
  <c r="CT90" i="35"/>
  <c r="CU90" i="35"/>
  <c r="CV90" i="35"/>
  <c r="U47" i="35"/>
  <c r="CP71" i="35"/>
  <c r="CQ71" i="35"/>
  <c r="CR71" i="35"/>
  <c r="CS71" i="35"/>
  <c r="CT71" i="35"/>
  <c r="CU71" i="35"/>
  <c r="CV71" i="35"/>
  <c r="CP103" i="35"/>
  <c r="CQ103" i="35"/>
  <c r="CR103" i="35"/>
  <c r="CS103" i="35"/>
  <c r="CT103" i="35"/>
  <c r="CU103" i="35"/>
  <c r="CV103" i="35"/>
  <c r="CP94" i="35"/>
  <c r="CQ94" i="35"/>
  <c r="CR94" i="35"/>
  <c r="CS94" i="35"/>
  <c r="CT94" i="35"/>
  <c r="CU94" i="35"/>
  <c r="CV94" i="35"/>
  <c r="CP78" i="35"/>
  <c r="CQ78" i="35"/>
  <c r="CR78" i="35"/>
  <c r="CS78" i="35"/>
  <c r="CT78" i="35"/>
  <c r="CU78" i="35"/>
  <c r="CV78" i="35"/>
  <c r="CP97" i="35"/>
  <c r="CQ97" i="35"/>
  <c r="CR97" i="35"/>
  <c r="CS97" i="35"/>
  <c r="CT97" i="35"/>
  <c r="CU97" i="35"/>
  <c r="CV97" i="35"/>
  <c r="CP75" i="35"/>
  <c r="CQ75" i="35"/>
  <c r="CR75" i="35"/>
  <c r="CS75" i="35"/>
  <c r="CT75" i="35"/>
  <c r="CU75" i="35"/>
  <c r="CV75" i="35"/>
  <c r="CP102" i="35"/>
  <c r="CQ102" i="35"/>
  <c r="CR102" i="35"/>
  <c r="CS102" i="35"/>
  <c r="CT102" i="35"/>
  <c r="CU102" i="35"/>
  <c r="CV102" i="35"/>
  <c r="CP100" i="35"/>
  <c r="CQ100" i="35"/>
  <c r="CR100" i="35"/>
  <c r="CS100" i="35"/>
  <c r="CT100" i="35"/>
  <c r="CU100" i="35"/>
  <c r="CV100" i="35"/>
  <c r="CP73" i="35"/>
  <c r="CQ73" i="35"/>
  <c r="CR73" i="35"/>
  <c r="CS73" i="35"/>
  <c r="CT73" i="35"/>
  <c r="CU73" i="35"/>
  <c r="CV73" i="35"/>
  <c r="CP83" i="35"/>
  <c r="CQ83" i="35"/>
  <c r="CR83" i="35"/>
  <c r="CS83" i="35"/>
  <c r="CT83" i="35"/>
  <c r="CU83" i="35"/>
  <c r="CV83" i="35"/>
  <c r="CP76" i="35"/>
  <c r="CQ76" i="35"/>
  <c r="CR76" i="35"/>
  <c r="CS76" i="35"/>
  <c r="CT76" i="35"/>
  <c r="CU76" i="35"/>
  <c r="CV76" i="35"/>
  <c r="U41" i="35"/>
  <c r="CP77" i="35"/>
  <c r="CQ77" i="35"/>
  <c r="CR77" i="35"/>
  <c r="CS77" i="35"/>
  <c r="CT77" i="35"/>
  <c r="CU77" i="35"/>
  <c r="CV77" i="35"/>
  <c r="CP80" i="35"/>
  <c r="CQ80" i="35"/>
  <c r="CR80" i="35"/>
  <c r="CS80" i="35"/>
  <c r="CT80" i="35"/>
  <c r="CU80" i="35"/>
  <c r="CV80" i="35"/>
  <c r="CP98" i="35"/>
  <c r="CQ98" i="35"/>
  <c r="CR98" i="35"/>
  <c r="CS98" i="35"/>
  <c r="CT98" i="35"/>
  <c r="CU98" i="35"/>
  <c r="CV98" i="35"/>
  <c r="CP87" i="35"/>
  <c r="CQ87" i="35"/>
  <c r="CR87" i="35"/>
  <c r="CS87" i="35"/>
  <c r="CT87" i="35"/>
  <c r="CU87" i="35"/>
  <c r="CV87" i="35"/>
  <c r="CP81" i="35"/>
  <c r="CQ81" i="35"/>
  <c r="CR81" i="35"/>
  <c r="CS81" i="35"/>
  <c r="CT81" i="35"/>
  <c r="CU81" i="35"/>
  <c r="CV81" i="35"/>
  <c r="CP72" i="35"/>
  <c r="CQ72" i="35"/>
  <c r="CR72" i="35"/>
  <c r="CS72" i="35"/>
  <c r="CT72" i="35"/>
  <c r="CU72" i="35"/>
  <c r="CV72" i="35"/>
  <c r="U27" i="35"/>
  <c r="CP91" i="35"/>
  <c r="CQ91" i="35"/>
  <c r="CR91" i="35"/>
  <c r="CS91" i="35"/>
  <c r="CT91" i="35"/>
  <c r="CU91" i="35"/>
  <c r="CV91" i="35"/>
  <c r="CP84" i="35"/>
  <c r="CQ84" i="35"/>
  <c r="CR84" i="35"/>
  <c r="CS84" i="35"/>
  <c r="CT84" i="35"/>
  <c r="CU84" i="35"/>
  <c r="CV84" i="35"/>
  <c r="U49" i="35"/>
  <c r="CP85" i="35"/>
  <c r="CQ85" i="35"/>
  <c r="CR85" i="35"/>
  <c r="CS85" i="35"/>
  <c r="CT85" i="35"/>
  <c r="CU85" i="35"/>
  <c r="CV85" i="35"/>
  <c r="CP101" i="35"/>
  <c r="CQ101" i="35"/>
  <c r="CR101" i="35"/>
  <c r="CS101" i="35"/>
  <c r="CT101" i="35"/>
  <c r="CU101" i="35"/>
  <c r="CV101" i="35"/>
  <c r="U30" i="35"/>
  <c r="CP104" i="35"/>
  <c r="CQ104" i="35"/>
  <c r="CR104" i="35"/>
  <c r="CS104" i="35"/>
  <c r="CT104" i="35"/>
  <c r="CU104" i="35"/>
  <c r="CV104" i="35"/>
  <c r="U31" i="35"/>
  <c r="CP95" i="35"/>
  <c r="CQ95" i="35"/>
  <c r="CR95" i="35"/>
  <c r="CS95" i="35"/>
  <c r="CT95" i="35"/>
  <c r="CU95" i="35"/>
  <c r="CV95" i="35"/>
  <c r="CP70" i="35"/>
  <c r="CQ70" i="35"/>
  <c r="CR70" i="35"/>
  <c r="CS70" i="35"/>
  <c r="CT70" i="35"/>
  <c r="CU70" i="35"/>
  <c r="CV70" i="35"/>
  <c r="U24" i="35"/>
  <c r="CP88" i="35"/>
  <c r="CQ88" i="35"/>
  <c r="CR88" i="35"/>
  <c r="CS88" i="35"/>
  <c r="CT88" i="35"/>
  <c r="CU88" i="35"/>
  <c r="CV88" i="35"/>
  <c r="U21" i="35"/>
  <c r="CP89" i="35"/>
  <c r="CQ89" i="35"/>
  <c r="CR89" i="35"/>
  <c r="CS89" i="35"/>
  <c r="CT89" i="35"/>
  <c r="CU89" i="35"/>
  <c r="CV89" i="35"/>
  <c r="U58" i="35"/>
  <c r="CP86" i="35"/>
  <c r="CQ86" i="35"/>
  <c r="CR86" i="35"/>
  <c r="CS86" i="35"/>
  <c r="CT86" i="35"/>
  <c r="CU86" i="35"/>
  <c r="CV86" i="35"/>
  <c r="CP79" i="35"/>
  <c r="CQ79" i="35"/>
  <c r="CR79" i="35"/>
  <c r="CS79" i="35"/>
  <c r="CT79" i="35"/>
  <c r="CU79" i="35"/>
  <c r="CV79" i="35"/>
  <c r="CT68" i="35"/>
  <c r="CU68" i="35"/>
  <c r="CV68" i="35"/>
  <c r="CP68" i="35"/>
  <c r="CS68" i="35"/>
  <c r="CQ68" i="35"/>
  <c r="CR68" i="35"/>
  <c r="CR66" i="35"/>
  <c r="CS66" i="35"/>
  <c r="CT66" i="35"/>
  <c r="CU66" i="35"/>
  <c r="CV66" i="35"/>
  <c r="CQ66" i="35"/>
  <c r="CP66" i="35"/>
  <c r="CQ65" i="35"/>
  <c r="CR65" i="35"/>
  <c r="CS65" i="35"/>
  <c r="CT65" i="35"/>
  <c r="CU65" i="35"/>
  <c r="CP65" i="35"/>
  <c r="CV65" i="35"/>
  <c r="CU69" i="35"/>
  <c r="CV69" i="35"/>
  <c r="CP69" i="35"/>
  <c r="CQ69" i="35"/>
  <c r="CR69" i="35"/>
  <c r="CT69" i="35"/>
  <c r="CS69" i="35"/>
  <c r="CS67" i="35"/>
  <c r="CT67" i="35"/>
  <c r="CU67" i="35"/>
  <c r="CV67" i="35"/>
  <c r="CP67" i="35"/>
  <c r="CQ67" i="35"/>
  <c r="CR67" i="35"/>
  <c r="U18" i="35"/>
  <c r="CV60" i="35"/>
  <c r="CP60" i="35"/>
  <c r="CQ60" i="35"/>
  <c r="CR60" i="35"/>
  <c r="CU60" i="35"/>
  <c r="CS60" i="35"/>
  <c r="CT60" i="35"/>
  <c r="CP62" i="35"/>
  <c r="CQ62" i="35"/>
  <c r="CR62" i="35"/>
  <c r="CS62" i="35"/>
  <c r="CT62" i="35"/>
  <c r="CU62" i="35"/>
  <c r="CV62" i="35"/>
  <c r="CR64" i="35"/>
  <c r="CS64" i="35"/>
  <c r="CT64" i="35"/>
  <c r="CU64" i="35"/>
  <c r="CV64" i="35"/>
  <c r="CP64" i="35"/>
  <c r="CQ64" i="35"/>
  <c r="CQ63" i="35"/>
  <c r="CR63" i="35"/>
  <c r="CS63" i="35"/>
  <c r="CT63" i="35"/>
  <c r="CU63" i="35"/>
  <c r="CP63" i="35"/>
  <c r="CV63" i="35"/>
  <c r="AB42" i="35"/>
  <c r="AA42" i="35"/>
  <c r="U50" i="35"/>
  <c r="AB56" i="35"/>
  <c r="AA56" i="35"/>
  <c r="AA20" i="35"/>
  <c r="AB20" i="35"/>
  <c r="AA54" i="35"/>
  <c r="AB54" i="35"/>
  <c r="AA29" i="35"/>
  <c r="AB29" i="35"/>
  <c r="U48" i="35"/>
  <c r="U59" i="35"/>
  <c r="U39" i="35"/>
  <c r="AA37" i="35"/>
  <c r="AB37" i="35"/>
  <c r="AB43" i="35"/>
  <c r="AA43" i="35"/>
  <c r="AB35" i="35"/>
  <c r="AA35" i="35"/>
  <c r="AA36" i="35"/>
  <c r="AB36" i="35"/>
  <c r="U10" i="35"/>
  <c r="U15" i="35"/>
  <c r="U9" i="35"/>
  <c r="AA11" i="35"/>
  <c r="AB11" i="35"/>
  <c r="AA8" i="35"/>
  <c r="AB8" i="35"/>
  <c r="AB61" i="35"/>
  <c r="AA61" i="35"/>
  <c r="AA12" i="35"/>
  <c r="AB12" i="35"/>
  <c r="AA6" i="35"/>
  <c r="AB6" i="35"/>
  <c r="U51" i="35"/>
  <c r="U28" i="35"/>
  <c r="U14" i="35"/>
  <c r="U95" i="35"/>
  <c r="U84" i="35"/>
  <c r="U83" i="35"/>
  <c r="U92" i="35"/>
  <c r="U85" i="35"/>
  <c r="U26" i="35"/>
  <c r="U34" i="35"/>
  <c r="U101" i="35"/>
  <c r="U70" i="35"/>
  <c r="U53" i="35"/>
  <c r="U38" i="35"/>
  <c r="U99" i="35"/>
  <c r="U66" i="35"/>
  <c r="U40" i="35"/>
  <c r="U89" i="35"/>
  <c r="U69" i="35"/>
  <c r="U82" i="35"/>
  <c r="U57" i="35"/>
  <c r="U32" i="35"/>
  <c r="U73" i="35"/>
  <c r="U25" i="35"/>
  <c r="U23" i="35"/>
  <c r="U72" i="35"/>
  <c r="U46" i="35"/>
  <c r="U77" i="35"/>
  <c r="U45" i="35"/>
  <c r="U102" i="35"/>
  <c r="U88" i="35"/>
  <c r="U75" i="35"/>
  <c r="U19" i="35"/>
  <c r="U44" i="35"/>
  <c r="U93" i="35"/>
  <c r="U52" i="35"/>
  <c r="U71" i="35"/>
  <c r="U65" i="35"/>
  <c r="U104" i="35"/>
  <c r="U22" i="35"/>
  <c r="U100" i="35"/>
  <c r="U87" i="35"/>
  <c r="U80" i="35"/>
  <c r="U81" i="35"/>
  <c r="U86" i="35"/>
  <c r="U79" i="35"/>
  <c r="U98" i="35"/>
  <c r="U67" i="35"/>
  <c r="U76" i="35"/>
  <c r="U74" i="35"/>
  <c r="U33" i="35"/>
  <c r="U103" i="35"/>
  <c r="U96" i="35"/>
  <c r="U97" i="35"/>
  <c r="U63" i="35"/>
  <c r="U62" i="35"/>
  <c r="U60" i="35"/>
  <c r="U7" i="35"/>
  <c r="U13" i="35"/>
  <c r="G21" i="30"/>
  <c r="C15" i="5"/>
  <c r="C17" i="35" s="1"/>
  <c r="J3" i="5"/>
  <c r="L1" i="5"/>
  <c r="U94" i="35"/>
  <c r="U64" i="35"/>
  <c r="U78" i="35"/>
  <c r="U90" i="35"/>
  <c r="U91" i="35"/>
  <c r="U68" i="35"/>
  <c r="G3" i="35"/>
  <c r="N1" i="5"/>
  <c r="J2" i="5"/>
  <c r="K1" i="5"/>
  <c r="J1" i="5"/>
  <c r="C68" i="47"/>
  <c r="C20" i="46"/>
  <c r="C7" i="45"/>
  <c r="C53" i="42"/>
  <c r="C52" i="47"/>
  <c r="C6" i="46"/>
  <c r="C6" i="44"/>
  <c r="C39" i="42"/>
  <c r="C36" i="47"/>
  <c r="C92" i="45"/>
  <c r="C36" i="44"/>
  <c r="C21" i="47"/>
  <c r="C78" i="45"/>
  <c r="C20" i="44"/>
  <c r="C7" i="47"/>
  <c r="C63" i="45"/>
  <c r="C6" i="43"/>
  <c r="C111" i="47"/>
  <c r="C49" i="45"/>
  <c r="C22" i="43"/>
  <c r="C97" i="47"/>
  <c r="C35" i="45"/>
  <c r="C6" i="42"/>
  <c r="C6" i="41"/>
  <c r="C131" i="41"/>
  <c r="C65" i="40"/>
  <c r="C51" i="39"/>
  <c r="C127" i="39"/>
  <c r="C20" i="41"/>
  <c r="C145" i="41"/>
  <c r="C37" i="39"/>
  <c r="C82" i="39"/>
  <c r="C66" i="39"/>
  <c r="C67" i="42"/>
  <c r="C22" i="42"/>
  <c r="C34" i="41"/>
  <c r="C141" i="39"/>
  <c r="C23" i="39"/>
  <c r="C36" i="40"/>
  <c r="C48" i="41"/>
  <c r="C6" i="39"/>
  <c r="C117" i="41"/>
  <c r="C83" i="47"/>
  <c r="C74" i="41"/>
  <c r="C6" i="40"/>
  <c r="C111" i="39"/>
  <c r="C21" i="45"/>
  <c r="C103" i="41"/>
  <c r="C93" i="42"/>
  <c r="C34" i="46"/>
  <c r="C88" i="41"/>
  <c r="C20" i="40"/>
  <c r="C96" i="39"/>
  <c r="C50" i="40"/>
  <c r="J84" i="47"/>
  <c r="J35" i="46"/>
  <c r="J22" i="45"/>
  <c r="J68" i="42"/>
  <c r="J69" i="47"/>
  <c r="J21" i="46"/>
  <c r="J8" i="45"/>
  <c r="J54" i="42"/>
  <c r="J53" i="47"/>
  <c r="J7" i="46"/>
  <c r="J7" i="44"/>
  <c r="J40" i="42"/>
  <c r="J37" i="47"/>
  <c r="J93" i="45"/>
  <c r="J37" i="44"/>
  <c r="J23" i="42"/>
  <c r="J22" i="47"/>
  <c r="J79" i="45"/>
  <c r="J21" i="44"/>
  <c r="J7" i="42"/>
  <c r="J8" i="47"/>
  <c r="J64" i="45"/>
  <c r="J7" i="43"/>
  <c r="J7" i="41"/>
  <c r="J112" i="47"/>
  <c r="J50" i="45"/>
  <c r="J23" i="43"/>
  <c r="J118" i="41"/>
  <c r="J51" i="40"/>
  <c r="J67" i="39"/>
  <c r="J89" i="41"/>
  <c r="J132" i="41"/>
  <c r="J66" i="40"/>
  <c r="J52" i="39"/>
  <c r="J142" i="39"/>
  <c r="J24" i="39"/>
  <c r="J104" i="41"/>
  <c r="J21" i="41"/>
  <c r="J146" i="41"/>
  <c r="J38" i="39"/>
  <c r="J98" i="47"/>
  <c r="J35" i="41"/>
  <c r="J83" i="39"/>
  <c r="J36" i="45"/>
  <c r="J49" i="41"/>
  <c r="J128" i="39"/>
  <c r="J7" i="39"/>
  <c r="J112" i="39"/>
  <c r="J97" i="39"/>
  <c r="J37" i="40"/>
  <c r="J75" i="41"/>
  <c r="J7" i="40"/>
  <c r="J94" i="42"/>
  <c r="J21" i="40"/>
  <c r="E37" i="47"/>
  <c r="E93" i="45"/>
  <c r="E37" i="44"/>
  <c r="E23" i="42"/>
  <c r="E22" i="47"/>
  <c r="E79" i="45"/>
  <c r="E21" i="44"/>
  <c r="E7" i="42"/>
  <c r="E8" i="47"/>
  <c r="E64" i="45"/>
  <c r="E7" i="43"/>
  <c r="E112" i="47"/>
  <c r="E50" i="45"/>
  <c r="E23" i="43"/>
  <c r="E98" i="47"/>
  <c r="E36" i="45"/>
  <c r="E94" i="42"/>
  <c r="E84" i="47"/>
  <c r="E35" i="46"/>
  <c r="E22" i="45"/>
  <c r="E68" i="42"/>
  <c r="E69" i="47"/>
  <c r="E21" i="46"/>
  <c r="E8" i="45"/>
  <c r="E7" i="44"/>
  <c r="E35" i="41"/>
  <c r="E142" i="39"/>
  <c r="E24" i="39"/>
  <c r="E40" i="42"/>
  <c r="E38" i="39"/>
  <c r="E49" i="41"/>
  <c r="E128" i="39"/>
  <c r="E7" i="39"/>
  <c r="E21" i="40"/>
  <c r="E97" i="39"/>
  <c r="E132" i="41"/>
  <c r="E66" i="40"/>
  <c r="E21" i="41"/>
  <c r="E75" i="41"/>
  <c r="E7" i="40"/>
  <c r="E112" i="39"/>
  <c r="E89" i="41"/>
  <c r="E7" i="46"/>
  <c r="E54" i="42"/>
  <c r="E104" i="41"/>
  <c r="E37" i="40"/>
  <c r="E83" i="39"/>
  <c r="E67" i="39"/>
  <c r="E7" i="41"/>
  <c r="E146" i="41"/>
  <c r="E118" i="41"/>
  <c r="E51" i="40"/>
  <c r="E53" i="47"/>
  <c r="E52" i="39"/>
  <c r="E52" i="47"/>
  <c r="E6" i="46"/>
  <c r="E6" i="44"/>
  <c r="E39" i="42"/>
  <c r="E36" i="47"/>
  <c r="E92" i="45"/>
  <c r="E36" i="44"/>
  <c r="E22" i="42"/>
  <c r="E21" i="47"/>
  <c r="E78" i="45"/>
  <c r="E20" i="44"/>
  <c r="E7" i="47"/>
  <c r="E63" i="45"/>
  <c r="E6" i="43"/>
  <c r="E111" i="47"/>
  <c r="E49" i="45"/>
  <c r="E22" i="43"/>
  <c r="E97" i="47"/>
  <c r="E35" i="45"/>
  <c r="E93" i="42"/>
  <c r="E83" i="47"/>
  <c r="E34" i="46"/>
  <c r="E21" i="45"/>
  <c r="E20" i="41"/>
  <c r="E145" i="41"/>
  <c r="E37" i="39"/>
  <c r="E50" i="40"/>
  <c r="E131" i="41"/>
  <c r="E67" i="42"/>
  <c r="E34" i="41"/>
  <c r="E141" i="39"/>
  <c r="E23" i="39"/>
  <c r="E7" i="45"/>
  <c r="E48" i="41"/>
  <c r="E127" i="39"/>
  <c r="E6" i="39"/>
  <c r="E111" i="39"/>
  <c r="E66" i="39"/>
  <c r="E74" i="41"/>
  <c r="E6" i="40"/>
  <c r="E6" i="41"/>
  <c r="E65" i="40"/>
  <c r="E53" i="42"/>
  <c r="E88" i="41"/>
  <c r="E20" i="40"/>
  <c r="E96" i="39"/>
  <c r="E82" i="39"/>
  <c r="E20" i="46"/>
  <c r="E51" i="39"/>
  <c r="E68" i="47"/>
  <c r="E103" i="41"/>
  <c r="E36" i="40"/>
  <c r="E117" i="41"/>
  <c r="E6" i="42"/>
  <c r="C71" i="47"/>
  <c r="C38" i="45"/>
  <c r="C23" i="44"/>
  <c r="C25" i="42"/>
  <c r="C114" i="47"/>
  <c r="C37" i="46"/>
  <c r="C95" i="45"/>
  <c r="C70" i="42"/>
  <c r="C39" i="47"/>
  <c r="C10" i="45"/>
  <c r="C25" i="43"/>
  <c r="C86" i="47"/>
  <c r="C9" i="46"/>
  <c r="C39" i="44"/>
  <c r="C42" i="42"/>
  <c r="C10" i="47"/>
  <c r="C52" i="45"/>
  <c r="C96" i="42"/>
  <c r="C55" i="47"/>
  <c r="C24" i="45"/>
  <c r="C9" i="44"/>
  <c r="C9" i="42"/>
  <c r="C100" i="47"/>
  <c r="C23" i="46"/>
  <c r="C81" i="45"/>
  <c r="C56" i="42"/>
  <c r="C37" i="41"/>
  <c r="C9" i="40"/>
  <c r="C23" i="40"/>
  <c r="C39" i="40"/>
  <c r="C91" i="41"/>
  <c r="C53" i="40"/>
  <c r="C120" i="41"/>
  <c r="C66" i="45"/>
  <c r="C134" i="41"/>
  <c r="C9" i="41"/>
  <c r="C9" i="43"/>
  <c r="C51" i="41"/>
  <c r="C106" i="41"/>
  <c r="C68" i="40"/>
  <c r="C77" i="41"/>
  <c r="C24" i="47"/>
  <c r="C148" i="41"/>
  <c r="C23" i="41"/>
  <c r="C41" i="47"/>
  <c r="C12" i="45"/>
  <c r="C27" i="43"/>
  <c r="C88" i="47"/>
  <c r="C11" i="46"/>
  <c r="C41" i="44"/>
  <c r="C44" i="42"/>
  <c r="C12" i="47"/>
  <c r="C54" i="45"/>
  <c r="C98" i="42"/>
  <c r="C57" i="47"/>
  <c r="C26" i="45"/>
  <c r="C11" i="44"/>
  <c r="C11" i="42"/>
  <c r="C102" i="47"/>
  <c r="C25" i="46"/>
  <c r="C83" i="45"/>
  <c r="C58" i="42"/>
  <c r="C26" i="47"/>
  <c r="C68" i="45"/>
  <c r="C11" i="43"/>
  <c r="C73" i="47"/>
  <c r="C40" i="45"/>
  <c r="C25" i="44"/>
  <c r="C27" i="42"/>
  <c r="C72" i="42"/>
  <c r="C136" i="41"/>
  <c r="C11" i="41"/>
  <c r="C39" i="41"/>
  <c r="C116" i="47"/>
  <c r="C53" i="41"/>
  <c r="C25" i="40"/>
  <c r="C25" i="41"/>
  <c r="C108" i="41"/>
  <c r="C70" i="40"/>
  <c r="C39" i="46"/>
  <c r="C93" i="41"/>
  <c r="C97" i="45"/>
  <c r="C150" i="41"/>
  <c r="C79" i="41"/>
  <c r="C41" i="40"/>
  <c r="C55" i="40"/>
  <c r="C122" i="41"/>
  <c r="C11" i="40"/>
  <c r="C65" i="47"/>
  <c r="C4" i="47"/>
  <c r="C89" i="45"/>
  <c r="C32" i="45"/>
  <c r="C17" i="44"/>
  <c r="C90" i="42"/>
  <c r="C19" i="42"/>
  <c r="C114" i="41"/>
  <c r="C45" i="41"/>
  <c r="C62" i="40"/>
  <c r="C3" i="40"/>
  <c r="C93" i="39"/>
  <c r="C34" i="39"/>
  <c r="C108" i="47"/>
  <c r="C49" i="47"/>
  <c r="C17" i="46"/>
  <c r="C75" i="45"/>
  <c r="C18" i="45"/>
  <c r="C3" i="44"/>
  <c r="C64" i="42"/>
  <c r="C3" i="42"/>
  <c r="C100" i="41"/>
  <c r="C31" i="41"/>
  <c r="C47" i="40"/>
  <c r="C138" i="39"/>
  <c r="C79" i="39"/>
  <c r="C20" i="39"/>
  <c r="C94" i="47"/>
  <c r="C33" i="47"/>
  <c r="C3" i="46"/>
  <c r="C60" i="45"/>
  <c r="C4" i="45"/>
  <c r="C19" i="43"/>
  <c r="C50" i="42"/>
  <c r="C142" i="41"/>
  <c r="C85" i="41"/>
  <c r="C17" i="41"/>
  <c r="C33" i="40"/>
  <c r="C124" i="39"/>
  <c r="C63" i="39"/>
  <c r="C3" i="39"/>
  <c r="C33" i="44"/>
  <c r="C48" i="39"/>
  <c r="C31" i="46"/>
  <c r="C3" i="43"/>
  <c r="C17" i="40"/>
  <c r="C46" i="45"/>
  <c r="C36" i="42"/>
  <c r="C128" i="41"/>
  <c r="C108" i="39"/>
  <c r="C80" i="47"/>
  <c r="C71" i="41"/>
  <c r="C18" i="47"/>
  <c r="C3" i="41"/>
  <c r="F22" i="47"/>
  <c r="F79" i="45"/>
  <c r="F21" i="44"/>
  <c r="F8" i="47"/>
  <c r="F64" i="45"/>
  <c r="F7" i="43"/>
  <c r="F112" i="47"/>
  <c r="F50" i="45"/>
  <c r="F23" i="43"/>
  <c r="F98" i="47"/>
  <c r="F36" i="45"/>
  <c r="F94" i="42"/>
  <c r="F84" i="47"/>
  <c r="F35" i="46"/>
  <c r="F22" i="45"/>
  <c r="F68" i="42"/>
  <c r="F69" i="47"/>
  <c r="F21" i="46"/>
  <c r="F8" i="45"/>
  <c r="F54" i="42"/>
  <c r="F53" i="47"/>
  <c r="F7" i="46"/>
  <c r="F7" i="44"/>
  <c r="F93" i="45"/>
  <c r="F49" i="41"/>
  <c r="F128" i="39"/>
  <c r="F7" i="39"/>
  <c r="F83" i="39"/>
  <c r="F21" i="41"/>
  <c r="F38" i="39"/>
  <c r="F37" i="44"/>
  <c r="F23" i="42"/>
  <c r="F75" i="41"/>
  <c r="F7" i="40"/>
  <c r="F112" i="39"/>
  <c r="F104" i="41"/>
  <c r="F142" i="39"/>
  <c r="F24" i="39"/>
  <c r="F89" i="41"/>
  <c r="F21" i="40"/>
  <c r="F97" i="39"/>
  <c r="F37" i="40"/>
  <c r="F35" i="41"/>
  <c r="F118" i="41"/>
  <c r="F51" i="40"/>
  <c r="F67" i="39"/>
  <c r="F146" i="41"/>
  <c r="F40" i="42"/>
  <c r="F7" i="41"/>
  <c r="F132" i="41"/>
  <c r="F66" i="40"/>
  <c r="F52" i="39"/>
  <c r="F7" i="42"/>
  <c r="F37" i="47"/>
  <c r="D42" i="46"/>
  <c r="D105" i="47"/>
  <c r="D44" i="47"/>
  <c r="D86" i="45"/>
  <c r="D29" i="45"/>
  <c r="D14" i="44"/>
  <c r="D30" i="42"/>
  <c r="D101" i="42"/>
  <c r="D56" i="41"/>
  <c r="D125" i="41"/>
  <c r="D73" i="40"/>
  <c r="D149" i="39"/>
  <c r="D90" i="39"/>
  <c r="D31" i="39"/>
  <c r="D28" i="46"/>
  <c r="D91" i="47"/>
  <c r="D29" i="47"/>
  <c r="D71" i="45"/>
  <c r="D15" i="45"/>
  <c r="D30" i="43"/>
  <c r="D47" i="42"/>
  <c r="D14" i="41"/>
  <c r="D82" i="41"/>
  <c r="D153" i="41"/>
  <c r="D44" i="40"/>
  <c r="D135" i="39"/>
  <c r="D74" i="39"/>
  <c r="D14" i="39"/>
  <c r="D14" i="46"/>
  <c r="D76" i="47"/>
  <c r="D15" i="47"/>
  <c r="D57" i="45"/>
  <c r="D44" i="44"/>
  <c r="D14" i="43"/>
  <c r="D61" i="42"/>
  <c r="D28" i="41"/>
  <c r="D96" i="41"/>
  <c r="D139" i="41"/>
  <c r="D28" i="40"/>
  <c r="D119" i="39"/>
  <c r="D59" i="39"/>
  <c r="D119" i="47"/>
  <c r="D111" i="41"/>
  <c r="D42" i="41"/>
  <c r="D60" i="47"/>
  <c r="D58" i="40"/>
  <c r="D100" i="45"/>
  <c r="D14" i="40"/>
  <c r="D43" i="45"/>
  <c r="D104" i="39"/>
  <c r="D28" i="44"/>
  <c r="D45" i="39"/>
  <c r="D75" i="42"/>
  <c r="D14" i="42"/>
  <c r="C115" i="47"/>
  <c r="C38" i="46"/>
  <c r="C96" i="45"/>
  <c r="C71" i="42"/>
  <c r="C40" i="47"/>
  <c r="C11" i="45"/>
  <c r="C26" i="43"/>
  <c r="C87" i="47"/>
  <c r="C10" i="46"/>
  <c r="C40" i="44"/>
  <c r="C43" i="42"/>
  <c r="C11" i="47"/>
  <c r="C53" i="45"/>
  <c r="C97" i="42"/>
  <c r="C56" i="47"/>
  <c r="C25" i="45"/>
  <c r="C10" i="44"/>
  <c r="C10" i="42"/>
  <c r="C101" i="47"/>
  <c r="C24" i="46"/>
  <c r="C82" i="45"/>
  <c r="C57" i="42"/>
  <c r="C25" i="47"/>
  <c r="C67" i="45"/>
  <c r="C10" i="43"/>
  <c r="C39" i="45"/>
  <c r="C92" i="41"/>
  <c r="C54" i="40"/>
  <c r="C107" i="41"/>
  <c r="C38" i="41"/>
  <c r="C135" i="41"/>
  <c r="C10" i="41"/>
  <c r="C69" i="40"/>
  <c r="C26" i="42"/>
  <c r="C52" i="41"/>
  <c r="C24" i="40"/>
  <c r="C121" i="41"/>
  <c r="C10" i="40"/>
  <c r="C72" i="47"/>
  <c r="C149" i="41"/>
  <c r="C24" i="41"/>
  <c r="C24" i="44"/>
  <c r="C78" i="41"/>
  <c r="C40" i="40"/>
  <c r="H112" i="47"/>
  <c r="H50" i="45"/>
  <c r="H23" i="43"/>
  <c r="H98" i="47"/>
  <c r="H36" i="45"/>
  <c r="H94" i="42"/>
  <c r="H84" i="47"/>
  <c r="H35" i="46"/>
  <c r="H22" i="45"/>
  <c r="H68" i="42"/>
  <c r="H69" i="47"/>
  <c r="H21" i="46"/>
  <c r="H8" i="45"/>
  <c r="H54" i="42"/>
  <c r="H53" i="47"/>
  <c r="H7" i="46"/>
  <c r="H7" i="44"/>
  <c r="H40" i="42"/>
  <c r="H37" i="47"/>
  <c r="H93" i="45"/>
  <c r="H37" i="44"/>
  <c r="H23" i="42"/>
  <c r="H22" i="47"/>
  <c r="H79" i="45"/>
  <c r="H21" i="44"/>
  <c r="H89" i="41"/>
  <c r="H21" i="40"/>
  <c r="H97" i="39"/>
  <c r="H112" i="39"/>
  <c r="H8" i="47"/>
  <c r="H104" i="41"/>
  <c r="H37" i="40"/>
  <c r="H83" i="39"/>
  <c r="H128" i="39"/>
  <c r="H7" i="39"/>
  <c r="H7" i="40"/>
  <c r="H64" i="45"/>
  <c r="H118" i="41"/>
  <c r="H51" i="40"/>
  <c r="H67" i="39"/>
  <c r="H52" i="39"/>
  <c r="H49" i="41"/>
  <c r="H7" i="43"/>
  <c r="H7" i="41"/>
  <c r="H132" i="41"/>
  <c r="H66" i="40"/>
  <c r="H7" i="42"/>
  <c r="H21" i="41"/>
  <c r="H146" i="41"/>
  <c r="H38" i="39"/>
  <c r="H35" i="41"/>
  <c r="H142" i="39"/>
  <c r="H24" i="39"/>
  <c r="H75" i="41"/>
  <c r="C89" i="47"/>
  <c r="C12" i="46"/>
  <c r="C42" i="44"/>
  <c r="C45" i="42"/>
  <c r="C13" i="47"/>
  <c r="C55" i="45"/>
  <c r="C99" i="42"/>
  <c r="C58" i="47"/>
  <c r="C27" i="45"/>
  <c r="C12" i="44"/>
  <c r="C12" i="42"/>
  <c r="C103" i="47"/>
  <c r="C26" i="46"/>
  <c r="C84" i="45"/>
  <c r="C59" i="42"/>
  <c r="C27" i="47"/>
  <c r="C69" i="45"/>
  <c r="C12" i="43"/>
  <c r="C74" i="47"/>
  <c r="C41" i="45"/>
  <c r="C26" i="44"/>
  <c r="C28" i="42"/>
  <c r="C117" i="47"/>
  <c r="C40" i="46"/>
  <c r="C98" i="45"/>
  <c r="C73" i="42"/>
  <c r="C54" i="41"/>
  <c r="C26" i="40"/>
  <c r="C13" i="45"/>
  <c r="C109" i="41"/>
  <c r="C71" i="40"/>
  <c r="C151" i="41"/>
  <c r="C26" i="41"/>
  <c r="C80" i="41"/>
  <c r="C42" i="40"/>
  <c r="C28" i="43"/>
  <c r="C42" i="47"/>
  <c r="C123" i="41"/>
  <c r="C12" i="40"/>
  <c r="C56" i="40"/>
  <c r="C12" i="41"/>
  <c r="C40" i="41"/>
  <c r="C94" i="41"/>
  <c r="C137" i="41"/>
  <c r="I98" i="47"/>
  <c r="I36" i="45"/>
  <c r="I94" i="42"/>
  <c r="I84" i="47"/>
  <c r="I35" i="46"/>
  <c r="I22" i="45"/>
  <c r="I68" i="42"/>
  <c r="I69" i="47"/>
  <c r="I21" i="46"/>
  <c r="I8" i="45"/>
  <c r="I54" i="42"/>
  <c r="I53" i="47"/>
  <c r="I7" i="46"/>
  <c r="I7" i="44"/>
  <c r="I40" i="42"/>
  <c r="I37" i="47"/>
  <c r="I93" i="45"/>
  <c r="I37" i="44"/>
  <c r="I23" i="42"/>
  <c r="I22" i="47"/>
  <c r="I79" i="45"/>
  <c r="I21" i="44"/>
  <c r="I7" i="42"/>
  <c r="I8" i="47"/>
  <c r="I64" i="45"/>
  <c r="I7" i="43"/>
  <c r="I104" i="41"/>
  <c r="I37" i="40"/>
  <c r="I83" i="39"/>
  <c r="I38" i="39"/>
  <c r="I89" i="41"/>
  <c r="I118" i="41"/>
  <c r="I51" i="40"/>
  <c r="I67" i="39"/>
  <c r="I112" i="47"/>
  <c r="I7" i="41"/>
  <c r="I132" i="41"/>
  <c r="I66" i="40"/>
  <c r="I52" i="39"/>
  <c r="I21" i="40"/>
  <c r="I50" i="45"/>
  <c r="I21" i="41"/>
  <c r="I146" i="41"/>
  <c r="I7" i="40"/>
  <c r="I112" i="39"/>
  <c r="I23" i="43"/>
  <c r="I35" i="41"/>
  <c r="I142" i="39"/>
  <c r="I24" i="39"/>
  <c r="I7" i="39"/>
  <c r="I49" i="41"/>
  <c r="I128" i="39"/>
  <c r="I75" i="41"/>
  <c r="I97" i="39"/>
  <c r="C23" i="47"/>
  <c r="C65" i="45"/>
  <c r="C8" i="43"/>
  <c r="C70" i="47"/>
  <c r="C37" i="45"/>
  <c r="C22" i="44"/>
  <c r="C24" i="42"/>
  <c r="C113" i="47"/>
  <c r="C36" i="46"/>
  <c r="C94" i="45"/>
  <c r="C69" i="42"/>
  <c r="C38" i="47"/>
  <c r="C9" i="45"/>
  <c r="C24" i="43"/>
  <c r="C85" i="47"/>
  <c r="C8" i="46"/>
  <c r="C38" i="44"/>
  <c r="C41" i="42"/>
  <c r="C9" i="47"/>
  <c r="C51" i="45"/>
  <c r="C95" i="42"/>
  <c r="C54" i="47"/>
  <c r="C23" i="45"/>
  <c r="C8" i="44"/>
  <c r="C8" i="42"/>
  <c r="C119" i="41"/>
  <c r="C8" i="41"/>
  <c r="C147" i="41"/>
  <c r="C38" i="40"/>
  <c r="C55" i="42"/>
  <c r="C36" i="41"/>
  <c r="C8" i="40"/>
  <c r="C133" i="41"/>
  <c r="C22" i="41"/>
  <c r="C99" i="47"/>
  <c r="C90" i="41"/>
  <c r="C52" i="40"/>
  <c r="C76" i="41"/>
  <c r="C80" i="45"/>
  <c r="C50" i="41"/>
  <c r="C22" i="40"/>
  <c r="C105" i="41"/>
  <c r="C67" i="40"/>
  <c r="C22" i="46"/>
  <c r="G8" i="47"/>
  <c r="G64" i="45"/>
  <c r="G7" i="43"/>
  <c r="G112" i="47"/>
  <c r="G50" i="45"/>
  <c r="G23" i="43"/>
  <c r="G98" i="47"/>
  <c r="G36" i="45"/>
  <c r="G94" i="42"/>
  <c r="G84" i="47"/>
  <c r="G35" i="46"/>
  <c r="G22" i="45"/>
  <c r="G68" i="42"/>
  <c r="G69" i="47"/>
  <c r="G21" i="46"/>
  <c r="G8" i="45"/>
  <c r="G54" i="42"/>
  <c r="G53" i="47"/>
  <c r="G7" i="46"/>
  <c r="G7" i="44"/>
  <c r="G40" i="42"/>
  <c r="G37" i="47"/>
  <c r="G93" i="45"/>
  <c r="G37" i="44"/>
  <c r="G22" i="47"/>
  <c r="G23" i="42"/>
  <c r="G75" i="41"/>
  <c r="G7" i="40"/>
  <c r="G112" i="39"/>
  <c r="G118" i="41"/>
  <c r="G51" i="40"/>
  <c r="G79" i="45"/>
  <c r="G89" i="41"/>
  <c r="G21" i="40"/>
  <c r="G97" i="39"/>
  <c r="G35" i="41"/>
  <c r="G21" i="44"/>
  <c r="G104" i="41"/>
  <c r="G37" i="40"/>
  <c r="G83" i="39"/>
  <c r="G142" i="39"/>
  <c r="G67" i="39"/>
  <c r="G7" i="39"/>
  <c r="G7" i="41"/>
  <c r="G132" i="41"/>
  <c r="G66" i="40"/>
  <c r="G52" i="39"/>
  <c r="G38" i="39"/>
  <c r="G24" i="39"/>
  <c r="G49" i="41"/>
  <c r="G128" i="39"/>
  <c r="G7" i="42"/>
  <c r="G21" i="41"/>
  <c r="G146" i="41"/>
  <c r="K69" i="47"/>
  <c r="K21" i="46"/>
  <c r="K8" i="45"/>
  <c r="K54" i="42"/>
  <c r="K53" i="47"/>
  <c r="K7" i="46"/>
  <c r="K7" i="44"/>
  <c r="K40" i="42"/>
  <c r="K37" i="47"/>
  <c r="K93" i="45"/>
  <c r="K37" i="44"/>
  <c r="K22" i="47"/>
  <c r="K79" i="45"/>
  <c r="K21" i="44"/>
  <c r="K8" i="47"/>
  <c r="K64" i="45"/>
  <c r="K7" i="43"/>
  <c r="K112" i="47"/>
  <c r="K50" i="45"/>
  <c r="K23" i="43"/>
  <c r="K98" i="47"/>
  <c r="K36" i="45"/>
  <c r="K68" i="42"/>
  <c r="K132" i="41"/>
  <c r="K66" i="40"/>
  <c r="K52" i="39"/>
  <c r="K83" i="39"/>
  <c r="K23" i="42"/>
  <c r="K51" i="40"/>
  <c r="K7" i="41"/>
  <c r="K21" i="41"/>
  <c r="K146" i="41"/>
  <c r="K38" i="39"/>
  <c r="K35" i="41"/>
  <c r="K142" i="39"/>
  <c r="K24" i="39"/>
  <c r="K7" i="39"/>
  <c r="K118" i="41"/>
  <c r="K67" i="39"/>
  <c r="K84" i="47"/>
  <c r="K7" i="42"/>
  <c r="K49" i="41"/>
  <c r="K128" i="39"/>
  <c r="K104" i="41"/>
  <c r="K35" i="46"/>
  <c r="K75" i="41"/>
  <c r="K7" i="40"/>
  <c r="K112" i="39"/>
  <c r="K37" i="40"/>
  <c r="K22" i="45"/>
  <c r="K94" i="42"/>
  <c r="K89" i="41"/>
  <c r="K21" i="40"/>
  <c r="K97" i="39"/>
  <c r="D43" i="46"/>
  <c r="D106" i="47"/>
  <c r="D45" i="47"/>
  <c r="D87" i="45"/>
  <c r="D30" i="45"/>
  <c r="D15" i="44"/>
  <c r="D31" i="42"/>
  <c r="D102" i="42"/>
  <c r="D57" i="41"/>
  <c r="D126" i="41"/>
  <c r="D74" i="40"/>
  <c r="D150" i="39"/>
  <c r="D91" i="39"/>
  <c r="D32" i="39"/>
  <c r="D29" i="46"/>
  <c r="D92" i="47"/>
  <c r="D30" i="47"/>
  <c r="D72" i="45"/>
  <c r="D16" i="45"/>
  <c r="D31" i="43"/>
  <c r="D48" i="42"/>
  <c r="D15" i="41"/>
  <c r="D83" i="41"/>
  <c r="D154" i="41"/>
  <c r="D45" i="40"/>
  <c r="D136" i="39"/>
  <c r="D75" i="39"/>
  <c r="D15" i="39"/>
  <c r="D15" i="46"/>
  <c r="D77" i="47"/>
  <c r="D16" i="47"/>
  <c r="D58" i="45"/>
  <c r="D45" i="44"/>
  <c r="D15" i="43"/>
  <c r="D62" i="42"/>
  <c r="D29" i="41"/>
  <c r="D97" i="41"/>
  <c r="D140" i="41"/>
  <c r="D29" i="40"/>
  <c r="D120" i="39"/>
  <c r="D60" i="39"/>
  <c r="D120" i="47"/>
  <c r="D61" i="47"/>
  <c r="D101" i="45"/>
  <c r="D44" i="45"/>
  <c r="D29" i="44"/>
  <c r="D15" i="42"/>
  <c r="D76" i="42"/>
  <c r="D43" i="41"/>
  <c r="D112" i="41"/>
  <c r="D59" i="40"/>
  <c r="D15" i="40"/>
  <c r="D105" i="39"/>
  <c r="D46" i="39"/>
  <c r="F5" i="45"/>
  <c r="F4" i="44"/>
  <c r="F4" i="42"/>
  <c r="F32" i="41"/>
  <c r="F139" i="39"/>
  <c r="F21" i="39"/>
  <c r="F19" i="47"/>
  <c r="F19" i="45"/>
  <c r="F20" i="43"/>
  <c r="F143" i="41"/>
  <c r="F18" i="41"/>
  <c r="F125" i="39"/>
  <c r="F4" i="39"/>
  <c r="F5" i="47"/>
  <c r="F33" i="45"/>
  <c r="F4" i="43"/>
  <c r="F129" i="41"/>
  <c r="F4" i="41"/>
  <c r="F109" i="39"/>
  <c r="F109" i="47"/>
  <c r="F32" i="46"/>
  <c r="F91" i="42"/>
  <c r="F115" i="41"/>
  <c r="F63" i="40"/>
  <c r="F94" i="39"/>
  <c r="F95" i="47"/>
  <c r="F90" i="45"/>
  <c r="F18" i="46"/>
  <c r="F65" i="42"/>
  <c r="F101" i="41"/>
  <c r="F48" i="40"/>
  <c r="F80" i="39"/>
  <c r="F81" i="47"/>
  <c r="F76" i="45"/>
  <c r="F4" i="46"/>
  <c r="F51" i="42"/>
  <c r="F86" i="41"/>
  <c r="F34" i="40"/>
  <c r="F64" i="39"/>
  <c r="F66" i="47"/>
  <c r="F61" i="45"/>
  <c r="F34" i="44"/>
  <c r="F37" i="42"/>
  <c r="F72" i="41"/>
  <c r="F18" i="40"/>
  <c r="F49" i="39"/>
  <c r="F50" i="47"/>
  <c r="F46" i="41"/>
  <c r="F4" i="40"/>
  <c r="F35" i="39"/>
  <c r="F34" i="47"/>
  <c r="F20" i="42"/>
  <c r="F47" i="45"/>
  <c r="F18" i="44"/>
  <c r="D65" i="47"/>
  <c r="D4" i="47"/>
  <c r="D89" i="45"/>
  <c r="D32" i="45"/>
  <c r="D17" i="44"/>
  <c r="D90" i="42"/>
  <c r="D19" i="42"/>
  <c r="D114" i="41"/>
  <c r="D45" i="41"/>
  <c r="D62" i="40"/>
  <c r="D3" i="40"/>
  <c r="D93" i="39"/>
  <c r="D34" i="39"/>
  <c r="D108" i="47"/>
  <c r="D49" i="47"/>
  <c r="D17" i="46"/>
  <c r="D75" i="45"/>
  <c r="D18" i="45"/>
  <c r="D3" i="44"/>
  <c r="D64" i="42"/>
  <c r="D3" i="42"/>
  <c r="D100" i="41"/>
  <c r="D31" i="41"/>
  <c r="D47" i="40"/>
  <c r="D138" i="39"/>
  <c r="D79" i="39"/>
  <c r="D20" i="39"/>
  <c r="D94" i="47"/>
  <c r="D33" i="47"/>
  <c r="D3" i="46"/>
  <c r="D60" i="45"/>
  <c r="D4" i="45"/>
  <c r="D19" i="43"/>
  <c r="D50" i="42"/>
  <c r="D142" i="41"/>
  <c r="D85" i="41"/>
  <c r="D17" i="41"/>
  <c r="D33" i="40"/>
  <c r="D124" i="39"/>
  <c r="D63" i="39"/>
  <c r="D3" i="39"/>
  <c r="D80" i="47"/>
  <c r="D18" i="47"/>
  <c r="D31" i="46"/>
  <c r="D46" i="45"/>
  <c r="D33" i="44"/>
  <c r="D3" i="43"/>
  <c r="D36" i="42"/>
  <c r="D128" i="41"/>
  <c r="D71" i="41"/>
  <c r="D3" i="41"/>
  <c r="D17" i="40"/>
  <c r="D108" i="39"/>
  <c r="D48" i="39"/>
  <c r="C53" i="39"/>
  <c r="C98" i="39"/>
  <c r="C143" i="39"/>
  <c r="C25" i="39"/>
  <c r="C68" i="39"/>
  <c r="C8" i="39"/>
  <c r="C113" i="39"/>
  <c r="C39" i="39"/>
  <c r="C84" i="39"/>
  <c r="C129" i="39"/>
  <c r="M59" i="5"/>
  <c r="M67" i="5"/>
  <c r="M75" i="5"/>
  <c r="M83" i="5"/>
  <c r="M91" i="5"/>
  <c r="M99" i="5"/>
  <c r="M60" i="5"/>
  <c r="M68" i="5"/>
  <c r="M76" i="5"/>
  <c r="M84" i="5"/>
  <c r="M92" i="5"/>
  <c r="M100" i="5"/>
  <c r="M61" i="5"/>
  <c r="M69" i="5"/>
  <c r="M77" i="5"/>
  <c r="M85" i="5"/>
  <c r="M93" i="5"/>
  <c r="M101" i="5"/>
  <c r="M74" i="5"/>
  <c r="M66" i="5"/>
  <c r="M62" i="5"/>
  <c r="M70" i="5"/>
  <c r="M78" i="5"/>
  <c r="M86" i="5"/>
  <c r="M94" i="5"/>
  <c r="M102" i="5"/>
  <c r="M73" i="5"/>
  <c r="M90" i="5"/>
  <c r="M63" i="5"/>
  <c r="M71" i="5"/>
  <c r="M79" i="5"/>
  <c r="M87" i="5"/>
  <c r="M95" i="5"/>
  <c r="M58" i="5"/>
  <c r="M64" i="5"/>
  <c r="M72" i="5"/>
  <c r="M80" i="5"/>
  <c r="M88" i="5"/>
  <c r="M96" i="5"/>
  <c r="M65" i="5"/>
  <c r="M81" i="5"/>
  <c r="M89" i="5"/>
  <c r="M97" i="5"/>
  <c r="M82" i="5"/>
  <c r="M98" i="5"/>
  <c r="C54" i="39"/>
  <c r="C99" i="39"/>
  <c r="C144" i="39"/>
  <c r="C26" i="39"/>
  <c r="C69" i="39"/>
  <c r="C114" i="39"/>
  <c r="C40" i="39"/>
  <c r="C85" i="39"/>
  <c r="C130" i="39"/>
  <c r="C9" i="39"/>
  <c r="C71" i="39"/>
  <c r="C116" i="39"/>
  <c r="C42" i="39"/>
  <c r="C87" i="39"/>
  <c r="C146" i="39"/>
  <c r="C132" i="39"/>
  <c r="C11" i="39"/>
  <c r="C56" i="39"/>
  <c r="C101" i="39"/>
  <c r="C28" i="39"/>
  <c r="C145" i="39"/>
  <c r="C27" i="39"/>
  <c r="C70" i="39"/>
  <c r="C115" i="39"/>
  <c r="C41" i="39"/>
  <c r="C86" i="39"/>
  <c r="C131" i="39"/>
  <c r="C10" i="39"/>
  <c r="C55" i="39"/>
  <c r="C100" i="39"/>
  <c r="C117" i="39"/>
  <c r="C43" i="39"/>
  <c r="C88" i="39"/>
  <c r="C72" i="39"/>
  <c r="C133" i="39"/>
  <c r="C12" i="39"/>
  <c r="C29" i="39"/>
  <c r="C57" i="39"/>
  <c r="C102" i="39"/>
  <c r="C147" i="39"/>
  <c r="I63" i="5"/>
  <c r="I71" i="5"/>
  <c r="I60" i="5"/>
  <c r="I68" i="5"/>
  <c r="I76" i="5"/>
  <c r="I84" i="5"/>
  <c r="I92" i="5"/>
  <c r="I100" i="5"/>
  <c r="I86" i="5"/>
  <c r="I102" i="5"/>
  <c r="I90" i="5"/>
  <c r="I98" i="5"/>
  <c r="I65" i="5"/>
  <c r="I73" i="5"/>
  <c r="I81" i="5"/>
  <c r="I89" i="5"/>
  <c r="I97" i="5"/>
  <c r="I62" i="5"/>
  <c r="I70" i="5"/>
  <c r="I78" i="5"/>
  <c r="I94" i="5"/>
  <c r="I59" i="5"/>
  <c r="I67" i="5"/>
  <c r="I75" i="5"/>
  <c r="I83" i="5"/>
  <c r="I91" i="5"/>
  <c r="I99" i="5"/>
  <c r="I58" i="5"/>
  <c r="I61" i="5"/>
  <c r="I69" i="5"/>
  <c r="I77" i="5"/>
  <c r="I85" i="5"/>
  <c r="I101" i="5"/>
  <c r="I74" i="5"/>
  <c r="I82" i="5"/>
  <c r="I95" i="5"/>
  <c r="I64" i="5"/>
  <c r="I72" i="5"/>
  <c r="I80" i="5"/>
  <c r="I88" i="5"/>
  <c r="I96" i="5"/>
  <c r="I93" i="5"/>
  <c r="I66" i="5"/>
  <c r="I79" i="5"/>
  <c r="I87" i="5"/>
  <c r="G65" i="5"/>
  <c r="G81" i="5"/>
  <c r="G89" i="5"/>
  <c r="G62" i="5"/>
  <c r="G70" i="5"/>
  <c r="G78" i="5"/>
  <c r="G86" i="5"/>
  <c r="G94" i="5"/>
  <c r="G102" i="5"/>
  <c r="G64" i="5"/>
  <c r="G72" i="5"/>
  <c r="G80" i="5"/>
  <c r="G96" i="5"/>
  <c r="G97" i="5"/>
  <c r="G59" i="5"/>
  <c r="G67" i="5"/>
  <c r="G75" i="5"/>
  <c r="G83" i="5"/>
  <c r="G91" i="5"/>
  <c r="G99" i="5"/>
  <c r="G88" i="5"/>
  <c r="G60" i="5"/>
  <c r="G84" i="5"/>
  <c r="G61" i="5"/>
  <c r="G69" i="5"/>
  <c r="G77" i="5"/>
  <c r="G85" i="5"/>
  <c r="G93" i="5"/>
  <c r="G101" i="5"/>
  <c r="G63" i="5"/>
  <c r="G79" i="5"/>
  <c r="G95" i="5"/>
  <c r="G68" i="5"/>
  <c r="G92" i="5"/>
  <c r="G100" i="5"/>
  <c r="G73" i="5"/>
  <c r="G66" i="5"/>
  <c r="G74" i="5"/>
  <c r="G82" i="5"/>
  <c r="G90" i="5"/>
  <c r="G98" i="5"/>
  <c r="G71" i="5"/>
  <c r="G87" i="5"/>
  <c r="G58" i="5"/>
  <c r="G76" i="5"/>
  <c r="H60" i="5"/>
  <c r="H68" i="5"/>
  <c r="H65" i="5"/>
  <c r="H73" i="5"/>
  <c r="H81" i="5"/>
  <c r="H89" i="5"/>
  <c r="H97" i="5"/>
  <c r="H67" i="5"/>
  <c r="H83" i="5"/>
  <c r="H99" i="5"/>
  <c r="H98" i="5"/>
  <c r="H79" i="5"/>
  <c r="H62" i="5"/>
  <c r="H70" i="5"/>
  <c r="H78" i="5"/>
  <c r="H86" i="5"/>
  <c r="H94" i="5"/>
  <c r="H102" i="5"/>
  <c r="H59" i="5"/>
  <c r="H75" i="5"/>
  <c r="H91" i="5"/>
  <c r="H76" i="5"/>
  <c r="H64" i="5"/>
  <c r="H72" i="5"/>
  <c r="H80" i="5"/>
  <c r="H88" i="5"/>
  <c r="H96" i="5"/>
  <c r="H66" i="5"/>
  <c r="H71" i="5"/>
  <c r="H87" i="5"/>
  <c r="H95" i="5"/>
  <c r="H84" i="5"/>
  <c r="H92" i="5"/>
  <c r="H61" i="5"/>
  <c r="H69" i="5"/>
  <c r="H77" i="5"/>
  <c r="H85" i="5"/>
  <c r="H93" i="5"/>
  <c r="H101" i="5"/>
  <c r="H58" i="5"/>
  <c r="H74" i="5"/>
  <c r="H82" i="5"/>
  <c r="H90" i="5"/>
  <c r="H63" i="5"/>
  <c r="H100" i="5"/>
  <c r="F62" i="5"/>
  <c r="F70" i="5"/>
  <c r="F78" i="5"/>
  <c r="F59" i="5"/>
  <c r="F67" i="5"/>
  <c r="F75" i="5"/>
  <c r="F83" i="5"/>
  <c r="F91" i="5"/>
  <c r="F99" i="5"/>
  <c r="F61" i="5"/>
  <c r="F77" i="5"/>
  <c r="F93" i="5"/>
  <c r="F86" i="5"/>
  <c r="F64" i="5"/>
  <c r="F72" i="5"/>
  <c r="F80" i="5"/>
  <c r="F88" i="5"/>
  <c r="F96" i="5"/>
  <c r="F69" i="5"/>
  <c r="F85" i="5"/>
  <c r="F101" i="5"/>
  <c r="F100" i="5"/>
  <c r="F66" i="5"/>
  <c r="F74" i="5"/>
  <c r="F82" i="5"/>
  <c r="F90" i="5"/>
  <c r="F98" i="5"/>
  <c r="F92" i="5"/>
  <c r="F65" i="5"/>
  <c r="F102" i="5"/>
  <c r="F63" i="5"/>
  <c r="F71" i="5"/>
  <c r="F79" i="5"/>
  <c r="F87" i="5"/>
  <c r="F95" i="5"/>
  <c r="F60" i="5"/>
  <c r="F68" i="5"/>
  <c r="F76" i="5"/>
  <c r="F84" i="5"/>
  <c r="F73" i="5"/>
  <c r="F81" i="5"/>
  <c r="F89" i="5"/>
  <c r="F97" i="5"/>
  <c r="F58" i="5"/>
  <c r="F94" i="5"/>
  <c r="E59" i="5"/>
  <c r="E67" i="5"/>
  <c r="E64" i="5"/>
  <c r="E72" i="5"/>
  <c r="E80" i="5"/>
  <c r="E88" i="5"/>
  <c r="E96" i="5"/>
  <c r="E74" i="5"/>
  <c r="E90" i="5"/>
  <c r="E62" i="5"/>
  <c r="E75" i="5"/>
  <c r="E61" i="5"/>
  <c r="E69" i="5"/>
  <c r="E77" i="5"/>
  <c r="E85" i="5"/>
  <c r="E93" i="5"/>
  <c r="E101" i="5"/>
  <c r="E66" i="5"/>
  <c r="E82" i="5"/>
  <c r="E98" i="5"/>
  <c r="E94" i="5"/>
  <c r="E102" i="5"/>
  <c r="E91" i="5"/>
  <c r="E99" i="5"/>
  <c r="E63" i="5"/>
  <c r="E71" i="5"/>
  <c r="E79" i="5"/>
  <c r="E87" i="5"/>
  <c r="E95" i="5"/>
  <c r="E73" i="5"/>
  <c r="E89" i="5"/>
  <c r="E78" i="5"/>
  <c r="E60" i="5"/>
  <c r="E68" i="5"/>
  <c r="E76" i="5"/>
  <c r="E84" i="5"/>
  <c r="E92" i="5"/>
  <c r="E100" i="5"/>
  <c r="E65" i="5"/>
  <c r="E81" i="5"/>
  <c r="E97" i="5"/>
  <c r="E70" i="5"/>
  <c r="E86" i="5"/>
  <c r="E83" i="5"/>
  <c r="E58" i="5"/>
  <c r="E6" i="5"/>
  <c r="F6" i="5"/>
  <c r="D6" i="5"/>
  <c r="D8" i="35" s="1"/>
  <c r="D15" i="5"/>
  <c r="D17" i="35" s="1"/>
  <c r="C8" i="35"/>
  <c r="G15" i="5"/>
  <c r="A59" i="48"/>
  <c r="A81" i="48" s="1"/>
  <c r="I81" i="48" s="1"/>
  <c r="K38" i="48"/>
  <c r="A61" i="48"/>
  <c r="A83" i="48" s="1"/>
  <c r="I83" i="48" s="1"/>
  <c r="K40" i="48"/>
  <c r="K33" i="48"/>
  <c r="A54" i="48"/>
  <c r="A76" i="48" s="1"/>
  <c r="I76" i="48" s="1"/>
  <c r="A57" i="48"/>
  <c r="A79" i="48" s="1"/>
  <c r="I79" i="48" s="1"/>
  <c r="K36" i="48"/>
  <c r="K35" i="48"/>
  <c r="A56" i="48"/>
  <c r="A78" i="48" s="1"/>
  <c r="I78" i="48" s="1"/>
  <c r="A62" i="48"/>
  <c r="A84" i="48" s="1"/>
  <c r="I84" i="48" s="1"/>
  <c r="K41" i="48"/>
  <c r="K34" i="48"/>
  <c r="A55" i="48"/>
  <c r="A77" i="48" s="1"/>
  <c r="I77" i="48" s="1"/>
  <c r="A60" i="48"/>
  <c r="A82" i="48" s="1"/>
  <c r="I82" i="48" s="1"/>
  <c r="K39" i="48"/>
  <c r="A58" i="48"/>
  <c r="A80" i="48" s="1"/>
  <c r="I80" i="48" s="1"/>
  <c r="K37" i="48"/>
  <c r="F3" i="35"/>
  <c r="Q1" i="5" s="1"/>
  <c r="C46" i="30"/>
  <c r="C172" i="47"/>
  <c r="C67" i="46"/>
  <c r="C83" i="44"/>
  <c r="C158" i="47"/>
  <c r="C53" i="46"/>
  <c r="C168" i="45"/>
  <c r="C154" i="45"/>
  <c r="C97" i="43"/>
  <c r="C144" i="47"/>
  <c r="C140" i="45"/>
  <c r="C97" i="44"/>
  <c r="C83" i="43"/>
  <c r="C130" i="47"/>
  <c r="C111" i="44"/>
  <c r="C55" i="44"/>
  <c r="C69" i="43"/>
  <c r="C95" i="46"/>
  <c r="C112" i="45"/>
  <c r="C41" i="43"/>
  <c r="C154" i="42"/>
  <c r="C186" i="47"/>
  <c r="C81" i="46"/>
  <c r="C69" i="44"/>
  <c r="C140" i="42"/>
  <c r="C159" i="39"/>
  <c r="C205" i="41"/>
  <c r="C109" i="46"/>
  <c r="C141" i="40"/>
  <c r="C85" i="40"/>
  <c r="C201" i="39"/>
  <c r="C126" i="45"/>
  <c r="C99" i="40"/>
  <c r="C191" i="41"/>
  <c r="C163" i="41"/>
  <c r="C173" i="39"/>
  <c r="C168" i="42"/>
  <c r="C126" i="42"/>
  <c r="C177" i="41"/>
  <c r="C113" i="40"/>
  <c r="C215" i="39"/>
  <c r="C112" i="42"/>
  <c r="C127" i="40"/>
  <c r="C187" i="39"/>
  <c r="C55" i="43"/>
  <c r="C219" i="41"/>
  <c r="DR3" i="35"/>
  <c r="I151" i="45"/>
  <c r="I94" i="43"/>
  <c r="I141" i="47"/>
  <c r="I137" i="45"/>
  <c r="I108" i="44"/>
  <c r="I94" i="44"/>
  <c r="I52" i="44"/>
  <c r="I80" i="43"/>
  <c r="I127" i="47"/>
  <c r="I66" i="43"/>
  <c r="I106" i="46"/>
  <c r="I123" i="45"/>
  <c r="I52" i="43"/>
  <c r="I165" i="42"/>
  <c r="I92" i="46"/>
  <c r="I109" i="45"/>
  <c r="I38" i="43"/>
  <c r="I151" i="42"/>
  <c r="I169" i="47"/>
  <c r="I64" i="46"/>
  <c r="I155" i="47"/>
  <c r="I50" i="46"/>
  <c r="I165" i="45"/>
  <c r="I78" i="46"/>
  <c r="I96" i="40"/>
  <c r="I184" i="39"/>
  <c r="I66" i="44"/>
  <c r="I188" i="41"/>
  <c r="I160" i="41"/>
  <c r="I110" i="40"/>
  <c r="I183" i="47"/>
  <c r="I202" i="41"/>
  <c r="I174" i="41"/>
  <c r="I170" i="39"/>
  <c r="I137" i="42"/>
  <c r="I123" i="42"/>
  <c r="I216" i="41"/>
  <c r="I156" i="39"/>
  <c r="I109" i="42"/>
  <c r="I124" i="40"/>
  <c r="I212" i="39"/>
  <c r="I80" i="44"/>
  <c r="I138" i="40"/>
  <c r="I82" i="40"/>
  <c r="I198" i="39"/>
  <c r="DP3" i="35"/>
  <c r="G169" i="47"/>
  <c r="G64" i="46"/>
  <c r="G155" i="47"/>
  <c r="G50" i="46"/>
  <c r="G165" i="45"/>
  <c r="G151" i="45"/>
  <c r="G94" i="43"/>
  <c r="G141" i="47"/>
  <c r="G137" i="45"/>
  <c r="G108" i="44"/>
  <c r="G94" i="44"/>
  <c r="G52" i="44"/>
  <c r="G80" i="43"/>
  <c r="G127" i="47"/>
  <c r="G66" i="43"/>
  <c r="G92" i="46"/>
  <c r="G109" i="45"/>
  <c r="G38" i="43"/>
  <c r="G183" i="47"/>
  <c r="G78" i="46"/>
  <c r="G80" i="44"/>
  <c r="G66" i="44"/>
  <c r="G137" i="42"/>
  <c r="G52" i="43"/>
  <c r="G138" i="40"/>
  <c r="G82" i="40"/>
  <c r="G198" i="39"/>
  <c r="G106" i="46"/>
  <c r="G151" i="42"/>
  <c r="G96" i="40"/>
  <c r="G184" i="39"/>
  <c r="G123" i="45"/>
  <c r="G188" i="41"/>
  <c r="G160" i="41"/>
  <c r="G110" i="40"/>
  <c r="G123" i="42"/>
  <c r="G216" i="41"/>
  <c r="G202" i="41"/>
  <c r="G174" i="41"/>
  <c r="G170" i="39"/>
  <c r="G165" i="42"/>
  <c r="G109" i="42"/>
  <c r="G124" i="40"/>
  <c r="G212" i="39"/>
  <c r="G156" i="39"/>
  <c r="DO3" i="35"/>
  <c r="F183" i="47"/>
  <c r="F78" i="46"/>
  <c r="F80" i="44"/>
  <c r="F66" i="44"/>
  <c r="F169" i="47"/>
  <c r="F64" i="46"/>
  <c r="F155" i="47"/>
  <c r="F50" i="46"/>
  <c r="F165" i="45"/>
  <c r="F151" i="45"/>
  <c r="F94" i="43"/>
  <c r="F141" i="47"/>
  <c r="F137" i="45"/>
  <c r="F108" i="44"/>
  <c r="F94" i="44"/>
  <c r="F52" i="44"/>
  <c r="F80" i="43"/>
  <c r="F106" i="46"/>
  <c r="F123" i="45"/>
  <c r="F52" i="43"/>
  <c r="F165" i="42"/>
  <c r="F92" i="46"/>
  <c r="F109" i="45"/>
  <c r="F38" i="43"/>
  <c r="F151" i="42"/>
  <c r="F138" i="40"/>
  <c r="F82" i="40"/>
  <c r="F198" i="39"/>
  <c r="F202" i="41"/>
  <c r="F96" i="40"/>
  <c r="F184" i="39"/>
  <c r="F137" i="42"/>
  <c r="F170" i="39"/>
  <c r="F188" i="41"/>
  <c r="F160" i="41"/>
  <c r="F110" i="40"/>
  <c r="F123" i="42"/>
  <c r="F216" i="41"/>
  <c r="F156" i="39"/>
  <c r="F66" i="43"/>
  <c r="F127" i="47"/>
  <c r="F109" i="42"/>
  <c r="F124" i="40"/>
  <c r="F212" i="39"/>
  <c r="F174" i="41"/>
  <c r="DT3" i="35"/>
  <c r="K127" i="47"/>
  <c r="K66" i="43"/>
  <c r="K106" i="46"/>
  <c r="K123" i="45"/>
  <c r="K52" i="43"/>
  <c r="K165" i="42"/>
  <c r="K92" i="46"/>
  <c r="K109" i="45"/>
  <c r="K38" i="43"/>
  <c r="K151" i="42"/>
  <c r="K183" i="47"/>
  <c r="K78" i="46"/>
  <c r="K80" i="44"/>
  <c r="K66" i="44"/>
  <c r="K169" i="47"/>
  <c r="K64" i="46"/>
  <c r="K151" i="45"/>
  <c r="K94" i="43"/>
  <c r="K141" i="47"/>
  <c r="K137" i="45"/>
  <c r="K108" i="44"/>
  <c r="K94" i="44"/>
  <c r="K52" i="44"/>
  <c r="K80" i="43"/>
  <c r="K155" i="47"/>
  <c r="K202" i="41"/>
  <c r="K174" i="41"/>
  <c r="K170" i="39"/>
  <c r="K165" i="45"/>
  <c r="K123" i="42"/>
  <c r="K216" i="41"/>
  <c r="K156" i="39"/>
  <c r="K137" i="42"/>
  <c r="K109" i="42"/>
  <c r="K124" i="40"/>
  <c r="K212" i="39"/>
  <c r="K138" i="40"/>
  <c r="K82" i="40"/>
  <c r="K198" i="39"/>
  <c r="K50" i="46"/>
  <c r="K96" i="40"/>
  <c r="K184" i="39"/>
  <c r="K188" i="41"/>
  <c r="K160" i="41"/>
  <c r="K110" i="40"/>
  <c r="C107" i="46"/>
  <c r="C124" i="45"/>
  <c r="C53" i="43"/>
  <c r="C166" i="42"/>
  <c r="C93" i="46"/>
  <c r="C110" i="45"/>
  <c r="C39" i="43"/>
  <c r="C152" i="42"/>
  <c r="C184" i="47"/>
  <c r="C79" i="46"/>
  <c r="C81" i="44"/>
  <c r="C67" i="44"/>
  <c r="C138" i="42"/>
  <c r="C170" i="47"/>
  <c r="C65" i="46"/>
  <c r="C156" i="47"/>
  <c r="C51" i="46"/>
  <c r="C166" i="45"/>
  <c r="C142" i="47"/>
  <c r="C138" i="45"/>
  <c r="C109" i="44"/>
  <c r="C95" i="44"/>
  <c r="C53" i="44"/>
  <c r="C81" i="43"/>
  <c r="C128" i="47"/>
  <c r="C67" i="43"/>
  <c r="C124" i="42"/>
  <c r="C217" i="41"/>
  <c r="C185" i="39"/>
  <c r="C97" i="40"/>
  <c r="C110" i="42"/>
  <c r="C125" i="40"/>
  <c r="C157" i="39"/>
  <c r="C139" i="40"/>
  <c r="C83" i="40"/>
  <c r="C199" i="39"/>
  <c r="C152" i="45"/>
  <c r="C95" i="43"/>
  <c r="C189" i="41"/>
  <c r="C161" i="41"/>
  <c r="C111" i="40"/>
  <c r="C213" i="39"/>
  <c r="C203" i="41"/>
  <c r="C175" i="41"/>
  <c r="C171" i="39"/>
  <c r="C34" i="43"/>
  <c r="C88" i="46"/>
  <c r="C74" i="46"/>
  <c r="C179" i="47"/>
  <c r="C165" i="47"/>
  <c r="C60" i="46"/>
  <c r="C46" i="46"/>
  <c r="C161" i="45"/>
  <c r="C151" i="47"/>
  <c r="C104" i="44"/>
  <c r="C90" i="44"/>
  <c r="C48" i="44"/>
  <c r="C90" i="43"/>
  <c r="C147" i="45"/>
  <c r="C123" i="47"/>
  <c r="C102" i="46"/>
  <c r="C161" i="42"/>
  <c r="C119" i="45"/>
  <c r="C105" i="45"/>
  <c r="C76" i="44"/>
  <c r="C62" i="44"/>
  <c r="C48" i="43"/>
  <c r="C134" i="40"/>
  <c r="C194" i="39"/>
  <c r="C133" i="45"/>
  <c r="C78" i="40"/>
  <c r="C170" i="41"/>
  <c r="C180" i="39"/>
  <c r="C76" i="43"/>
  <c r="C106" i="40"/>
  <c r="C152" i="39"/>
  <c r="C137" i="47"/>
  <c r="C184" i="41"/>
  <c r="C156" i="41"/>
  <c r="C92" i="40"/>
  <c r="C166" i="39"/>
  <c r="C133" i="42"/>
  <c r="C198" i="41"/>
  <c r="C62" i="43"/>
  <c r="C147" i="42"/>
  <c r="C212" i="41"/>
  <c r="C120" i="40"/>
  <c r="C208" i="39"/>
  <c r="C119" i="42"/>
  <c r="C105" i="42"/>
  <c r="DQ3" i="35"/>
  <c r="H155" i="47"/>
  <c r="H50" i="46"/>
  <c r="H165" i="45"/>
  <c r="H151" i="45"/>
  <c r="H94" i="43"/>
  <c r="H141" i="47"/>
  <c r="H137" i="45"/>
  <c r="H108" i="44"/>
  <c r="H94" i="44"/>
  <c r="H52" i="44"/>
  <c r="H80" i="43"/>
  <c r="H127" i="47"/>
  <c r="H66" i="43"/>
  <c r="H106" i="46"/>
  <c r="H123" i="45"/>
  <c r="H52" i="43"/>
  <c r="H165" i="42"/>
  <c r="H183" i="47"/>
  <c r="H78" i="46"/>
  <c r="H80" i="44"/>
  <c r="H66" i="44"/>
  <c r="H169" i="47"/>
  <c r="H64" i="46"/>
  <c r="H151" i="42"/>
  <c r="H96" i="40"/>
  <c r="H184" i="39"/>
  <c r="H124" i="40"/>
  <c r="H188" i="41"/>
  <c r="H160" i="41"/>
  <c r="H110" i="40"/>
  <c r="H38" i="43"/>
  <c r="H202" i="41"/>
  <c r="H174" i="41"/>
  <c r="H170" i="39"/>
  <c r="H109" i="42"/>
  <c r="H212" i="39"/>
  <c r="H137" i="42"/>
  <c r="H123" i="42"/>
  <c r="H216" i="41"/>
  <c r="H156" i="39"/>
  <c r="H109" i="45"/>
  <c r="H92" i="46"/>
  <c r="H138" i="40"/>
  <c r="H82" i="40"/>
  <c r="H198" i="39"/>
  <c r="DN3" i="35"/>
  <c r="E92" i="46"/>
  <c r="E109" i="45"/>
  <c r="E38" i="43"/>
  <c r="E183" i="47"/>
  <c r="E78" i="46"/>
  <c r="E80" i="44"/>
  <c r="E66" i="44"/>
  <c r="E169" i="47"/>
  <c r="E64" i="46"/>
  <c r="E155" i="47"/>
  <c r="E50" i="46"/>
  <c r="E165" i="45"/>
  <c r="E151" i="45"/>
  <c r="E94" i="43"/>
  <c r="E127" i="47"/>
  <c r="E66" i="43"/>
  <c r="E106" i="46"/>
  <c r="E123" i="45"/>
  <c r="E52" i="43"/>
  <c r="E165" i="42"/>
  <c r="E137" i="45"/>
  <c r="E109" i="42"/>
  <c r="E124" i="40"/>
  <c r="E212" i="39"/>
  <c r="E108" i="44"/>
  <c r="E80" i="43"/>
  <c r="E138" i="40"/>
  <c r="E82" i="40"/>
  <c r="E198" i="39"/>
  <c r="E160" i="41"/>
  <c r="E110" i="40"/>
  <c r="E151" i="42"/>
  <c r="E188" i="41"/>
  <c r="E141" i="47"/>
  <c r="E94" i="44"/>
  <c r="E52" i="44"/>
  <c r="E96" i="40"/>
  <c r="E184" i="39"/>
  <c r="E137" i="42"/>
  <c r="E202" i="41"/>
  <c r="E174" i="41"/>
  <c r="E170" i="39"/>
  <c r="E123" i="42"/>
  <c r="E216" i="41"/>
  <c r="E156" i="39"/>
  <c r="D117" i="45"/>
  <c r="D116" i="44"/>
  <c r="D74" i="44"/>
  <c r="D60" i="44"/>
  <c r="D46" i="43"/>
  <c r="D191" i="47"/>
  <c r="D86" i="46"/>
  <c r="D72" i="46"/>
  <c r="D145" i="42"/>
  <c r="D177" i="47"/>
  <c r="D163" i="47"/>
  <c r="D58" i="46"/>
  <c r="D173" i="45"/>
  <c r="D159" i="45"/>
  <c r="D149" i="47"/>
  <c r="D102" i="44"/>
  <c r="D88" i="44"/>
  <c r="D102" i="43"/>
  <c r="D88" i="43"/>
  <c r="D135" i="47"/>
  <c r="D131" i="45"/>
  <c r="D74" i="43"/>
  <c r="D60" i="43"/>
  <c r="D114" i="46"/>
  <c r="D100" i="46"/>
  <c r="D173" i="42"/>
  <c r="D159" i="42"/>
  <c r="D117" i="42"/>
  <c r="D224" i="41"/>
  <c r="D178" i="39"/>
  <c r="D146" i="40"/>
  <c r="D132" i="40"/>
  <c r="D220" i="39"/>
  <c r="D182" i="41"/>
  <c r="D90" i="40"/>
  <c r="D104" i="40"/>
  <c r="D206" i="39"/>
  <c r="D145" i="45"/>
  <c r="D131" i="42"/>
  <c r="D196" i="41"/>
  <c r="D168" i="41"/>
  <c r="D192" i="39"/>
  <c r="D210" i="41"/>
  <c r="D118" i="40"/>
  <c r="D164" i="39"/>
  <c r="D113" i="46"/>
  <c r="D99" i="46"/>
  <c r="D172" i="42"/>
  <c r="D158" i="42"/>
  <c r="D116" i="45"/>
  <c r="D115" i="44"/>
  <c r="D73" i="44"/>
  <c r="D59" i="44"/>
  <c r="D45" i="43"/>
  <c r="D190" i="47"/>
  <c r="D85" i="46"/>
  <c r="D71" i="46"/>
  <c r="D144" i="42"/>
  <c r="D176" i="47"/>
  <c r="D162" i="47"/>
  <c r="D57" i="46"/>
  <c r="D172" i="45"/>
  <c r="D158" i="45"/>
  <c r="D144" i="45"/>
  <c r="D134" i="47"/>
  <c r="D130" i="45"/>
  <c r="D73" i="43"/>
  <c r="D59" i="43"/>
  <c r="D87" i="43"/>
  <c r="D209" i="41"/>
  <c r="D117" i="40"/>
  <c r="D163" i="39"/>
  <c r="D87" i="44"/>
  <c r="D116" i="42"/>
  <c r="D223" i="41"/>
  <c r="D177" i="39"/>
  <c r="D148" i="47"/>
  <c r="D101" i="44"/>
  <c r="D131" i="40"/>
  <c r="D219" i="39"/>
  <c r="D103" i="40"/>
  <c r="D101" i="43"/>
  <c r="D181" i="41"/>
  <c r="D145" i="40"/>
  <c r="D89" i="40"/>
  <c r="D130" i="42"/>
  <c r="D195" i="41"/>
  <c r="D167" i="41"/>
  <c r="D191" i="39"/>
  <c r="D205" i="39"/>
  <c r="C155" i="45"/>
  <c r="C98" i="43"/>
  <c r="C145" i="47"/>
  <c r="C141" i="45"/>
  <c r="C98" i="44"/>
  <c r="C84" i="43"/>
  <c r="C131" i="47"/>
  <c r="C70" i="43"/>
  <c r="C110" i="46"/>
  <c r="C127" i="45"/>
  <c r="C112" i="44"/>
  <c r="C56" i="44"/>
  <c r="C56" i="43"/>
  <c r="C169" i="42"/>
  <c r="C96" i="46"/>
  <c r="C113" i="45"/>
  <c r="C42" i="43"/>
  <c r="C155" i="42"/>
  <c r="C173" i="47"/>
  <c r="C68" i="46"/>
  <c r="C159" i="47"/>
  <c r="C54" i="46"/>
  <c r="C169" i="45"/>
  <c r="C84" i="44"/>
  <c r="C70" i="44"/>
  <c r="C142" i="40"/>
  <c r="C100" i="40"/>
  <c r="C86" i="40"/>
  <c r="C202" i="39"/>
  <c r="C187" i="47"/>
  <c r="C192" i="41"/>
  <c r="C178" i="41"/>
  <c r="C164" i="41"/>
  <c r="C114" i="40"/>
  <c r="C174" i="39"/>
  <c r="C127" i="42"/>
  <c r="C206" i="41"/>
  <c r="C216" i="39"/>
  <c r="C128" i="40"/>
  <c r="C113" i="42"/>
  <c r="C220" i="41"/>
  <c r="C188" i="39"/>
  <c r="C82" i="46"/>
  <c r="C141" i="42"/>
  <c r="C160" i="39"/>
  <c r="C126" i="47"/>
  <c r="C65" i="43"/>
  <c r="C105" i="46"/>
  <c r="C122" i="45"/>
  <c r="C51" i="43"/>
  <c r="C164" i="42"/>
  <c r="C91" i="46"/>
  <c r="C108" i="45"/>
  <c r="C37" i="43"/>
  <c r="C150" i="42"/>
  <c r="C182" i="47"/>
  <c r="C77" i="46"/>
  <c r="C79" i="44"/>
  <c r="C65" i="44"/>
  <c r="C168" i="47"/>
  <c r="C63" i="46"/>
  <c r="C150" i="45"/>
  <c r="C93" i="43"/>
  <c r="C140" i="47"/>
  <c r="C136" i="45"/>
  <c r="C107" i="44"/>
  <c r="C93" i="44"/>
  <c r="C51" i="44"/>
  <c r="C79" i="43"/>
  <c r="C136" i="42"/>
  <c r="C201" i="41"/>
  <c r="C173" i="41"/>
  <c r="C183" i="39"/>
  <c r="C154" i="47"/>
  <c r="C122" i="42"/>
  <c r="C215" i="41"/>
  <c r="C169" i="39"/>
  <c r="C164" i="45"/>
  <c r="C108" i="42"/>
  <c r="C123" i="40"/>
  <c r="C137" i="40"/>
  <c r="C81" i="40"/>
  <c r="C155" i="39"/>
  <c r="C95" i="40"/>
  <c r="C211" i="39"/>
  <c r="C49" i="46"/>
  <c r="C187" i="41"/>
  <c r="C159" i="41"/>
  <c r="C109" i="40"/>
  <c r="C197" i="39"/>
  <c r="D179" i="47"/>
  <c r="D165" i="47"/>
  <c r="D60" i="46"/>
  <c r="D46" i="46"/>
  <c r="D161" i="45"/>
  <c r="D151" i="47"/>
  <c r="D104" i="44"/>
  <c r="D90" i="44"/>
  <c r="D48" i="44"/>
  <c r="D90" i="43"/>
  <c r="D147" i="45"/>
  <c r="D137" i="47"/>
  <c r="D133" i="45"/>
  <c r="D76" i="43"/>
  <c r="D62" i="43"/>
  <c r="D119" i="45"/>
  <c r="D105" i="45"/>
  <c r="D76" i="44"/>
  <c r="D62" i="44"/>
  <c r="D48" i="43"/>
  <c r="D34" i="43"/>
  <c r="D88" i="46"/>
  <c r="D74" i="46"/>
  <c r="D147" i="42"/>
  <c r="D123" i="47"/>
  <c r="D78" i="40"/>
  <c r="D180" i="39"/>
  <c r="D106" i="40"/>
  <c r="D212" i="41"/>
  <c r="D208" i="39"/>
  <c r="D102" i="46"/>
  <c r="D184" i="41"/>
  <c r="D156" i="41"/>
  <c r="D92" i="40"/>
  <c r="D166" i="39"/>
  <c r="D133" i="42"/>
  <c r="D198" i="41"/>
  <c r="D170" i="41"/>
  <c r="D152" i="39"/>
  <c r="D119" i="42"/>
  <c r="D105" i="42"/>
  <c r="D161" i="42"/>
  <c r="D134" i="40"/>
  <c r="D194" i="39"/>
  <c r="D120" i="40"/>
  <c r="C185" i="47"/>
  <c r="C80" i="46"/>
  <c r="C68" i="44"/>
  <c r="C171" i="47"/>
  <c r="C66" i="46"/>
  <c r="C82" i="44"/>
  <c r="C157" i="47"/>
  <c r="C52" i="46"/>
  <c r="C167" i="45"/>
  <c r="C153" i="45"/>
  <c r="C96" i="43"/>
  <c r="C143" i="47"/>
  <c r="C139" i="45"/>
  <c r="C96" i="44"/>
  <c r="C82" i="43"/>
  <c r="C108" i="46"/>
  <c r="C125" i="45"/>
  <c r="C54" i="43"/>
  <c r="C167" i="42"/>
  <c r="C94" i="46"/>
  <c r="C111" i="45"/>
  <c r="C40" i="43"/>
  <c r="C153" i="42"/>
  <c r="C110" i="44"/>
  <c r="C139" i="42"/>
  <c r="C158" i="39"/>
  <c r="C140" i="40"/>
  <c r="C84" i="40"/>
  <c r="C200" i="39"/>
  <c r="C54" i="44"/>
  <c r="C98" i="40"/>
  <c r="C68" i="43"/>
  <c r="C190" i="41"/>
  <c r="C162" i="41"/>
  <c r="C172" i="39"/>
  <c r="C214" i="39"/>
  <c r="C129" i="47"/>
  <c r="C125" i="42"/>
  <c r="C218" i="41"/>
  <c r="C204" i="41"/>
  <c r="C176" i="41"/>
  <c r="C112" i="40"/>
  <c r="C111" i="42"/>
  <c r="C126" i="40"/>
  <c r="C186" i="39"/>
  <c r="E105" i="46"/>
  <c r="E122" i="45"/>
  <c r="E51" i="43"/>
  <c r="E164" i="42"/>
  <c r="E91" i="46"/>
  <c r="E108" i="45"/>
  <c r="E37" i="43"/>
  <c r="E150" i="42"/>
  <c r="E182" i="47"/>
  <c r="E77" i="46"/>
  <c r="E79" i="44"/>
  <c r="E65" i="44"/>
  <c r="E168" i="47"/>
  <c r="E63" i="46"/>
  <c r="E154" i="47"/>
  <c r="E49" i="46"/>
  <c r="E164" i="45"/>
  <c r="E140" i="47"/>
  <c r="E136" i="45"/>
  <c r="E107" i="44"/>
  <c r="E93" i="44"/>
  <c r="E51" i="44"/>
  <c r="E79" i="43"/>
  <c r="E126" i="47"/>
  <c r="E65" i="43"/>
  <c r="E122" i="42"/>
  <c r="E215" i="41"/>
  <c r="E183" i="39"/>
  <c r="E155" i="39"/>
  <c r="E108" i="42"/>
  <c r="E123" i="40"/>
  <c r="E211" i="39"/>
  <c r="E137" i="40"/>
  <c r="E81" i="40"/>
  <c r="E197" i="39"/>
  <c r="E187" i="41"/>
  <c r="E159" i="41"/>
  <c r="E109" i="40"/>
  <c r="E95" i="40"/>
  <c r="E93" i="43"/>
  <c r="E136" i="42"/>
  <c r="E201" i="41"/>
  <c r="E173" i="41"/>
  <c r="E169" i="39"/>
  <c r="E150" i="45"/>
  <c r="C142" i="45"/>
  <c r="C132" i="47"/>
  <c r="C128" i="45"/>
  <c r="C71" i="43"/>
  <c r="C57" i="43"/>
  <c r="C111" i="46"/>
  <c r="C97" i="46"/>
  <c r="C113" i="44"/>
  <c r="C57" i="44"/>
  <c r="C170" i="42"/>
  <c r="C156" i="42"/>
  <c r="C114" i="45"/>
  <c r="C71" i="44"/>
  <c r="C43" i="43"/>
  <c r="C188" i="47"/>
  <c r="C83" i="46"/>
  <c r="C69" i="46"/>
  <c r="C142" i="42"/>
  <c r="C160" i="47"/>
  <c r="C55" i="46"/>
  <c r="C170" i="45"/>
  <c r="C156" i="45"/>
  <c r="C85" i="44"/>
  <c r="C146" i="47"/>
  <c r="C99" i="44"/>
  <c r="C99" i="43"/>
  <c r="C85" i="43"/>
  <c r="C179" i="41"/>
  <c r="C128" i="42"/>
  <c r="C207" i="41"/>
  <c r="C193" i="41"/>
  <c r="C165" i="41"/>
  <c r="C115" i="40"/>
  <c r="C175" i="39"/>
  <c r="C217" i="39"/>
  <c r="C114" i="42"/>
  <c r="C221" i="41"/>
  <c r="C174" i="47"/>
  <c r="C129" i="40"/>
  <c r="C189" i="39"/>
  <c r="C161" i="39"/>
  <c r="C143" i="40"/>
  <c r="C101" i="40"/>
  <c r="C87" i="40"/>
  <c r="C203" i="39"/>
  <c r="DS3" i="35"/>
  <c r="J141" i="47"/>
  <c r="J137" i="45"/>
  <c r="J108" i="44"/>
  <c r="J94" i="44"/>
  <c r="J52" i="44"/>
  <c r="J80" i="43"/>
  <c r="J127" i="47"/>
  <c r="J66" i="43"/>
  <c r="J106" i="46"/>
  <c r="J123" i="45"/>
  <c r="J52" i="43"/>
  <c r="J165" i="42"/>
  <c r="J92" i="46"/>
  <c r="J109" i="45"/>
  <c r="J38" i="43"/>
  <c r="J151" i="42"/>
  <c r="J183" i="47"/>
  <c r="J78" i="46"/>
  <c r="J80" i="44"/>
  <c r="J66" i="44"/>
  <c r="J137" i="42"/>
  <c r="J155" i="47"/>
  <c r="J50" i="46"/>
  <c r="J165" i="45"/>
  <c r="J151" i="45"/>
  <c r="J94" i="43"/>
  <c r="J188" i="41"/>
  <c r="J160" i="41"/>
  <c r="J110" i="40"/>
  <c r="J202" i="41"/>
  <c r="J174" i="41"/>
  <c r="J170" i="39"/>
  <c r="J123" i="42"/>
  <c r="J216" i="41"/>
  <c r="J156" i="39"/>
  <c r="J198" i="39"/>
  <c r="J64" i="46"/>
  <c r="J109" i="42"/>
  <c r="J124" i="40"/>
  <c r="J212" i="39"/>
  <c r="J169" i="47"/>
  <c r="J138" i="40"/>
  <c r="J82" i="40"/>
  <c r="J96" i="40"/>
  <c r="J184" i="39"/>
  <c r="F148" i="45"/>
  <c r="F105" i="44"/>
  <c r="F91" i="44"/>
  <c r="F49" i="44"/>
  <c r="F138" i="47"/>
  <c r="F134" i="45"/>
  <c r="F77" i="43"/>
  <c r="F63" i="43"/>
  <c r="F124" i="47"/>
  <c r="F103" i="46"/>
  <c r="F162" i="42"/>
  <c r="F120" i="45"/>
  <c r="F106" i="45"/>
  <c r="F49" i="43"/>
  <c r="F35" i="43"/>
  <c r="F89" i="46"/>
  <c r="F75" i="46"/>
  <c r="F77" i="44"/>
  <c r="F63" i="44"/>
  <c r="F148" i="42"/>
  <c r="F166" i="47"/>
  <c r="F61" i="46"/>
  <c r="F47" i="46"/>
  <c r="F162" i="45"/>
  <c r="F152" i="47"/>
  <c r="F91" i="43"/>
  <c r="F185" i="41"/>
  <c r="F157" i="41"/>
  <c r="F107" i="40"/>
  <c r="F93" i="40"/>
  <c r="F134" i="42"/>
  <c r="F167" i="39"/>
  <c r="F213" i="41"/>
  <c r="F199" i="41"/>
  <c r="F171" i="41"/>
  <c r="F180" i="47"/>
  <c r="F120" i="42"/>
  <c r="F106" i="42"/>
  <c r="F209" i="39"/>
  <c r="F121" i="40"/>
  <c r="F135" i="40"/>
  <c r="F79" i="40"/>
  <c r="F153" i="39"/>
  <c r="F195" i="39"/>
  <c r="F181" i="39"/>
  <c r="C1" i="47"/>
  <c r="C1" i="46"/>
  <c r="C1" i="39"/>
  <c r="C1" i="45"/>
  <c r="C1" i="40"/>
  <c r="C1" i="44"/>
  <c r="C1" i="43"/>
  <c r="C1" i="42"/>
  <c r="C1" i="41"/>
  <c r="F8" i="48"/>
  <c r="F32" i="48" s="1"/>
  <c r="F21" i="48"/>
  <c r="D8" i="48"/>
  <c r="D32" i="48" s="1"/>
  <c r="D21" i="48"/>
  <c r="C8" i="48"/>
  <c r="C32" i="48" s="1"/>
  <c r="C45" i="48" s="1"/>
  <c r="C21" i="48"/>
  <c r="H8" i="48"/>
  <c r="H32" i="48" s="1"/>
  <c r="H21" i="48"/>
  <c r="E21" i="48"/>
  <c r="E8" i="48"/>
  <c r="E32" i="48" s="1"/>
  <c r="B8" i="48"/>
  <c r="B32" i="48" s="1"/>
  <c r="B21" i="48"/>
  <c r="G21" i="48"/>
  <c r="G8" i="48"/>
  <c r="G32" i="48" s="1"/>
  <c r="D11" i="5"/>
  <c r="D13" i="35" s="1"/>
  <c r="A4" i="48"/>
  <c r="C62" i="31"/>
  <c r="AX4" i="35" s="1"/>
  <c r="B11" i="5"/>
  <c r="B13" i="35" s="1"/>
  <c r="C109" i="39"/>
  <c r="B18" i="5"/>
  <c r="B20" i="35" s="1"/>
  <c r="C63" i="40"/>
  <c r="B9" i="5"/>
  <c r="B11" i="35" s="1"/>
  <c r="C80" i="39"/>
  <c r="B54" i="5"/>
  <c r="B56" i="35" s="1"/>
  <c r="C66" i="47"/>
  <c r="B55" i="5"/>
  <c r="B57" i="35" s="1"/>
  <c r="C81" i="47"/>
  <c r="B51" i="5"/>
  <c r="B53" i="35" s="1"/>
  <c r="C19" i="47"/>
  <c r="B57" i="5"/>
  <c r="B59" i="35" s="1"/>
  <c r="B48" i="5"/>
  <c r="B50" i="35" s="1"/>
  <c r="C18" i="46"/>
  <c r="B46" i="5"/>
  <c r="B48" i="35" s="1"/>
  <c r="C90" i="45"/>
  <c r="B10" i="5"/>
  <c r="B12" i="35" s="1"/>
  <c r="C94" i="39"/>
  <c r="B56" i="5"/>
  <c r="B58" i="35" s="1"/>
  <c r="B44" i="5"/>
  <c r="B46" i="35" s="1"/>
  <c r="C61" i="45"/>
  <c r="B23" i="5"/>
  <c r="B25" i="35" s="1"/>
  <c r="C72" i="41"/>
  <c r="B52" i="5"/>
  <c r="B54" i="35" s="1"/>
  <c r="C34" i="47"/>
  <c r="B39" i="5"/>
  <c r="B41" i="35" s="1"/>
  <c r="C34" i="44"/>
  <c r="B35" i="5"/>
  <c r="B37" i="35" s="1"/>
  <c r="C4" i="43"/>
  <c r="B49" i="5"/>
  <c r="B51" i="35" s="1"/>
  <c r="C32" i="46"/>
  <c r="B40" i="5"/>
  <c r="B42" i="35" s="1"/>
  <c r="C5" i="45"/>
  <c r="B38" i="5"/>
  <c r="B40" i="35" s="1"/>
  <c r="C18" i="44"/>
  <c r="B12" i="5"/>
  <c r="B14" i="35" s="1"/>
  <c r="C125" i="39"/>
  <c r="B36" i="5"/>
  <c r="B38" i="35" s="1"/>
  <c r="C20" i="43"/>
  <c r="B28" i="5"/>
  <c r="B30" i="35" s="1"/>
  <c r="C143" i="41"/>
  <c r="B19" i="5"/>
  <c r="B21" i="35" s="1"/>
  <c r="C4" i="41"/>
  <c r="B47" i="5"/>
  <c r="B49" i="35" s="1"/>
  <c r="C4" i="46"/>
  <c r="B45" i="5"/>
  <c r="B47" i="35" s="1"/>
  <c r="C76" i="45"/>
  <c r="B50" i="5"/>
  <c r="B52" i="35" s="1"/>
  <c r="C5" i="47"/>
  <c r="B41" i="5"/>
  <c r="B43" i="35" s="1"/>
  <c r="C19" i="45"/>
  <c r="B32" i="5"/>
  <c r="B34" i="35" s="1"/>
  <c r="C51" i="42"/>
  <c r="B30" i="5"/>
  <c r="B32" i="35" s="1"/>
  <c r="C20" i="42"/>
  <c r="B20" i="5"/>
  <c r="B22" i="35" s="1"/>
  <c r="C18" i="41"/>
  <c r="B31" i="5"/>
  <c r="B33" i="35" s="1"/>
  <c r="C37" i="42"/>
  <c r="B29" i="5"/>
  <c r="B31" i="35" s="1"/>
  <c r="C4" i="42"/>
  <c r="B42" i="5"/>
  <c r="B44" i="35" s="1"/>
  <c r="C33" i="45"/>
  <c r="B33" i="5"/>
  <c r="B35" i="35" s="1"/>
  <c r="C65" i="42"/>
  <c r="B24" i="5"/>
  <c r="B26" i="35" s="1"/>
  <c r="C86" i="41"/>
  <c r="B22" i="5"/>
  <c r="B24" i="35" s="1"/>
  <c r="C46" i="41"/>
  <c r="B53" i="5"/>
  <c r="B55" i="35" s="1"/>
  <c r="C50" i="47"/>
  <c r="B17" i="35"/>
  <c r="C18" i="40"/>
  <c r="B13" i="5"/>
  <c r="B15" i="35" s="1"/>
  <c r="C139" i="39"/>
  <c r="B34" i="5"/>
  <c r="B36" i="35" s="1"/>
  <c r="C91" i="42"/>
  <c r="B25" i="5"/>
  <c r="B27" i="35" s="1"/>
  <c r="C101" i="41"/>
  <c r="B16" i="5"/>
  <c r="B18" i="35" s="1"/>
  <c r="C34" i="40"/>
  <c r="B14" i="5"/>
  <c r="B16" i="35" s="1"/>
  <c r="C4" i="40"/>
  <c r="B27" i="5"/>
  <c r="B29" i="35" s="1"/>
  <c r="C129" i="41"/>
  <c r="B37" i="5"/>
  <c r="B39" i="35" s="1"/>
  <c r="C4" i="44"/>
  <c r="B43" i="5"/>
  <c r="B45" i="35" s="1"/>
  <c r="C47" i="45"/>
  <c r="B21" i="5"/>
  <c r="B23" i="35" s="1"/>
  <c r="C32" i="41"/>
  <c r="B26" i="5"/>
  <c r="B28" i="35" s="1"/>
  <c r="C115" i="41"/>
  <c r="B17" i="5"/>
  <c r="B19" i="35" s="1"/>
  <c r="C48" i="40"/>
  <c r="C51" i="5"/>
  <c r="C53" i="35" s="1"/>
  <c r="C36" i="5"/>
  <c r="C38" i="35" s="1"/>
  <c r="C22" i="5"/>
  <c r="C24" i="35" s="1"/>
  <c r="C46" i="5"/>
  <c r="C48" i="35" s="1"/>
  <c r="C29" i="5"/>
  <c r="C31" i="35" s="1"/>
  <c r="C56" i="5"/>
  <c r="C58" i="35" s="1"/>
  <c r="B5" i="5"/>
  <c r="B7" i="35" s="1"/>
  <c r="C21" i="39"/>
  <c r="C5" i="5"/>
  <c r="C7" i="35" s="1"/>
  <c r="C26" i="5"/>
  <c r="C28" i="35" s="1"/>
  <c r="C42" i="5"/>
  <c r="C44" i="35" s="1"/>
  <c r="C9" i="5"/>
  <c r="C11" i="35" s="1"/>
  <c r="C12" i="5"/>
  <c r="C14" i="35" s="1"/>
  <c r="C21" i="5"/>
  <c r="C23" i="35" s="1"/>
  <c r="C10" i="5"/>
  <c r="C12" i="35" s="1"/>
  <c r="C35" i="5"/>
  <c r="C37" i="35" s="1"/>
  <c r="C17" i="5"/>
  <c r="C19" i="35" s="1"/>
  <c r="C52" i="5"/>
  <c r="C54" i="35" s="1"/>
  <c r="C33" i="5"/>
  <c r="C35" i="35" s="1"/>
  <c r="C57" i="5"/>
  <c r="C59" i="35" s="1"/>
  <c r="C13" i="5"/>
  <c r="C15" i="35" s="1"/>
  <c r="C8" i="5"/>
  <c r="C10" i="35" s="1"/>
  <c r="C43" i="5"/>
  <c r="C45" i="35" s="1"/>
  <c r="C24" i="5"/>
  <c r="C26" i="35" s="1"/>
  <c r="C27" i="5"/>
  <c r="C29" i="35" s="1"/>
  <c r="C50" i="5"/>
  <c r="C52" i="35" s="1"/>
  <c r="C48" i="5"/>
  <c r="C50" i="35" s="1"/>
  <c r="C28" i="5"/>
  <c r="C30" i="35" s="1"/>
  <c r="C4" i="5"/>
  <c r="C6" i="35" s="1"/>
  <c r="C38" i="5"/>
  <c r="C40" i="35" s="1"/>
  <c r="C55" i="5"/>
  <c r="C57" i="35" s="1"/>
  <c r="C34" i="5"/>
  <c r="C36" i="35" s="1"/>
  <c r="C41" i="5"/>
  <c r="C43" i="35" s="1"/>
  <c r="C39" i="5"/>
  <c r="C41" i="35" s="1"/>
  <c r="C47" i="5"/>
  <c r="C49" i="35" s="1"/>
  <c r="C49" i="39"/>
  <c r="B7" i="5"/>
  <c r="B9" i="35" s="1"/>
  <c r="C18" i="5"/>
  <c r="C20" i="35" s="1"/>
  <c r="C25" i="5"/>
  <c r="C27" i="35" s="1"/>
  <c r="C32" i="5"/>
  <c r="C34" i="35" s="1"/>
  <c r="C49" i="5"/>
  <c r="C51" i="35" s="1"/>
  <c r="C30" i="5"/>
  <c r="C32" i="35" s="1"/>
  <c r="C53" i="5"/>
  <c r="C55" i="35" s="1"/>
  <c r="C54" i="5"/>
  <c r="C56" i="35" s="1"/>
  <c r="C16" i="5"/>
  <c r="C18" i="35" s="1"/>
  <c r="C23" i="5"/>
  <c r="C25" i="35" s="1"/>
  <c r="C40" i="5"/>
  <c r="C42" i="35" s="1"/>
  <c r="C20" i="5"/>
  <c r="C22" i="35" s="1"/>
  <c r="C45" i="5"/>
  <c r="C47" i="35" s="1"/>
  <c r="C4" i="39"/>
  <c r="B4" i="5"/>
  <c r="D95" i="47" s="1"/>
  <c r="C19" i="5"/>
  <c r="C21" i="35" s="1"/>
  <c r="C44" i="5"/>
  <c r="C46" i="35" s="1"/>
  <c r="C7" i="5"/>
  <c r="C9" i="35" s="1"/>
  <c r="C14" i="5"/>
  <c r="C16" i="35" s="1"/>
  <c r="C31" i="5"/>
  <c r="C33" i="35" s="1"/>
  <c r="C11" i="5"/>
  <c r="C13" i="35" s="1"/>
  <c r="C37" i="5"/>
  <c r="C39" i="35" s="1"/>
  <c r="C64" i="39"/>
  <c r="B8" i="5"/>
  <c r="B10" i="35" s="1"/>
  <c r="B8" i="35"/>
  <c r="A77" i="31"/>
  <c r="K52" i="48"/>
  <c r="K31" i="48"/>
  <c r="A80" i="31"/>
  <c r="AM31" i="48"/>
  <c r="AM52" i="48"/>
  <c r="A76" i="31"/>
  <c r="A52" i="48"/>
  <c r="A31" i="48"/>
  <c r="A78" i="31"/>
  <c r="U52" i="48"/>
  <c r="AD52" i="48"/>
  <c r="A79" i="31"/>
  <c r="AD31" i="48"/>
  <c r="M117" i="51"/>
  <c r="P57" i="37"/>
  <c r="Q57" i="37"/>
  <c r="R57" i="37"/>
  <c r="S57" i="37"/>
  <c r="T57" i="37"/>
  <c r="U57" i="37"/>
  <c r="V57" i="37"/>
  <c r="C33" i="37"/>
  <c r="C32" i="37"/>
  <c r="C31" i="37"/>
  <c r="C30" i="37"/>
  <c r="C29" i="37"/>
  <c r="C28" i="37"/>
  <c r="C27" i="37"/>
  <c r="C26" i="37"/>
  <c r="C25" i="37"/>
  <c r="B80" i="31"/>
  <c r="B79" i="31"/>
  <c r="B78" i="31"/>
  <c r="B77" i="31"/>
  <c r="H22" i="48"/>
  <c r="G22" i="48"/>
  <c r="F22" i="48"/>
  <c r="E22" i="48"/>
  <c r="D22" i="48"/>
  <c r="C22" i="48"/>
  <c r="B22" i="48"/>
  <c r="H17" i="48"/>
  <c r="G17" i="48"/>
  <c r="E17" i="48"/>
  <c r="C17" i="48"/>
  <c r="B17" i="48"/>
  <c r="H16" i="48"/>
  <c r="E16" i="48"/>
  <c r="C16" i="48"/>
  <c r="B16" i="48"/>
  <c r="H15" i="48"/>
  <c r="G15" i="48"/>
  <c r="E15" i="48"/>
  <c r="D15" i="48"/>
  <c r="C15" i="48"/>
  <c r="B15" i="48"/>
  <c r="H14" i="48"/>
  <c r="G14" i="48"/>
  <c r="E14" i="48"/>
  <c r="C14" i="48"/>
  <c r="B14" i="48"/>
  <c r="E13" i="48"/>
  <c r="D13" i="48"/>
  <c r="B13" i="48"/>
  <c r="H12" i="48"/>
  <c r="G12" i="48"/>
  <c r="E12" i="48"/>
  <c r="D12" i="48"/>
  <c r="C12" i="48"/>
  <c r="H11" i="48"/>
  <c r="G11" i="48"/>
  <c r="E11" i="48"/>
  <c r="D11" i="48"/>
  <c r="C11" i="48"/>
  <c r="B11" i="48"/>
  <c r="H10" i="48"/>
  <c r="G10" i="48"/>
  <c r="E10" i="48"/>
  <c r="D10" i="48"/>
  <c r="C10" i="48"/>
  <c r="B10" i="48"/>
  <c r="H9" i="48"/>
  <c r="G9" i="48"/>
  <c r="E9" i="48"/>
  <c r="D9" i="48"/>
  <c r="C9" i="48"/>
  <c r="B9" i="48"/>
  <c r="AO2" i="35"/>
  <c r="N109" i="47"/>
  <c r="N95" i="47"/>
  <c r="N81" i="47"/>
  <c r="N66" i="47"/>
  <c r="N50" i="47"/>
  <c r="N34" i="47"/>
  <c r="N19" i="47"/>
  <c r="N5" i="47"/>
  <c r="N32" i="46"/>
  <c r="N18" i="46"/>
  <c r="N4" i="46"/>
  <c r="N90" i="45"/>
  <c r="N76" i="45"/>
  <c r="N61" i="45"/>
  <c r="N47" i="45"/>
  <c r="N33" i="45"/>
  <c r="N19" i="45"/>
  <c r="N5" i="45"/>
  <c r="N34" i="44"/>
  <c r="N18" i="44"/>
  <c r="N4" i="44"/>
  <c r="N20" i="43"/>
  <c r="N4" i="43"/>
  <c r="N91" i="42"/>
  <c r="N65" i="42"/>
  <c r="N51" i="42"/>
  <c r="N37" i="42"/>
  <c r="N20" i="42"/>
  <c r="N4" i="42"/>
  <c r="N143" i="41"/>
  <c r="N129" i="41"/>
  <c r="N115" i="41"/>
  <c r="N101" i="41"/>
  <c r="N86" i="41"/>
  <c r="N72" i="41"/>
  <c r="N46" i="41"/>
  <c r="N32" i="41"/>
  <c r="N18" i="41"/>
  <c r="N4" i="41"/>
  <c r="N63" i="40"/>
  <c r="N48" i="40"/>
  <c r="N34" i="40"/>
  <c r="N18" i="40"/>
  <c r="N4" i="40"/>
  <c r="N139" i="39"/>
  <c r="N125" i="39"/>
  <c r="N109" i="39"/>
  <c r="N94" i="39"/>
  <c r="N80" i="39"/>
  <c r="N64" i="39"/>
  <c r="N49" i="39"/>
  <c r="N35" i="39"/>
  <c r="N21" i="39"/>
  <c r="N4" i="39"/>
  <c r="AB16" i="35" l="1"/>
  <c r="C45" i="37"/>
  <c r="O31" i="37"/>
  <c r="O43" i="37" s="1"/>
  <c r="O54" i="37" s="1"/>
  <c r="O66" i="37" s="1"/>
  <c r="C46" i="37"/>
  <c r="O32" i="37"/>
  <c r="O44" i="37" s="1"/>
  <c r="O55" i="37" s="1"/>
  <c r="O67" i="37" s="1"/>
  <c r="C39" i="37"/>
  <c r="O25" i="37"/>
  <c r="O37" i="37" s="1"/>
  <c r="O48" i="37" s="1"/>
  <c r="O60" i="37" s="1"/>
  <c r="C47" i="37"/>
  <c r="O33" i="37"/>
  <c r="O45" i="37" s="1"/>
  <c r="O56" i="37" s="1"/>
  <c r="O68" i="37" s="1"/>
  <c r="C43" i="37"/>
  <c r="O29" i="37"/>
  <c r="O41" i="37" s="1"/>
  <c r="O52" i="37" s="1"/>
  <c r="O64" i="37" s="1"/>
  <c r="C40" i="37"/>
  <c r="O26" i="37"/>
  <c r="O38" i="37" s="1"/>
  <c r="O49" i="37" s="1"/>
  <c r="O61" i="37" s="1"/>
  <c r="C44" i="37"/>
  <c r="O30" i="37"/>
  <c r="O42" i="37" s="1"/>
  <c r="O53" i="37" s="1"/>
  <c r="O65" i="37" s="1"/>
  <c r="C41" i="37"/>
  <c r="O27" i="37"/>
  <c r="O39" i="37" s="1"/>
  <c r="O50" i="37" s="1"/>
  <c r="O62" i="37" s="1"/>
  <c r="C42" i="37"/>
  <c r="O28" i="37"/>
  <c r="O40" i="37" s="1"/>
  <c r="O51" i="37" s="1"/>
  <c r="O63" i="37" s="1"/>
  <c r="AB17" i="35"/>
  <c r="AU91" i="35"/>
  <c r="AP91" i="35"/>
  <c r="AQ91" i="35"/>
  <c r="AH91" i="35"/>
  <c r="AS91" i="35"/>
  <c r="AK91" i="35"/>
  <c r="AL91" i="35"/>
  <c r="AM91" i="35"/>
  <c r="AO91" i="35"/>
  <c r="AT91" i="35"/>
  <c r="AG91" i="35"/>
  <c r="AI91" i="35"/>
  <c r="AJ91" i="35"/>
  <c r="AR91" i="35"/>
  <c r="AT103" i="35"/>
  <c r="AU103" i="35"/>
  <c r="AO103" i="35"/>
  <c r="AP103" i="35"/>
  <c r="AR103" i="35"/>
  <c r="AJ103" i="35"/>
  <c r="AK103" i="35"/>
  <c r="AL103" i="35"/>
  <c r="AG103" i="35"/>
  <c r="AQ103" i="35"/>
  <c r="AS103" i="35"/>
  <c r="AM103" i="35"/>
  <c r="AH103" i="35"/>
  <c r="AI103" i="35"/>
  <c r="AS81" i="35"/>
  <c r="AT81" i="35"/>
  <c r="AQ81" i="35"/>
  <c r="AI81" i="35"/>
  <c r="AR81" i="35"/>
  <c r="AL81" i="35"/>
  <c r="AU81" i="35"/>
  <c r="AJ81" i="35"/>
  <c r="AK81" i="35"/>
  <c r="AO81" i="35"/>
  <c r="AG81" i="35"/>
  <c r="AP81" i="35"/>
  <c r="AH81" i="35"/>
  <c r="AM81" i="35"/>
  <c r="AO77" i="35"/>
  <c r="AP77" i="35"/>
  <c r="AR77" i="35"/>
  <c r="AT77" i="35"/>
  <c r="AM77" i="35"/>
  <c r="AU77" i="35"/>
  <c r="AH77" i="35"/>
  <c r="AJ77" i="35"/>
  <c r="AK77" i="35"/>
  <c r="AS77" i="35"/>
  <c r="AQ77" i="35"/>
  <c r="AL77" i="35"/>
  <c r="AG77" i="35"/>
  <c r="AI77" i="35"/>
  <c r="AT82" i="35"/>
  <c r="AU82" i="35"/>
  <c r="AO82" i="35"/>
  <c r="AJ82" i="35"/>
  <c r="AP82" i="35"/>
  <c r="AM82" i="35"/>
  <c r="AR82" i="35"/>
  <c r="AS82" i="35"/>
  <c r="AG82" i="35"/>
  <c r="AH82" i="35"/>
  <c r="AI82" i="35"/>
  <c r="AK82" i="35"/>
  <c r="AL82" i="35"/>
  <c r="AQ82" i="35"/>
  <c r="AP70" i="35"/>
  <c r="AQ70" i="35"/>
  <c r="AS70" i="35"/>
  <c r="AR70" i="35"/>
  <c r="AT70" i="35"/>
  <c r="AI70" i="35"/>
  <c r="AU70" i="35"/>
  <c r="AG70" i="35"/>
  <c r="AH70" i="35"/>
  <c r="AO70" i="35"/>
  <c r="AL70" i="35"/>
  <c r="AM70" i="35"/>
  <c r="AJ70" i="35"/>
  <c r="AK70" i="35"/>
  <c r="AB31" i="35"/>
  <c r="AA30" i="35"/>
  <c r="AT90" i="35"/>
  <c r="AU90" i="35"/>
  <c r="AO90" i="35"/>
  <c r="AR90" i="35"/>
  <c r="AS90" i="35"/>
  <c r="AJ90" i="35"/>
  <c r="AQ90" i="35"/>
  <c r="AK90" i="35"/>
  <c r="AL90" i="35"/>
  <c r="AG90" i="35"/>
  <c r="AM90" i="35"/>
  <c r="AP90" i="35"/>
  <c r="AH90" i="35"/>
  <c r="AI90" i="35"/>
  <c r="AR80" i="35"/>
  <c r="AS80" i="35"/>
  <c r="AU80" i="35"/>
  <c r="AH80" i="35"/>
  <c r="AP80" i="35"/>
  <c r="AK80" i="35"/>
  <c r="AO80" i="35"/>
  <c r="AJ80" i="35"/>
  <c r="AM80" i="35"/>
  <c r="AG80" i="35"/>
  <c r="AQ80" i="35"/>
  <c r="AL80" i="35"/>
  <c r="AT80" i="35"/>
  <c r="AI80" i="35"/>
  <c r="AO93" i="35"/>
  <c r="AP93" i="35"/>
  <c r="AR93" i="35"/>
  <c r="AM93" i="35"/>
  <c r="AG93" i="35"/>
  <c r="AJ93" i="35"/>
  <c r="AT93" i="35"/>
  <c r="AH93" i="35"/>
  <c r="AQ93" i="35"/>
  <c r="AI93" i="35"/>
  <c r="AS93" i="35"/>
  <c r="AK93" i="35"/>
  <c r="AL93" i="35"/>
  <c r="AU93" i="35"/>
  <c r="AO69" i="35"/>
  <c r="AP69" i="35"/>
  <c r="AR69" i="35"/>
  <c r="AM69" i="35"/>
  <c r="AQ69" i="35"/>
  <c r="AH69" i="35"/>
  <c r="AU69" i="35"/>
  <c r="AJ69" i="35"/>
  <c r="AL69" i="35"/>
  <c r="AS69" i="35"/>
  <c r="AT69" i="35"/>
  <c r="AG69" i="35"/>
  <c r="AI69" i="35"/>
  <c r="AK69" i="35"/>
  <c r="AR101" i="35"/>
  <c r="AS101" i="35"/>
  <c r="AU101" i="35"/>
  <c r="AO101" i="35"/>
  <c r="AP101" i="35"/>
  <c r="AT101" i="35"/>
  <c r="AM101" i="35"/>
  <c r="AH101" i="35"/>
  <c r="AI101" i="35"/>
  <c r="AJ101" i="35"/>
  <c r="AL101" i="35"/>
  <c r="AQ101" i="35"/>
  <c r="AK101" i="35"/>
  <c r="AG101" i="35"/>
  <c r="AB58" i="35"/>
  <c r="AA21" i="35"/>
  <c r="AA24" i="35"/>
  <c r="AB41" i="35"/>
  <c r="AA55" i="35"/>
  <c r="AP78" i="35"/>
  <c r="AQ78" i="35"/>
  <c r="AS78" i="35"/>
  <c r="AR78" i="35"/>
  <c r="AI78" i="35"/>
  <c r="AU78" i="35"/>
  <c r="AJ78" i="35"/>
  <c r="AK78" i="35"/>
  <c r="AM78" i="35"/>
  <c r="AO78" i="35"/>
  <c r="AG78" i="35"/>
  <c r="AT78" i="35"/>
  <c r="AH78" i="35"/>
  <c r="AL78" i="35"/>
  <c r="AT74" i="35"/>
  <c r="AU74" i="35"/>
  <c r="AO74" i="35"/>
  <c r="AP74" i="35"/>
  <c r="AJ74" i="35"/>
  <c r="AQ74" i="35"/>
  <c r="AS74" i="35"/>
  <c r="AM74" i="35"/>
  <c r="AI74" i="35"/>
  <c r="AK74" i="35"/>
  <c r="AL74" i="35"/>
  <c r="AR74" i="35"/>
  <c r="AG74" i="35"/>
  <c r="AH74" i="35"/>
  <c r="AQ87" i="35"/>
  <c r="AR87" i="35"/>
  <c r="AT87" i="35"/>
  <c r="AG87" i="35"/>
  <c r="AO87" i="35"/>
  <c r="AS87" i="35"/>
  <c r="AJ87" i="35"/>
  <c r="AU87" i="35"/>
  <c r="AK87" i="35"/>
  <c r="AH87" i="35"/>
  <c r="AP87" i="35"/>
  <c r="AI87" i="35"/>
  <c r="AL87" i="35"/>
  <c r="AM87" i="35"/>
  <c r="AR72" i="35"/>
  <c r="AS72" i="35"/>
  <c r="AU72" i="35"/>
  <c r="AP72" i="35"/>
  <c r="AH72" i="35"/>
  <c r="AQ72" i="35"/>
  <c r="AK72" i="35"/>
  <c r="AM72" i="35"/>
  <c r="AI72" i="35"/>
  <c r="AO72" i="35"/>
  <c r="AT72" i="35"/>
  <c r="AG72" i="35"/>
  <c r="AJ72" i="35"/>
  <c r="AL72" i="35"/>
  <c r="AS89" i="35"/>
  <c r="AT89" i="35"/>
  <c r="AO89" i="35"/>
  <c r="AQ89" i="35"/>
  <c r="AG89" i="35"/>
  <c r="AI89" i="35"/>
  <c r="AK89" i="35"/>
  <c r="AP89" i="35"/>
  <c r="AJ89" i="35"/>
  <c r="AR89" i="35"/>
  <c r="AU89" i="35"/>
  <c r="AL89" i="35"/>
  <c r="AM89" i="35"/>
  <c r="AH89" i="35"/>
  <c r="AO76" i="35"/>
  <c r="AQ76" i="35"/>
  <c r="AL76" i="35"/>
  <c r="AP76" i="35"/>
  <c r="AS76" i="35"/>
  <c r="AG76" i="35"/>
  <c r="AT76" i="35"/>
  <c r="AU76" i="35"/>
  <c r="AI76" i="35"/>
  <c r="AH76" i="35"/>
  <c r="AM76" i="35"/>
  <c r="AR76" i="35"/>
  <c r="AJ76" i="35"/>
  <c r="AK76" i="35"/>
  <c r="AQ100" i="35"/>
  <c r="AR100" i="35"/>
  <c r="AT100" i="35"/>
  <c r="AG100" i="35"/>
  <c r="AH100" i="35"/>
  <c r="AP100" i="35"/>
  <c r="AO100" i="35"/>
  <c r="AI100" i="35"/>
  <c r="AL100" i="35"/>
  <c r="AS100" i="35"/>
  <c r="AJ100" i="35"/>
  <c r="AU100" i="35"/>
  <c r="AK100" i="35"/>
  <c r="AM100" i="35"/>
  <c r="AP94" i="35"/>
  <c r="AQ94" i="35"/>
  <c r="AS94" i="35"/>
  <c r="AO94" i="35"/>
  <c r="AR94" i="35"/>
  <c r="AU94" i="35"/>
  <c r="AT94" i="35"/>
  <c r="AJ94" i="35"/>
  <c r="AG94" i="35"/>
  <c r="AH94" i="35"/>
  <c r="AI94" i="35"/>
  <c r="AK94" i="35"/>
  <c r="AL94" i="35"/>
  <c r="AM94" i="35"/>
  <c r="AU67" i="35"/>
  <c r="AP67" i="35"/>
  <c r="AK67" i="35"/>
  <c r="AO67" i="35"/>
  <c r="AR67" i="35"/>
  <c r="AQ67" i="35"/>
  <c r="AL67" i="35"/>
  <c r="AT67" i="35"/>
  <c r="AG67" i="35"/>
  <c r="AH67" i="35"/>
  <c r="AM67" i="35"/>
  <c r="AI67" i="35"/>
  <c r="AJ67" i="35"/>
  <c r="AS67" i="35"/>
  <c r="AU75" i="35"/>
  <c r="AP75" i="35"/>
  <c r="AT75" i="35"/>
  <c r="AK75" i="35"/>
  <c r="AS75" i="35"/>
  <c r="AI75" i="35"/>
  <c r="AM75" i="35"/>
  <c r="AO75" i="35"/>
  <c r="AJ75" i="35"/>
  <c r="AQ75" i="35"/>
  <c r="AG75" i="35"/>
  <c r="AR75" i="35"/>
  <c r="AH75" i="35"/>
  <c r="AL75" i="35"/>
  <c r="AT66" i="35"/>
  <c r="AU66" i="35"/>
  <c r="AO66" i="35"/>
  <c r="AS66" i="35"/>
  <c r="AJ66" i="35"/>
  <c r="AM66" i="35"/>
  <c r="AI66" i="35"/>
  <c r="AL66" i="35"/>
  <c r="AP66" i="35"/>
  <c r="AH66" i="35"/>
  <c r="AQ66" i="35"/>
  <c r="AR66" i="35"/>
  <c r="AG66" i="35"/>
  <c r="AK66" i="35"/>
  <c r="AO85" i="35"/>
  <c r="AP85" i="35"/>
  <c r="AR85" i="35"/>
  <c r="AM85" i="35"/>
  <c r="AQ85" i="35"/>
  <c r="AT85" i="35"/>
  <c r="AH85" i="35"/>
  <c r="AU85" i="35"/>
  <c r="AG85" i="35"/>
  <c r="AI85" i="35"/>
  <c r="AJ85" i="35"/>
  <c r="AK85" i="35"/>
  <c r="AL85" i="35"/>
  <c r="AS85" i="35"/>
  <c r="AU104" i="35"/>
  <c r="AP104" i="35"/>
  <c r="AS104" i="35"/>
  <c r="AT104" i="35"/>
  <c r="AQ104" i="35"/>
  <c r="AK104" i="35"/>
  <c r="AL104" i="35"/>
  <c r="AM104" i="35"/>
  <c r="AO104" i="35"/>
  <c r="AG104" i="35"/>
  <c r="AH104" i="35"/>
  <c r="AR104" i="35"/>
  <c r="AJ104" i="35"/>
  <c r="AI104" i="35"/>
  <c r="AR88" i="35"/>
  <c r="AS88" i="35"/>
  <c r="AU88" i="35"/>
  <c r="AT88" i="35"/>
  <c r="AH88" i="35"/>
  <c r="AQ88" i="35"/>
  <c r="AG88" i="35"/>
  <c r="AI88" i="35"/>
  <c r="AJ88" i="35"/>
  <c r="AK88" i="35"/>
  <c r="AL88" i="35"/>
  <c r="AM88" i="35"/>
  <c r="AO88" i="35"/>
  <c r="AP88" i="35"/>
  <c r="AS73" i="35"/>
  <c r="AT73" i="35"/>
  <c r="AI73" i="35"/>
  <c r="AO73" i="35"/>
  <c r="AL73" i="35"/>
  <c r="AP73" i="35"/>
  <c r="AQ73" i="35"/>
  <c r="AR73" i="35"/>
  <c r="AU73" i="35"/>
  <c r="AM73" i="35"/>
  <c r="AG73" i="35"/>
  <c r="AH73" i="35"/>
  <c r="AJ73" i="35"/>
  <c r="AK73" i="35"/>
  <c r="AO92" i="35"/>
  <c r="AQ92" i="35"/>
  <c r="AR92" i="35"/>
  <c r="AS92" i="35"/>
  <c r="AU92" i="35"/>
  <c r="AL92" i="35"/>
  <c r="AM92" i="35"/>
  <c r="AP92" i="35"/>
  <c r="AI92" i="35"/>
  <c r="AT92" i="35"/>
  <c r="AG92" i="35"/>
  <c r="AH92" i="35"/>
  <c r="AJ92" i="35"/>
  <c r="AK92" i="35"/>
  <c r="AQ79" i="35"/>
  <c r="AR79" i="35"/>
  <c r="AT79" i="35"/>
  <c r="AS79" i="35"/>
  <c r="AG79" i="35"/>
  <c r="AU79" i="35"/>
  <c r="AJ79" i="35"/>
  <c r="AO79" i="35"/>
  <c r="AP79" i="35"/>
  <c r="AH79" i="35"/>
  <c r="AI79" i="35"/>
  <c r="AK79" i="35"/>
  <c r="AL79" i="35"/>
  <c r="AM79" i="35"/>
  <c r="AS65" i="35"/>
  <c r="AT65" i="35"/>
  <c r="AO65" i="35"/>
  <c r="AI65" i="35"/>
  <c r="AP65" i="35"/>
  <c r="AR65" i="35"/>
  <c r="AL65" i="35"/>
  <c r="AQ65" i="35"/>
  <c r="AH65" i="35"/>
  <c r="AK65" i="35"/>
  <c r="AU65" i="35"/>
  <c r="AJ65" i="35"/>
  <c r="AM65" i="35"/>
  <c r="AG65" i="35"/>
  <c r="AS102" i="35"/>
  <c r="AT102" i="35"/>
  <c r="AU102" i="35"/>
  <c r="AQ102" i="35"/>
  <c r="AI102" i="35"/>
  <c r="AR102" i="35"/>
  <c r="AJ102" i="35"/>
  <c r="AK102" i="35"/>
  <c r="AM102" i="35"/>
  <c r="AO102" i="35"/>
  <c r="AL102" i="35"/>
  <c r="AP102" i="35"/>
  <c r="AG102" i="35"/>
  <c r="AH102" i="35"/>
  <c r="AU83" i="35"/>
  <c r="AP83" i="35"/>
  <c r="AQ83" i="35"/>
  <c r="AK83" i="35"/>
  <c r="AR83" i="35"/>
  <c r="AT83" i="35"/>
  <c r="AJ83" i="35"/>
  <c r="AS83" i="35"/>
  <c r="AM83" i="35"/>
  <c r="AO83" i="35"/>
  <c r="AL83" i="35"/>
  <c r="AG83" i="35"/>
  <c r="AH83" i="35"/>
  <c r="AI83" i="35"/>
  <c r="AA27" i="35"/>
  <c r="AO68" i="35"/>
  <c r="AQ68" i="35"/>
  <c r="AS68" i="35"/>
  <c r="AL68" i="35"/>
  <c r="AT68" i="35"/>
  <c r="AG68" i="35"/>
  <c r="AP68" i="35"/>
  <c r="AI68" i="35"/>
  <c r="AR68" i="35"/>
  <c r="AJ68" i="35"/>
  <c r="AU68" i="35"/>
  <c r="AK68" i="35"/>
  <c r="AM68" i="35"/>
  <c r="AH68" i="35"/>
  <c r="AP86" i="35"/>
  <c r="AQ86" i="35"/>
  <c r="AS86" i="35"/>
  <c r="AU86" i="35"/>
  <c r="AI86" i="35"/>
  <c r="AG86" i="35"/>
  <c r="AK86" i="35"/>
  <c r="AR86" i="35"/>
  <c r="AM86" i="35"/>
  <c r="AH86" i="35"/>
  <c r="AO86" i="35"/>
  <c r="AL86" i="35"/>
  <c r="AT86" i="35"/>
  <c r="AJ86" i="35"/>
  <c r="AQ71" i="35"/>
  <c r="AR71" i="35"/>
  <c r="AT71" i="35"/>
  <c r="AG71" i="35"/>
  <c r="AO71" i="35"/>
  <c r="AJ71" i="35"/>
  <c r="AP71" i="35"/>
  <c r="AI71" i="35"/>
  <c r="AU71" i="35"/>
  <c r="AL71" i="35"/>
  <c r="AS71" i="35"/>
  <c r="AK71" i="35"/>
  <c r="AM71" i="35"/>
  <c r="AH71" i="35"/>
  <c r="AO84" i="35"/>
  <c r="AQ84" i="35"/>
  <c r="AU84" i="35"/>
  <c r="AL84" i="35"/>
  <c r="AG84" i="35"/>
  <c r="AT84" i="35"/>
  <c r="AS84" i="35"/>
  <c r="AJ84" i="35"/>
  <c r="AP84" i="35"/>
  <c r="AH84" i="35"/>
  <c r="AR84" i="35"/>
  <c r="AI84" i="35"/>
  <c r="AK84" i="35"/>
  <c r="AM84" i="35"/>
  <c r="AA47" i="35"/>
  <c r="AU64" i="35"/>
  <c r="AH64" i="35"/>
  <c r="AI64" i="35"/>
  <c r="AO64" i="35"/>
  <c r="AJ64" i="35"/>
  <c r="AG64" i="35"/>
  <c r="AP64" i="35"/>
  <c r="AK64" i="35"/>
  <c r="AQ64" i="35"/>
  <c r="AL64" i="35"/>
  <c r="AT64" i="35"/>
  <c r="AR64" i="35"/>
  <c r="AM64" i="35"/>
  <c r="AS64" i="35"/>
  <c r="AQ60" i="35"/>
  <c r="AL60" i="35"/>
  <c r="AR60" i="35"/>
  <c r="AM60" i="35"/>
  <c r="AS60" i="35"/>
  <c r="AT60" i="35"/>
  <c r="AG60" i="35"/>
  <c r="AK60" i="35"/>
  <c r="AU60" i="35"/>
  <c r="AH60" i="35"/>
  <c r="AI60" i="35"/>
  <c r="AP60" i="35"/>
  <c r="AO60" i="35"/>
  <c r="AJ60" i="35"/>
  <c r="AS62" i="35"/>
  <c r="AT62" i="35"/>
  <c r="AG62" i="35"/>
  <c r="AU62" i="35"/>
  <c r="AH62" i="35"/>
  <c r="AI62" i="35"/>
  <c r="AR62" i="35"/>
  <c r="AM62" i="35"/>
  <c r="AO62" i="35"/>
  <c r="AJ62" i="35"/>
  <c r="AP62" i="35"/>
  <c r="AK62" i="35"/>
  <c r="AQ62" i="35"/>
  <c r="AL62" i="35"/>
  <c r="AT63" i="35"/>
  <c r="AG63" i="35"/>
  <c r="AU63" i="35"/>
  <c r="AH63" i="35"/>
  <c r="AI63" i="35"/>
  <c r="AO63" i="35"/>
  <c r="AJ63" i="35"/>
  <c r="AP63" i="35"/>
  <c r="AK63" i="35"/>
  <c r="AQ63" i="35"/>
  <c r="AL63" i="35"/>
  <c r="AR63" i="35"/>
  <c r="AM63" i="35"/>
  <c r="AS63" i="35"/>
  <c r="AR98" i="35"/>
  <c r="AS98" i="35"/>
  <c r="AL98" i="35"/>
  <c r="AT98" i="35"/>
  <c r="AM98" i="35"/>
  <c r="AU98" i="35"/>
  <c r="AG98" i="35"/>
  <c r="AH98" i="35"/>
  <c r="AJ98" i="35"/>
  <c r="AO98" i="35"/>
  <c r="AQ98" i="35"/>
  <c r="AK98" i="35"/>
  <c r="AP98" i="35"/>
  <c r="AI98" i="35"/>
  <c r="AS99" i="35"/>
  <c r="AL99" i="35"/>
  <c r="AT99" i="35"/>
  <c r="AM99" i="35"/>
  <c r="AU99" i="35"/>
  <c r="AG99" i="35"/>
  <c r="AO99" i="35"/>
  <c r="AH99" i="35"/>
  <c r="AR99" i="35"/>
  <c r="AP99" i="35"/>
  <c r="AI99" i="35"/>
  <c r="AK99" i="35"/>
  <c r="AQ99" i="35"/>
  <c r="AJ99" i="35"/>
  <c r="AQ97" i="35"/>
  <c r="AR97" i="35"/>
  <c r="AK97" i="35"/>
  <c r="AS97" i="35"/>
  <c r="AL97" i="35"/>
  <c r="AT97" i="35"/>
  <c r="AM97" i="35"/>
  <c r="AG97" i="35"/>
  <c r="AI97" i="35"/>
  <c r="AU97" i="35"/>
  <c r="AO97" i="35"/>
  <c r="AH97" i="35"/>
  <c r="AP97" i="35"/>
  <c r="AJ97" i="35"/>
  <c r="AP96" i="35"/>
  <c r="AI96" i="35"/>
  <c r="AQ96" i="35"/>
  <c r="AJ96" i="35"/>
  <c r="AR96" i="35"/>
  <c r="AK96" i="35"/>
  <c r="AS96" i="35"/>
  <c r="AL96" i="35"/>
  <c r="AT96" i="35"/>
  <c r="AM96" i="35"/>
  <c r="AO96" i="35"/>
  <c r="AU96" i="35"/>
  <c r="AG96" i="35"/>
  <c r="AH96" i="35"/>
  <c r="AB49" i="35"/>
  <c r="AO95" i="35"/>
  <c r="AP95" i="35"/>
  <c r="AI95" i="35"/>
  <c r="AQ95" i="35"/>
  <c r="AJ95" i="35"/>
  <c r="AR95" i="35"/>
  <c r="AK95" i="35"/>
  <c r="AH95" i="35"/>
  <c r="AS95" i="35"/>
  <c r="AL95" i="35"/>
  <c r="AM95" i="35"/>
  <c r="AG95" i="35"/>
  <c r="AT95" i="35"/>
  <c r="AU95" i="35"/>
  <c r="AB47" i="35"/>
  <c r="AB18" i="35"/>
  <c r="AA58" i="35"/>
  <c r="AB30" i="35"/>
  <c r="AA49" i="35"/>
  <c r="AA31" i="35"/>
  <c r="AA41" i="35"/>
  <c r="AB55" i="35"/>
  <c r="AB27" i="35"/>
  <c r="AB24" i="35"/>
  <c r="AB21" i="35"/>
  <c r="P7" i="35"/>
  <c r="Q7" i="35"/>
  <c r="R7" i="35"/>
  <c r="S7" i="35"/>
  <c r="O7" i="35"/>
  <c r="AA18" i="35"/>
  <c r="AA98" i="35"/>
  <c r="AB98" i="35"/>
  <c r="AB104" i="35"/>
  <c r="AA104" i="35"/>
  <c r="AB88" i="35"/>
  <c r="AA88" i="35"/>
  <c r="AA73" i="35"/>
  <c r="AB73" i="35"/>
  <c r="AB99" i="35"/>
  <c r="AA99" i="35"/>
  <c r="AB92" i="35"/>
  <c r="AA92" i="35"/>
  <c r="AA39" i="35"/>
  <c r="AB39" i="35"/>
  <c r="AB59" i="35"/>
  <c r="AA59" i="35"/>
  <c r="AB48" i="35"/>
  <c r="AA48" i="35"/>
  <c r="AA97" i="35"/>
  <c r="AB97" i="35"/>
  <c r="AB79" i="35"/>
  <c r="AA79" i="35"/>
  <c r="AA65" i="35"/>
  <c r="AB65" i="35"/>
  <c r="AB102" i="35"/>
  <c r="AA102" i="35"/>
  <c r="AB32" i="35"/>
  <c r="AA32" i="35"/>
  <c r="AA38" i="35"/>
  <c r="AB38" i="35"/>
  <c r="AB83" i="35"/>
  <c r="AA83" i="35"/>
  <c r="AA68" i="35"/>
  <c r="AB68" i="35"/>
  <c r="AA96" i="35"/>
  <c r="AB96" i="35"/>
  <c r="AB86" i="35"/>
  <c r="AA86" i="35"/>
  <c r="AB71" i="35"/>
  <c r="AA71" i="35"/>
  <c r="AA45" i="35"/>
  <c r="AB45" i="35"/>
  <c r="AB57" i="35"/>
  <c r="AA57" i="35"/>
  <c r="AA53" i="35"/>
  <c r="AB53" i="35"/>
  <c r="AA84" i="35"/>
  <c r="AB84" i="35"/>
  <c r="AA91" i="35"/>
  <c r="AB91" i="35"/>
  <c r="AB103" i="35"/>
  <c r="AA103" i="35"/>
  <c r="AA81" i="35"/>
  <c r="AB81" i="35"/>
  <c r="AA52" i="35"/>
  <c r="AB52" i="35"/>
  <c r="AB77" i="35"/>
  <c r="AA77" i="35"/>
  <c r="AA82" i="35"/>
  <c r="AB82" i="35"/>
  <c r="AB70" i="35"/>
  <c r="AA70" i="35"/>
  <c r="AB95" i="35"/>
  <c r="AA95" i="35"/>
  <c r="AA90" i="35"/>
  <c r="AB90" i="35"/>
  <c r="AB33" i="35"/>
  <c r="AA33" i="35"/>
  <c r="AA80" i="35"/>
  <c r="AB80" i="35"/>
  <c r="AB93" i="35"/>
  <c r="AA93" i="35"/>
  <c r="AA46" i="35"/>
  <c r="AB46" i="35"/>
  <c r="AB69" i="35"/>
  <c r="AA69" i="35"/>
  <c r="AB101" i="35"/>
  <c r="AA101" i="35"/>
  <c r="AB78" i="35"/>
  <c r="AA78" i="35"/>
  <c r="AA74" i="35"/>
  <c r="AB74" i="35"/>
  <c r="AB87" i="35"/>
  <c r="AA87" i="35"/>
  <c r="AA44" i="35"/>
  <c r="AB44" i="35"/>
  <c r="AB72" i="35"/>
  <c r="AA72" i="35"/>
  <c r="AA89" i="35"/>
  <c r="AB89" i="35"/>
  <c r="AB34" i="35"/>
  <c r="AA34" i="35"/>
  <c r="AA28" i="35"/>
  <c r="AB28" i="35"/>
  <c r="AA76" i="35"/>
  <c r="AB76" i="35"/>
  <c r="AA100" i="35"/>
  <c r="AB100" i="35"/>
  <c r="AB19" i="35"/>
  <c r="AA19" i="35"/>
  <c r="AA23" i="35"/>
  <c r="AB23" i="35"/>
  <c r="AB40" i="35"/>
  <c r="AA40" i="35"/>
  <c r="AB26" i="35"/>
  <c r="AA26" i="35"/>
  <c r="AA51" i="35"/>
  <c r="AB51" i="35"/>
  <c r="AB94" i="35"/>
  <c r="AA94" i="35"/>
  <c r="AA67" i="35"/>
  <c r="AB67" i="35"/>
  <c r="AA22" i="35"/>
  <c r="AB22" i="35"/>
  <c r="AA75" i="35"/>
  <c r="AB75" i="35"/>
  <c r="AB25" i="35"/>
  <c r="AA25" i="35"/>
  <c r="AA66" i="35"/>
  <c r="AB66" i="35"/>
  <c r="AB85" i="35"/>
  <c r="AA85" i="35"/>
  <c r="AB50" i="35"/>
  <c r="AA50" i="35"/>
  <c r="AB10" i="35"/>
  <c r="AA10" i="35"/>
  <c r="AA15" i="35"/>
  <c r="AB9" i="35"/>
  <c r="AB15" i="35"/>
  <c r="AA9" i="35"/>
  <c r="AB14" i="35"/>
  <c r="AA14" i="35"/>
  <c r="AA7" i="35"/>
  <c r="AB7" i="35"/>
  <c r="AB13" i="35"/>
  <c r="AA13" i="35"/>
  <c r="AA64" i="35"/>
  <c r="AB64" i="35"/>
  <c r="AB60" i="35"/>
  <c r="AA60" i="35"/>
  <c r="AB62" i="35"/>
  <c r="AA62" i="35"/>
  <c r="AB63" i="35"/>
  <c r="AA63" i="35"/>
  <c r="AY2" i="35"/>
  <c r="AY4" i="35"/>
  <c r="Q17" i="35"/>
  <c r="K57" i="48"/>
  <c r="U57" i="48" s="1"/>
  <c r="U36" i="48"/>
  <c r="AD36" i="48" s="1"/>
  <c r="B53" i="48"/>
  <c r="B66" i="48" s="1"/>
  <c r="B75" i="48" s="1"/>
  <c r="J75" i="48" s="1"/>
  <c r="L32" i="48"/>
  <c r="B45" i="48"/>
  <c r="N32" i="48"/>
  <c r="D45" i="48"/>
  <c r="D53" i="48"/>
  <c r="D66" i="48" s="1"/>
  <c r="D75" i="48" s="1"/>
  <c r="L75" i="48" s="1"/>
  <c r="K60" i="48"/>
  <c r="U60" i="48" s="1"/>
  <c r="U39" i="48"/>
  <c r="AD39" i="48" s="1"/>
  <c r="E45" i="48"/>
  <c r="O32" i="48"/>
  <c r="E53" i="48"/>
  <c r="E66" i="48" s="1"/>
  <c r="E75" i="48" s="1"/>
  <c r="M75" i="48" s="1"/>
  <c r="F45" i="48"/>
  <c r="P32" i="48"/>
  <c r="F53" i="48"/>
  <c r="F66" i="48" s="1"/>
  <c r="F75" i="48" s="1"/>
  <c r="N75" i="48" s="1"/>
  <c r="U34" i="48"/>
  <c r="AD34" i="48" s="1"/>
  <c r="K55" i="48"/>
  <c r="U55" i="48" s="1"/>
  <c r="U33" i="48"/>
  <c r="AD33" i="48" s="1"/>
  <c r="K54" i="48"/>
  <c r="U54" i="48" s="1"/>
  <c r="U41" i="48"/>
  <c r="AD41" i="48" s="1"/>
  <c r="K62" i="48"/>
  <c r="U62" i="48" s="1"/>
  <c r="U40" i="48"/>
  <c r="AD40" i="48" s="1"/>
  <c r="K61" i="48"/>
  <c r="U61" i="48" s="1"/>
  <c r="H45" i="48"/>
  <c r="H53" i="48"/>
  <c r="H66" i="48" s="1"/>
  <c r="H75" i="48" s="1"/>
  <c r="P75" i="48" s="1"/>
  <c r="R32" i="48"/>
  <c r="G45" i="48"/>
  <c r="Q32" i="48"/>
  <c r="G53" i="48"/>
  <c r="G66" i="48" s="1"/>
  <c r="G75" i="48" s="1"/>
  <c r="O75" i="48" s="1"/>
  <c r="U37" i="48"/>
  <c r="AD37" i="48" s="1"/>
  <c r="K58" i="48"/>
  <c r="U58" i="48" s="1"/>
  <c r="K59" i="48"/>
  <c r="U59" i="48" s="1"/>
  <c r="U38" i="48"/>
  <c r="AD38" i="48" s="1"/>
  <c r="M32" i="48"/>
  <c r="C53" i="48"/>
  <c r="C66" i="48" s="1"/>
  <c r="C75" i="48" s="1"/>
  <c r="K75" i="48" s="1"/>
  <c r="K56" i="48"/>
  <c r="U56" i="48" s="1"/>
  <c r="U35" i="48"/>
  <c r="AD35" i="48" s="1"/>
  <c r="D84" i="40"/>
  <c r="D82" i="44"/>
  <c r="D138" i="45"/>
  <c r="D47" i="46"/>
  <c r="D177" i="41"/>
  <c r="D61" i="46"/>
  <c r="D140" i="42"/>
  <c r="D96" i="43"/>
  <c r="D127" i="42"/>
  <c r="D142" i="42"/>
  <c r="G77" i="44"/>
  <c r="D98" i="43"/>
  <c r="G49" i="44"/>
  <c r="D185" i="41"/>
  <c r="D112" i="40"/>
  <c r="E156" i="41"/>
  <c r="D103" i="46"/>
  <c r="G162" i="42"/>
  <c r="D141" i="45"/>
  <c r="D153" i="45"/>
  <c r="D40" i="43"/>
  <c r="D54" i="43"/>
  <c r="D63" i="43"/>
  <c r="G195" i="39"/>
  <c r="D158" i="47"/>
  <c r="D128" i="47"/>
  <c r="D144" i="47"/>
  <c r="D91" i="44"/>
  <c r="G162" i="45"/>
  <c r="G47" i="46"/>
  <c r="D153" i="42"/>
  <c r="D82" i="43"/>
  <c r="D175" i="41"/>
  <c r="D82" i="46"/>
  <c r="D203" i="41"/>
  <c r="G61" i="46"/>
  <c r="D89" i="46"/>
  <c r="D171" i="47"/>
  <c r="G106" i="45"/>
  <c r="E119" i="45"/>
  <c r="D187" i="47"/>
  <c r="D175" i="39"/>
  <c r="D186" i="39"/>
  <c r="G106" i="42"/>
  <c r="D67" i="44"/>
  <c r="D127" i="40"/>
  <c r="D142" i="40"/>
  <c r="G213" i="41"/>
  <c r="D105" i="44"/>
  <c r="D86" i="40"/>
  <c r="G185" i="41"/>
  <c r="G35" i="43"/>
  <c r="D85" i="43"/>
  <c r="D185" i="47"/>
  <c r="E212" i="41"/>
  <c r="G120" i="42"/>
  <c r="D193" i="41"/>
  <c r="D128" i="42"/>
  <c r="D138" i="42"/>
  <c r="D85" i="44"/>
  <c r="G91" i="43"/>
  <c r="D57" i="44"/>
  <c r="D190" i="41"/>
  <c r="D107" i="40"/>
  <c r="D164" i="41"/>
  <c r="D110" i="46"/>
  <c r="D162" i="42"/>
  <c r="D134" i="45"/>
  <c r="D156" i="45"/>
  <c r="D35" i="43"/>
  <c r="D68" i="43"/>
  <c r="D152" i="47"/>
  <c r="G138" i="47"/>
  <c r="E90" i="44"/>
  <c r="D162" i="45"/>
  <c r="D54" i="46"/>
  <c r="E147" i="42"/>
  <c r="D81" i="43"/>
  <c r="D171" i="41"/>
  <c r="D205" i="41"/>
  <c r="D68" i="46"/>
  <c r="D95" i="46"/>
  <c r="G166" i="47"/>
  <c r="D106" i="45"/>
  <c r="D124" i="45"/>
  <c r="E179" i="47"/>
  <c r="D173" i="39"/>
  <c r="D93" i="40"/>
  <c r="D114" i="42"/>
  <c r="D63" i="44"/>
  <c r="D128" i="40"/>
  <c r="D217" i="41"/>
  <c r="G105" i="44"/>
  <c r="G79" i="40"/>
  <c r="D125" i="42"/>
  <c r="D53" i="44"/>
  <c r="D113" i="40"/>
  <c r="G103" i="46"/>
  <c r="D159" i="47"/>
  <c r="D145" i="47"/>
  <c r="D96" i="44"/>
  <c r="D120" i="45"/>
  <c r="D124" i="42"/>
  <c r="G134" i="42"/>
  <c r="D81" i="44"/>
  <c r="D99" i="43"/>
  <c r="D56" i="44"/>
  <c r="D191" i="41"/>
  <c r="D114" i="40"/>
  <c r="D162" i="41"/>
  <c r="D107" i="46"/>
  <c r="D166" i="42"/>
  <c r="D142" i="45"/>
  <c r="D155" i="45"/>
  <c r="D49" i="43"/>
  <c r="D67" i="43"/>
  <c r="D160" i="47"/>
  <c r="D130" i="47"/>
  <c r="D143" i="47"/>
  <c r="D95" i="44"/>
  <c r="D170" i="45"/>
  <c r="D55" i="46"/>
  <c r="D154" i="42"/>
  <c r="E76" i="43"/>
  <c r="G171" i="41"/>
  <c r="D83" i="46"/>
  <c r="D206" i="41"/>
  <c r="D67" i="46"/>
  <c r="G89" i="46"/>
  <c r="D172" i="47"/>
  <c r="D112" i="45"/>
  <c r="D126" i="45"/>
  <c r="D186" i="47"/>
  <c r="D171" i="39"/>
  <c r="D185" i="39"/>
  <c r="D100" i="40"/>
  <c r="D113" i="42"/>
  <c r="E62" i="44"/>
  <c r="D121" i="40"/>
  <c r="D140" i="40"/>
  <c r="D220" i="41"/>
  <c r="D109" i="44"/>
  <c r="G148" i="45"/>
  <c r="D199" i="41"/>
  <c r="D172" i="39"/>
  <c r="D99" i="40"/>
  <c r="D135" i="40"/>
  <c r="O67" i="35"/>
  <c r="O75" i="35"/>
  <c r="O83" i="35"/>
  <c r="O91" i="35"/>
  <c r="O99" i="35"/>
  <c r="O68" i="35"/>
  <c r="O76" i="35"/>
  <c r="O84" i="35"/>
  <c r="O92" i="35"/>
  <c r="O100" i="35"/>
  <c r="O90" i="35"/>
  <c r="O69" i="35"/>
  <c r="O77" i="35"/>
  <c r="O85" i="35"/>
  <c r="O93" i="35"/>
  <c r="O101" i="35"/>
  <c r="O82" i="35"/>
  <c r="O70" i="35"/>
  <c r="O78" i="35"/>
  <c r="O86" i="35"/>
  <c r="O94" i="35"/>
  <c r="O102" i="35"/>
  <c r="O98" i="35"/>
  <c r="O63" i="35"/>
  <c r="O71" i="35"/>
  <c r="O79" i="35"/>
  <c r="O87" i="35"/>
  <c r="O95" i="35"/>
  <c r="O103" i="35"/>
  <c r="O64" i="35"/>
  <c r="O72" i="35"/>
  <c r="O80" i="35"/>
  <c r="O88" i="35"/>
  <c r="O96" i="35"/>
  <c r="O104" i="35"/>
  <c r="O65" i="35"/>
  <c r="O73" i="35"/>
  <c r="O81" i="35"/>
  <c r="O89" i="35"/>
  <c r="O97" i="35"/>
  <c r="O74" i="35"/>
  <c r="O66" i="35"/>
  <c r="O60" i="35"/>
  <c r="O61" i="35"/>
  <c r="O62" i="35"/>
  <c r="E119" i="42"/>
  <c r="D139" i="42"/>
  <c r="D84" i="44"/>
  <c r="D95" i="43"/>
  <c r="D55" i="44"/>
  <c r="D189" i="41"/>
  <c r="G157" i="41"/>
  <c r="E161" i="42"/>
  <c r="E133" i="45"/>
  <c r="D152" i="45"/>
  <c r="D41" i="43"/>
  <c r="D55" i="43"/>
  <c r="G152" i="47"/>
  <c r="G124" i="47"/>
  <c r="D142" i="47"/>
  <c r="D99" i="44"/>
  <c r="D167" i="45"/>
  <c r="D52" i="46"/>
  <c r="G148" i="42"/>
  <c r="D77" i="43"/>
  <c r="D178" i="41"/>
  <c r="D79" i="46"/>
  <c r="G199" i="41"/>
  <c r="D69" i="46"/>
  <c r="D96" i="46"/>
  <c r="D174" i="47"/>
  <c r="D113" i="45"/>
  <c r="G120" i="45"/>
  <c r="G180" i="47"/>
  <c r="D174" i="39"/>
  <c r="G181" i="39"/>
  <c r="D98" i="40"/>
  <c r="D111" i="42"/>
  <c r="G63" i="44"/>
  <c r="D126" i="40"/>
  <c r="D139" i="40"/>
  <c r="D221" i="41"/>
  <c r="E104" i="44"/>
  <c r="G209" i="39"/>
  <c r="D91" i="43"/>
  <c r="D167" i="42"/>
  <c r="D131" i="47"/>
  <c r="D81" i="46"/>
  <c r="D173" i="47"/>
  <c r="D110" i="42"/>
  <c r="D68" i="44"/>
  <c r="D112" i="44"/>
  <c r="D120" i="42"/>
  <c r="E133" i="42"/>
  <c r="D83" i="44"/>
  <c r="E90" i="43"/>
  <c r="D54" i="44"/>
  <c r="E184" i="41"/>
  <c r="G107" i="40"/>
  <c r="D157" i="41"/>
  <c r="D109" i="46"/>
  <c r="D168" i="42"/>
  <c r="D139" i="45"/>
  <c r="E147" i="45"/>
  <c r="D42" i="43"/>
  <c r="G49" i="43"/>
  <c r="D69" i="43"/>
  <c r="D156" i="47"/>
  <c r="D132" i="47"/>
  <c r="D146" i="47"/>
  <c r="D97" i="44"/>
  <c r="D166" i="45"/>
  <c r="D51" i="46"/>
  <c r="D155" i="42"/>
  <c r="D83" i="43"/>
  <c r="E170" i="41"/>
  <c r="D75" i="46"/>
  <c r="E198" i="41"/>
  <c r="D65" i="46"/>
  <c r="D97" i="46"/>
  <c r="D170" i="47"/>
  <c r="D114" i="45"/>
  <c r="D127" i="45"/>
  <c r="D188" i="47"/>
  <c r="G167" i="39"/>
  <c r="D189" i="39"/>
  <c r="G93" i="40"/>
  <c r="D106" i="42"/>
  <c r="D69" i="44"/>
  <c r="G121" i="40"/>
  <c r="G135" i="40"/>
  <c r="D219" i="41"/>
  <c r="D111" i="44"/>
  <c r="D83" i="40"/>
  <c r="D134" i="42"/>
  <c r="D165" i="41"/>
  <c r="G63" i="43"/>
  <c r="D148" i="42"/>
  <c r="E105" i="45"/>
  <c r="D126" i="42"/>
  <c r="D141" i="42"/>
  <c r="D77" i="44"/>
  <c r="D97" i="43"/>
  <c r="D49" i="44"/>
  <c r="D192" i="41"/>
  <c r="D111" i="40"/>
  <c r="D163" i="41"/>
  <c r="D108" i="46"/>
  <c r="D169" i="42"/>
  <c r="D140" i="45"/>
  <c r="D148" i="45"/>
  <c r="D43" i="43"/>
  <c r="D56" i="43"/>
  <c r="D70" i="43"/>
  <c r="D124" i="47"/>
  <c r="G91" i="44"/>
  <c r="E161" i="45"/>
  <c r="D156" i="42"/>
  <c r="G77" i="43"/>
  <c r="D176" i="41"/>
  <c r="D80" i="46"/>
  <c r="D204" i="41"/>
  <c r="D93" i="46"/>
  <c r="D110" i="45"/>
  <c r="D128" i="45"/>
  <c r="D184" i="47"/>
  <c r="E166" i="39"/>
  <c r="D188" i="39"/>
  <c r="D101" i="40"/>
  <c r="D70" i="44"/>
  <c r="D129" i="40"/>
  <c r="D143" i="40"/>
  <c r="D218" i="41"/>
  <c r="D113" i="44"/>
  <c r="D79" i="40"/>
  <c r="D53" i="43"/>
  <c r="D169" i="45"/>
  <c r="D85" i="40"/>
  <c r="E76" i="44"/>
  <c r="D115" i="40"/>
  <c r="D161" i="41"/>
  <c r="D111" i="46"/>
  <c r="D170" i="42"/>
  <c r="G134" i="45"/>
  <c r="D154" i="45"/>
  <c r="D39" i="43"/>
  <c r="D57" i="43"/>
  <c r="D71" i="43"/>
  <c r="D157" i="47"/>
  <c r="D129" i="47"/>
  <c r="D138" i="47"/>
  <c r="D98" i="44"/>
  <c r="D168" i="45"/>
  <c r="D53" i="46"/>
  <c r="D152" i="42"/>
  <c r="D84" i="43"/>
  <c r="D179" i="41"/>
  <c r="G75" i="46"/>
  <c r="D207" i="41"/>
  <c r="D66" i="46"/>
  <c r="D94" i="46"/>
  <c r="D166" i="47"/>
  <c r="D111" i="45"/>
  <c r="D125" i="45"/>
  <c r="D180" i="47"/>
  <c r="D167" i="39"/>
  <c r="D187" i="39"/>
  <c r="D97" i="40"/>
  <c r="D112" i="42"/>
  <c r="D71" i="44"/>
  <c r="D125" i="40"/>
  <c r="D141" i="40"/>
  <c r="D213" i="41"/>
  <c r="D110" i="44"/>
  <c r="D87" i="40"/>
  <c r="B18" i="48"/>
  <c r="G18" i="48"/>
  <c r="H18" i="48"/>
  <c r="D153" i="39"/>
  <c r="D181" i="39"/>
  <c r="D216" i="39"/>
  <c r="E194" i="39"/>
  <c r="D161" i="39"/>
  <c r="E208" i="39"/>
  <c r="D160" i="39"/>
  <c r="D199" i="39"/>
  <c r="E152" i="39"/>
  <c r="D213" i="39"/>
  <c r="D201" i="39"/>
  <c r="D159" i="39"/>
  <c r="D214" i="39"/>
  <c r="D195" i="39"/>
  <c r="G153" i="39"/>
  <c r="D215" i="39"/>
  <c r="D203" i="39"/>
  <c r="D158" i="39"/>
  <c r="E180" i="39"/>
  <c r="D209" i="39"/>
  <c r="D202" i="39"/>
  <c r="G139" i="39"/>
  <c r="D157" i="39"/>
  <c r="D217" i="39"/>
  <c r="D200" i="39"/>
  <c r="D35" i="39"/>
  <c r="D43" i="39"/>
  <c r="D41" i="39"/>
  <c r="D40" i="39"/>
  <c r="D42" i="39"/>
  <c r="E34" i="39"/>
  <c r="D39" i="39"/>
  <c r="D21" i="39"/>
  <c r="D26" i="39"/>
  <c r="E20" i="39"/>
  <c r="D25" i="39"/>
  <c r="D29" i="39"/>
  <c r="D28" i="39"/>
  <c r="D27" i="39"/>
  <c r="D49" i="39"/>
  <c r="E48" i="39"/>
  <c r="D57" i="39"/>
  <c r="D54" i="39"/>
  <c r="D53" i="39"/>
  <c r="D56" i="39"/>
  <c r="D55" i="39"/>
  <c r="D133" i="39"/>
  <c r="D132" i="39"/>
  <c r="E124" i="39"/>
  <c r="D131" i="39"/>
  <c r="D130" i="39"/>
  <c r="D125" i="39"/>
  <c r="D129" i="39"/>
  <c r="D80" i="39"/>
  <c r="D87" i="39"/>
  <c r="D86" i="39"/>
  <c r="D88" i="39"/>
  <c r="D85" i="39"/>
  <c r="D84" i="39"/>
  <c r="E79" i="39"/>
  <c r="D64" i="39"/>
  <c r="D68" i="39"/>
  <c r="D72" i="39"/>
  <c r="D69" i="39"/>
  <c r="D70" i="39"/>
  <c r="E63" i="39"/>
  <c r="D71" i="39"/>
  <c r="D144" i="39"/>
  <c r="D143" i="39"/>
  <c r="E138" i="39"/>
  <c r="D145" i="39"/>
  <c r="D139" i="39"/>
  <c r="D147" i="39"/>
  <c r="D146" i="39"/>
  <c r="D94" i="39"/>
  <c r="D98" i="39"/>
  <c r="D102" i="39"/>
  <c r="D101" i="39"/>
  <c r="E93" i="39"/>
  <c r="D100" i="39"/>
  <c r="D99" i="39"/>
  <c r="D109" i="39"/>
  <c r="D116" i="39"/>
  <c r="D113" i="39"/>
  <c r="D117" i="39"/>
  <c r="D115" i="39"/>
  <c r="D114" i="39"/>
  <c r="E108" i="39"/>
  <c r="D11" i="39"/>
  <c r="D4" i="39"/>
  <c r="D10" i="39"/>
  <c r="D9" i="39"/>
  <c r="D8" i="39"/>
  <c r="D12" i="39"/>
  <c r="CE75" i="35"/>
  <c r="DE75" i="35" s="1"/>
  <c r="CE63" i="35"/>
  <c r="DE63" i="35" s="1"/>
  <c r="CE96" i="35"/>
  <c r="DE96" i="35" s="1"/>
  <c r="CE72" i="35"/>
  <c r="DE72" i="35" s="1"/>
  <c r="CE93" i="35"/>
  <c r="DE93" i="35" s="1"/>
  <c r="CE102" i="35"/>
  <c r="DE102" i="35" s="1"/>
  <c r="CE65" i="35"/>
  <c r="DE65" i="35" s="1"/>
  <c r="CE83" i="35"/>
  <c r="DE83" i="35" s="1"/>
  <c r="CE82" i="35"/>
  <c r="DE82" i="35" s="1"/>
  <c r="CE95" i="35"/>
  <c r="DE95" i="35" s="1"/>
  <c r="CE67" i="35"/>
  <c r="DE67" i="35" s="1"/>
  <c r="CE91" i="35"/>
  <c r="DE91" i="35" s="1"/>
  <c r="CE98" i="35"/>
  <c r="DE98" i="35" s="1"/>
  <c r="CE87" i="35"/>
  <c r="DE87" i="35" s="1"/>
  <c r="CE94" i="35"/>
  <c r="DE94" i="35" s="1"/>
  <c r="CE64" i="35"/>
  <c r="DE64" i="35" s="1"/>
  <c r="CE103" i="35"/>
  <c r="DE103" i="35" s="1"/>
  <c r="CE68" i="35"/>
  <c r="DE68" i="35" s="1"/>
  <c r="CE66" i="35"/>
  <c r="DE66" i="35" s="1"/>
  <c r="CE78" i="35"/>
  <c r="DE78" i="35" s="1"/>
  <c r="CE84" i="35"/>
  <c r="DE84" i="35" s="1"/>
  <c r="CE97" i="35"/>
  <c r="DE97" i="35" s="1"/>
  <c r="CE70" i="35"/>
  <c r="DE70" i="35" s="1"/>
  <c r="CE100" i="35"/>
  <c r="DE100" i="35" s="1"/>
  <c r="CE90" i="35"/>
  <c r="DE90" i="35" s="1"/>
  <c r="CE89" i="35"/>
  <c r="DE89" i="35" s="1"/>
  <c r="CE79" i="35"/>
  <c r="DE79" i="35" s="1"/>
  <c r="CE61" i="35"/>
  <c r="DE61" i="35" s="1"/>
  <c r="CE85" i="35"/>
  <c r="DE85" i="35" s="1"/>
  <c r="CE92" i="35"/>
  <c r="DE92" i="35" s="1"/>
  <c r="CE81" i="35"/>
  <c r="DE81" i="35" s="1"/>
  <c r="CE88" i="35"/>
  <c r="DE88" i="35" s="1"/>
  <c r="CE71" i="35"/>
  <c r="DE71" i="35" s="1"/>
  <c r="CE60" i="35"/>
  <c r="DE60" i="35" s="1"/>
  <c r="CE77" i="35"/>
  <c r="DE77" i="35" s="1"/>
  <c r="CE99" i="35"/>
  <c r="DE99" i="35" s="1"/>
  <c r="CE73" i="35"/>
  <c r="DE73" i="35" s="1"/>
  <c r="CE80" i="35"/>
  <c r="DE80" i="35" s="1"/>
  <c r="CE62" i="35"/>
  <c r="DE62" i="35" s="1"/>
  <c r="CE101" i="35"/>
  <c r="DE101" i="35" s="1"/>
  <c r="CE69" i="35"/>
  <c r="DE69" i="35" s="1"/>
  <c r="CE74" i="35"/>
  <c r="DE74" i="35" s="1"/>
  <c r="CE76" i="35"/>
  <c r="DE76" i="35" s="1"/>
  <c r="CE104" i="35"/>
  <c r="DE104" i="35" s="1"/>
  <c r="CE86" i="35"/>
  <c r="DE86" i="35" s="1"/>
  <c r="Q66" i="35"/>
  <c r="R96" i="35"/>
  <c r="R80" i="35"/>
  <c r="R64" i="35"/>
  <c r="R103" i="35"/>
  <c r="R87" i="35"/>
  <c r="R71" i="35"/>
  <c r="P102" i="35"/>
  <c r="P86" i="35"/>
  <c r="Q70" i="35"/>
  <c r="P101" i="35"/>
  <c r="S85" i="35"/>
  <c r="S69" i="35"/>
  <c r="S82" i="35"/>
  <c r="Q92" i="35"/>
  <c r="P76" i="35"/>
  <c r="R97" i="35"/>
  <c r="R81" i="35"/>
  <c r="S65" i="35"/>
  <c r="R91" i="35"/>
  <c r="S75" i="35"/>
  <c r="P66" i="35"/>
  <c r="S64" i="35"/>
  <c r="S71" i="35"/>
  <c r="R102" i="35"/>
  <c r="Q101" i="35"/>
  <c r="S68" i="35"/>
  <c r="P81" i="35"/>
  <c r="R75" i="35"/>
  <c r="P71" i="35"/>
  <c r="R69" i="35"/>
  <c r="P91" i="35"/>
  <c r="S66" i="35"/>
  <c r="Q74" i="35"/>
  <c r="Q83" i="35"/>
  <c r="S96" i="35"/>
  <c r="R86" i="35"/>
  <c r="P85" i="35"/>
  <c r="S100" i="35"/>
  <c r="R65" i="35"/>
  <c r="S103" i="35"/>
  <c r="S86" i="35"/>
  <c r="P84" i="35"/>
  <c r="P65" i="35"/>
  <c r="Q87" i="35"/>
  <c r="S77" i="35"/>
  <c r="Q73" i="35"/>
  <c r="R85" i="35"/>
  <c r="Q71" i="35"/>
  <c r="R100" i="35"/>
  <c r="Q67" i="35"/>
  <c r="P80" i="35"/>
  <c r="Q78" i="35"/>
  <c r="Q84" i="35"/>
  <c r="Q98" i="35"/>
  <c r="R104" i="35"/>
  <c r="R88" i="35"/>
  <c r="R72" i="35"/>
  <c r="Q90" i="35"/>
  <c r="R95" i="35"/>
  <c r="R79" i="35"/>
  <c r="R63" i="35"/>
  <c r="P74" i="35"/>
  <c r="Q94" i="35"/>
  <c r="P78" i="35"/>
  <c r="P62" i="35"/>
  <c r="P93" i="35"/>
  <c r="P77" i="35"/>
  <c r="S61" i="35"/>
  <c r="P100" i="35"/>
  <c r="R84" i="35"/>
  <c r="R68" i="35"/>
  <c r="Q60" i="35"/>
  <c r="R89" i="35"/>
  <c r="S73" i="35"/>
  <c r="S99" i="35"/>
  <c r="R83" i="35"/>
  <c r="R67" i="35"/>
  <c r="Q88" i="35"/>
  <c r="R90" i="35"/>
  <c r="P79" i="35"/>
  <c r="S74" i="35"/>
  <c r="S62" i="35"/>
  <c r="R61" i="35"/>
  <c r="Q76" i="35"/>
  <c r="P89" i="35"/>
  <c r="P83" i="35"/>
  <c r="Q80" i="35"/>
  <c r="S102" i="35"/>
  <c r="Q68" i="35"/>
  <c r="P75" i="35"/>
  <c r="Q103" i="35"/>
  <c r="Q61" i="35"/>
  <c r="Q99" i="35"/>
  <c r="P98" i="35"/>
  <c r="S104" i="35"/>
  <c r="S88" i="35"/>
  <c r="S72" i="35"/>
  <c r="P90" i="35"/>
  <c r="P95" i="35"/>
  <c r="S79" i="35"/>
  <c r="S63" i="35"/>
  <c r="R74" i="35"/>
  <c r="P94" i="35"/>
  <c r="R78" i="35"/>
  <c r="R62" i="35"/>
  <c r="Q93" i="35"/>
  <c r="Q77" i="35"/>
  <c r="P61" i="35"/>
  <c r="Q82" i="35"/>
  <c r="S92" i="35"/>
  <c r="S76" i="35"/>
  <c r="R60" i="35"/>
  <c r="S89" i="35"/>
  <c r="P73" i="35"/>
  <c r="R99" i="35"/>
  <c r="S83" i="35"/>
  <c r="S67" i="35"/>
  <c r="Q104" i="35"/>
  <c r="P72" i="35"/>
  <c r="Q95" i="35"/>
  <c r="P63" i="35"/>
  <c r="S78" i="35"/>
  <c r="R93" i="35"/>
  <c r="P82" i="35"/>
  <c r="P60" i="35"/>
  <c r="P99" i="35"/>
  <c r="R66" i="35"/>
  <c r="P87" i="35"/>
  <c r="R101" i="35"/>
  <c r="R94" i="35"/>
  <c r="P68" i="35"/>
  <c r="R98" i="35"/>
  <c r="S94" i="35"/>
  <c r="R77" i="35"/>
  <c r="R92" i="35"/>
  <c r="R73" i="35"/>
  <c r="P67" i="35"/>
  <c r="Q64" i="35"/>
  <c r="S70" i="35"/>
  <c r="Q100" i="35"/>
  <c r="S81" i="35"/>
  <c r="P64" i="35"/>
  <c r="Q62" i="35"/>
  <c r="S60" i="35"/>
  <c r="S98" i="35"/>
  <c r="P104" i="35"/>
  <c r="P88" i="35"/>
  <c r="Q72" i="35"/>
  <c r="S90" i="35"/>
  <c r="S95" i="35"/>
  <c r="Q79" i="35"/>
  <c r="Q63" i="35"/>
  <c r="Q102" i="35"/>
  <c r="Q86" i="35"/>
  <c r="R70" i="35"/>
  <c r="S101" i="35"/>
  <c r="Q85" i="35"/>
  <c r="Q69" i="35"/>
  <c r="R82" i="35"/>
  <c r="P92" i="35"/>
  <c r="R76" i="35"/>
  <c r="Q97" i="35"/>
  <c r="Q81" i="35"/>
  <c r="Q65" i="35"/>
  <c r="Q91" i="35"/>
  <c r="Q75" i="35"/>
  <c r="S80" i="35"/>
  <c r="P103" i="35"/>
  <c r="S87" i="35"/>
  <c r="P70" i="35"/>
  <c r="P69" i="35"/>
  <c r="S84" i="35"/>
  <c r="S97" i="35"/>
  <c r="S91" i="35"/>
  <c r="Q96" i="35"/>
  <c r="P97" i="35"/>
  <c r="P96" i="35"/>
  <c r="S93" i="35"/>
  <c r="Q89" i="35"/>
  <c r="R48" i="35"/>
  <c r="S48" i="35"/>
  <c r="Q48" i="35"/>
  <c r="P48" i="35"/>
  <c r="O48" i="35"/>
  <c r="R9" i="35"/>
  <c r="Q9" i="35"/>
  <c r="P9" i="35"/>
  <c r="S9" i="35"/>
  <c r="O9" i="35"/>
  <c r="Q19" i="35"/>
  <c r="S19" i="35"/>
  <c r="R19" i="35"/>
  <c r="P19" i="35"/>
  <c r="O19" i="35"/>
  <c r="R39" i="35"/>
  <c r="S39" i="35"/>
  <c r="P39" i="35"/>
  <c r="Q39" i="35"/>
  <c r="O39" i="35"/>
  <c r="Q27" i="35"/>
  <c r="R27" i="35"/>
  <c r="S27" i="35"/>
  <c r="P27" i="35"/>
  <c r="O27" i="35"/>
  <c r="R55" i="35"/>
  <c r="S55" i="35"/>
  <c r="P55" i="35"/>
  <c r="Q55" i="35"/>
  <c r="O55" i="35"/>
  <c r="S44" i="35"/>
  <c r="P44" i="35"/>
  <c r="Q44" i="35"/>
  <c r="R44" i="35"/>
  <c r="O44" i="35"/>
  <c r="Q32" i="35"/>
  <c r="R32" i="35"/>
  <c r="S32" i="35"/>
  <c r="P32" i="35"/>
  <c r="O32" i="35"/>
  <c r="R47" i="35"/>
  <c r="S47" i="35"/>
  <c r="P47" i="35"/>
  <c r="Q47" i="35"/>
  <c r="O47" i="35"/>
  <c r="Q38" i="35"/>
  <c r="P38" i="35"/>
  <c r="R38" i="35"/>
  <c r="S38" i="35"/>
  <c r="O38" i="35"/>
  <c r="Q51" i="35"/>
  <c r="R51" i="35"/>
  <c r="S51" i="35"/>
  <c r="P51" i="35"/>
  <c r="O51" i="35"/>
  <c r="R25" i="35"/>
  <c r="Q25" i="35"/>
  <c r="P25" i="35"/>
  <c r="S25" i="35"/>
  <c r="O25" i="35"/>
  <c r="R56" i="35"/>
  <c r="S56" i="35"/>
  <c r="P56" i="35"/>
  <c r="Q56" i="35"/>
  <c r="O56" i="35"/>
  <c r="Q8" i="35"/>
  <c r="R8" i="35"/>
  <c r="S8" i="35"/>
  <c r="P8" i="35"/>
  <c r="O8" i="35"/>
  <c r="Q10" i="35"/>
  <c r="P10" i="35"/>
  <c r="R10" i="35"/>
  <c r="S10" i="35"/>
  <c r="O10" i="35"/>
  <c r="Q50" i="35"/>
  <c r="P50" i="35"/>
  <c r="R50" i="35"/>
  <c r="S50" i="35"/>
  <c r="O50" i="35"/>
  <c r="Q28" i="35"/>
  <c r="S28" i="35"/>
  <c r="P28" i="35"/>
  <c r="R28" i="35"/>
  <c r="O28" i="35"/>
  <c r="R31" i="35"/>
  <c r="S31" i="35"/>
  <c r="P31" i="35"/>
  <c r="Q31" i="35"/>
  <c r="O31" i="35"/>
  <c r="Q11" i="35"/>
  <c r="R11" i="35"/>
  <c r="S11" i="35"/>
  <c r="P11" i="35"/>
  <c r="O11" i="35"/>
  <c r="Q58" i="35"/>
  <c r="P58" i="35"/>
  <c r="R58" i="35"/>
  <c r="S58" i="35"/>
  <c r="O58" i="35"/>
  <c r="Q24" i="35"/>
  <c r="R24" i="35"/>
  <c r="S24" i="35"/>
  <c r="P24" i="35"/>
  <c r="O24" i="35"/>
  <c r="S14" i="35"/>
  <c r="R14" i="35"/>
  <c r="Q14" i="35"/>
  <c r="P14" i="35"/>
  <c r="O14" i="35"/>
  <c r="Q59" i="35"/>
  <c r="S59" i="35"/>
  <c r="R59" i="35"/>
  <c r="P59" i="35"/>
  <c r="O59" i="35"/>
  <c r="R23" i="35"/>
  <c r="S23" i="35"/>
  <c r="P23" i="35"/>
  <c r="Q23" i="35"/>
  <c r="O23" i="35"/>
  <c r="Q16" i="35"/>
  <c r="R16" i="35"/>
  <c r="S16" i="35"/>
  <c r="P16" i="35"/>
  <c r="O16" i="35"/>
  <c r="R15" i="35"/>
  <c r="S15" i="35"/>
  <c r="P15" i="35"/>
  <c r="Q15" i="35"/>
  <c r="O15" i="35"/>
  <c r="Q26" i="35"/>
  <c r="P26" i="35"/>
  <c r="R26" i="35"/>
  <c r="S26" i="35"/>
  <c r="O26" i="35"/>
  <c r="R33" i="35"/>
  <c r="Q33" i="35"/>
  <c r="S33" i="35"/>
  <c r="P33" i="35"/>
  <c r="O33" i="35"/>
  <c r="Q43" i="35"/>
  <c r="R43" i="35"/>
  <c r="S43" i="35"/>
  <c r="P43" i="35"/>
  <c r="O43" i="35"/>
  <c r="Q21" i="35"/>
  <c r="R21" i="35"/>
  <c r="S21" i="35"/>
  <c r="P21" i="35"/>
  <c r="O21" i="35"/>
  <c r="Q40" i="35"/>
  <c r="R40" i="35"/>
  <c r="S40" i="35"/>
  <c r="P40" i="35"/>
  <c r="O40" i="35"/>
  <c r="R41" i="35"/>
  <c r="Q41" i="35"/>
  <c r="P41" i="35"/>
  <c r="S41" i="35"/>
  <c r="O41" i="35"/>
  <c r="Q53" i="35"/>
  <c r="S53" i="35"/>
  <c r="P53" i="35"/>
  <c r="R53" i="35"/>
  <c r="O53" i="35"/>
  <c r="Q20" i="35"/>
  <c r="S20" i="35"/>
  <c r="R20" i="35"/>
  <c r="P20" i="35"/>
  <c r="O20" i="35"/>
  <c r="Q29" i="35"/>
  <c r="R29" i="35"/>
  <c r="S29" i="35"/>
  <c r="P29" i="35"/>
  <c r="O29" i="35"/>
  <c r="Q34" i="35"/>
  <c r="P34" i="35"/>
  <c r="R34" i="35"/>
  <c r="S34" i="35"/>
  <c r="O34" i="35"/>
  <c r="Q37" i="35"/>
  <c r="R37" i="35"/>
  <c r="S37" i="35"/>
  <c r="P37" i="35"/>
  <c r="O37" i="35"/>
  <c r="Q12" i="35"/>
  <c r="S12" i="35"/>
  <c r="R12" i="35"/>
  <c r="P12" i="35"/>
  <c r="O12" i="35"/>
  <c r="S36" i="35"/>
  <c r="P36" i="35"/>
  <c r="Q36" i="35"/>
  <c r="R36" i="35"/>
  <c r="O36" i="35"/>
  <c r="Q49" i="35"/>
  <c r="R49" i="35"/>
  <c r="P49" i="35"/>
  <c r="S49" i="35"/>
  <c r="O49" i="35"/>
  <c r="Q46" i="35"/>
  <c r="P46" i="35"/>
  <c r="R46" i="35"/>
  <c r="S46" i="35"/>
  <c r="O46" i="35"/>
  <c r="Q45" i="35"/>
  <c r="S45" i="35"/>
  <c r="P45" i="35"/>
  <c r="R45" i="35"/>
  <c r="O45" i="35"/>
  <c r="Q18" i="35"/>
  <c r="P18" i="35"/>
  <c r="R18" i="35"/>
  <c r="S18" i="35"/>
  <c r="O18" i="35"/>
  <c r="R17" i="35"/>
  <c r="S17" i="35"/>
  <c r="P17" i="35"/>
  <c r="O17" i="35"/>
  <c r="Q35" i="35"/>
  <c r="S35" i="35"/>
  <c r="R35" i="35"/>
  <c r="P35" i="35"/>
  <c r="O35" i="35"/>
  <c r="S22" i="35"/>
  <c r="Q22" i="35"/>
  <c r="P22" i="35"/>
  <c r="R22" i="35"/>
  <c r="O22" i="35"/>
  <c r="S52" i="35"/>
  <c r="R52" i="35"/>
  <c r="P52" i="35"/>
  <c r="Q52" i="35"/>
  <c r="O52" i="35"/>
  <c r="S30" i="35"/>
  <c r="Q30" i="35"/>
  <c r="P30" i="35"/>
  <c r="R30" i="35"/>
  <c r="O30" i="35"/>
  <c r="Q42" i="35"/>
  <c r="P42" i="35"/>
  <c r="R42" i="35"/>
  <c r="S42" i="35"/>
  <c r="O42" i="35"/>
  <c r="R54" i="35"/>
  <c r="Q54" i="35"/>
  <c r="P54" i="35"/>
  <c r="S54" i="35"/>
  <c r="O54" i="35"/>
  <c r="Q57" i="35"/>
  <c r="P57" i="35"/>
  <c r="R57" i="35"/>
  <c r="S57" i="35"/>
  <c r="O57" i="35"/>
  <c r="Q13" i="35"/>
  <c r="R13" i="35"/>
  <c r="S13" i="35"/>
  <c r="P13" i="35"/>
  <c r="O13" i="35"/>
  <c r="D5" i="47"/>
  <c r="G18" i="44"/>
  <c r="G34" i="44"/>
  <c r="G32" i="46"/>
  <c r="G63" i="40"/>
  <c r="D81" i="47"/>
  <c r="G18" i="46"/>
  <c r="B6" i="35"/>
  <c r="D103" i="47"/>
  <c r="D88" i="47"/>
  <c r="D54" i="47"/>
  <c r="D42" i="47"/>
  <c r="D23" i="47"/>
  <c r="D40" i="46"/>
  <c r="D24" i="46"/>
  <c r="D4" i="46"/>
  <c r="D66" i="45"/>
  <c r="D51" i="45"/>
  <c r="G33" i="45"/>
  <c r="D19" i="45"/>
  <c r="D42" i="44"/>
  <c r="D18" i="44"/>
  <c r="D28" i="43"/>
  <c r="D8" i="43"/>
  <c r="G91" i="42"/>
  <c r="D72" i="42"/>
  <c r="D57" i="42"/>
  <c r="D42" i="42"/>
  <c r="D9" i="42"/>
  <c r="D147" i="41"/>
  <c r="G129" i="41"/>
  <c r="D115" i="41"/>
  <c r="D94" i="41"/>
  <c r="D79" i="41"/>
  <c r="G46" i="41"/>
  <c r="D32" i="41"/>
  <c r="D12" i="41"/>
  <c r="D67" i="40"/>
  <c r="D48" i="40"/>
  <c r="D22" i="40"/>
  <c r="G109" i="39"/>
  <c r="D55" i="47"/>
  <c r="D25" i="46"/>
  <c r="D5" i="45"/>
  <c r="D58" i="42"/>
  <c r="G115" i="41"/>
  <c r="E142" i="41"/>
  <c r="D102" i="47"/>
  <c r="D87" i="47"/>
  <c r="D74" i="47"/>
  <c r="G50" i="47"/>
  <c r="D41" i="47"/>
  <c r="G19" i="47"/>
  <c r="D39" i="46"/>
  <c r="D23" i="46"/>
  <c r="D98" i="45"/>
  <c r="D84" i="45"/>
  <c r="D65" i="45"/>
  <c r="G47" i="45"/>
  <c r="D33" i="45"/>
  <c r="D13" i="45"/>
  <c r="D41" i="44"/>
  <c r="D12" i="44"/>
  <c r="D27" i="43"/>
  <c r="G4" i="43"/>
  <c r="D91" i="42"/>
  <c r="D71" i="42"/>
  <c r="D56" i="42"/>
  <c r="D41" i="42"/>
  <c r="D28" i="42"/>
  <c r="D8" i="42"/>
  <c r="G143" i="41"/>
  <c r="D129" i="41"/>
  <c r="D109" i="41"/>
  <c r="D93" i="41"/>
  <c r="D78" i="41"/>
  <c r="D46" i="41"/>
  <c r="D26" i="41"/>
  <c r="D11" i="41"/>
  <c r="D63" i="40"/>
  <c r="D42" i="40"/>
  <c r="D12" i="40"/>
  <c r="G125" i="39"/>
  <c r="D52" i="45"/>
  <c r="D22" i="44"/>
  <c r="D101" i="41"/>
  <c r="D68" i="40"/>
  <c r="E128" i="41"/>
  <c r="D117" i="47"/>
  <c r="D101" i="47"/>
  <c r="D86" i="47"/>
  <c r="D73" i="47"/>
  <c r="D50" i="47"/>
  <c r="D40" i="47"/>
  <c r="D19" i="47"/>
  <c r="D38" i="46"/>
  <c r="D22" i="46"/>
  <c r="D97" i="45"/>
  <c r="D83" i="45"/>
  <c r="G61" i="45"/>
  <c r="D47" i="45"/>
  <c r="D27" i="45"/>
  <c r="D12" i="45"/>
  <c r="D40" i="44"/>
  <c r="D11" i="44"/>
  <c r="D26" i="43"/>
  <c r="D4" i="43"/>
  <c r="D70" i="42"/>
  <c r="D55" i="42"/>
  <c r="G37" i="42"/>
  <c r="D27" i="42"/>
  <c r="G4" i="42"/>
  <c r="D143" i="41"/>
  <c r="D123" i="41"/>
  <c r="D108" i="41"/>
  <c r="D92" i="41"/>
  <c r="D77" i="41"/>
  <c r="D40" i="41"/>
  <c r="D25" i="41"/>
  <c r="D10" i="41"/>
  <c r="D56" i="40"/>
  <c r="D41" i="40"/>
  <c r="D11" i="40"/>
  <c r="D8" i="46"/>
  <c r="D37" i="45"/>
  <c r="D9" i="43"/>
  <c r="D10" i="42"/>
  <c r="G32" i="41"/>
  <c r="E114" i="41"/>
  <c r="D116" i="47"/>
  <c r="D100" i="47"/>
  <c r="D85" i="47"/>
  <c r="D72" i="47"/>
  <c r="D39" i="47"/>
  <c r="D13" i="47"/>
  <c r="D37" i="46"/>
  <c r="D12" i="46"/>
  <c r="D96" i="45"/>
  <c r="D82" i="45"/>
  <c r="D61" i="45"/>
  <c r="D41" i="45"/>
  <c r="D26" i="45"/>
  <c r="D11" i="45"/>
  <c r="D39" i="44"/>
  <c r="D26" i="44"/>
  <c r="D10" i="44"/>
  <c r="D25" i="43"/>
  <c r="D99" i="42"/>
  <c r="D69" i="42"/>
  <c r="G51" i="42"/>
  <c r="D37" i="42"/>
  <c r="D26" i="42"/>
  <c r="D4" i="42"/>
  <c r="D137" i="41"/>
  <c r="D122" i="41"/>
  <c r="D107" i="41"/>
  <c r="D91" i="41"/>
  <c r="D76" i="41"/>
  <c r="D54" i="41"/>
  <c r="D39" i="41"/>
  <c r="D24" i="41"/>
  <c r="D9" i="41"/>
  <c r="D55" i="40"/>
  <c r="D40" i="40"/>
  <c r="D10" i="40"/>
  <c r="D76" i="45"/>
  <c r="D4" i="44"/>
  <c r="D20" i="42"/>
  <c r="G94" i="39"/>
  <c r="D115" i="47"/>
  <c r="D99" i="47"/>
  <c r="D71" i="47"/>
  <c r="D58" i="47"/>
  <c r="D38" i="47"/>
  <c r="D27" i="47"/>
  <c r="D12" i="47"/>
  <c r="D36" i="46"/>
  <c r="D11" i="46"/>
  <c r="D95" i="45"/>
  <c r="D81" i="45"/>
  <c r="D55" i="45"/>
  <c r="D40" i="45"/>
  <c r="D25" i="45"/>
  <c r="D10" i="45"/>
  <c r="D38" i="44"/>
  <c r="D25" i="44"/>
  <c r="D9" i="44"/>
  <c r="D24" i="43"/>
  <c r="D12" i="43"/>
  <c r="D98" i="42"/>
  <c r="G65" i="42"/>
  <c r="D51" i="42"/>
  <c r="D25" i="42"/>
  <c r="D151" i="41"/>
  <c r="D136" i="41"/>
  <c r="D121" i="41"/>
  <c r="D106" i="41"/>
  <c r="D90" i="41"/>
  <c r="G72" i="41"/>
  <c r="D53" i="41"/>
  <c r="D38" i="41"/>
  <c r="D23" i="41"/>
  <c r="D8" i="41"/>
  <c r="D71" i="40"/>
  <c r="D54" i="40"/>
  <c r="D39" i="40"/>
  <c r="D26" i="40"/>
  <c r="D9" i="40"/>
  <c r="G109" i="47"/>
  <c r="D24" i="47"/>
  <c r="G19" i="45"/>
  <c r="D73" i="42"/>
  <c r="D133" i="41"/>
  <c r="D18" i="41"/>
  <c r="D114" i="47"/>
  <c r="G95" i="47"/>
  <c r="D70" i="47"/>
  <c r="D57" i="47"/>
  <c r="G34" i="47"/>
  <c r="D26" i="47"/>
  <c r="D11" i="47"/>
  <c r="D32" i="46"/>
  <c r="D10" i="46"/>
  <c r="D94" i="45"/>
  <c r="D80" i="45"/>
  <c r="D69" i="45"/>
  <c r="D54" i="45"/>
  <c r="D39" i="45"/>
  <c r="D24" i="45"/>
  <c r="D9" i="45"/>
  <c r="D34" i="44"/>
  <c r="D24" i="44"/>
  <c r="D8" i="44"/>
  <c r="G20" i="43"/>
  <c r="D11" i="43"/>
  <c r="D97" i="42"/>
  <c r="D65" i="42"/>
  <c r="D45" i="42"/>
  <c r="D24" i="42"/>
  <c r="D12" i="42"/>
  <c r="D150" i="41"/>
  <c r="D135" i="41"/>
  <c r="D120" i="41"/>
  <c r="D105" i="41"/>
  <c r="G86" i="41"/>
  <c r="D72" i="41"/>
  <c r="D52" i="41"/>
  <c r="D37" i="41"/>
  <c r="D22" i="41"/>
  <c r="G4" i="41"/>
  <c r="D70" i="40"/>
  <c r="D53" i="40"/>
  <c r="D38" i="40"/>
  <c r="D25" i="40"/>
  <c r="D8" i="40"/>
  <c r="D67" i="45"/>
  <c r="D95" i="42"/>
  <c r="D80" i="41"/>
  <c r="D4" i="40"/>
  <c r="D113" i="47"/>
  <c r="G66" i="47"/>
  <c r="D56" i="47"/>
  <c r="D34" i="47"/>
  <c r="D25" i="47"/>
  <c r="D10" i="47"/>
  <c r="D26" i="46"/>
  <c r="D9" i="46"/>
  <c r="G90" i="45"/>
  <c r="G76" i="45"/>
  <c r="D68" i="45"/>
  <c r="D53" i="45"/>
  <c r="D38" i="45"/>
  <c r="D23" i="45"/>
  <c r="G5" i="45"/>
  <c r="D23" i="44"/>
  <c r="G4" i="44"/>
  <c r="D20" i="43"/>
  <c r="D10" i="43"/>
  <c r="D96" i="42"/>
  <c r="D59" i="42"/>
  <c r="D44" i="42"/>
  <c r="G20" i="42"/>
  <c r="D11" i="42"/>
  <c r="D149" i="41"/>
  <c r="D134" i="41"/>
  <c r="D119" i="41"/>
  <c r="G101" i="41"/>
  <c r="D86" i="41"/>
  <c r="D51" i="41"/>
  <c r="D36" i="41"/>
  <c r="G18" i="41"/>
  <c r="D4" i="41"/>
  <c r="D69" i="40"/>
  <c r="D52" i="40"/>
  <c r="G34" i="40"/>
  <c r="D24" i="40"/>
  <c r="G4" i="40"/>
  <c r="G80" i="39"/>
  <c r="D9" i="47"/>
  <c r="D43" i="42"/>
  <c r="D50" i="41"/>
  <c r="D23" i="40"/>
  <c r="D89" i="47"/>
  <c r="D90" i="45"/>
  <c r="D148" i="41"/>
  <c r="G48" i="40"/>
  <c r="G18" i="40"/>
  <c r="D34" i="40"/>
  <c r="D18" i="40"/>
  <c r="G35" i="39"/>
  <c r="D66" i="47"/>
  <c r="G21" i="39"/>
  <c r="G4" i="39"/>
  <c r="D18" i="46"/>
  <c r="G49" i="39"/>
  <c r="D109" i="47"/>
  <c r="G81" i="47"/>
  <c r="G4" i="46"/>
  <c r="G5" i="47"/>
  <c r="G64" i="39"/>
  <c r="D18" i="48"/>
  <c r="I22" i="48"/>
  <c r="J22" i="48" s="1"/>
  <c r="E18" i="48"/>
  <c r="C18" i="48"/>
  <c r="V23" i="37" l="1"/>
  <c r="K38" i="37" s="1"/>
  <c r="T23" i="37"/>
  <c r="I38" i="37" s="1"/>
  <c r="R23" i="37"/>
  <c r="G38" i="37" s="1"/>
  <c r="Q23" i="37"/>
  <c r="F38" i="37" s="1"/>
  <c r="P23" i="37"/>
  <c r="E38" i="37" s="1"/>
  <c r="U23" i="37"/>
  <c r="J38" i="37" s="1"/>
  <c r="S23" i="37"/>
  <c r="H38" i="37" s="1"/>
  <c r="AM35" i="48"/>
  <c r="AD56" i="48"/>
  <c r="AM56" i="48" s="1"/>
  <c r="AD58" i="48"/>
  <c r="AM58" i="48" s="1"/>
  <c r="AM37" i="48"/>
  <c r="AM40" i="48"/>
  <c r="AD61" i="48"/>
  <c r="AM61" i="48" s="1"/>
  <c r="P45" i="48"/>
  <c r="Z32" i="48"/>
  <c r="N45" i="48"/>
  <c r="N53" i="48" s="1"/>
  <c r="N66" i="48" s="1"/>
  <c r="X32" i="48"/>
  <c r="Q45" i="48"/>
  <c r="Q53" i="48" s="1"/>
  <c r="Q66" i="48" s="1"/>
  <c r="AA32" i="48"/>
  <c r="AD62" i="48"/>
  <c r="AM62" i="48" s="1"/>
  <c r="AM41" i="48"/>
  <c r="Y32" i="48"/>
  <c r="O45" i="48"/>
  <c r="O53" i="48" s="1"/>
  <c r="O66" i="48" s="1"/>
  <c r="V32" i="48"/>
  <c r="L45" i="48"/>
  <c r="L53" i="48" s="1"/>
  <c r="L66" i="48" s="1"/>
  <c r="M45" i="48"/>
  <c r="M53" i="48" s="1"/>
  <c r="M66" i="48" s="1"/>
  <c r="W32" i="48"/>
  <c r="AB32" i="48"/>
  <c r="R45" i="48"/>
  <c r="R53" i="48" s="1"/>
  <c r="R66" i="48" s="1"/>
  <c r="AM33" i="48"/>
  <c r="AD54" i="48"/>
  <c r="AM54" i="48" s="1"/>
  <c r="AM38" i="48"/>
  <c r="AD59" i="48"/>
  <c r="AM59" i="48" s="1"/>
  <c r="AD60" i="48"/>
  <c r="AM60" i="48" s="1"/>
  <c r="AM39" i="48"/>
  <c r="AM36" i="48"/>
  <c r="AD57" i="48"/>
  <c r="AM57" i="48" s="1"/>
  <c r="AM34" i="48"/>
  <c r="AD55" i="48"/>
  <c r="AM55" i="48" s="1"/>
  <c r="J18" i="48"/>
  <c r="AC67" i="35"/>
  <c r="N67" i="35" s="1"/>
  <c r="AC80" i="35"/>
  <c r="N80" i="35" s="1"/>
  <c r="AC66" i="35"/>
  <c r="N66" i="35" s="1"/>
  <c r="AC62" i="35"/>
  <c r="N62" i="35" s="1"/>
  <c r="AC77" i="35"/>
  <c r="N77" i="35" s="1"/>
  <c r="AC99" i="35"/>
  <c r="N99" i="35" s="1"/>
  <c r="AC102" i="35"/>
  <c r="N102" i="35" s="1"/>
  <c r="AC90" i="35"/>
  <c r="N90" i="35" s="1"/>
  <c r="AC95" i="35"/>
  <c r="N95" i="35" s="1"/>
  <c r="AC63" i="35"/>
  <c r="N63" i="35" s="1"/>
  <c r="AC75" i="35"/>
  <c r="N75" i="35" s="1"/>
  <c r="AC86" i="35"/>
  <c r="N86" i="35" s="1"/>
  <c r="AC72" i="35"/>
  <c r="N72" i="35" s="1"/>
  <c r="AC98" i="35"/>
  <c r="N98" i="35" s="1"/>
  <c r="AC84" i="35"/>
  <c r="N84" i="35" s="1"/>
  <c r="AC93" i="35"/>
  <c r="N93" i="35" s="1"/>
  <c r="AC96" i="35"/>
  <c r="N96" i="35" s="1"/>
  <c r="AC61" i="35"/>
  <c r="N61" i="35" s="1"/>
  <c r="AC97" i="35"/>
  <c r="N97" i="35" s="1"/>
  <c r="AC71" i="35"/>
  <c r="N71" i="35" s="1"/>
  <c r="AC88" i="35"/>
  <c r="N88" i="35" s="1"/>
  <c r="AC76" i="35"/>
  <c r="N76" i="35" s="1"/>
  <c r="AC92" i="35"/>
  <c r="N92" i="35" s="1"/>
  <c r="AC87" i="35"/>
  <c r="N87" i="35" s="1"/>
  <c r="AC103" i="35"/>
  <c r="N103" i="35" s="1"/>
  <c r="AC64" i="35"/>
  <c r="N64" i="35" s="1"/>
  <c r="AC82" i="35"/>
  <c r="N82" i="35" s="1"/>
  <c r="AC89" i="35"/>
  <c r="N89" i="35" s="1"/>
  <c r="AC85" i="35"/>
  <c r="N85" i="35" s="1"/>
  <c r="AC94" i="35"/>
  <c r="N94" i="35" s="1"/>
  <c r="AC91" i="35"/>
  <c r="N91" i="35" s="1"/>
  <c r="AC81" i="35"/>
  <c r="N81" i="35" s="1"/>
  <c r="AC101" i="35"/>
  <c r="N101" i="35" s="1"/>
  <c r="AC78" i="35"/>
  <c r="N78" i="35" s="1"/>
  <c r="AC73" i="35"/>
  <c r="N73" i="35" s="1"/>
  <c r="AC79" i="35"/>
  <c r="N79" i="35" s="1"/>
  <c r="AC69" i="35"/>
  <c r="N69" i="35" s="1"/>
  <c r="AC74" i="35"/>
  <c r="N74" i="35" s="1"/>
  <c r="AC65" i="35"/>
  <c r="N65" i="35" s="1"/>
  <c r="AC60" i="35"/>
  <c r="N60" i="35" s="1"/>
  <c r="AC100" i="35"/>
  <c r="N100" i="35" s="1"/>
  <c r="AC104" i="35"/>
  <c r="N104" i="35" s="1"/>
  <c r="AC83" i="35"/>
  <c r="N83" i="35" s="1"/>
  <c r="AC70" i="35"/>
  <c r="N70" i="35" s="1"/>
  <c r="AC68" i="35"/>
  <c r="N68" i="35" s="1"/>
  <c r="S6" i="35"/>
  <c r="R6" i="35"/>
  <c r="Q6" i="35"/>
  <c r="P6" i="35"/>
  <c r="O6" i="35"/>
  <c r="AC49" i="35"/>
  <c r="M49" i="35"/>
  <c r="P53" i="48" l="1"/>
  <c r="P66" i="48" s="1"/>
  <c r="N49" i="35"/>
  <c r="AI32" i="48"/>
  <c r="AI45" i="48" s="1"/>
  <c r="AI53" i="48" s="1"/>
  <c r="AI66" i="48" s="1"/>
  <c r="AR66" i="48" s="1"/>
  <c r="AR53" i="48" s="1"/>
  <c r="AR45" i="48" s="1"/>
  <c r="AR32" i="48" s="1"/>
  <c r="Z45" i="48"/>
  <c r="Z53" i="48" s="1"/>
  <c r="Z66" i="48" s="1"/>
  <c r="Y45" i="48"/>
  <c r="Y53" i="48" s="1"/>
  <c r="Y66" i="48" s="1"/>
  <c r="AH32" i="48"/>
  <c r="AH45" i="48" s="1"/>
  <c r="AH53" i="48" s="1"/>
  <c r="AH66" i="48" s="1"/>
  <c r="AQ66" i="48" s="1"/>
  <c r="AQ53" i="48" s="1"/>
  <c r="AQ45" i="48" s="1"/>
  <c r="AQ32" i="48" s="1"/>
  <c r="AB45" i="48"/>
  <c r="AB53" i="48" s="1"/>
  <c r="AB66" i="48" s="1"/>
  <c r="AK32" i="48"/>
  <c r="AK45" i="48" s="1"/>
  <c r="AK53" i="48" s="1"/>
  <c r="AK66" i="48" s="1"/>
  <c r="AT66" i="48" s="1"/>
  <c r="AT53" i="48" s="1"/>
  <c r="AT45" i="48" s="1"/>
  <c r="AT32" i="48" s="1"/>
  <c r="W45" i="48"/>
  <c r="W53" i="48" s="1"/>
  <c r="W66" i="48" s="1"/>
  <c r="AF32" i="48"/>
  <c r="AF45" i="48" s="1"/>
  <c r="AF53" i="48" s="1"/>
  <c r="AF66" i="48" s="1"/>
  <c r="AO66" i="48" s="1"/>
  <c r="AO53" i="48" s="1"/>
  <c r="AO45" i="48" s="1"/>
  <c r="AO32" i="48" s="1"/>
  <c r="AA45" i="48"/>
  <c r="AA53" i="48" s="1"/>
  <c r="AA66" i="48" s="1"/>
  <c r="AJ32" i="48"/>
  <c r="AJ45" i="48" s="1"/>
  <c r="AJ53" i="48" s="1"/>
  <c r="AJ66" i="48" s="1"/>
  <c r="AS66" i="48" s="1"/>
  <c r="AS53" i="48" s="1"/>
  <c r="AS45" i="48" s="1"/>
  <c r="AS32" i="48" s="1"/>
  <c r="X45" i="48"/>
  <c r="X53" i="48" s="1"/>
  <c r="X66" i="48" s="1"/>
  <c r="AG32" i="48"/>
  <c r="AG45" i="48" s="1"/>
  <c r="AG53" i="48" s="1"/>
  <c r="AG66" i="48" s="1"/>
  <c r="AP66" i="48" s="1"/>
  <c r="AP53" i="48" s="1"/>
  <c r="AP45" i="48" s="1"/>
  <c r="AP32" i="48" s="1"/>
  <c r="AE32" i="48"/>
  <c r="AE45" i="48" s="1"/>
  <c r="AE53" i="48" s="1"/>
  <c r="AE66" i="48" s="1"/>
  <c r="AN66" i="48" s="1"/>
  <c r="AN53" i="48" s="1"/>
  <c r="AN45" i="48" s="1"/>
  <c r="AN32" i="48" s="1"/>
  <c r="V45" i="48"/>
  <c r="V53" i="48" s="1"/>
  <c r="V66" i="48" s="1"/>
  <c r="AD62" i="35"/>
  <c r="AD67" i="35"/>
  <c r="AD76" i="35"/>
  <c r="AD83" i="35"/>
  <c r="AD73" i="35"/>
  <c r="AD85" i="35"/>
  <c r="AD88" i="35"/>
  <c r="AD72" i="35"/>
  <c r="AD104" i="35"/>
  <c r="AD78" i="35"/>
  <c r="AD89" i="35"/>
  <c r="AD71" i="35"/>
  <c r="AD86" i="35"/>
  <c r="AD97" i="35"/>
  <c r="AD75" i="35"/>
  <c r="AD99" i="35"/>
  <c r="AD79" i="35"/>
  <c r="AD60" i="35"/>
  <c r="AD61" i="35"/>
  <c r="AD70" i="35"/>
  <c r="AD65" i="35"/>
  <c r="AD101" i="35"/>
  <c r="AD103" i="35"/>
  <c r="AD96" i="35"/>
  <c r="AD95" i="35"/>
  <c r="AD94" i="35"/>
  <c r="AD100" i="35"/>
  <c r="AD82" i="35"/>
  <c r="AD74" i="35"/>
  <c r="AD81" i="35"/>
  <c r="AD87" i="35"/>
  <c r="AD93" i="35"/>
  <c r="AD90" i="35"/>
  <c r="AD102" i="35"/>
  <c r="AD77" i="35"/>
  <c r="AD66" i="35"/>
  <c r="AD98" i="35"/>
  <c r="AD68" i="35"/>
  <c r="AD69" i="35"/>
  <c r="AD91" i="35"/>
  <c r="AD92" i="35"/>
  <c r="AD84" i="35"/>
  <c r="AD80" i="35"/>
  <c r="AC6" i="35"/>
  <c r="AD64" i="35"/>
  <c r="AD63" i="35"/>
  <c r="BS49" i="35"/>
  <c r="BU49" i="35"/>
  <c r="BT49" i="35"/>
  <c r="BO49" i="35"/>
  <c r="BP49" i="35"/>
  <c r="BQ49" i="35"/>
  <c r="BR49" i="35"/>
  <c r="AC44" i="35" l="1"/>
  <c r="M44" i="35"/>
  <c r="N44" i="35" l="1"/>
  <c r="BU44" i="35"/>
  <c r="BR44" i="35"/>
  <c r="BO44" i="35"/>
  <c r="BP44" i="35"/>
  <c r="BQ44" i="35"/>
  <c r="BS44" i="35"/>
  <c r="BT44" i="35"/>
  <c r="B86" i="31" l="1"/>
  <c r="B87" i="31" l="1"/>
  <c r="B88" i="31" s="1"/>
  <c r="B89" i="31" s="1"/>
  <c r="B90" i="31" s="1"/>
  <c r="B91" i="31" s="1"/>
  <c r="B92" i="31" l="1"/>
  <c r="M8" i="35" l="1"/>
  <c r="M9" i="35"/>
  <c r="M10" i="35"/>
  <c r="M11" i="35"/>
  <c r="M12" i="35"/>
  <c r="M13" i="35"/>
  <c r="M14" i="35"/>
  <c r="M16" i="35"/>
  <c r="M17" i="35"/>
  <c r="M15" i="35"/>
  <c r="M18" i="35"/>
  <c r="M19" i="35"/>
  <c r="M20" i="35"/>
  <c r="M21" i="35"/>
  <c r="M22" i="35"/>
  <c r="M23" i="35"/>
  <c r="M24" i="35"/>
  <c r="M25" i="35"/>
  <c r="M26" i="35"/>
  <c r="M27" i="35"/>
  <c r="M28" i="35"/>
  <c r="M29" i="35"/>
  <c r="M30" i="35"/>
  <c r="M31" i="35"/>
  <c r="M32" i="35"/>
  <c r="M33" i="35"/>
  <c r="M34" i="35"/>
  <c r="M35" i="35"/>
  <c r="M36" i="35"/>
  <c r="M37" i="35"/>
  <c r="M38" i="35"/>
  <c r="M39" i="35"/>
  <c r="M40" i="35"/>
  <c r="M41" i="35"/>
  <c r="M42" i="35"/>
  <c r="M43" i="35"/>
  <c r="M45" i="35"/>
  <c r="M46" i="35"/>
  <c r="M47" i="35"/>
  <c r="M48" i="35"/>
  <c r="M50" i="35"/>
  <c r="M51" i="35"/>
  <c r="M52" i="35"/>
  <c r="M53" i="35"/>
  <c r="M54" i="35"/>
  <c r="M55" i="35"/>
  <c r="M56" i="35"/>
  <c r="M57" i="35"/>
  <c r="M58" i="35"/>
  <c r="M59" i="35"/>
  <c r="M7" i="35"/>
  <c r="BP2" i="35"/>
  <c r="BQ2" i="35" s="1"/>
  <c r="BR2" i="35" s="1"/>
  <c r="BS2" i="35" s="1"/>
  <c r="BT2" i="35" s="1"/>
  <c r="BU2" i="35" s="1"/>
  <c r="AH2" i="35"/>
  <c r="M6" i="35"/>
  <c r="N6" i="35" s="1"/>
  <c r="AI2" i="35" l="1"/>
  <c r="C19" i="37"/>
  <c r="C18" i="37"/>
  <c r="C17" i="37"/>
  <c r="C16" i="37"/>
  <c r="C15" i="37"/>
  <c r="C14" i="37"/>
  <c r="C13" i="37"/>
  <c r="AJ2" i="35" l="1"/>
  <c r="AK2" i="35" l="1"/>
  <c r="AL2" i="35" l="1"/>
  <c r="B66" i="31"/>
  <c r="B67" i="31" s="1"/>
  <c r="B68" i="31" s="1"/>
  <c r="B69" i="31" s="1"/>
  <c r="B70" i="31" s="1"/>
  <c r="B71" i="31" s="1"/>
  <c r="B72" i="31" s="1"/>
  <c r="B73" i="31" s="1"/>
  <c r="D2" i="35"/>
  <c r="AM2" i="35" l="1"/>
  <c r="CE49" i="35"/>
  <c r="CE6" i="35"/>
  <c r="DE6" i="35" s="1"/>
  <c r="CE44" i="35"/>
  <c r="CE9" i="35"/>
  <c r="DE9" i="35" s="1"/>
  <c r="CE45" i="35"/>
  <c r="DE45" i="35" s="1"/>
  <c r="CE7" i="35"/>
  <c r="DE7" i="35" s="1"/>
  <c r="CE56" i="35"/>
  <c r="DE56" i="35" s="1"/>
  <c r="CE18" i="35"/>
  <c r="DE18" i="35" s="1"/>
  <c r="CE55" i="35"/>
  <c r="DE55" i="35" s="1"/>
  <c r="CE40" i="35"/>
  <c r="DE40" i="35" s="1"/>
  <c r="CE29" i="35"/>
  <c r="DE29" i="35" s="1"/>
  <c r="CE17" i="35"/>
  <c r="DE17" i="35" s="1"/>
  <c r="CE59" i="35"/>
  <c r="DE59" i="35" s="1"/>
  <c r="CE46" i="35"/>
  <c r="DE46" i="35" s="1"/>
  <c r="CE32" i="35"/>
  <c r="DE32" i="35" s="1"/>
  <c r="CE8" i="35"/>
  <c r="DE8" i="35" s="1"/>
  <c r="CE58" i="35"/>
  <c r="DE58" i="35" s="1"/>
  <c r="CE31" i="35"/>
  <c r="DE31" i="35" s="1"/>
  <c r="CE19" i="35"/>
  <c r="DE19" i="35" s="1"/>
  <c r="CE41" i="35"/>
  <c r="DE41" i="35" s="1"/>
  <c r="CE30" i="35"/>
  <c r="DE30" i="35" s="1"/>
  <c r="CE54" i="35"/>
  <c r="DE54" i="35" s="1"/>
  <c r="CE38" i="35"/>
  <c r="DE38" i="35" s="1"/>
  <c r="CE26" i="35"/>
  <c r="DE26" i="35" s="1"/>
  <c r="CE16" i="35"/>
  <c r="DE16" i="35" s="1"/>
  <c r="CE25" i="35"/>
  <c r="DE25" i="35" s="1"/>
  <c r="CE51" i="35"/>
  <c r="DE51" i="35" s="1"/>
  <c r="CE37" i="35"/>
  <c r="DE37" i="35" s="1"/>
  <c r="CE14" i="35"/>
  <c r="DE14" i="35" s="1"/>
  <c r="CE50" i="35"/>
  <c r="DE50" i="35" s="1"/>
  <c r="CE36" i="35"/>
  <c r="DE36" i="35" s="1"/>
  <c r="CE23" i="35"/>
  <c r="DE23" i="35" s="1"/>
  <c r="CE11" i="35"/>
  <c r="DE11" i="35" s="1"/>
  <c r="CE47" i="35"/>
  <c r="DE47" i="35" s="1"/>
  <c r="CE33" i="35"/>
  <c r="DE33" i="35" s="1"/>
  <c r="CE22" i="35"/>
  <c r="DE22" i="35" s="1"/>
  <c r="CE10" i="35"/>
  <c r="DE10" i="35" s="1"/>
  <c r="CE53" i="35"/>
  <c r="DE53" i="35" s="1"/>
  <c r="CE43" i="35"/>
  <c r="DE43" i="35" s="1"/>
  <c r="CE35" i="35"/>
  <c r="DE35" i="35" s="1"/>
  <c r="CE28" i="35"/>
  <c r="DE28" i="35" s="1"/>
  <c r="CE21" i="35"/>
  <c r="DE21" i="35" s="1"/>
  <c r="CE13" i="35"/>
  <c r="DE13" i="35" s="1"/>
  <c r="CE52" i="35"/>
  <c r="DE52" i="35" s="1"/>
  <c r="CE42" i="35"/>
  <c r="DE42" i="35" s="1"/>
  <c r="CE34" i="35"/>
  <c r="DE34" i="35" s="1"/>
  <c r="CE27" i="35"/>
  <c r="DE27" i="35" s="1"/>
  <c r="CE20" i="35"/>
  <c r="DE20" i="35" s="1"/>
  <c r="CE12" i="35"/>
  <c r="DE12" i="35" s="1"/>
  <c r="CE57" i="35"/>
  <c r="DE57" i="35" s="1"/>
  <c r="CE48" i="35"/>
  <c r="DE48" i="35" s="1"/>
  <c r="CE39" i="35"/>
  <c r="DE39" i="35" s="1"/>
  <c r="CE24" i="35"/>
  <c r="DE24" i="35" s="1"/>
  <c r="CE15" i="35"/>
  <c r="DE15" i="35" s="1"/>
  <c r="DE49" i="35" l="1"/>
  <c r="DE44" i="35"/>
  <c r="AC7" i="35" l="1"/>
  <c r="N7" i="35" s="1"/>
  <c r="AC8" i="35"/>
  <c r="N8" i="35" s="1"/>
  <c r="AC9" i="35"/>
  <c r="N9" i="35" s="1"/>
  <c r="AC10" i="35"/>
  <c r="N10" i="35" s="1"/>
  <c r="AC11" i="35"/>
  <c r="N11" i="35" s="1"/>
  <c r="AC12" i="35"/>
  <c r="N12" i="35" s="1"/>
  <c r="AC13" i="35"/>
  <c r="N13" i="35" s="1"/>
  <c r="AC14" i="35"/>
  <c r="N14" i="35" s="1"/>
  <c r="AC16" i="35"/>
  <c r="N16" i="35" s="1"/>
  <c r="AC17" i="35"/>
  <c r="N17" i="35" s="1"/>
  <c r="AC15" i="35"/>
  <c r="N15" i="35" s="1"/>
  <c r="AC18" i="35"/>
  <c r="N18" i="35" s="1"/>
  <c r="AC19" i="35"/>
  <c r="N19" i="35" s="1"/>
  <c r="AC20" i="35"/>
  <c r="N20" i="35" s="1"/>
  <c r="AC21" i="35"/>
  <c r="N21" i="35" s="1"/>
  <c r="AC22" i="35"/>
  <c r="N22" i="35" s="1"/>
  <c r="AC23" i="35"/>
  <c r="N23" i="35" s="1"/>
  <c r="AC24" i="35"/>
  <c r="N24" i="35" s="1"/>
  <c r="AC25" i="35"/>
  <c r="N25" i="35" s="1"/>
  <c r="AC26" i="35"/>
  <c r="N26" i="35" s="1"/>
  <c r="AC27" i="35"/>
  <c r="N27" i="35" s="1"/>
  <c r="AC28" i="35"/>
  <c r="N28" i="35" s="1"/>
  <c r="AC29" i="35"/>
  <c r="N29" i="35" s="1"/>
  <c r="AC30" i="35"/>
  <c r="N30" i="35" s="1"/>
  <c r="AC32" i="35"/>
  <c r="N32" i="35" s="1"/>
  <c r="AC33" i="35"/>
  <c r="N33" i="35" s="1"/>
  <c r="AC34" i="35"/>
  <c r="N34" i="35" s="1"/>
  <c r="AC35" i="35"/>
  <c r="N35" i="35" s="1"/>
  <c r="AC36" i="35"/>
  <c r="N36" i="35" s="1"/>
  <c r="AC37" i="35"/>
  <c r="N37" i="35" s="1"/>
  <c r="AC38" i="35"/>
  <c r="N38" i="35" s="1"/>
  <c r="AC39" i="35"/>
  <c r="N39" i="35" s="1"/>
  <c r="AC40" i="35"/>
  <c r="N40" i="35" s="1"/>
  <c r="AC41" i="35"/>
  <c r="N41" i="35" s="1"/>
  <c r="AC42" i="35"/>
  <c r="N42" i="35" s="1"/>
  <c r="AC43" i="35"/>
  <c r="N43" i="35" s="1"/>
  <c r="AC45" i="35"/>
  <c r="N45" i="35" s="1"/>
  <c r="AC46" i="35"/>
  <c r="N46" i="35" s="1"/>
  <c r="AC47" i="35"/>
  <c r="N47" i="35" s="1"/>
  <c r="AC48" i="35"/>
  <c r="N48" i="35" s="1"/>
  <c r="AC50" i="35"/>
  <c r="N50" i="35" s="1"/>
  <c r="AC51" i="35"/>
  <c r="N51" i="35" s="1"/>
  <c r="AC52" i="35"/>
  <c r="N52" i="35" s="1"/>
  <c r="AC53" i="35"/>
  <c r="N53" i="35" s="1"/>
  <c r="AC54" i="35"/>
  <c r="N54" i="35" s="1"/>
  <c r="AC55" i="35"/>
  <c r="N55" i="35" s="1"/>
  <c r="AC56" i="35"/>
  <c r="N56" i="35" s="1"/>
  <c r="AC57" i="35"/>
  <c r="N57" i="35" s="1"/>
  <c r="AC58" i="35"/>
  <c r="N58" i="35" s="1"/>
  <c r="AC59" i="35"/>
  <c r="N59" i="35" s="1"/>
  <c r="AD53" i="35" l="1"/>
  <c r="AD59" i="35"/>
  <c r="AD58" i="35"/>
  <c r="AD57" i="35"/>
  <c r="AD56" i="35"/>
  <c r="AD55" i="35"/>
  <c r="AD54" i="35"/>
  <c r="AD52" i="35" l="1"/>
  <c r="CP2" i="35" l="1"/>
  <c r="AP2" i="35"/>
  <c r="AQ2" i="35" l="1"/>
  <c r="CQ2" i="35"/>
  <c r="CR2" i="35" l="1"/>
  <c r="AR2" i="35"/>
  <c r="BO43" i="35" l="1"/>
  <c r="BO48" i="35" l="1"/>
  <c r="BO13" i="35"/>
  <c r="BO19" i="35"/>
  <c r="BO55" i="35"/>
  <c r="BO39" i="35"/>
  <c r="BO40" i="35"/>
  <c r="BO41" i="35"/>
  <c r="BO18" i="35"/>
  <c r="BO27" i="35"/>
  <c r="BO50" i="35"/>
  <c r="BO30" i="35"/>
  <c r="BO45" i="35"/>
  <c r="BO32" i="35"/>
  <c r="BO54" i="35"/>
  <c r="BO28" i="35"/>
  <c r="BO33" i="35"/>
  <c r="BO35" i="35"/>
  <c r="BO31" i="35"/>
  <c r="BO29" i="35"/>
  <c r="BO52" i="35"/>
  <c r="BO56" i="35"/>
  <c r="BO23" i="35"/>
  <c r="BO16" i="35"/>
  <c r="BO47" i="35"/>
  <c r="BO36" i="35"/>
  <c r="BO20" i="35"/>
  <c r="BO53" i="35"/>
  <c r="BO25" i="35"/>
  <c r="BO58" i="35"/>
  <c r="BO14" i="35"/>
  <c r="BO37" i="35"/>
  <c r="BO22" i="35"/>
  <c r="BO24" i="35"/>
  <c r="BO38" i="35"/>
  <c r="BO42" i="35"/>
  <c r="BO46" i="35"/>
  <c r="BO34" i="35"/>
  <c r="BO26" i="35"/>
  <c r="BO59" i="35"/>
  <c r="BO51" i="35"/>
  <c r="BO15" i="35"/>
  <c r="BO21" i="35"/>
  <c r="BO57" i="35"/>
  <c r="CF2" i="35" l="1"/>
  <c r="AZ2" i="35"/>
  <c r="CF5" i="35"/>
  <c r="P24" i="37" l="1"/>
  <c r="DF2" i="35"/>
  <c r="BP20" i="35" l="1"/>
  <c r="BP52" i="35"/>
  <c r="BP51" i="35"/>
  <c r="BP36" i="35"/>
  <c r="BP47" i="35"/>
  <c r="BP43" i="35"/>
  <c r="BP48" i="35"/>
  <c r="BP29" i="35"/>
  <c r="BP37" i="35"/>
  <c r="BP33" i="35"/>
  <c r="BP13" i="35"/>
  <c r="BP30" i="35"/>
  <c r="BP55" i="35"/>
  <c r="BP15" i="35"/>
  <c r="BP54" i="35"/>
  <c r="BP26" i="35"/>
  <c r="BP19" i="35"/>
  <c r="BP39" i="35"/>
  <c r="BP34" i="35"/>
  <c r="BP21" i="35"/>
  <c r="BP46" i="35"/>
  <c r="BP38" i="35"/>
  <c r="BP59" i="35"/>
  <c r="BP41" i="35"/>
  <c r="BP40" i="35"/>
  <c r="BP16" i="35"/>
  <c r="BP25" i="35"/>
  <c r="BP57" i="35"/>
  <c r="BP32" i="35"/>
  <c r="BP53" i="35"/>
  <c r="BP22" i="35"/>
  <c r="BP42" i="35"/>
  <c r="BP56" i="35"/>
  <c r="BP35" i="35"/>
  <c r="BP58" i="35"/>
  <c r="BP23" i="35"/>
  <c r="BP31" i="35"/>
  <c r="BP50" i="35"/>
  <c r="BP28" i="35"/>
  <c r="BP14" i="35"/>
  <c r="BP45" i="35"/>
  <c r="BP18" i="35"/>
  <c r="BP27" i="35"/>
  <c r="BP24" i="35"/>
  <c r="BA2" i="35"/>
  <c r="CG2" i="35"/>
  <c r="CG5" i="35"/>
  <c r="EL5" i="35" l="1"/>
  <c r="Q24" i="37"/>
  <c r="BQ46" i="35"/>
  <c r="BQ37" i="35"/>
  <c r="BQ29" i="35"/>
  <c r="BQ40" i="35"/>
  <c r="BQ28" i="35"/>
  <c r="BQ26" i="35"/>
  <c r="BQ31" i="35"/>
  <c r="BQ14" i="35"/>
  <c r="BQ15" i="35"/>
  <c r="BQ59" i="35"/>
  <c r="BQ51" i="35"/>
  <c r="BQ48" i="35"/>
  <c r="BQ25" i="35"/>
  <c r="BQ38" i="35"/>
  <c r="BQ47" i="35"/>
  <c r="BQ35" i="35"/>
  <c r="BQ30" i="35"/>
  <c r="BQ13" i="35"/>
  <c r="BQ21" i="35"/>
  <c r="BQ16" i="35"/>
  <c r="BQ55" i="35"/>
  <c r="BQ45" i="35"/>
  <c r="BQ24" i="35"/>
  <c r="BQ22" i="35"/>
  <c r="BQ52" i="35"/>
  <c r="BQ23" i="35"/>
  <c r="BQ54" i="35"/>
  <c r="BQ34" i="35"/>
  <c r="BQ19" i="35"/>
  <c r="BQ20" i="35"/>
  <c r="BQ36" i="35"/>
  <c r="BQ50" i="35"/>
  <c r="BQ53" i="35"/>
  <c r="BQ39" i="35"/>
  <c r="BQ32" i="35"/>
  <c r="BQ41" i="35"/>
  <c r="BQ58" i="35"/>
  <c r="BQ42" i="35"/>
  <c r="BQ43" i="35"/>
  <c r="BQ18" i="35"/>
  <c r="BQ57" i="35"/>
  <c r="BQ27" i="35"/>
  <c r="BQ33" i="35"/>
  <c r="BQ56" i="35"/>
  <c r="BB2" i="35"/>
  <c r="BR20" i="35" l="1"/>
  <c r="BR53" i="35"/>
  <c r="BR34" i="35"/>
  <c r="BR45" i="35"/>
  <c r="BR55" i="35"/>
  <c r="BR21" i="35"/>
  <c r="BR24" i="35"/>
  <c r="BR38" i="35"/>
  <c r="BR19" i="35"/>
  <c r="BR51" i="35"/>
  <c r="BR15" i="35"/>
  <c r="BR13" i="35"/>
  <c r="BR57" i="35"/>
  <c r="BR32" i="35"/>
  <c r="BR14" i="35"/>
  <c r="BR18" i="35"/>
  <c r="BR22" i="35"/>
  <c r="BR40" i="35"/>
  <c r="BR52" i="35"/>
  <c r="BR26" i="35"/>
  <c r="BR48" i="35"/>
  <c r="BR50" i="35"/>
  <c r="BR28" i="35"/>
  <c r="BR46" i="35"/>
  <c r="BR33" i="35"/>
  <c r="BR25" i="35"/>
  <c r="BR31" i="35"/>
  <c r="BR36" i="35"/>
  <c r="BR35" i="35"/>
  <c r="BR47" i="35"/>
  <c r="BR41" i="35"/>
  <c r="BR27" i="35"/>
  <c r="BR56" i="35"/>
  <c r="BR37" i="35"/>
  <c r="BR59" i="35"/>
  <c r="BR54" i="35"/>
  <c r="BR16" i="35"/>
  <c r="BR42" i="35"/>
  <c r="BR29" i="35"/>
  <c r="BR39" i="35"/>
  <c r="BR58" i="35"/>
  <c r="BR43" i="35"/>
  <c r="BR30" i="35"/>
  <c r="BR23" i="35"/>
  <c r="BC2" i="35"/>
  <c r="DG2" i="35"/>
  <c r="AS2" i="35"/>
  <c r="CS2" i="35"/>
  <c r="CH2" i="35"/>
  <c r="CH5" i="35"/>
  <c r="R24" i="37" l="1"/>
  <c r="BS48" i="35"/>
  <c r="BS39" i="35"/>
  <c r="BS15" i="35"/>
  <c r="BS35" i="35"/>
  <c r="BS27" i="35"/>
  <c r="BS25" i="35"/>
  <c r="BS19" i="35"/>
  <c r="BS22" i="35"/>
  <c r="BS18" i="35"/>
  <c r="BS20" i="35"/>
  <c r="BD2" i="35"/>
  <c r="BS14" i="35"/>
  <c r="BS16" i="35"/>
  <c r="BS13" i="35" l="1"/>
  <c r="BT48" i="35" l="1"/>
  <c r="BS57" i="35"/>
  <c r="BS53" i="35"/>
  <c r="BE2" i="35"/>
  <c r="BS51" i="35" l="1"/>
  <c r="BU48" i="35"/>
  <c r="BS32" i="35"/>
  <c r="BS30" i="35"/>
  <c r="BS43" i="35" l="1"/>
  <c r="BS31" i="35"/>
  <c r="BS24" i="35"/>
  <c r="BS36" i="35"/>
  <c r="BS37" i="35"/>
  <c r="BS56" i="35"/>
  <c r="BS34" i="35"/>
  <c r="BS23" i="35" l="1"/>
  <c r="BS42" i="35"/>
  <c r="BS26" i="35"/>
  <c r="BS46" i="35"/>
  <c r="BS38" i="35"/>
  <c r="BS21" i="35"/>
  <c r="BS52" i="35"/>
  <c r="BS28" i="35" l="1"/>
  <c r="BS50" i="35"/>
  <c r="BS29" i="35"/>
  <c r="BS59" i="35"/>
  <c r="BS55" i="35"/>
  <c r="BS41" i="35"/>
  <c r="BS45" i="35"/>
  <c r="BS40" i="35"/>
  <c r="BS47" i="35"/>
  <c r="BS33" i="35"/>
  <c r="BS58" i="35"/>
  <c r="BS54" i="35"/>
  <c r="DH2" i="35"/>
  <c r="CI2" i="35"/>
  <c r="CT2" i="35"/>
  <c r="AT2" i="35"/>
  <c r="BT18" i="35"/>
  <c r="CI5" i="35"/>
  <c r="S24" i="37" l="1"/>
  <c r="BT25" i="35"/>
  <c r="BT27" i="35"/>
  <c r="BT22" i="35"/>
  <c r="BT35" i="35"/>
  <c r="BT20" i="35"/>
  <c r="BT19" i="35"/>
  <c r="BT39" i="35" l="1"/>
  <c r="BT13" i="35"/>
  <c r="BT15" i="35"/>
  <c r="BT14" i="35"/>
  <c r="BT16" i="35"/>
  <c r="BT52" i="35" l="1"/>
  <c r="BT51" i="35" l="1"/>
  <c r="BT40" i="35"/>
  <c r="BT53" i="35"/>
  <c r="BT30" i="35"/>
  <c r="BT26" i="35" l="1"/>
  <c r="BT31" i="35"/>
  <c r="BT57" i="35"/>
  <c r="BT50" i="35" l="1"/>
  <c r="BT46" i="35"/>
  <c r="BT45" i="35"/>
  <c r="BT55" i="35"/>
  <c r="BT41" i="35"/>
  <c r="BT28" i="35" l="1"/>
  <c r="BT23" i="35"/>
  <c r="BT42" i="35"/>
  <c r="BT43" i="35"/>
  <c r="BT29" i="35"/>
  <c r="BT36" i="35"/>
  <c r="BT58" i="35"/>
  <c r="BT21" i="35"/>
  <c r="BT32" i="35"/>
  <c r="BT38" i="35"/>
  <c r="BT24" i="35" l="1"/>
  <c r="BT37" i="35"/>
  <c r="BT33" i="35"/>
  <c r="BT56" i="35"/>
  <c r="BT47" i="35"/>
  <c r="BT59" i="35"/>
  <c r="BT54" i="35"/>
  <c r="BT34" i="35"/>
  <c r="AU2" i="35"/>
  <c r="CU2" i="35"/>
  <c r="DI2" i="35"/>
  <c r="CJ2" i="35"/>
  <c r="BU18" i="35"/>
  <c r="BU19" i="35"/>
  <c r="BU20" i="35"/>
  <c r="CJ5" i="35"/>
  <c r="T24" i="37" l="1"/>
  <c r="BU25" i="35"/>
  <c r="BU22" i="35"/>
  <c r="BU27" i="35"/>
  <c r="BU15" i="35"/>
  <c r="BU39" i="35"/>
  <c r="BU13" i="35"/>
  <c r="BU35" i="35"/>
  <c r="BU14" i="35"/>
  <c r="BU16" i="35"/>
  <c r="BU38" i="35" l="1"/>
  <c r="BU57" i="35" l="1"/>
  <c r="BU43" i="35" l="1"/>
  <c r="BU37" i="35"/>
  <c r="BU53" i="35"/>
  <c r="BU46" i="35"/>
  <c r="BU52" i="35"/>
  <c r="BU30" i="35"/>
  <c r="BU28" i="35" l="1"/>
  <c r="BU42" i="35"/>
  <c r="BU50" i="35"/>
  <c r="BU51" i="35"/>
  <c r="BU29" i="35"/>
  <c r="BU31" i="35"/>
  <c r="BU24" i="35"/>
  <c r="BU26" i="35"/>
  <c r="BU36" i="35"/>
  <c r="BU59" i="35"/>
  <c r="BU45" i="35"/>
  <c r="BU58" i="35"/>
  <c r="BU41" i="35"/>
  <c r="BU21" i="35"/>
  <c r="BU33" i="35"/>
  <c r="BU40" i="35"/>
  <c r="BU56" i="35"/>
  <c r="BU55" i="35"/>
  <c r="BU34" i="35"/>
  <c r="BU23" i="35" l="1"/>
  <c r="BU32" i="35"/>
  <c r="BU47" i="35"/>
  <c r="CK2" i="35"/>
  <c r="DJ2" i="35"/>
  <c r="CV2" i="35"/>
  <c r="CK5" i="35"/>
  <c r="EK5" i="35" l="1"/>
  <c r="EP5" i="35"/>
  <c r="U24" i="37"/>
  <c r="BU54" i="35"/>
  <c r="DK2" i="35"/>
  <c r="CL2" i="35"/>
  <c r="AE2" i="35"/>
  <c r="CL5" i="35"/>
  <c r="EQ5" i="35" l="1"/>
  <c r="EO5" i="35"/>
  <c r="EN5" i="35"/>
  <c r="EM5" i="35"/>
  <c r="V24" i="37"/>
  <c r="AE9" i="35"/>
  <c r="AE47" i="35"/>
  <c r="AE28" i="35"/>
  <c r="AE37" i="35"/>
  <c r="AE62" i="35"/>
  <c r="AE104" i="35"/>
  <c r="AE91" i="35"/>
  <c r="AE79" i="35"/>
  <c r="AE89" i="35"/>
  <c r="AE101" i="35"/>
  <c r="AE21" i="35"/>
  <c r="AE17" i="35"/>
  <c r="AE13" i="35"/>
  <c r="AE7" i="35"/>
  <c r="AE38" i="35"/>
  <c r="AE29" i="35"/>
  <c r="AE46" i="35"/>
  <c r="AE70" i="35"/>
  <c r="AE65" i="35"/>
  <c r="AE60" i="35"/>
  <c r="AE87" i="35"/>
  <c r="AE74" i="35"/>
  <c r="AE58" i="35"/>
  <c r="AE40" i="35"/>
  <c r="AE35" i="35"/>
  <c r="AE48" i="35"/>
  <c r="AE19" i="35"/>
  <c r="AE51" i="35"/>
  <c r="AE36" i="35"/>
  <c r="AE59" i="35"/>
  <c r="AE78" i="35"/>
  <c r="AE81" i="35"/>
  <c r="AE84" i="35"/>
  <c r="AE95" i="35"/>
  <c r="AE90" i="35"/>
  <c r="AE23" i="35"/>
  <c r="AE41" i="35"/>
  <c r="AE22" i="35"/>
  <c r="AE39" i="35"/>
  <c r="AX39" i="35" s="1"/>
  <c r="AE25" i="35"/>
  <c r="AE24" i="35"/>
  <c r="AE11" i="35"/>
  <c r="AE86" i="35"/>
  <c r="AE97" i="35"/>
  <c r="AE100" i="35"/>
  <c r="AE103" i="35"/>
  <c r="AE67" i="35"/>
  <c r="AE16" i="35"/>
  <c r="AE53" i="35"/>
  <c r="AE52" i="35"/>
  <c r="AE27" i="35"/>
  <c r="AE56" i="35"/>
  <c r="AE31" i="35"/>
  <c r="AE99" i="35"/>
  <c r="AE94" i="35"/>
  <c r="AE66" i="35"/>
  <c r="AE61" i="35"/>
  <c r="AE72" i="35"/>
  <c r="AE83" i="35"/>
  <c r="AE15" i="35"/>
  <c r="AE20" i="35"/>
  <c r="AE30" i="35"/>
  <c r="AE55" i="35"/>
  <c r="AE8" i="35"/>
  <c r="AE34" i="35"/>
  <c r="AE85" i="35"/>
  <c r="AE102" i="35"/>
  <c r="AE82" i="35"/>
  <c r="AE93" i="35"/>
  <c r="AE80" i="35"/>
  <c r="AE68" i="35"/>
  <c r="AE26" i="35"/>
  <c r="AE12" i="35"/>
  <c r="AE42" i="35"/>
  <c r="AE44" i="35"/>
  <c r="AE10" i="35"/>
  <c r="AE49" i="35"/>
  <c r="AE76" i="35"/>
  <c r="AE64" i="35"/>
  <c r="AE98" i="35"/>
  <c r="AE63" i="35"/>
  <c r="AE96" i="35"/>
  <c r="AE92" i="35"/>
  <c r="AE33" i="35"/>
  <c r="AE45" i="35"/>
  <c r="AE54" i="35"/>
  <c r="AE32" i="35"/>
  <c r="AE50" i="35"/>
  <c r="AE14" i="35"/>
  <c r="AE77" i="35"/>
  <c r="AE88" i="35"/>
  <c r="AE75" i="35"/>
  <c r="AE71" i="35"/>
  <c r="AE73" i="35"/>
  <c r="AE69" i="35"/>
  <c r="AE43" i="35"/>
  <c r="AE18" i="35"/>
  <c r="AE57" i="35"/>
  <c r="AE6" i="35"/>
  <c r="CN6" i="35" s="1"/>
  <c r="BT17" i="35"/>
  <c r="BP12" i="35"/>
  <c r="BO17" i="35"/>
  <c r="BR12" i="35"/>
  <c r="BO12" i="35"/>
  <c r="BP17" i="35"/>
  <c r="BQ12" i="35"/>
  <c r="BQ17" i="35"/>
  <c r="BR17" i="35"/>
  <c r="BT12" i="35"/>
  <c r="BU17" i="35"/>
  <c r="BU12" i="35"/>
  <c r="BS17" i="35"/>
  <c r="BS12" i="35"/>
  <c r="DL2" i="35"/>
  <c r="AN62" i="35"/>
  <c r="CO85" i="35"/>
  <c r="AF87" i="35"/>
  <c r="CO81" i="35"/>
  <c r="AF96" i="35"/>
  <c r="AN82" i="35"/>
  <c r="AN73" i="35"/>
  <c r="AN72" i="35"/>
  <c r="AN81" i="35"/>
  <c r="AN83" i="35"/>
  <c r="AF92" i="35"/>
  <c r="AN93" i="35"/>
  <c r="AN102" i="35"/>
  <c r="AN96" i="35"/>
  <c r="AF94" i="35"/>
  <c r="AF73" i="35"/>
  <c r="CO72" i="35"/>
  <c r="CO60" i="35"/>
  <c r="AN103" i="35"/>
  <c r="AN86" i="35"/>
  <c r="AN90" i="35"/>
  <c r="CO103" i="35"/>
  <c r="AN97" i="35"/>
  <c r="CO69" i="35"/>
  <c r="AF97" i="35"/>
  <c r="AN94" i="35"/>
  <c r="AN70" i="35"/>
  <c r="AN76" i="35"/>
  <c r="AF83" i="35"/>
  <c r="AF65" i="35"/>
  <c r="CO97" i="35"/>
  <c r="AN75" i="35"/>
  <c r="AN79" i="35"/>
  <c r="AN74" i="35"/>
  <c r="CO86" i="35"/>
  <c r="AN101" i="35"/>
  <c r="AN71" i="35"/>
  <c r="CO68" i="35"/>
  <c r="CO83" i="35"/>
  <c r="AN92" i="35"/>
  <c r="CO99" i="35"/>
  <c r="AF102" i="35"/>
  <c r="CO96" i="35"/>
  <c r="CO67" i="35"/>
  <c r="AF60" i="35"/>
  <c r="CO62" i="35"/>
  <c r="CO74" i="35"/>
  <c r="CO75" i="35"/>
  <c r="AF80" i="35"/>
  <c r="AN63" i="35"/>
  <c r="AN87" i="35"/>
  <c r="CO71" i="35"/>
  <c r="AN84" i="35"/>
  <c r="AF76" i="35"/>
  <c r="AF85" i="35"/>
  <c r="AN89" i="35"/>
  <c r="AF104" i="35"/>
  <c r="CO102" i="35"/>
  <c r="AF100" i="35"/>
  <c r="AF74" i="35"/>
  <c r="CO101" i="35"/>
  <c r="CO90" i="35"/>
  <c r="CO89" i="35"/>
  <c r="AN80" i="35"/>
  <c r="CO78" i="35"/>
  <c r="AN95" i="35"/>
  <c r="AN69" i="35"/>
  <c r="AN65" i="35"/>
  <c r="AN68" i="35"/>
  <c r="CO91" i="35"/>
  <c r="CO70" i="35"/>
  <c r="AN99" i="35"/>
  <c r="AY39" i="35"/>
  <c r="AF88" i="35"/>
  <c r="AN67" i="35"/>
  <c r="AN64" i="35"/>
  <c r="AF70" i="35"/>
  <c r="AN88" i="35"/>
  <c r="AF99" i="35"/>
  <c r="AN85" i="35"/>
  <c r="AN104" i="35"/>
  <c r="AF64" i="35"/>
  <c r="AF63" i="35"/>
  <c r="AF82" i="35"/>
  <c r="AF90" i="35"/>
  <c r="AF77" i="35"/>
  <c r="AN78" i="35"/>
  <c r="AN100" i="35"/>
  <c r="AN98" i="35"/>
  <c r="AF101" i="35"/>
  <c r="CO100" i="35"/>
  <c r="CO65" i="35"/>
  <c r="CO92" i="35"/>
  <c r="AF95" i="35"/>
  <c r="AF93" i="35"/>
  <c r="CO93" i="35"/>
  <c r="AF103" i="35"/>
  <c r="AF86" i="35"/>
  <c r="AF84" i="35"/>
  <c r="AF62" i="35"/>
  <c r="CO80" i="35"/>
  <c r="CO87" i="35"/>
  <c r="CO66" i="35"/>
  <c r="AN91" i="35"/>
  <c r="CO82" i="35"/>
  <c r="ER5" i="35" l="1"/>
  <c r="ES5" i="35"/>
  <c r="CN57" i="35"/>
  <c r="CN18" i="35"/>
  <c r="AX43" i="35"/>
  <c r="CN14" i="35"/>
  <c r="CN50" i="35"/>
  <c r="AX32" i="35"/>
  <c r="AX54" i="35"/>
  <c r="AX45" i="35"/>
  <c r="CN33" i="35"/>
  <c r="CN49" i="35"/>
  <c r="AX10" i="35"/>
  <c r="AX44" i="35"/>
  <c r="CN42" i="35"/>
  <c r="CN12" i="35"/>
  <c r="AX26" i="35"/>
  <c r="CN34" i="35"/>
  <c r="AX8" i="35"/>
  <c r="CN55" i="35"/>
  <c r="CN30" i="35"/>
  <c r="CN20" i="35"/>
  <c r="AX15" i="35"/>
  <c r="CN61" i="35"/>
  <c r="AX31" i="35"/>
  <c r="AX56" i="35"/>
  <c r="AX27" i="35"/>
  <c r="CN52" i="35"/>
  <c r="AX53" i="35"/>
  <c r="AX16" i="35"/>
  <c r="AX11" i="35"/>
  <c r="CN24" i="35"/>
  <c r="CN25" i="35"/>
  <c r="CN39" i="35"/>
  <c r="AX22" i="35"/>
  <c r="AX41" i="35"/>
  <c r="AX23" i="35"/>
  <c r="AX59" i="35"/>
  <c r="AX36" i="35"/>
  <c r="CN51" i="35"/>
  <c r="CN19" i="35"/>
  <c r="CN48" i="35"/>
  <c r="CN35" i="35"/>
  <c r="CN40" i="35"/>
  <c r="AX58" i="35"/>
  <c r="AX60" i="35"/>
  <c r="AX46" i="35"/>
  <c r="AX29" i="35"/>
  <c r="AX38" i="35"/>
  <c r="AX7" i="35"/>
  <c r="AX13" i="35"/>
  <c r="AX17" i="35"/>
  <c r="CN21" i="35"/>
  <c r="AX37" i="35"/>
  <c r="CN28" i="35"/>
  <c r="AX47" i="35"/>
  <c r="CN9" i="35"/>
  <c r="CN60" i="35"/>
  <c r="AX9" i="35"/>
  <c r="AX19" i="35"/>
  <c r="AX24" i="35"/>
  <c r="CN46" i="35"/>
  <c r="CN17" i="35"/>
  <c r="AX51" i="35"/>
  <c r="AX28" i="35"/>
  <c r="AX21" i="35"/>
  <c r="CN23" i="35"/>
  <c r="CN47" i="35"/>
  <c r="AX48" i="35"/>
  <c r="CN56" i="35"/>
  <c r="CN37" i="35"/>
  <c r="CN53" i="35"/>
  <c r="AX34" i="35"/>
  <c r="AX35" i="35"/>
  <c r="CN15" i="35"/>
  <c r="CN11" i="35"/>
  <c r="CN10" i="35"/>
  <c r="AX14" i="35"/>
  <c r="AX20" i="35"/>
  <c r="AX61" i="35"/>
  <c r="AX12" i="35"/>
  <c r="AX52" i="35"/>
  <c r="AX18" i="35"/>
  <c r="AX49" i="35"/>
  <c r="AX42" i="35"/>
  <c r="CN45" i="35"/>
  <c r="CN31" i="35"/>
  <c r="CN13" i="35"/>
  <c r="CN41" i="35"/>
  <c r="CN36" i="35"/>
  <c r="CN44" i="35"/>
  <c r="AX33" i="35"/>
  <c r="CN54" i="35"/>
  <c r="CN38" i="35"/>
  <c r="CN58" i="35"/>
  <c r="CN27" i="35"/>
  <c r="AX50" i="35"/>
  <c r="CO61" i="35"/>
  <c r="AN60" i="35"/>
  <c r="AF89" i="35"/>
  <c r="CO79" i="35"/>
  <c r="BE60" i="35"/>
  <c r="AF68" i="35"/>
  <c r="AF78" i="35"/>
  <c r="AN58" i="35"/>
  <c r="AF91" i="35"/>
  <c r="AN56" i="35"/>
  <c r="AF75" i="35"/>
  <c r="CO98" i="35"/>
  <c r="CO52" i="35"/>
  <c r="AF52" i="35"/>
  <c r="AF81" i="35"/>
  <c r="CO104" i="35"/>
  <c r="AF72" i="35"/>
  <c r="BA60" i="35"/>
  <c r="CO84" i="35"/>
  <c r="AF61" i="35"/>
  <c r="CO94" i="35"/>
  <c r="AF57" i="35"/>
  <c r="AN53" i="35"/>
  <c r="AF98" i="35"/>
  <c r="AN59" i="35"/>
  <c r="CO77" i="35"/>
  <c r="CO57" i="35"/>
  <c r="CO63" i="35"/>
  <c r="AF66" i="35"/>
  <c r="AN77" i="35"/>
  <c r="CO53" i="35"/>
  <c r="CO64" i="35"/>
  <c r="AZ60" i="35"/>
  <c r="CO59" i="35"/>
  <c r="AF54" i="35"/>
  <c r="BD61" i="35"/>
  <c r="CO54" i="35"/>
  <c r="AN61" i="35"/>
  <c r="BC60" i="35"/>
  <c r="AF69" i="35"/>
  <c r="AF58" i="35"/>
  <c r="BB60" i="35"/>
  <c r="AF79" i="35"/>
  <c r="AF71" i="35"/>
  <c r="AN66" i="35"/>
  <c r="BD60" i="35"/>
  <c r="CO95" i="35"/>
  <c r="AF67" i="35"/>
  <c r="AY60" i="35"/>
  <c r="CO73" i="35"/>
  <c r="CO88" i="35"/>
  <c r="AF59" i="35"/>
  <c r="CO56" i="35"/>
  <c r="ET5" i="35" l="1"/>
  <c r="AX40" i="35"/>
  <c r="AX57" i="35"/>
  <c r="AX25" i="35"/>
  <c r="AX30" i="35"/>
  <c r="AX6" i="35"/>
  <c r="CN29" i="35"/>
  <c r="CN8" i="35"/>
  <c r="CN32" i="35"/>
  <c r="CN43" i="35"/>
  <c r="CN16" i="35"/>
  <c r="AX55" i="35"/>
  <c r="CN26" i="35"/>
  <c r="AX80" i="35"/>
  <c r="CN80" i="35"/>
  <c r="AX88" i="35"/>
  <c r="CN88" i="35"/>
  <c r="AX98" i="35"/>
  <c r="CN98" i="35"/>
  <c r="AX66" i="35"/>
  <c r="CN66" i="35"/>
  <c r="AX81" i="35"/>
  <c r="CN81" i="35"/>
  <c r="AX79" i="35"/>
  <c r="CN79" i="35"/>
  <c r="AX73" i="35"/>
  <c r="CN73" i="35"/>
  <c r="CN22" i="35"/>
  <c r="CN69" i="35"/>
  <c r="AX69" i="35"/>
  <c r="AX64" i="35"/>
  <c r="CN64" i="35"/>
  <c r="CN68" i="35"/>
  <c r="AX68" i="35"/>
  <c r="AX94" i="35"/>
  <c r="CN94" i="35"/>
  <c r="CN67" i="35"/>
  <c r="AX67" i="35"/>
  <c r="CN78" i="35"/>
  <c r="AX78" i="35"/>
  <c r="AX91" i="35"/>
  <c r="CN91" i="35"/>
  <c r="AX104" i="35"/>
  <c r="CN104" i="35"/>
  <c r="CN7" i="35"/>
  <c r="CN59" i="35"/>
  <c r="AX71" i="35"/>
  <c r="CN71" i="35"/>
  <c r="CN93" i="35"/>
  <c r="AX93" i="35"/>
  <c r="AX100" i="35"/>
  <c r="CN100" i="35"/>
  <c r="CN87" i="35"/>
  <c r="AX87" i="35"/>
  <c r="CN62" i="35"/>
  <c r="AX62" i="35"/>
  <c r="AX99" i="35"/>
  <c r="CN99" i="35"/>
  <c r="CN74" i="35"/>
  <c r="AX74" i="35"/>
  <c r="AX75" i="35"/>
  <c r="CN75" i="35"/>
  <c r="AX82" i="35"/>
  <c r="CN82" i="35"/>
  <c r="AX97" i="35"/>
  <c r="CN97" i="35"/>
  <c r="CN76" i="35"/>
  <c r="AX76" i="35"/>
  <c r="AX92" i="35"/>
  <c r="CN92" i="35"/>
  <c r="CN102" i="35"/>
  <c r="AX102" i="35"/>
  <c r="AX83" i="35"/>
  <c r="CN83" i="35"/>
  <c r="CN86" i="35"/>
  <c r="AX86" i="35"/>
  <c r="CN90" i="35"/>
  <c r="AX90" i="35"/>
  <c r="AX65" i="35"/>
  <c r="CN65" i="35"/>
  <c r="CN77" i="35"/>
  <c r="AX77" i="35"/>
  <c r="AX96" i="35"/>
  <c r="CN96" i="35"/>
  <c r="CN85" i="35"/>
  <c r="AX85" i="35"/>
  <c r="AX72" i="35"/>
  <c r="CN72" i="35"/>
  <c r="AX95" i="35"/>
  <c r="CN95" i="35"/>
  <c r="AX70" i="35"/>
  <c r="CN70" i="35"/>
  <c r="CN101" i="35"/>
  <c r="AX101" i="35"/>
  <c r="CN103" i="35"/>
  <c r="AX103" i="35"/>
  <c r="AX63" i="35"/>
  <c r="CN63" i="35"/>
  <c r="CN84" i="35"/>
  <c r="AX84" i="35"/>
  <c r="AX89" i="35"/>
  <c r="CN89" i="35"/>
  <c r="CX60" i="35"/>
  <c r="BG60" i="35"/>
  <c r="BW60" i="35" s="1"/>
  <c r="BH60" i="35"/>
  <c r="BX60" i="35" s="1"/>
  <c r="BI60" i="35"/>
  <c r="BY60" i="35" s="1"/>
  <c r="BJ60" i="35"/>
  <c r="BZ60" i="35" s="1"/>
  <c r="BK60" i="35"/>
  <c r="CA60" i="35" s="1"/>
  <c r="BL60" i="35"/>
  <c r="CB60" i="35" s="1"/>
  <c r="BM60" i="35"/>
  <c r="CC60" i="35" s="1"/>
  <c r="AC31" i="35"/>
  <c r="N31" i="35" s="1"/>
  <c r="BA15" i="35"/>
  <c r="AM58" i="35"/>
  <c r="CT53" i="35"/>
  <c r="CR57" i="35"/>
  <c r="AY48" i="35"/>
  <c r="AO56" i="35"/>
  <c r="AH52" i="35"/>
  <c r="AG59" i="35"/>
  <c r="CQ54" i="35"/>
  <c r="AG52" i="35"/>
  <c r="BD71" i="35"/>
  <c r="AQ59" i="35"/>
  <c r="AF53" i="35"/>
  <c r="AP58" i="35"/>
  <c r="BA43" i="35"/>
  <c r="BA99" i="35"/>
  <c r="BB10" i="35"/>
  <c r="BB40" i="35"/>
  <c r="AK59" i="35"/>
  <c r="CR56" i="35"/>
  <c r="BD21" i="35"/>
  <c r="AN52" i="35"/>
  <c r="AR58" i="35"/>
  <c r="BB12" i="35"/>
  <c r="BC43" i="35"/>
  <c r="CU52" i="35"/>
  <c r="AP56" i="35"/>
  <c r="AZ32" i="35"/>
  <c r="CT57" i="35"/>
  <c r="BB37" i="35"/>
  <c r="AY73" i="35"/>
  <c r="BC13" i="35"/>
  <c r="BC87" i="35"/>
  <c r="CQ56" i="35"/>
  <c r="CP52" i="35"/>
  <c r="AZ46" i="35"/>
  <c r="CU56" i="35"/>
  <c r="CO58" i="35"/>
  <c r="AP53" i="35"/>
  <c r="AK52" i="35"/>
  <c r="AY76" i="35"/>
  <c r="AO59" i="35"/>
  <c r="AM52" i="35"/>
  <c r="CU57" i="35"/>
  <c r="BD27" i="35"/>
  <c r="AL57" i="35"/>
  <c r="CV52" i="35"/>
  <c r="AY10" i="35"/>
  <c r="CP54" i="35"/>
  <c r="AT58" i="35"/>
  <c r="BC31" i="35"/>
  <c r="CS52" i="35"/>
  <c r="AK57" i="35"/>
  <c r="AJ52" i="35"/>
  <c r="BB89" i="35"/>
  <c r="AZ40" i="35"/>
  <c r="AJ59" i="35"/>
  <c r="AO58" i="35"/>
  <c r="AH54" i="35"/>
  <c r="AJ54" i="35"/>
  <c r="AI58" i="35"/>
  <c r="BA81" i="35"/>
  <c r="AR56" i="35"/>
  <c r="CT52" i="35"/>
  <c r="AS58" i="35"/>
  <c r="CP56" i="35"/>
  <c r="BB29" i="35"/>
  <c r="AU59" i="35"/>
  <c r="BD90" i="35"/>
  <c r="AP59" i="35"/>
  <c r="AL54" i="35"/>
  <c r="AZ65" i="35"/>
  <c r="BD51" i="35"/>
  <c r="CR53" i="35"/>
  <c r="AI52" i="35"/>
  <c r="CQ52" i="35"/>
  <c r="CO55" i="35"/>
  <c r="CS56" i="35"/>
  <c r="BC76" i="35"/>
  <c r="CU53" i="35"/>
  <c r="BE21" i="35"/>
  <c r="BB19" i="35"/>
  <c r="BE12" i="35"/>
  <c r="BA84" i="35"/>
  <c r="AF56" i="35"/>
  <c r="BE39" i="35"/>
  <c r="AG57" i="35"/>
  <c r="CS57" i="35"/>
  <c r="BD82" i="35"/>
  <c r="CP53" i="35"/>
  <c r="BC83" i="35"/>
  <c r="AQ53" i="35"/>
  <c r="CS53" i="35"/>
  <c r="AG54" i="35"/>
  <c r="AR59" i="35"/>
  <c r="CO76" i="35"/>
  <c r="BB83" i="35"/>
  <c r="CU54" i="35"/>
  <c r="BC21" i="35"/>
  <c r="AZ88" i="35"/>
  <c r="BD72" i="35"/>
  <c r="CP57" i="35"/>
  <c r="AS53" i="35"/>
  <c r="CT56" i="35"/>
  <c r="AK54" i="35"/>
  <c r="AZ93" i="35"/>
  <c r="AM59" i="35"/>
  <c r="BB22" i="35"/>
  <c r="AZ101" i="35"/>
  <c r="BD25" i="35"/>
  <c r="BB66" i="35"/>
  <c r="AY92" i="35"/>
  <c r="AL52" i="35"/>
  <c r="BD38" i="35"/>
  <c r="AY81" i="35"/>
  <c r="AN54" i="35"/>
  <c r="AF55" i="35"/>
  <c r="AY42" i="35"/>
  <c r="BB14" i="35"/>
  <c r="AU53" i="35"/>
  <c r="CR54" i="35"/>
  <c r="CS54" i="35"/>
  <c r="AH57" i="35"/>
  <c r="AT56" i="35"/>
  <c r="BD31" i="35"/>
  <c r="AQ58" i="35"/>
  <c r="BE63" i="35"/>
  <c r="AJ57" i="35"/>
  <c r="CR52" i="35"/>
  <c r="AY34" i="35"/>
  <c r="BA41" i="35"/>
  <c r="CV59" i="35"/>
  <c r="AS56" i="35"/>
  <c r="CV56" i="35"/>
  <c r="BC92" i="35"/>
  <c r="CQ53" i="35"/>
  <c r="BE84" i="35"/>
  <c r="AI57" i="35"/>
  <c r="AU58" i="35"/>
  <c r="BC55" i="35"/>
  <c r="BB82" i="35"/>
  <c r="BE11" i="35"/>
  <c r="BE74" i="35"/>
  <c r="AL59" i="35"/>
  <c r="BB35" i="35"/>
  <c r="CT54" i="35"/>
  <c r="AN57" i="35"/>
  <c r="AJ58" i="35"/>
  <c r="CV53" i="35"/>
  <c r="BB45" i="35"/>
  <c r="BB16" i="35"/>
  <c r="AS59" i="35"/>
  <c r="AH59" i="35"/>
  <c r="BA22" i="35"/>
  <c r="AZ86" i="35"/>
  <c r="BE19" i="35"/>
  <c r="BA27" i="35"/>
  <c r="BA65" i="35"/>
  <c r="AU56" i="35"/>
  <c r="BC70" i="35"/>
  <c r="AG58" i="35"/>
  <c r="BA37" i="35"/>
  <c r="BC94" i="35"/>
  <c r="AM57" i="35"/>
  <c r="AY74" i="35"/>
  <c r="AI54" i="35"/>
  <c r="AT59" i="35"/>
  <c r="CV54" i="35"/>
  <c r="AM54" i="35"/>
  <c r="AR53" i="35"/>
  <c r="BA83" i="35"/>
  <c r="AZ33" i="35"/>
  <c r="AN55" i="35"/>
  <c r="AH58" i="35"/>
  <c r="BD12" i="35"/>
  <c r="BB101" i="35"/>
  <c r="CQ57" i="35"/>
  <c r="AK58" i="35"/>
  <c r="AI59" i="35"/>
  <c r="AY75" i="35"/>
  <c r="BD58" i="35"/>
  <c r="BA42" i="35"/>
  <c r="AZ27" i="35"/>
  <c r="BE64" i="35"/>
  <c r="AY23" i="35"/>
  <c r="BC33" i="35"/>
  <c r="CV57" i="35"/>
  <c r="AT53" i="35"/>
  <c r="AQ56" i="35"/>
  <c r="BE10" i="35"/>
  <c r="AO53" i="35"/>
  <c r="BD57" i="35"/>
  <c r="AL58" i="35"/>
  <c r="AZ48" i="35"/>
  <c r="AY24" i="35"/>
  <c r="DB60" i="35" l="1"/>
  <c r="DC60" i="35"/>
  <c r="CY60" i="35"/>
  <c r="DA60" i="35"/>
  <c r="CZ60" i="35"/>
  <c r="DD60" i="35"/>
  <c r="DC61" i="35"/>
  <c r="BL61" i="35"/>
  <c r="CB61" i="35" s="1"/>
  <c r="CR58" i="35"/>
  <c r="CT58" i="35"/>
  <c r="AS54" i="35"/>
  <c r="AS55" i="35"/>
  <c r="AU55" i="35"/>
  <c r="AI53" i="35"/>
  <c r="AJ53" i="35"/>
  <c r="AS57" i="35"/>
  <c r="AO57" i="35"/>
  <c r="AH53" i="35"/>
  <c r="AK53" i="35"/>
  <c r="AT52" i="35"/>
  <c r="AR55" i="35"/>
  <c r="AR57" i="35"/>
  <c r="AU54" i="35"/>
  <c r="DF60" i="35"/>
  <c r="AM55" i="35"/>
  <c r="AP52" i="35"/>
  <c r="CS55" i="35"/>
  <c r="AS52" i="35"/>
  <c r="AT57" i="35"/>
  <c r="CQ59" i="35"/>
  <c r="AJ56" i="35"/>
  <c r="AL56" i="35"/>
  <c r="AH56" i="35"/>
  <c r="CP55" i="35"/>
  <c r="CS59" i="35"/>
  <c r="AK55" i="35"/>
  <c r="AK56" i="35"/>
  <c r="CP59" i="35"/>
  <c r="AU57" i="35"/>
  <c r="AL55" i="35"/>
  <c r="AT55" i="35"/>
  <c r="AG53" i="35"/>
  <c r="CQ58" i="35"/>
  <c r="AM53" i="35"/>
  <c r="CQ55" i="35"/>
  <c r="AG55" i="35"/>
  <c r="AP55" i="35"/>
  <c r="AQ52" i="35"/>
  <c r="AU52" i="35"/>
  <c r="AO54" i="35"/>
  <c r="AL53" i="35"/>
  <c r="AQ55" i="35"/>
  <c r="CS58" i="35"/>
  <c r="AI55" i="35"/>
  <c r="AQ54" i="35"/>
  <c r="AR52" i="35"/>
  <c r="AG56" i="35"/>
  <c r="CU58" i="35"/>
  <c r="AP54" i="35"/>
  <c r="AI56" i="35"/>
  <c r="AH55" i="35"/>
  <c r="AT54" i="35"/>
  <c r="CT55" i="35"/>
  <c r="AQ57" i="35"/>
  <c r="CV58" i="35"/>
  <c r="AO55" i="35"/>
  <c r="AM56" i="35"/>
  <c r="CT59" i="35"/>
  <c r="CR59" i="35"/>
  <c r="AR54" i="35"/>
  <c r="CU59" i="35"/>
  <c r="CV55" i="35"/>
  <c r="AO52" i="35"/>
  <c r="AJ55" i="35"/>
  <c r="AP57" i="35"/>
  <c r="CU55" i="35"/>
  <c r="CR55" i="35"/>
  <c r="CP58" i="35"/>
  <c r="DB70" i="35" l="1"/>
  <c r="BK70" i="35"/>
  <c r="CA70" i="35" s="1"/>
  <c r="DB94" i="35"/>
  <c r="BK94" i="35"/>
  <c r="CA94" i="35" s="1"/>
  <c r="CY93" i="35"/>
  <c r="BH93" i="35"/>
  <c r="BX93" i="35" s="1"/>
  <c r="CX73" i="35"/>
  <c r="BG73" i="35"/>
  <c r="BW73" i="35" s="1"/>
  <c r="CZ83" i="35"/>
  <c r="BI83" i="35"/>
  <c r="BY83" i="35" s="1"/>
  <c r="DA83" i="35"/>
  <c r="BJ83" i="35"/>
  <c r="BZ83" i="35" s="1"/>
  <c r="DB83" i="35"/>
  <c r="BK83" i="35"/>
  <c r="CA83" i="35" s="1"/>
  <c r="CY88" i="35"/>
  <c r="BH88" i="35"/>
  <c r="BX88" i="35" s="1"/>
  <c r="DD64" i="35"/>
  <c r="BM64" i="35"/>
  <c r="CC64" i="35" s="1"/>
  <c r="DC72" i="35"/>
  <c r="BL72" i="35"/>
  <c r="CB72" i="35" s="1"/>
  <c r="CY101" i="35"/>
  <c r="BH101" i="35"/>
  <c r="BX101" i="35" s="1"/>
  <c r="DA101" i="35"/>
  <c r="BJ101" i="35"/>
  <c r="BZ101" i="35" s="1"/>
  <c r="DC90" i="35"/>
  <c r="BL90" i="35"/>
  <c r="CB90" i="35" s="1"/>
  <c r="DB87" i="35"/>
  <c r="BK87" i="35"/>
  <c r="CA87" i="35" s="1"/>
  <c r="CX81" i="35"/>
  <c r="BG81" i="35"/>
  <c r="BW81" i="35" s="1"/>
  <c r="CZ81" i="35"/>
  <c r="BI81" i="35"/>
  <c r="BY81" i="35" s="1"/>
  <c r="DA82" i="35"/>
  <c r="BJ82" i="35"/>
  <c r="BZ82" i="35" s="1"/>
  <c r="DC82" i="35"/>
  <c r="BL82" i="35"/>
  <c r="CB82" i="35" s="1"/>
  <c r="DA89" i="35"/>
  <c r="BJ89" i="35"/>
  <c r="BZ89" i="35" s="1"/>
  <c r="CX92" i="35"/>
  <c r="BG92" i="35"/>
  <c r="BW92" i="35" s="1"/>
  <c r="DB92" i="35"/>
  <c r="BK92" i="35"/>
  <c r="CA92" i="35" s="1"/>
  <c r="CX75" i="35"/>
  <c r="BG75" i="35"/>
  <c r="BW75" i="35" s="1"/>
  <c r="DD63" i="35"/>
  <c r="BM63" i="35"/>
  <c r="CC63" i="35" s="1"/>
  <c r="CZ99" i="35"/>
  <c r="BI99" i="35"/>
  <c r="BY99" i="35" s="1"/>
  <c r="CY65" i="35"/>
  <c r="BH65" i="35"/>
  <c r="BX65" i="35" s="1"/>
  <c r="CZ65" i="35"/>
  <c r="BI65" i="35"/>
  <c r="BY65" i="35" s="1"/>
  <c r="DC71" i="35"/>
  <c r="BL71" i="35"/>
  <c r="CB71" i="35" s="1"/>
  <c r="CZ84" i="35"/>
  <c r="BI84" i="35"/>
  <c r="BY84" i="35" s="1"/>
  <c r="DD84" i="35"/>
  <c r="BM84" i="35"/>
  <c r="CC84" i="35" s="1"/>
  <c r="CY86" i="35"/>
  <c r="BH86" i="35"/>
  <c r="BX86" i="35" s="1"/>
  <c r="CX76" i="35"/>
  <c r="BG76" i="35"/>
  <c r="BW76" i="35" s="1"/>
  <c r="DB76" i="35"/>
  <c r="BK76" i="35"/>
  <c r="CA76" i="35" s="1"/>
  <c r="CX74" i="35"/>
  <c r="BG74" i="35"/>
  <c r="BW74" i="35" s="1"/>
  <c r="DD74" i="35"/>
  <c r="BM74" i="35"/>
  <c r="CC74" i="35" s="1"/>
  <c r="DA66" i="35"/>
  <c r="BJ66" i="35"/>
  <c r="BZ66" i="35" s="1"/>
  <c r="BL58" i="35"/>
  <c r="CB58" i="35" s="1"/>
  <c r="DC57" i="35"/>
  <c r="DC58" i="35"/>
  <c r="DB55" i="35"/>
  <c r="BK55" i="35"/>
  <c r="CA55" i="35" s="1"/>
  <c r="BL57" i="35"/>
  <c r="CB57" i="35" s="1"/>
  <c r="DG60" i="35"/>
  <c r="AD12" i="35" l="1"/>
  <c r="AN12" i="35"/>
  <c r="AD41" i="35" l="1"/>
  <c r="AP12" i="35"/>
  <c r="AS12" i="35"/>
  <c r="AU12" i="35"/>
  <c r="AQ12" i="35"/>
  <c r="AN41" i="35"/>
  <c r="AO12" i="35"/>
  <c r="AT12" i="35"/>
  <c r="AR12" i="35"/>
  <c r="AD25" i="35" l="1"/>
  <c r="AP41" i="35"/>
  <c r="AT41" i="35"/>
  <c r="AO41" i="35"/>
  <c r="AQ41" i="35"/>
  <c r="AS41" i="35"/>
  <c r="AR41" i="35"/>
  <c r="AN25" i="35"/>
  <c r="AU41" i="35"/>
  <c r="AD45" i="35" l="1"/>
  <c r="AU25" i="35"/>
  <c r="AR25" i="35"/>
  <c r="AP25" i="35"/>
  <c r="AQ25" i="35"/>
  <c r="AT25" i="35"/>
  <c r="AO25" i="35"/>
  <c r="AS25" i="35"/>
  <c r="S33" i="37" l="1"/>
  <c r="S45" i="37" s="1"/>
  <c r="R33" i="37"/>
  <c r="R45" i="37" s="1"/>
  <c r="R68" i="37" s="1"/>
  <c r="P33" i="37"/>
  <c r="P45" i="37" s="1"/>
  <c r="U33" i="37"/>
  <c r="U45" i="37" s="1"/>
  <c r="U56" i="37" s="1"/>
  <c r="J47" i="37" s="1"/>
  <c r="Q33" i="37"/>
  <c r="Q45" i="37" s="1"/>
  <c r="T33" i="37"/>
  <c r="T45" i="37" s="1"/>
  <c r="V33" i="37"/>
  <c r="V45" i="37" s="1"/>
  <c r="AD19" i="35"/>
  <c r="R56" i="37" l="1"/>
  <c r="T56" i="37"/>
  <c r="I47" i="37" s="1"/>
  <c r="T68" i="37"/>
  <c r="Q56" i="37"/>
  <c r="Q68" i="37"/>
  <c r="S56" i="37"/>
  <c r="H47" i="37" s="1"/>
  <c r="S68" i="37"/>
  <c r="U68" i="37"/>
  <c r="V68" i="37"/>
  <c r="V56" i="37"/>
  <c r="K47" i="37" s="1"/>
  <c r="P56" i="37"/>
  <c r="P68" i="37"/>
  <c r="W33" i="37" l="1"/>
  <c r="F33" i="37" s="1"/>
  <c r="E47" i="37"/>
  <c r="G47" i="37"/>
  <c r="F47" i="37"/>
  <c r="AD40" i="35"/>
  <c r="AD13" i="35" l="1"/>
  <c r="AD10" i="35" l="1"/>
  <c r="BE55" i="35"/>
  <c r="AZ100" i="35"/>
  <c r="BE89" i="35"/>
  <c r="BB67" i="35"/>
  <c r="AY19" i="35"/>
  <c r="BC89" i="35"/>
  <c r="DK82" i="35"/>
  <c r="AZ58" i="35"/>
  <c r="BA29" i="35"/>
  <c r="AY9" i="35"/>
  <c r="CJ92" i="35"/>
  <c r="AZ17" i="35"/>
  <c r="BA23" i="35"/>
  <c r="AY99" i="35"/>
  <c r="DF76" i="35"/>
  <c r="BC7" i="35"/>
  <c r="BC32" i="35"/>
  <c r="AY78" i="35"/>
  <c r="BB38" i="35"/>
  <c r="AY77" i="35"/>
  <c r="BD59" i="35"/>
  <c r="BA89" i="35"/>
  <c r="BB9" i="35"/>
  <c r="BD50" i="35"/>
  <c r="DK90" i="35"/>
  <c r="DH99" i="35"/>
  <c r="AZ61" i="35"/>
  <c r="BD43" i="35"/>
  <c r="BA54" i="35"/>
  <c r="AY8" i="35"/>
  <c r="BA53" i="35"/>
  <c r="AZ76" i="35"/>
  <c r="BC10" i="35"/>
  <c r="CG88" i="35"/>
  <c r="BE103" i="35"/>
  <c r="BC93" i="35"/>
  <c r="BE95" i="35"/>
  <c r="BE15" i="35"/>
  <c r="BE49" i="35"/>
  <c r="BA63" i="35"/>
  <c r="CO41" i="35"/>
  <c r="BE22" i="35"/>
  <c r="BC42" i="35"/>
  <c r="BD76" i="35"/>
  <c r="BC34" i="35"/>
  <c r="BA75" i="35"/>
  <c r="BB62" i="35"/>
  <c r="AY65" i="35"/>
  <c r="AZ18" i="35"/>
  <c r="CH60" i="35"/>
  <c r="BB43" i="35"/>
  <c r="BD74" i="35"/>
  <c r="BE98" i="35"/>
  <c r="BD47" i="35"/>
  <c r="AY80" i="35"/>
  <c r="BA38" i="35"/>
  <c r="BA26" i="35"/>
  <c r="BD42" i="35"/>
  <c r="BA64" i="35"/>
  <c r="AN40" i="35"/>
  <c r="BC54" i="35"/>
  <c r="AY69" i="35"/>
  <c r="CK60" i="35"/>
  <c r="BC36" i="35"/>
  <c r="BB56" i="35"/>
  <c r="CH81" i="35"/>
  <c r="BC101" i="35"/>
  <c r="AY47" i="35"/>
  <c r="BE57" i="35"/>
  <c r="AY87" i="35"/>
  <c r="AZ70" i="35"/>
  <c r="BD24" i="35"/>
  <c r="BD66" i="35"/>
  <c r="AZ12" i="35"/>
  <c r="AZ55" i="35"/>
  <c r="AY17" i="35"/>
  <c r="AY50" i="35"/>
  <c r="BC48" i="35"/>
  <c r="AZ10" i="35"/>
  <c r="AY33" i="35"/>
  <c r="CF75" i="35"/>
  <c r="BD23" i="35"/>
  <c r="BA72" i="35"/>
  <c r="CJ87" i="35"/>
  <c r="CK58" i="35"/>
  <c r="AY22" i="35"/>
  <c r="BE56" i="35"/>
  <c r="AZ44" i="35"/>
  <c r="CJ70" i="35"/>
  <c r="BA45" i="35"/>
  <c r="BE7" i="35"/>
  <c r="CG86" i="35"/>
  <c r="BC19" i="35"/>
  <c r="CH99" i="35"/>
  <c r="BC102" i="35"/>
  <c r="BE66" i="35"/>
  <c r="BE37" i="35"/>
  <c r="BD73" i="35"/>
  <c r="BE50" i="35"/>
  <c r="BA33" i="35"/>
  <c r="AZ52" i="35"/>
  <c r="BD84" i="35"/>
  <c r="AY84" i="35"/>
  <c r="BD87" i="35"/>
  <c r="BD29" i="35"/>
  <c r="BD14" i="35"/>
  <c r="BB74" i="35"/>
  <c r="AZ16" i="35"/>
  <c r="AZ77" i="35"/>
  <c r="BA80" i="35"/>
  <c r="BC30" i="35"/>
  <c r="CG60" i="35"/>
  <c r="BE30" i="35"/>
  <c r="BE43" i="35"/>
  <c r="AZ26" i="35"/>
  <c r="DH84" i="35"/>
  <c r="CI89" i="35"/>
  <c r="AZ69" i="35"/>
  <c r="BA19" i="35"/>
  <c r="BB27" i="35"/>
  <c r="BE48" i="35"/>
  <c r="AY25" i="35"/>
  <c r="BA69" i="35"/>
  <c r="BB53" i="35"/>
  <c r="BE65" i="35"/>
  <c r="BB88" i="35"/>
  <c r="BD70" i="35"/>
  <c r="BA36" i="35"/>
  <c r="BD69" i="35"/>
  <c r="BE70" i="35"/>
  <c r="BA39" i="35"/>
  <c r="AY68" i="35"/>
  <c r="AY41" i="35"/>
  <c r="BD97" i="35"/>
  <c r="BD26" i="35"/>
  <c r="BB34" i="35"/>
  <c r="BA16" i="35"/>
  <c r="DG88" i="35"/>
  <c r="BB99" i="35"/>
  <c r="BC52" i="35"/>
  <c r="BB32" i="35"/>
  <c r="AZ42" i="35"/>
  <c r="BB61" i="35"/>
  <c r="AZ49" i="35"/>
  <c r="BB50" i="35"/>
  <c r="AZ63" i="35"/>
  <c r="BA50" i="35"/>
  <c r="BE18" i="35"/>
  <c r="BB103" i="35"/>
  <c r="AZ95" i="35"/>
  <c r="BC74" i="35"/>
  <c r="BD9" i="35"/>
  <c r="BB64" i="35"/>
  <c r="BB41" i="35"/>
  <c r="DJ94" i="35"/>
  <c r="DF81" i="35"/>
  <c r="AZ84" i="35"/>
  <c r="BA32" i="35"/>
  <c r="BB47" i="35"/>
  <c r="BD89" i="35"/>
  <c r="DL64" i="35"/>
  <c r="BC37" i="35"/>
  <c r="AY51" i="35"/>
  <c r="BD103" i="35"/>
  <c r="AY100" i="35"/>
  <c r="BE6" i="35"/>
  <c r="AZ8" i="35"/>
  <c r="BD46" i="35"/>
  <c r="AY14" i="35"/>
  <c r="BE36" i="35"/>
  <c r="AY53" i="35"/>
  <c r="DF74" i="35"/>
  <c r="AY18" i="35"/>
  <c r="BC95" i="35"/>
  <c r="AY85" i="35"/>
  <c r="BB28" i="35"/>
  <c r="BC40" i="35"/>
  <c r="BB51" i="35"/>
  <c r="AY37" i="35"/>
  <c r="DK72" i="35"/>
  <c r="BD11" i="35"/>
  <c r="AF41" i="35"/>
  <c r="BC81" i="35"/>
  <c r="BC85" i="35"/>
  <c r="BE54" i="35"/>
  <c r="DL63" i="35"/>
  <c r="AZ56" i="35"/>
  <c r="CJ60" i="35"/>
  <c r="AZ68" i="35"/>
  <c r="BC84" i="35"/>
  <c r="DI60" i="35"/>
  <c r="DK58" i="35"/>
  <c r="BC14" i="35"/>
  <c r="BC64" i="35"/>
  <c r="BC39" i="35"/>
  <c r="BB80" i="35"/>
  <c r="BC9" i="35"/>
  <c r="AZ31" i="35"/>
  <c r="AZ79" i="35"/>
  <c r="AZ35" i="35"/>
  <c r="BE9" i="35"/>
  <c r="CI66" i="35"/>
  <c r="BB21" i="35"/>
  <c r="AZ25" i="35"/>
  <c r="BC75" i="35"/>
  <c r="BB15" i="35"/>
  <c r="BC99" i="35"/>
  <c r="CL60" i="35"/>
  <c r="AY67" i="35"/>
  <c r="AY44" i="35"/>
  <c r="DL74" i="35"/>
  <c r="BB65" i="35"/>
  <c r="BA100" i="35"/>
  <c r="BE53" i="35"/>
  <c r="BD35" i="35"/>
  <c r="AY58" i="35"/>
  <c r="CL74" i="35"/>
  <c r="BA104" i="35"/>
  <c r="AY61" i="35"/>
  <c r="DK57" i="35"/>
  <c r="BD65" i="35"/>
  <c r="BA18" i="35"/>
  <c r="AY52" i="35"/>
  <c r="BE85" i="35"/>
  <c r="AY62" i="35"/>
  <c r="AZ43" i="35"/>
  <c r="BB17" i="35"/>
  <c r="AZ91" i="35"/>
  <c r="AY27" i="35"/>
  <c r="BB24" i="35"/>
  <c r="BC17" i="35"/>
  <c r="AZ104" i="35"/>
  <c r="BD41" i="35"/>
  <c r="BE24" i="35"/>
  <c r="BD88" i="35"/>
  <c r="BE29" i="35"/>
  <c r="BC65" i="35"/>
  <c r="BB72" i="35"/>
  <c r="BC49" i="35"/>
  <c r="BD39" i="35"/>
  <c r="BA14" i="35"/>
  <c r="BB46" i="35"/>
  <c r="AY32" i="35"/>
  <c r="BC35" i="35"/>
  <c r="BB13" i="35"/>
  <c r="BB49" i="35"/>
  <c r="CK72" i="35"/>
  <c r="BB85" i="35"/>
  <c r="BD6" i="35"/>
  <c r="BE26" i="35"/>
  <c r="BC18" i="35"/>
  <c r="CJ76" i="35"/>
  <c r="AN45" i="35"/>
  <c r="BD68" i="35"/>
  <c r="BA20" i="35"/>
  <c r="BE20" i="35"/>
  <c r="BA68" i="35"/>
  <c r="BA76" i="35"/>
  <c r="DJ55" i="35"/>
  <c r="CK71" i="35"/>
  <c r="BD30" i="35"/>
  <c r="CG93" i="35"/>
  <c r="BC78" i="35"/>
  <c r="BD75" i="35"/>
  <c r="AY63" i="35"/>
  <c r="BA49" i="35"/>
  <c r="BC79" i="35"/>
  <c r="BD37" i="35"/>
  <c r="BC22" i="35"/>
  <c r="AZ78" i="35"/>
  <c r="BD101" i="35"/>
  <c r="BD67" i="35"/>
  <c r="BA73" i="35"/>
  <c r="AY98" i="35"/>
  <c r="BC45" i="35"/>
  <c r="DG93" i="35"/>
  <c r="BB86" i="35"/>
  <c r="BE96" i="35"/>
  <c r="BE69" i="35"/>
  <c r="BC29" i="35"/>
  <c r="BA46" i="35"/>
  <c r="CK57" i="35"/>
  <c r="AZ13" i="35"/>
  <c r="AZ41" i="35"/>
  <c r="AY13" i="35"/>
  <c r="BE44" i="35"/>
  <c r="AZ19" i="35"/>
  <c r="BC16" i="35"/>
  <c r="BE104" i="35"/>
  <c r="AZ38" i="35"/>
  <c r="CK90" i="35"/>
  <c r="BA10" i="35"/>
  <c r="BD33" i="35"/>
  <c r="BE42" i="35"/>
  <c r="BB92" i="35"/>
  <c r="BA59" i="35"/>
  <c r="CI101" i="35"/>
  <c r="BD104" i="35"/>
  <c r="DJ92" i="35"/>
  <c r="BA101" i="35"/>
  <c r="BE77" i="35"/>
  <c r="BC23" i="35"/>
  <c r="BE101" i="35"/>
  <c r="BC62" i="35"/>
  <c r="BE8" i="35"/>
  <c r="BE38" i="35"/>
  <c r="CJ94" i="35"/>
  <c r="BB39" i="35"/>
  <c r="AY70" i="35"/>
  <c r="BE40" i="35"/>
  <c r="BE75" i="35"/>
  <c r="DK60" i="35"/>
  <c r="AZ72" i="35"/>
  <c r="BB11" i="35"/>
  <c r="AY93" i="35"/>
  <c r="DK61" i="35"/>
  <c r="BE17" i="35"/>
  <c r="BC6" i="35"/>
  <c r="BA17" i="35"/>
  <c r="AY72" i="35"/>
  <c r="BE51" i="35"/>
  <c r="BB73" i="35"/>
  <c r="BC103" i="35"/>
  <c r="BC50" i="35"/>
  <c r="DF73" i="35"/>
  <c r="AY43" i="35"/>
  <c r="BA90" i="35"/>
  <c r="BC46" i="35"/>
  <c r="BD86" i="35"/>
  <c r="CO19" i="35"/>
  <c r="BD94" i="35"/>
  <c r="BE79" i="35"/>
  <c r="BE31" i="35"/>
  <c r="AZ81" i="35"/>
  <c r="AZ11" i="35"/>
  <c r="BC25" i="35"/>
  <c r="AY29" i="35"/>
  <c r="DK71" i="35"/>
  <c r="AZ87" i="35"/>
  <c r="BD64" i="35"/>
  <c r="BA6" i="35"/>
  <c r="CK82" i="35"/>
  <c r="BE90" i="35"/>
  <c r="BA78" i="35"/>
  <c r="BA67" i="35"/>
  <c r="BD79" i="35"/>
  <c r="BA71" i="35"/>
  <c r="BB75" i="35"/>
  <c r="BE41" i="35"/>
  <c r="BD18" i="35"/>
  <c r="BE14" i="35"/>
  <c r="BB81" i="35"/>
  <c r="BC28" i="35"/>
  <c r="BA11" i="35"/>
  <c r="BA87" i="35"/>
  <c r="DJ83" i="35"/>
  <c r="BC71" i="35"/>
  <c r="CF76" i="35"/>
  <c r="AZ90" i="35"/>
  <c r="DJ87" i="35"/>
  <c r="BB59" i="35"/>
  <c r="CG65" i="35"/>
  <c r="AY12" i="35"/>
  <c r="BC98" i="35"/>
  <c r="BB87" i="35"/>
  <c r="AY96" i="35"/>
  <c r="BA79" i="35"/>
  <c r="BE92" i="35"/>
  <c r="BD36" i="35"/>
  <c r="BE102" i="35"/>
  <c r="AZ82" i="35"/>
  <c r="AY55" i="35"/>
  <c r="BC91" i="35"/>
  <c r="AZ66" i="35"/>
  <c r="BD20" i="35"/>
  <c r="AY86" i="35"/>
  <c r="DG86" i="35"/>
  <c r="BD55" i="35"/>
  <c r="DH83" i="35"/>
  <c r="BA74" i="35"/>
  <c r="AF25" i="35"/>
  <c r="BD100" i="35"/>
  <c r="BA88" i="35"/>
  <c r="BE59" i="35"/>
  <c r="BA24" i="35"/>
  <c r="AZ45" i="35"/>
  <c r="BD85" i="35"/>
  <c r="CH65" i="35"/>
  <c r="BE82" i="35"/>
  <c r="BE73" i="35"/>
  <c r="AY35" i="35"/>
  <c r="BE88" i="35"/>
  <c r="BA61" i="35"/>
  <c r="AZ59" i="35"/>
  <c r="BA30" i="35"/>
  <c r="BC57" i="35"/>
  <c r="BA35" i="35"/>
  <c r="BD53" i="35"/>
  <c r="AY38" i="35"/>
  <c r="CJ83" i="35"/>
  <c r="AY6" i="35"/>
  <c r="AZ14" i="35"/>
  <c r="DJ60" i="35"/>
  <c r="BC100" i="35"/>
  <c r="BE86" i="35"/>
  <c r="BB94" i="35"/>
  <c r="AZ39" i="35"/>
  <c r="BB48" i="35"/>
  <c r="AZ50" i="35"/>
  <c r="BC20" i="35"/>
  <c r="BB102" i="35"/>
  <c r="AZ83" i="35"/>
  <c r="AY21" i="35"/>
  <c r="BC72" i="35"/>
  <c r="BD98" i="35"/>
  <c r="BD44" i="35"/>
  <c r="BB104" i="35"/>
  <c r="AZ75" i="35"/>
  <c r="BC12" i="35"/>
  <c r="AZ62" i="35"/>
  <c r="BE94" i="35"/>
  <c r="DL84" i="35"/>
  <c r="BE34" i="35"/>
  <c r="AZ6" i="35"/>
  <c r="BA44" i="35"/>
  <c r="BA91" i="35"/>
  <c r="BD99" i="35"/>
  <c r="BE46" i="35"/>
  <c r="BE78" i="35"/>
  <c r="BC69" i="35"/>
  <c r="AY79" i="35"/>
  <c r="BB58" i="35"/>
  <c r="AY40" i="35"/>
  <c r="AZ30" i="35"/>
  <c r="AY89" i="35"/>
  <c r="BA57" i="35"/>
  <c r="BB7" i="35"/>
  <c r="BE99" i="35"/>
  <c r="BD8" i="35"/>
  <c r="BA51" i="35"/>
  <c r="AZ80" i="35"/>
  <c r="BB91" i="35"/>
  <c r="BD48" i="35"/>
  <c r="AY31" i="35"/>
  <c r="AY91" i="35"/>
  <c r="BC56" i="35"/>
  <c r="CH83" i="35"/>
  <c r="BC67" i="35"/>
  <c r="CI83" i="35"/>
  <c r="BC59" i="35"/>
  <c r="BA94" i="35"/>
  <c r="BA70" i="35"/>
  <c r="BE16" i="35"/>
  <c r="BA93" i="35"/>
  <c r="AZ97" i="35"/>
  <c r="AY83" i="35"/>
  <c r="CF60" i="35"/>
  <c r="AF12" i="35"/>
  <c r="BC90" i="35"/>
  <c r="BD52" i="35"/>
  <c r="AZ51" i="35"/>
  <c r="BD15" i="35"/>
  <c r="DI82" i="35"/>
  <c r="AF45" i="35"/>
  <c r="AZ102" i="35"/>
  <c r="BE81" i="35"/>
  <c r="BD19" i="35"/>
  <c r="CI60" i="35"/>
  <c r="BE100" i="35"/>
  <c r="AZ89" i="35"/>
  <c r="AY7" i="35"/>
  <c r="BE27" i="35"/>
  <c r="AY57" i="35"/>
  <c r="BE76" i="35"/>
  <c r="BC97" i="35"/>
  <c r="BA56" i="35"/>
  <c r="BB52" i="35"/>
  <c r="BE52" i="35"/>
  <c r="BA48" i="35"/>
  <c r="BE23" i="35"/>
  <c r="BB78" i="35"/>
  <c r="BE61" i="35"/>
  <c r="AY20" i="35"/>
  <c r="AY56" i="35"/>
  <c r="BC82" i="35"/>
  <c r="BB33" i="35"/>
  <c r="BE97" i="35"/>
  <c r="BB97" i="35"/>
  <c r="AY97" i="35"/>
  <c r="AZ29" i="35"/>
  <c r="BD32" i="35"/>
  <c r="BC63" i="35"/>
  <c r="BA40" i="35"/>
  <c r="AZ64" i="35"/>
  <c r="BC53" i="35"/>
  <c r="BA52" i="35"/>
  <c r="BA82" i="35"/>
  <c r="AZ99" i="35"/>
  <c r="AZ36" i="35"/>
  <c r="BA97" i="35"/>
  <c r="AY90" i="35"/>
  <c r="BD81" i="35"/>
  <c r="BE68" i="35"/>
  <c r="BD45" i="35"/>
  <c r="CO25" i="35"/>
  <c r="AY66" i="35"/>
  <c r="BD10" i="35"/>
  <c r="BD83" i="35"/>
  <c r="AY101" i="35"/>
  <c r="BD13" i="35"/>
  <c r="BD96" i="35"/>
  <c r="AY46" i="35"/>
  <c r="BB96" i="35"/>
  <c r="AY71" i="35"/>
  <c r="BA95" i="35"/>
  <c r="AZ73" i="35"/>
  <c r="BE87" i="35"/>
  <c r="AZ24" i="35"/>
  <c r="BB23" i="35"/>
  <c r="AF19" i="35"/>
  <c r="AZ47" i="35"/>
  <c r="BC86" i="35"/>
  <c r="BC73" i="35"/>
  <c r="AZ23" i="35"/>
  <c r="DI101" i="35"/>
  <c r="BC38" i="35"/>
  <c r="BA96" i="35"/>
  <c r="BE13" i="35"/>
  <c r="BA58" i="35"/>
  <c r="BA47" i="35"/>
  <c r="BD95" i="35"/>
  <c r="BE47" i="35"/>
  <c r="BC27" i="35"/>
  <c r="CF74" i="35"/>
  <c r="BC51" i="35"/>
  <c r="BB44" i="35"/>
  <c r="DH60" i="35"/>
  <c r="BB54" i="35"/>
  <c r="BA85" i="35"/>
  <c r="BD63" i="35"/>
  <c r="BA21" i="35"/>
  <c r="BD91" i="35"/>
  <c r="AY30" i="35"/>
  <c r="BC24" i="35"/>
  <c r="CK61" i="35"/>
  <c r="AZ96" i="35"/>
  <c r="BC8" i="35"/>
  <c r="BD54" i="35"/>
  <c r="BB31" i="35"/>
  <c r="AY28" i="35"/>
  <c r="BB25" i="35"/>
  <c r="AZ15" i="35"/>
  <c r="AZ22" i="35"/>
  <c r="BA31" i="35"/>
  <c r="BC44" i="35"/>
  <c r="BA25" i="35"/>
  <c r="AY15" i="35"/>
  <c r="BA12" i="35"/>
  <c r="BE71" i="35"/>
  <c r="BD93" i="35"/>
  <c r="BA98" i="35"/>
  <c r="CL64" i="35"/>
  <c r="BE72" i="35"/>
  <c r="BB30" i="35"/>
  <c r="DJ70" i="35"/>
  <c r="BE67" i="35"/>
  <c r="CG101" i="35"/>
  <c r="BC47" i="35"/>
  <c r="BD34" i="35"/>
  <c r="BD78" i="35"/>
  <c r="DF75" i="35"/>
  <c r="BA86" i="35"/>
  <c r="BD62" i="35"/>
  <c r="BC41" i="35"/>
  <c r="AY103" i="35"/>
  <c r="DL60" i="35"/>
  <c r="CI82" i="35"/>
  <c r="BC88" i="35"/>
  <c r="AY82" i="35"/>
  <c r="DJ76" i="35"/>
  <c r="CL84" i="35"/>
  <c r="AY16" i="35"/>
  <c r="BB36" i="35"/>
  <c r="AY49" i="35"/>
  <c r="AY26" i="35"/>
  <c r="AZ103" i="35"/>
  <c r="BD92" i="35"/>
  <c r="AY59" i="35"/>
  <c r="BA102" i="35"/>
  <c r="BC66" i="35"/>
  <c r="BD80" i="35"/>
  <c r="BA28" i="35"/>
  <c r="BD17" i="35"/>
  <c r="BB77" i="35"/>
  <c r="DH81" i="35"/>
  <c r="AZ98" i="35"/>
  <c r="BB76" i="35"/>
  <c r="BA62" i="35"/>
  <c r="BC61" i="35"/>
  <c r="DI66" i="35"/>
  <c r="AY95" i="35"/>
  <c r="DF92" i="35"/>
  <c r="BA13" i="35"/>
  <c r="AY64" i="35"/>
  <c r="AZ9" i="35"/>
  <c r="AZ57" i="35"/>
  <c r="BD77" i="35"/>
  <c r="BB18" i="35"/>
  <c r="AZ34" i="35"/>
  <c r="AZ74" i="35"/>
  <c r="BB71" i="35"/>
  <c r="AZ71" i="35"/>
  <c r="CO45" i="35"/>
  <c r="AZ67" i="35"/>
  <c r="AY102" i="35"/>
  <c r="BA55" i="35"/>
  <c r="BB95" i="35"/>
  <c r="BC96" i="35"/>
  <c r="BD7" i="35"/>
  <c r="BD22" i="35"/>
  <c r="BB42" i="35"/>
  <c r="BE58" i="35"/>
  <c r="CH84" i="35"/>
  <c r="BE32" i="35"/>
  <c r="BB69" i="35"/>
  <c r="BB55" i="35"/>
  <c r="BB20" i="35"/>
  <c r="AZ21" i="35"/>
  <c r="BD28" i="35"/>
  <c r="BE28" i="35"/>
  <c r="AN19" i="35"/>
  <c r="BB6" i="35"/>
  <c r="BB8" i="35"/>
  <c r="BD40" i="35"/>
  <c r="BA8" i="35"/>
  <c r="BE80" i="35"/>
  <c r="AY45" i="35"/>
  <c r="AZ94" i="35"/>
  <c r="AY11" i="35"/>
  <c r="BC11" i="35"/>
  <c r="DG65" i="35"/>
  <c r="CF81" i="35"/>
  <c r="CO12" i="35"/>
  <c r="CF92" i="35"/>
  <c r="BE83" i="35"/>
  <c r="AZ53" i="35"/>
  <c r="DG101" i="35"/>
  <c r="BD102" i="35"/>
  <c r="BE35" i="35"/>
  <c r="CO40" i="35"/>
  <c r="BA66" i="35"/>
  <c r="BB98" i="35"/>
  <c r="BE45" i="35"/>
  <c r="AY104" i="35"/>
  <c r="BC15" i="35"/>
  <c r="DH65" i="35"/>
  <c r="AZ7" i="35"/>
  <c r="BB68" i="35"/>
  <c r="BE91" i="35"/>
  <c r="CL63" i="35"/>
  <c r="BD16" i="35"/>
  <c r="AZ20" i="35"/>
  <c r="BA7" i="35"/>
  <c r="BB90" i="35"/>
  <c r="AY88" i="35"/>
  <c r="AZ54" i="35"/>
  <c r="AY36" i="35"/>
  <c r="BA9" i="35"/>
  <c r="BC80" i="35"/>
  <c r="BD49" i="35"/>
  <c r="BB84" i="35"/>
  <c r="BA92" i="35"/>
  <c r="BB57" i="35"/>
  <c r="BC68" i="35"/>
  <c r="AN13" i="35"/>
  <c r="BC77" i="35"/>
  <c r="BE25" i="35"/>
  <c r="BA34" i="35"/>
  <c r="DI89" i="35"/>
  <c r="BD56" i="35"/>
  <c r="BB70" i="35"/>
  <c r="AY94" i="35"/>
  <c r="CJ55" i="35"/>
  <c r="BC26" i="35"/>
  <c r="BB93" i="35"/>
  <c r="AY54" i="35"/>
  <c r="BA77" i="35"/>
  <c r="AZ28" i="35"/>
  <c r="BB100" i="35"/>
  <c r="AZ85" i="35"/>
  <c r="AZ37" i="35"/>
  <c r="AF40" i="35"/>
  <c r="BB26" i="35"/>
  <c r="BC104" i="35"/>
  <c r="CF73" i="35"/>
  <c r="BA103" i="35"/>
  <c r="BB63" i="35"/>
  <c r="AZ92" i="35"/>
  <c r="BE33" i="35"/>
  <c r="BE62" i="35"/>
  <c r="BC58" i="35"/>
  <c r="BB79" i="35"/>
  <c r="DI83" i="35"/>
  <c r="BE93" i="35"/>
  <c r="AF13" i="35"/>
  <c r="CO13" i="35"/>
  <c r="AN10" i="35"/>
  <c r="BM93" i="35" l="1"/>
  <c r="DD93" i="35"/>
  <c r="BJ79" i="35"/>
  <c r="DA79" i="35"/>
  <c r="DB58" i="35"/>
  <c r="BK58" i="35"/>
  <c r="BM62" i="35"/>
  <c r="DD62" i="35"/>
  <c r="CY92" i="35"/>
  <c r="BH92" i="35"/>
  <c r="BJ63" i="35"/>
  <c r="DA63" i="35"/>
  <c r="BI103" i="35"/>
  <c r="CZ103" i="35"/>
  <c r="BK104" i="35"/>
  <c r="DB104" i="35"/>
  <c r="CY85" i="35"/>
  <c r="BH85" i="35"/>
  <c r="DA100" i="35"/>
  <c r="BJ100" i="35"/>
  <c r="BI77" i="35"/>
  <c r="CZ77" i="35"/>
  <c r="BG54" i="35"/>
  <c r="CX54" i="35"/>
  <c r="DA93" i="35"/>
  <c r="BJ93" i="35"/>
  <c r="BG94" i="35"/>
  <c r="CX94" i="35"/>
  <c r="BJ70" i="35"/>
  <c r="DA70" i="35"/>
  <c r="BL56" i="35"/>
  <c r="DC56" i="35"/>
  <c r="BK77" i="35"/>
  <c r="DB77" i="35"/>
  <c r="BK68" i="35"/>
  <c r="DB68" i="35"/>
  <c r="DA57" i="35"/>
  <c r="BJ57" i="35"/>
  <c r="BI92" i="35"/>
  <c r="CZ92" i="35"/>
  <c r="BJ84" i="35"/>
  <c r="DA84" i="35"/>
  <c r="BK80" i="35"/>
  <c r="DB80" i="35"/>
  <c r="CY54" i="35"/>
  <c r="BH54" i="35"/>
  <c r="BG88" i="35"/>
  <c r="CX88" i="35"/>
  <c r="DA90" i="35"/>
  <c r="BJ90" i="35"/>
  <c r="DD91" i="35"/>
  <c r="BM91" i="35"/>
  <c r="DA68" i="35"/>
  <c r="BJ68" i="35"/>
  <c r="CX104" i="35"/>
  <c r="BG104" i="35"/>
  <c r="DA98" i="35"/>
  <c r="BJ98" i="35"/>
  <c r="CZ66" i="35"/>
  <c r="BI66" i="35"/>
  <c r="BL102" i="35"/>
  <c r="DC102" i="35"/>
  <c r="CY53" i="35"/>
  <c r="BH53" i="35"/>
  <c r="DD83" i="35"/>
  <c r="BM83" i="35"/>
  <c r="CY94" i="35"/>
  <c r="BH94" i="35"/>
  <c r="DD80" i="35"/>
  <c r="BM80" i="35"/>
  <c r="BJ55" i="35"/>
  <c r="DA55" i="35"/>
  <c r="BJ69" i="35"/>
  <c r="DA69" i="35"/>
  <c r="DD58" i="35"/>
  <c r="BM58" i="35"/>
  <c r="DB96" i="35"/>
  <c r="BK96" i="35"/>
  <c r="DA95" i="35"/>
  <c r="BJ95" i="35"/>
  <c r="BI55" i="35"/>
  <c r="CZ55" i="35"/>
  <c r="CX102" i="35"/>
  <c r="BG102" i="35"/>
  <c r="CY67" i="35"/>
  <c r="BH67" i="35"/>
  <c r="CY71" i="35"/>
  <c r="BH71" i="35"/>
  <c r="DA71" i="35"/>
  <c r="BJ71" i="35"/>
  <c r="CY74" i="35"/>
  <c r="BH74" i="35"/>
  <c r="DC77" i="35"/>
  <c r="BL77" i="35"/>
  <c r="BH57" i="35"/>
  <c r="CY57" i="35"/>
  <c r="BG64" i="35"/>
  <c r="CX64" i="35"/>
  <c r="CX95" i="35"/>
  <c r="BG95" i="35"/>
  <c r="BK61" i="35"/>
  <c r="DB61" i="35"/>
  <c r="BI62" i="35"/>
  <c r="CZ62" i="35"/>
  <c r="BJ76" i="35"/>
  <c r="DA76" i="35"/>
  <c r="CY98" i="35"/>
  <c r="BH98" i="35"/>
  <c r="BJ77" i="35"/>
  <c r="DA77" i="35"/>
  <c r="DC80" i="35"/>
  <c r="BL80" i="35"/>
  <c r="DB66" i="35"/>
  <c r="BK66" i="35"/>
  <c r="BI102" i="35"/>
  <c r="CZ102" i="35"/>
  <c r="BG59" i="35"/>
  <c r="CX59" i="35"/>
  <c r="DC92" i="35"/>
  <c r="BL92" i="35"/>
  <c r="CY103" i="35"/>
  <c r="BH103" i="35"/>
  <c r="CX82" i="35"/>
  <c r="BG82" i="35"/>
  <c r="BK88" i="35"/>
  <c r="DB88" i="35"/>
  <c r="CX103" i="35"/>
  <c r="BG103" i="35"/>
  <c r="BL62" i="35"/>
  <c r="DC62" i="35"/>
  <c r="CZ86" i="35"/>
  <c r="BI86" i="35"/>
  <c r="BL78" i="35"/>
  <c r="DC78" i="35"/>
  <c r="BM67" i="35"/>
  <c r="DD67" i="35"/>
  <c r="DD72" i="35"/>
  <c r="BM72" i="35"/>
  <c r="BI98" i="35"/>
  <c r="CZ98" i="35"/>
  <c r="DC93" i="35"/>
  <c r="BL93" i="35"/>
  <c r="DD71" i="35"/>
  <c r="BM71" i="35"/>
  <c r="DC54" i="35"/>
  <c r="BL54" i="35"/>
  <c r="BH96" i="35"/>
  <c r="CY96" i="35"/>
  <c r="DC91" i="35"/>
  <c r="BL91" i="35"/>
  <c r="DC63" i="35"/>
  <c r="BL63" i="35"/>
  <c r="BI85" i="35"/>
  <c r="CZ85" i="35"/>
  <c r="DA54" i="35"/>
  <c r="BJ54" i="35"/>
  <c r="BL95" i="35"/>
  <c r="DC95" i="35"/>
  <c r="CZ58" i="35"/>
  <c r="BI58" i="35"/>
  <c r="BI96" i="35"/>
  <c r="CZ96" i="35"/>
  <c r="DB73" i="35"/>
  <c r="BK73" i="35"/>
  <c r="DB86" i="35"/>
  <c r="BK86" i="35"/>
  <c r="BM87" i="35"/>
  <c r="DD87" i="35"/>
  <c r="BH73" i="35"/>
  <c r="CY73" i="35"/>
  <c r="BI95" i="35"/>
  <c r="CZ95" i="35"/>
  <c r="BG71" i="35"/>
  <c r="CX71" i="35"/>
  <c r="DA96" i="35"/>
  <c r="BJ96" i="35"/>
  <c r="BL96" i="35"/>
  <c r="DC96" i="35"/>
  <c r="CX101" i="35"/>
  <c r="BG101" i="35"/>
  <c r="BL83" i="35"/>
  <c r="DC83" i="35"/>
  <c r="CX66" i="35"/>
  <c r="BG66" i="35"/>
  <c r="DD68" i="35"/>
  <c r="BM68" i="35"/>
  <c r="DC81" i="35"/>
  <c r="BL81" i="35"/>
  <c r="BG90" i="35"/>
  <c r="CX90" i="35"/>
  <c r="CZ97" i="35"/>
  <c r="BI97" i="35"/>
  <c r="CY99" i="35"/>
  <c r="BH99" i="35"/>
  <c r="BI82" i="35"/>
  <c r="CZ82" i="35"/>
  <c r="BI52" i="35"/>
  <c r="CZ52" i="35"/>
  <c r="BK53" i="35"/>
  <c r="DB53" i="35"/>
  <c r="BH64" i="35"/>
  <c r="CY64" i="35"/>
  <c r="BK63" i="35"/>
  <c r="DB63" i="35"/>
  <c r="BG97" i="35"/>
  <c r="CX97" i="35"/>
  <c r="BJ97" i="35"/>
  <c r="DA97" i="35"/>
  <c r="BM97" i="35"/>
  <c r="DD97" i="35"/>
  <c r="BK82" i="35"/>
  <c r="DB82" i="35"/>
  <c r="CX56" i="35"/>
  <c r="BG56" i="35"/>
  <c r="BM61" i="35"/>
  <c r="DD61" i="35"/>
  <c r="BJ78" i="35"/>
  <c r="DA78" i="35"/>
  <c r="BM52" i="35"/>
  <c r="DD52" i="35"/>
  <c r="BJ52" i="35"/>
  <c r="DA52" i="35"/>
  <c r="CZ56" i="35"/>
  <c r="BI56" i="35"/>
  <c r="BK97" i="35"/>
  <c r="DB97" i="35"/>
  <c r="BM76" i="35"/>
  <c r="DD76" i="35"/>
  <c r="CX57" i="35"/>
  <c r="BG57" i="35"/>
  <c r="CY89" i="35"/>
  <c r="BH89" i="35"/>
  <c r="DD100" i="35"/>
  <c r="BM100" i="35"/>
  <c r="DD81" i="35"/>
  <c r="BM81" i="35"/>
  <c r="CY102" i="35"/>
  <c r="BH102" i="35"/>
  <c r="BL52" i="35"/>
  <c r="DC52" i="35"/>
  <c r="BK90" i="35"/>
  <c r="DB90" i="35"/>
  <c r="CX83" i="35"/>
  <c r="BG83" i="35"/>
  <c r="CY97" i="35"/>
  <c r="BH97" i="35"/>
  <c r="BI93" i="35"/>
  <c r="CZ93" i="35"/>
  <c r="BI70" i="35"/>
  <c r="CZ70" i="35"/>
  <c r="BI94" i="35"/>
  <c r="CZ94" i="35"/>
  <c r="DB59" i="35"/>
  <c r="BK59" i="35"/>
  <c r="DB67" i="35"/>
  <c r="BK67" i="35"/>
  <c r="DB56" i="35"/>
  <c r="BK56" i="35"/>
  <c r="CX91" i="35"/>
  <c r="BG91" i="35"/>
  <c r="DA91" i="35"/>
  <c r="BJ91" i="35"/>
  <c r="CY80" i="35"/>
  <c r="BH80" i="35"/>
  <c r="DD99" i="35"/>
  <c r="BM99" i="35"/>
  <c r="BI57" i="35"/>
  <c r="CZ57" i="35"/>
  <c r="BG89" i="35"/>
  <c r="CX89" i="35"/>
  <c r="BJ58" i="35"/>
  <c r="DA58" i="35"/>
  <c r="CX79" i="35"/>
  <c r="BG79" i="35"/>
  <c r="DB69" i="35"/>
  <c r="BK69" i="35"/>
  <c r="DD78" i="35"/>
  <c r="BM78" i="35"/>
  <c r="DC99" i="35"/>
  <c r="BL99" i="35"/>
  <c r="CZ91" i="35"/>
  <c r="BI91" i="35"/>
  <c r="DD94" i="35"/>
  <c r="BM94" i="35"/>
  <c r="BH62" i="35"/>
  <c r="CY62" i="35"/>
  <c r="CY75" i="35"/>
  <c r="BH75" i="35"/>
  <c r="DA104" i="35"/>
  <c r="BJ104" i="35"/>
  <c r="DC98" i="35"/>
  <c r="BL98" i="35"/>
  <c r="BK72" i="35"/>
  <c r="DB72" i="35"/>
  <c r="CY83" i="35"/>
  <c r="BH83" i="35"/>
  <c r="BJ102" i="35"/>
  <c r="DA102" i="35"/>
  <c r="BJ94" i="35"/>
  <c r="DA94" i="35"/>
  <c r="DD86" i="35"/>
  <c r="BM86" i="35"/>
  <c r="BK100" i="35"/>
  <c r="DB100" i="35"/>
  <c r="BL53" i="35"/>
  <c r="DC53" i="35"/>
  <c r="BK57" i="35"/>
  <c r="DB57" i="35"/>
  <c r="BH59" i="35"/>
  <c r="CY59" i="35"/>
  <c r="CZ61" i="35"/>
  <c r="BI61" i="35"/>
  <c r="DD88" i="35"/>
  <c r="BM88" i="35"/>
  <c r="BM73" i="35"/>
  <c r="DD73" i="35"/>
  <c r="BM82" i="35"/>
  <c r="DD82" i="35"/>
  <c r="DC85" i="35"/>
  <c r="BL85" i="35"/>
  <c r="BM59" i="35"/>
  <c r="DD59" i="35"/>
  <c r="BI88" i="35"/>
  <c r="CZ88" i="35"/>
  <c r="DC100" i="35"/>
  <c r="BL100" i="35"/>
  <c r="BI74" i="35"/>
  <c r="CZ74" i="35"/>
  <c r="DC55" i="35"/>
  <c r="BL55" i="35"/>
  <c r="BG86" i="35"/>
  <c r="CX86" i="35"/>
  <c r="CY66" i="35"/>
  <c r="BH66" i="35"/>
  <c r="BK91" i="35"/>
  <c r="DB91" i="35"/>
  <c r="CX55" i="35"/>
  <c r="BG55" i="35"/>
  <c r="CY82" i="35"/>
  <c r="BH82" i="35"/>
  <c r="DD102" i="35"/>
  <c r="BM102" i="35"/>
  <c r="DD92" i="35"/>
  <c r="BM92" i="35"/>
  <c r="CZ79" i="35"/>
  <c r="BI79" i="35"/>
  <c r="BG96" i="35"/>
  <c r="CX96" i="35"/>
  <c r="DA87" i="35"/>
  <c r="BJ87" i="35"/>
  <c r="DB98" i="35"/>
  <c r="BK98" i="35"/>
  <c r="DA59" i="35"/>
  <c r="BJ59" i="35"/>
  <c r="BH90" i="35"/>
  <c r="CY90" i="35"/>
  <c r="BK71" i="35"/>
  <c r="DB71" i="35"/>
  <c r="BI87" i="35"/>
  <c r="CZ87" i="35"/>
  <c r="DA81" i="35"/>
  <c r="BJ81" i="35"/>
  <c r="DA75" i="35"/>
  <c r="BJ75" i="35"/>
  <c r="BI71" i="35"/>
  <c r="CZ71" i="35"/>
  <c r="DC79" i="35"/>
  <c r="BL79" i="35"/>
  <c r="CZ67" i="35"/>
  <c r="BI67" i="35"/>
  <c r="CZ78" i="35"/>
  <c r="BI78" i="35"/>
  <c r="BM90" i="35"/>
  <c r="DD90" i="35"/>
  <c r="DC64" i="35"/>
  <c r="BL64" i="35"/>
  <c r="CY87" i="35"/>
  <c r="BH87" i="35"/>
  <c r="BH81" i="35"/>
  <c r="CY81" i="35"/>
  <c r="DD79" i="35"/>
  <c r="BM79" i="35"/>
  <c r="BL94" i="35"/>
  <c r="DC94" i="35"/>
  <c r="DC86" i="35"/>
  <c r="BL86" i="35"/>
  <c r="CZ90" i="35"/>
  <c r="BI90" i="35"/>
  <c r="BK103" i="35"/>
  <c r="DB103" i="35"/>
  <c r="DA73" i="35"/>
  <c r="BJ73" i="35"/>
  <c r="BG72" i="35"/>
  <c r="CX72" i="35"/>
  <c r="CX93" i="35"/>
  <c r="BG93" i="35"/>
  <c r="CY72" i="35"/>
  <c r="BH72" i="35"/>
  <c r="DD75" i="35"/>
  <c r="BM75" i="35"/>
  <c r="BG70" i="35"/>
  <c r="CX70" i="35"/>
  <c r="DB62" i="35"/>
  <c r="BK62" i="35"/>
  <c r="DD101" i="35"/>
  <c r="BM101" i="35"/>
  <c r="DD77" i="35"/>
  <c r="BM77" i="35"/>
  <c r="BI101" i="35"/>
  <c r="CZ101" i="35"/>
  <c r="BL104" i="35"/>
  <c r="DC104" i="35"/>
  <c r="BI59" i="35"/>
  <c r="CZ59" i="35"/>
  <c r="DA92" i="35"/>
  <c r="BJ92" i="35"/>
  <c r="DD104" i="35"/>
  <c r="BM104" i="35"/>
  <c r="DD69" i="35"/>
  <c r="BM69" i="35"/>
  <c r="DD96" i="35"/>
  <c r="BM96" i="35"/>
  <c r="BJ86" i="35"/>
  <c r="DA86" i="35"/>
  <c r="CX98" i="35"/>
  <c r="BG98" i="35"/>
  <c r="CZ73" i="35"/>
  <c r="BI73" i="35"/>
  <c r="BL67" i="35"/>
  <c r="DC67" i="35"/>
  <c r="BL101" i="35"/>
  <c r="DC101" i="35"/>
  <c r="CY78" i="35"/>
  <c r="BH78" i="35"/>
  <c r="BK79" i="35"/>
  <c r="DB79" i="35"/>
  <c r="CX63" i="35"/>
  <c r="BG63" i="35"/>
  <c r="DC75" i="35"/>
  <c r="BL75" i="35"/>
  <c r="BK78" i="35"/>
  <c r="DB78" i="35"/>
  <c r="BI76" i="35"/>
  <c r="CZ76" i="35"/>
  <c r="CZ68" i="35"/>
  <c r="BI68" i="35"/>
  <c r="BL68" i="35"/>
  <c r="DC68" i="35"/>
  <c r="BJ85" i="35"/>
  <c r="DA85" i="35"/>
  <c r="BJ72" i="35"/>
  <c r="DA72" i="35"/>
  <c r="BK65" i="35"/>
  <c r="DB65" i="35"/>
  <c r="DC88" i="35"/>
  <c r="BL88" i="35"/>
  <c r="CY104" i="35"/>
  <c r="BH104" i="35"/>
  <c r="BH91" i="35"/>
  <c r="CY91" i="35"/>
  <c r="BG62" i="35"/>
  <c r="CX62" i="35"/>
  <c r="DD85" i="35"/>
  <c r="BM85" i="35"/>
  <c r="BG52" i="35"/>
  <c r="CX52" i="35"/>
  <c r="DC65" i="35"/>
  <c r="BL65" i="35"/>
  <c r="CX61" i="35"/>
  <c r="BG61" i="35"/>
  <c r="BI104" i="35"/>
  <c r="CZ104" i="35"/>
  <c r="BG58" i="35"/>
  <c r="CX58" i="35"/>
  <c r="BM53" i="35"/>
  <c r="DD53" i="35"/>
  <c r="BI100" i="35"/>
  <c r="CZ100" i="35"/>
  <c r="DA65" i="35"/>
  <c r="BJ65" i="35"/>
  <c r="CX67" i="35"/>
  <c r="BG67" i="35"/>
  <c r="BK99" i="35"/>
  <c r="DB99" i="35"/>
  <c r="BK75" i="35"/>
  <c r="DB75" i="35"/>
  <c r="CY79" i="35"/>
  <c r="BH79" i="35"/>
  <c r="DA80" i="35"/>
  <c r="BJ80" i="35"/>
  <c r="DB64" i="35"/>
  <c r="BK64" i="35"/>
  <c r="DB84" i="35"/>
  <c r="BK84" i="35"/>
  <c r="CY68" i="35"/>
  <c r="BH68" i="35"/>
  <c r="CY56" i="35"/>
  <c r="BH56" i="35"/>
  <c r="DD54" i="35"/>
  <c r="BM54" i="35"/>
  <c r="BK85" i="35"/>
  <c r="DB85" i="35"/>
  <c r="BK81" i="35"/>
  <c r="DB81" i="35"/>
  <c r="CX85" i="35"/>
  <c r="BG85" i="35"/>
  <c r="BK95" i="35"/>
  <c r="DB95" i="35"/>
  <c r="BG53" i="35"/>
  <c r="CX53" i="35"/>
  <c r="BG100" i="35"/>
  <c r="CX100" i="35"/>
  <c r="BL103" i="35"/>
  <c r="DC103" i="35"/>
  <c r="DC89" i="35"/>
  <c r="BL89" i="35"/>
  <c r="BH84" i="35"/>
  <c r="CY84" i="35"/>
  <c r="BJ64" i="35"/>
  <c r="DA64" i="35"/>
  <c r="DB74" i="35"/>
  <c r="BK74" i="35"/>
  <c r="CY95" i="35"/>
  <c r="BH95" i="35"/>
  <c r="DA103" i="35"/>
  <c r="BJ103" i="35"/>
  <c r="BH63" i="35"/>
  <c r="CY63" i="35"/>
  <c r="DA61" i="35"/>
  <c r="BJ61" i="35"/>
  <c r="DB52" i="35"/>
  <c r="BK52" i="35"/>
  <c r="DA99" i="35"/>
  <c r="BJ99" i="35"/>
  <c r="BL97" i="35"/>
  <c r="DC97" i="35"/>
  <c r="CX68" i="35"/>
  <c r="BG68" i="35"/>
  <c r="BM70" i="35"/>
  <c r="DD70" i="35"/>
  <c r="DC69" i="35"/>
  <c r="BL69" i="35"/>
  <c r="BL70" i="35"/>
  <c r="DC70" i="35"/>
  <c r="BJ88" i="35"/>
  <c r="DA88" i="35"/>
  <c r="DD65" i="35"/>
  <c r="BM65" i="35"/>
  <c r="BJ53" i="35"/>
  <c r="DA53" i="35"/>
  <c r="CZ69" i="35"/>
  <c r="BI69" i="35"/>
  <c r="CY69" i="35"/>
  <c r="BH69" i="35"/>
  <c r="CZ80" i="35"/>
  <c r="BI80" i="35"/>
  <c r="CY77" i="35"/>
  <c r="BH77" i="35"/>
  <c r="BJ74" i="35"/>
  <c r="DA74" i="35"/>
  <c r="BL87" i="35"/>
  <c r="DC87" i="35"/>
  <c r="CX84" i="35"/>
  <c r="BG84" i="35"/>
  <c r="DC84" i="35"/>
  <c r="BL84" i="35"/>
  <c r="BH52" i="35"/>
  <c r="CY52" i="35"/>
  <c r="DC73" i="35"/>
  <c r="BL73" i="35"/>
  <c r="BM66" i="35"/>
  <c r="DD66" i="35"/>
  <c r="DB102" i="35"/>
  <c r="BK102" i="35"/>
  <c r="BM56" i="35"/>
  <c r="DD56" i="35"/>
  <c r="BI72" i="35"/>
  <c r="CZ72" i="35"/>
  <c r="CY55" i="35"/>
  <c r="BH55" i="35"/>
  <c r="BL66" i="35"/>
  <c r="DC66" i="35"/>
  <c r="CY70" i="35"/>
  <c r="BH70" i="35"/>
  <c r="BG87" i="35"/>
  <c r="CX87" i="35"/>
  <c r="DD57" i="35"/>
  <c r="BM57" i="35"/>
  <c r="DB101" i="35"/>
  <c r="BK101" i="35"/>
  <c r="BJ56" i="35"/>
  <c r="DA56" i="35"/>
  <c r="CX69" i="35"/>
  <c r="BG69" i="35"/>
  <c r="DB54" i="35"/>
  <c r="BK54" i="35"/>
  <c r="CZ64" i="35"/>
  <c r="BI64" i="35"/>
  <c r="BG80" i="35"/>
  <c r="CX80" i="35"/>
  <c r="BM98" i="35"/>
  <c r="DD98" i="35"/>
  <c r="BL74" i="35"/>
  <c r="DC74" i="35"/>
  <c r="BG65" i="35"/>
  <c r="CX65" i="35"/>
  <c r="BJ62" i="35"/>
  <c r="DA62" i="35"/>
  <c r="CZ75" i="35"/>
  <c r="BI75" i="35"/>
  <c r="BL76" i="35"/>
  <c r="DC76" i="35"/>
  <c r="CZ63" i="35"/>
  <c r="BI63" i="35"/>
  <c r="DD95" i="35"/>
  <c r="BM95" i="35"/>
  <c r="BK93" i="35"/>
  <c r="DB93" i="35"/>
  <c r="BM103" i="35"/>
  <c r="DD103" i="35"/>
  <c r="CY76" i="35"/>
  <c r="BH76" i="35"/>
  <c r="BI53" i="35"/>
  <c r="CZ53" i="35"/>
  <c r="BI54" i="35"/>
  <c r="CZ54" i="35"/>
  <c r="CY61" i="35"/>
  <c r="BH61" i="35"/>
  <c r="BI89" i="35"/>
  <c r="CZ89" i="35"/>
  <c r="DC59" i="35"/>
  <c r="BL59" i="35"/>
  <c r="BG77" i="35"/>
  <c r="CX77" i="35"/>
  <c r="CX78" i="35"/>
  <c r="BG78" i="35"/>
  <c r="CX99" i="35"/>
  <c r="BG99" i="35"/>
  <c r="BH58" i="35"/>
  <c r="CY58" i="35"/>
  <c r="DB89" i="35"/>
  <c r="BK89" i="35"/>
  <c r="BJ67" i="35"/>
  <c r="DA67" i="35"/>
  <c r="BM89" i="35"/>
  <c r="DD89" i="35"/>
  <c r="CY100" i="35"/>
  <c r="BH100" i="35"/>
  <c r="BM55" i="35"/>
  <c r="DD55" i="35"/>
  <c r="CR13" i="35"/>
  <c r="AK13" i="35"/>
  <c r="AK40" i="35"/>
  <c r="DF94" i="35"/>
  <c r="AT13" i="35"/>
  <c r="DJ80" i="35"/>
  <c r="CT40" i="35"/>
  <c r="CR12" i="35"/>
  <c r="AQ19" i="35"/>
  <c r="CR45" i="35"/>
  <c r="DG103" i="35"/>
  <c r="DJ86" i="35"/>
  <c r="DG73" i="35"/>
  <c r="DK83" i="35"/>
  <c r="DL100" i="35"/>
  <c r="AJ45" i="35"/>
  <c r="AM12" i="35"/>
  <c r="DL78" i="35"/>
  <c r="DI94" i="35"/>
  <c r="DH74" i="35"/>
  <c r="DL90" i="35"/>
  <c r="CR19" i="35"/>
  <c r="DJ103" i="35"/>
  <c r="DF62" i="35"/>
  <c r="DF58" i="35"/>
  <c r="DJ75" i="35"/>
  <c r="DG56" i="35"/>
  <c r="AI41" i="35"/>
  <c r="DK97" i="35"/>
  <c r="DL65" i="35"/>
  <c r="DG77" i="35"/>
  <c r="DK73" i="35"/>
  <c r="DG55" i="35"/>
  <c r="AQ40" i="35"/>
  <c r="CS41" i="35"/>
  <c r="DH53" i="35"/>
  <c r="DG100" i="35"/>
  <c r="DF64" i="35"/>
  <c r="CP13" i="35"/>
  <c r="AJ13" i="35"/>
  <c r="DI63" i="35"/>
  <c r="DG85" i="35"/>
  <c r="AS13" i="35"/>
  <c r="DG54" i="35"/>
  <c r="CP12" i="35"/>
  <c r="AR19" i="35"/>
  <c r="CS45" i="35"/>
  <c r="DI77" i="35"/>
  <c r="DH85" i="35"/>
  <c r="DF66" i="35"/>
  <c r="DK81" i="35"/>
  <c r="DL97" i="35"/>
  <c r="CS13" i="35"/>
  <c r="DI70" i="35"/>
  <c r="AQ13" i="35"/>
  <c r="DI98" i="35"/>
  <c r="DK102" i="35"/>
  <c r="DG94" i="35"/>
  <c r="AP19" i="35"/>
  <c r="DH55" i="35"/>
  <c r="DG71" i="35"/>
  <c r="DF95" i="35"/>
  <c r="DK80" i="35"/>
  <c r="DF82" i="35"/>
  <c r="DK78" i="35"/>
  <c r="DI54" i="35"/>
  <c r="AJ19" i="35"/>
  <c r="DH95" i="35"/>
  <c r="DJ53" i="35"/>
  <c r="DH56" i="35"/>
  <c r="DH57" i="35"/>
  <c r="DK99" i="35"/>
  <c r="DK100" i="35"/>
  <c r="DI59" i="35"/>
  <c r="CT19" i="35"/>
  <c r="DJ62" i="35"/>
  <c r="DI92" i="35"/>
  <c r="DJ79" i="35"/>
  <c r="DK68" i="35"/>
  <c r="DL53" i="35"/>
  <c r="DG79" i="35"/>
  <c r="DL54" i="35"/>
  <c r="AH41" i="35"/>
  <c r="DK89" i="35"/>
  <c r="DF68" i="35"/>
  <c r="DI56" i="35"/>
  <c r="CT13" i="35"/>
  <c r="DL93" i="35"/>
  <c r="DH103" i="35"/>
  <c r="DI100" i="35"/>
  <c r="DG53" i="35"/>
  <c r="DF102" i="35"/>
  <c r="AK19" i="35"/>
  <c r="CV25" i="35"/>
  <c r="DJ82" i="35"/>
  <c r="DL81" i="35"/>
  <c r="CV13" i="35"/>
  <c r="DK56" i="35"/>
  <c r="DJ68" i="35"/>
  <c r="DF88" i="35"/>
  <c r="DH66" i="35"/>
  <c r="DI55" i="35"/>
  <c r="DI71" i="35"/>
  <c r="DJ66" i="35"/>
  <c r="DL67" i="35"/>
  <c r="DK54" i="35"/>
  <c r="AH19" i="35"/>
  <c r="DF71" i="35"/>
  <c r="CP25" i="35"/>
  <c r="DF90" i="35"/>
  <c r="DG64" i="35"/>
  <c r="DF56" i="35"/>
  <c r="DF89" i="35"/>
  <c r="DH91" i="35"/>
  <c r="DJ100" i="35"/>
  <c r="DL73" i="35"/>
  <c r="AG25" i="35"/>
  <c r="DF86" i="35"/>
  <c r="DH71" i="35"/>
  <c r="CU19" i="35"/>
  <c r="DF72" i="35"/>
  <c r="DL101" i="35"/>
  <c r="DL104" i="35"/>
  <c r="AT45" i="35"/>
  <c r="DK88" i="35"/>
  <c r="DH100" i="35"/>
  <c r="CU13" i="35"/>
  <c r="DI79" i="35"/>
  <c r="DJ104" i="35"/>
  <c r="DI57" i="35"/>
  <c r="DI90" i="35"/>
  <c r="DL83" i="35"/>
  <c r="DL80" i="35"/>
  <c r="DG67" i="35"/>
  <c r="DJ61" i="35"/>
  <c r="DJ88" i="35"/>
  <c r="DL72" i="35"/>
  <c r="DK95" i="35"/>
  <c r="AG19" i="35"/>
  <c r="DI96" i="35"/>
  <c r="CU25" i="35"/>
  <c r="DH97" i="35"/>
  <c r="CQ13" i="35"/>
  <c r="DJ58" i="35"/>
  <c r="AH40" i="35"/>
  <c r="DH77" i="35"/>
  <c r="CR40" i="35"/>
  <c r="DI69" i="35"/>
  <c r="DG74" i="35"/>
  <c r="DF103" i="35"/>
  <c r="DH58" i="35"/>
  <c r="AL19" i="35"/>
  <c r="CQ25" i="35"/>
  <c r="AK12" i="35"/>
  <c r="DH93" i="35"/>
  <c r="DL94" i="35"/>
  <c r="DJ72" i="35"/>
  <c r="DK53" i="35"/>
  <c r="DL82" i="35"/>
  <c r="AM25" i="35"/>
  <c r="CQ19" i="35"/>
  <c r="DL77" i="35"/>
  <c r="AQ45" i="35"/>
  <c r="DJ64" i="35"/>
  <c r="DK69" i="35"/>
  <c r="AM13" i="35"/>
  <c r="AI40" i="35"/>
  <c r="DJ77" i="35"/>
  <c r="DL91" i="35"/>
  <c r="CQ40" i="35"/>
  <c r="CV12" i="35"/>
  <c r="DL58" i="35"/>
  <c r="CQ45" i="35"/>
  <c r="DH62" i="35"/>
  <c r="DH102" i="35"/>
  <c r="DG96" i="35"/>
  <c r="AM19" i="35"/>
  <c r="CS25" i="35"/>
  <c r="DG99" i="35"/>
  <c r="DJ63" i="35"/>
  <c r="DL61" i="35"/>
  <c r="DL76" i="35"/>
  <c r="AL45" i="35"/>
  <c r="AH12" i="35"/>
  <c r="DI91" i="35"/>
  <c r="DI58" i="35"/>
  <c r="DG83" i="35"/>
  <c r="DK85" i="35"/>
  <c r="AK25" i="35"/>
  <c r="DJ71" i="35"/>
  <c r="DH67" i="35"/>
  <c r="DG81" i="35"/>
  <c r="DK86" i="35"/>
  <c r="DG72" i="35"/>
  <c r="AO45" i="35"/>
  <c r="DG104" i="35"/>
  <c r="DF61" i="35"/>
  <c r="DF67" i="35"/>
  <c r="DJ81" i="35"/>
  <c r="DJ95" i="35"/>
  <c r="AT40" i="35"/>
  <c r="DL98" i="35"/>
  <c r="CV41" i="35"/>
  <c r="DK59" i="35"/>
  <c r="AG13" i="35"/>
  <c r="AL40" i="35"/>
  <c r="DF54" i="35"/>
  <c r="AO13" i="35"/>
  <c r="DH92" i="35"/>
  <c r="CU40" i="35"/>
  <c r="CQ12" i="35"/>
  <c r="AT19" i="35"/>
  <c r="CT45" i="35"/>
  <c r="DK77" i="35"/>
  <c r="DH98" i="35"/>
  <c r="DK91" i="35"/>
  <c r="AI19" i="35"/>
  <c r="DK96" i="35"/>
  <c r="CT25" i="35"/>
  <c r="DF57" i="35"/>
  <c r="AH45" i="35"/>
  <c r="AG12" i="35"/>
  <c r="DH70" i="35"/>
  <c r="DF79" i="35"/>
  <c r="DJ57" i="35"/>
  <c r="AJ25" i="35"/>
  <c r="DJ91" i="35"/>
  <c r="DF96" i="35"/>
  <c r="DL79" i="35"/>
  <c r="DL69" i="35"/>
  <c r="DK67" i="35"/>
  <c r="DJ78" i="35"/>
  <c r="AP45" i="35"/>
  <c r="DJ84" i="35"/>
  <c r="AL41" i="35"/>
  <c r="DI64" i="35"/>
  <c r="DG69" i="35"/>
  <c r="DK84" i="35"/>
  <c r="DF87" i="35"/>
  <c r="AP40" i="35"/>
  <c r="CT41" i="35"/>
  <c r="DL103" i="35"/>
  <c r="AI13" i="35"/>
  <c r="DL62" i="35"/>
  <c r="AJ40" i="35"/>
  <c r="DI93" i="35"/>
  <c r="AR13" i="35"/>
  <c r="DI68" i="35"/>
  <c r="CS40" i="35"/>
  <c r="CT12" i="35"/>
  <c r="AO19" i="35"/>
  <c r="DJ96" i="35"/>
  <c r="CP45" i="35"/>
  <c r="DI76" i="35"/>
  <c r="DF59" i="35"/>
  <c r="DK93" i="35"/>
  <c r="DH96" i="35"/>
  <c r="DF101" i="35"/>
  <c r="CR25" i="35"/>
  <c r="DF97" i="35"/>
  <c r="DI78" i="35"/>
  <c r="AG45" i="35"/>
  <c r="AI12" i="35"/>
  <c r="DG80" i="35"/>
  <c r="DG62" i="35"/>
  <c r="AH25" i="35"/>
  <c r="DF55" i="35"/>
  <c r="DI87" i="35"/>
  <c r="DH87" i="35"/>
  <c r="DH78" i="35"/>
  <c r="DH90" i="35"/>
  <c r="DL75" i="35"/>
  <c r="DH101" i="35"/>
  <c r="AS45" i="35"/>
  <c r="AJ41" i="35"/>
  <c r="DF53" i="35"/>
  <c r="DJ74" i="35"/>
  <c r="DI99" i="35"/>
  <c r="DK70" i="35"/>
  <c r="DL56" i="35"/>
  <c r="DL57" i="35"/>
  <c r="AU40" i="35"/>
  <c r="DK74" i="35"/>
  <c r="CU41" i="35"/>
  <c r="DG76" i="35"/>
  <c r="DI67" i="35"/>
  <c r="AL13" i="35"/>
  <c r="DF104" i="35"/>
  <c r="DG98" i="35"/>
  <c r="DK92" i="35"/>
  <c r="DH86" i="35"/>
  <c r="DL71" i="35"/>
  <c r="DG102" i="35"/>
  <c r="DI73" i="35"/>
  <c r="DF70" i="35"/>
  <c r="DH59" i="35"/>
  <c r="AU45" i="35"/>
  <c r="DG91" i="35"/>
  <c r="DH104" i="35"/>
  <c r="DJ99" i="35"/>
  <c r="DG68" i="35"/>
  <c r="AM41" i="35"/>
  <c r="DI53" i="35"/>
  <c r="DK87" i="35"/>
  <c r="AR40" i="35"/>
  <c r="DF65" i="35"/>
  <c r="DL95" i="35"/>
  <c r="DG61" i="35"/>
  <c r="AU10" i="35"/>
  <c r="DH69" i="35"/>
  <c r="DG58" i="35"/>
  <c r="AO10" i="35"/>
  <c r="DJ102" i="35"/>
  <c r="AH13" i="35"/>
  <c r="DG57" i="35"/>
  <c r="DL87" i="35"/>
  <c r="DJ97" i="35"/>
  <c r="DG97" i="35"/>
  <c r="DJ56" i="35"/>
  <c r="DK98" i="35"/>
  <c r="AI25" i="35"/>
  <c r="DH73" i="35"/>
  <c r="DK75" i="35"/>
  <c r="DG63" i="35"/>
  <c r="DF84" i="35"/>
  <c r="AO40" i="35"/>
  <c r="DL55" i="35"/>
  <c r="AU13" i="35"/>
  <c r="CS12" i="35"/>
  <c r="CV45" i="35"/>
  <c r="AM45" i="35"/>
  <c r="AL25" i="35"/>
  <c r="DI81" i="35"/>
  <c r="DK94" i="35"/>
  <c r="DI85" i="35"/>
  <c r="DF85" i="35"/>
  <c r="DI61" i="35"/>
  <c r="DL70" i="35"/>
  <c r="AS40" i="35"/>
  <c r="DI62" i="35"/>
  <c r="DJ89" i="35"/>
  <c r="AT10" i="35"/>
  <c r="AP10" i="35"/>
  <c r="DF63" i="35"/>
  <c r="AP13" i="35"/>
  <c r="CU12" i="35"/>
  <c r="CU45" i="35"/>
  <c r="AI45" i="35"/>
  <c r="DF91" i="35"/>
  <c r="DG82" i="35"/>
  <c r="DJ98" i="35"/>
  <c r="CS19" i="35"/>
  <c r="DL85" i="35"/>
  <c r="DG84" i="35"/>
  <c r="DH64" i="35"/>
  <c r="DH75" i="35"/>
  <c r="DJ93" i="35"/>
  <c r="DH89" i="35"/>
  <c r="DH54" i="35"/>
  <c r="AK45" i="35"/>
  <c r="DI75" i="35"/>
  <c r="DK64" i="35"/>
  <c r="CV19" i="35"/>
  <c r="DF93" i="35"/>
  <c r="DI72" i="35"/>
  <c r="DJ101" i="35"/>
  <c r="CO10" i="35"/>
  <c r="AR10" i="35"/>
  <c r="DK55" i="35"/>
  <c r="DL102" i="35"/>
  <c r="CP19" i="35"/>
  <c r="DH80" i="35"/>
  <c r="DH72" i="35"/>
  <c r="AS10" i="35"/>
  <c r="DK76" i="35"/>
  <c r="AG40" i="35"/>
  <c r="CV40" i="35"/>
  <c r="DI95" i="35"/>
  <c r="DH82" i="35"/>
  <c r="DG89" i="35"/>
  <c r="DG87" i="35"/>
  <c r="DK101" i="35"/>
  <c r="DH76" i="35"/>
  <c r="DJ65" i="35"/>
  <c r="DI80" i="35"/>
  <c r="DF80" i="35"/>
  <c r="DJ67" i="35"/>
  <c r="AM40" i="35"/>
  <c r="CP40" i="35"/>
  <c r="DL68" i="35"/>
  <c r="DI97" i="35"/>
  <c r="DL92" i="35"/>
  <c r="DL96" i="35"/>
  <c r="DG78" i="35"/>
  <c r="DH68" i="35"/>
  <c r="DK65" i="35"/>
  <c r="DI65" i="35"/>
  <c r="DJ85" i="35"/>
  <c r="CP41" i="35"/>
  <c r="DF77" i="35"/>
  <c r="DL89" i="35"/>
  <c r="DL66" i="35"/>
  <c r="DL88" i="35"/>
  <c r="AU19" i="35"/>
  <c r="DK63" i="35"/>
  <c r="DJ73" i="35"/>
  <c r="DJ90" i="35"/>
  <c r="DH94" i="35"/>
  <c r="DJ69" i="35"/>
  <c r="DI102" i="35"/>
  <c r="DG59" i="35"/>
  <c r="DL59" i="35"/>
  <c r="DK79" i="35"/>
  <c r="DG95" i="35"/>
  <c r="DI88" i="35"/>
  <c r="DF69" i="35"/>
  <c r="CR41" i="35"/>
  <c r="DF78" i="35"/>
  <c r="AF10" i="35"/>
  <c r="AS19" i="35"/>
  <c r="AJ12" i="35"/>
  <c r="DJ59" i="35"/>
  <c r="DL99" i="35"/>
  <c r="DG75" i="35"/>
  <c r="DH61" i="35"/>
  <c r="DG66" i="35"/>
  <c r="DH79" i="35"/>
  <c r="DG90" i="35"/>
  <c r="DF100" i="35"/>
  <c r="DK66" i="35"/>
  <c r="CQ41" i="35"/>
  <c r="DG92" i="35"/>
  <c r="AL12" i="35"/>
  <c r="DH88" i="35"/>
  <c r="DK104" i="35"/>
  <c r="DI86" i="35"/>
  <c r="AG41" i="35"/>
  <c r="DI103" i="35"/>
  <c r="DI74" i="35"/>
  <c r="DG70" i="35"/>
  <c r="DJ54" i="35"/>
  <c r="DH63" i="35"/>
  <c r="DF99" i="35"/>
  <c r="DI84" i="35"/>
  <c r="DK62" i="35"/>
  <c r="DF83" i="35"/>
  <c r="DI104" i="35"/>
  <c r="DL86" i="35"/>
  <c r="DF98" i="35"/>
  <c r="AR45" i="35"/>
  <c r="AK41" i="35"/>
  <c r="DK103" i="35"/>
  <c r="AQ10" i="35"/>
  <c r="BK41" i="35" l="1"/>
  <c r="BG41" i="35"/>
  <c r="BL12" i="35"/>
  <c r="CY41" i="35"/>
  <c r="BJ12" i="35"/>
  <c r="CZ41" i="35"/>
  <c r="CX41" i="35"/>
  <c r="CX40" i="35"/>
  <c r="BM40" i="35"/>
  <c r="DD40" i="35"/>
  <c r="BG40" i="35"/>
  <c r="CX19" i="35"/>
  <c r="DD19" i="35"/>
  <c r="BK45" i="35"/>
  <c r="DA19" i="35"/>
  <c r="BI45" i="35"/>
  <c r="DC45" i="35"/>
  <c r="DC12" i="35"/>
  <c r="BL25" i="35"/>
  <c r="BM45" i="35"/>
  <c r="DD45" i="35"/>
  <c r="DA12" i="35"/>
  <c r="BI25" i="35"/>
  <c r="BH13" i="35"/>
  <c r="BX13" i="35" s="1"/>
  <c r="BM41" i="35"/>
  <c r="BL13" i="35"/>
  <c r="CB13" i="35" s="1"/>
  <c r="DC41" i="35"/>
  <c r="BJ41" i="35"/>
  <c r="BH25" i="35"/>
  <c r="BI12" i="35"/>
  <c r="BG45" i="35"/>
  <c r="CZ25" i="35"/>
  <c r="CX45" i="35"/>
  <c r="DB12" i="35"/>
  <c r="DA40" i="35"/>
  <c r="BJ40" i="35"/>
  <c r="BI13" i="35"/>
  <c r="BY13" i="35" s="1"/>
  <c r="DB41" i="35"/>
  <c r="BL41" i="35"/>
  <c r="BJ25" i="35"/>
  <c r="BG12" i="35"/>
  <c r="BH45" i="35"/>
  <c r="DB25" i="35"/>
  <c r="BI19" i="35"/>
  <c r="DB45" i="35"/>
  <c r="CY12" i="35"/>
  <c r="DC40" i="35"/>
  <c r="BL40" i="35"/>
  <c r="BG13" i="35"/>
  <c r="BW13" i="35" s="1"/>
  <c r="DD41" i="35"/>
  <c r="BK25" i="35"/>
  <c r="BH12" i="35"/>
  <c r="BL45" i="35"/>
  <c r="DA25" i="35"/>
  <c r="BM19" i="35"/>
  <c r="CY45" i="35"/>
  <c r="DD12" i="35"/>
  <c r="CY40" i="35"/>
  <c r="BI40" i="35"/>
  <c r="BM13" i="35"/>
  <c r="CC13" i="35" s="1"/>
  <c r="CY19" i="35"/>
  <c r="BM25" i="35"/>
  <c r="BK12" i="35"/>
  <c r="CY25" i="35"/>
  <c r="BL19" i="35"/>
  <c r="CZ40" i="35"/>
  <c r="BH40" i="35"/>
  <c r="CY13" i="35"/>
  <c r="DC25" i="35"/>
  <c r="BG19" i="35"/>
  <c r="DC13" i="35"/>
  <c r="DC19" i="35"/>
  <c r="BG25" i="35"/>
  <c r="CX25" i="35"/>
  <c r="BH19" i="35"/>
  <c r="DD13" i="35"/>
  <c r="DD25" i="35"/>
  <c r="BK19" i="35"/>
  <c r="DB13" i="35"/>
  <c r="BH41" i="35"/>
  <c r="DB19" i="35"/>
  <c r="BJ19" i="35"/>
  <c r="DA13" i="35"/>
  <c r="DA45" i="35"/>
  <c r="CX12" i="35"/>
  <c r="BJ13" i="35"/>
  <c r="BZ13" i="35" s="1"/>
  <c r="CX13" i="35"/>
  <c r="DA41" i="35"/>
  <c r="BI41" i="35"/>
  <c r="CZ19" i="35"/>
  <c r="BM12" i="35"/>
  <c r="BJ45" i="35"/>
  <c r="CZ45" i="35"/>
  <c r="CZ12" i="35"/>
  <c r="DB40" i="35"/>
  <c r="BK40" i="35"/>
  <c r="BK13" i="35"/>
  <c r="CA13" i="35" s="1"/>
  <c r="CZ13" i="35"/>
  <c r="BY63" i="35"/>
  <c r="CB87" i="35"/>
  <c r="CC78" i="35"/>
  <c r="BZ68" i="35"/>
  <c r="CC65" i="35"/>
  <c r="CA103" i="35"/>
  <c r="BX100" i="35"/>
  <c r="BW69" i="35"/>
  <c r="CB68" i="35"/>
  <c r="CA79" i="35"/>
  <c r="CB104" i="35"/>
  <c r="CC75" i="35"/>
  <c r="BY90" i="35"/>
  <c r="BZ94" i="35"/>
  <c r="CA69" i="35"/>
  <c r="CA73" i="35"/>
  <c r="CB63" i="35"/>
  <c r="BY53" i="35"/>
  <c r="CB66" i="35"/>
  <c r="CB73" i="35"/>
  <c r="BX77" i="35"/>
  <c r="CB97" i="35"/>
  <c r="BW100" i="35"/>
  <c r="CB88" i="35"/>
  <c r="CC96" i="35"/>
  <c r="BX80" i="35"/>
  <c r="BW65" i="35"/>
  <c r="BY57" i="35"/>
  <c r="BX92" i="35"/>
  <c r="CC55" i="35"/>
  <c r="BY54" i="35"/>
  <c r="BX76" i="35"/>
  <c r="CC98" i="35"/>
  <c r="BX55" i="35"/>
  <c r="BZ88" i="35"/>
  <c r="BZ99" i="35"/>
  <c r="CA74" i="35"/>
  <c r="BZ80" i="35"/>
  <c r="BZ59" i="35"/>
  <c r="BW86" i="35"/>
  <c r="CC59" i="35"/>
  <c r="BX89" i="35"/>
  <c r="EJ12" i="35"/>
  <c r="BY52" i="35"/>
  <c r="BW99" i="35"/>
  <c r="EE12" i="35"/>
  <c r="BY80" i="35"/>
  <c r="CA85" i="35"/>
  <c r="BY71" i="35"/>
  <c r="EI12" i="35"/>
  <c r="CC52" i="35"/>
  <c r="BZ97" i="35"/>
  <c r="BW94" i="35"/>
  <c r="BX70" i="35"/>
  <c r="CB93" i="35"/>
  <c r="CC89" i="35"/>
  <c r="BZ56" i="35"/>
  <c r="CB76" i="35"/>
  <c r="BW80" i="35"/>
  <c r="BX52" i="35"/>
  <c r="CC54" i="35"/>
  <c r="BX79" i="35"/>
  <c r="BY100" i="35"/>
  <c r="BW52" i="35"/>
  <c r="CA96" i="35"/>
  <c r="BZ93" i="35"/>
  <c r="CA54" i="35"/>
  <c r="BY75" i="35"/>
  <c r="BY64" i="35"/>
  <c r="BY72" i="35"/>
  <c r="CC104" i="35"/>
  <c r="CC101" i="35"/>
  <c r="CA89" i="35"/>
  <c r="CC57" i="35"/>
  <c r="BW85" i="35"/>
  <c r="BX56" i="35"/>
  <c r="CC53" i="35"/>
  <c r="BZ81" i="35"/>
  <c r="BY74" i="35"/>
  <c r="CC82" i="35"/>
  <c r="CB53" i="35"/>
  <c r="CA72" i="35"/>
  <c r="BY91" i="35"/>
  <c r="BY93" i="35"/>
  <c r="BY89" i="35"/>
  <c r="CA93" i="35"/>
  <c r="BY69" i="35"/>
  <c r="BX84" i="35"/>
  <c r="BZ92" i="35"/>
  <c r="CA62" i="35"/>
  <c r="BW72" i="35"/>
  <c r="CC90" i="35"/>
  <c r="BZ87" i="35"/>
  <c r="BW55" i="35"/>
  <c r="CB83" i="35"/>
  <c r="BX73" i="35"/>
  <c r="BX61" i="35"/>
  <c r="CC70" i="35"/>
  <c r="CB89" i="35"/>
  <c r="BX68" i="35"/>
  <c r="CA75" i="35"/>
  <c r="BW58" i="35"/>
  <c r="BW62" i="35"/>
  <c r="BZ85" i="35"/>
  <c r="CB94" i="35"/>
  <c r="BY78" i="35"/>
  <c r="CC73" i="35"/>
  <c r="CA100" i="35"/>
  <c r="CB99" i="35"/>
  <c r="BW89" i="35"/>
  <c r="BW56" i="35"/>
  <c r="BW101" i="35"/>
  <c r="CB92" i="35"/>
  <c r="BX98" i="35"/>
  <c r="CC95" i="35"/>
  <c r="BX58" i="35"/>
  <c r="CA102" i="35"/>
  <c r="BW68" i="35"/>
  <c r="BX63" i="35"/>
  <c r="CB100" i="35"/>
  <c r="BX57" i="35"/>
  <c r="CA80" i="35"/>
  <c r="BW77" i="35"/>
  <c r="CB84" i="35"/>
  <c r="BX69" i="35"/>
  <c r="CA84" i="35"/>
  <c r="CA99" i="35"/>
  <c r="BY104" i="35"/>
  <c r="BX91" i="35"/>
  <c r="BY76" i="35"/>
  <c r="CB101" i="35"/>
  <c r="CC69" i="35"/>
  <c r="CC79" i="35"/>
  <c r="BX59" i="35"/>
  <c r="BZ102" i="35"/>
  <c r="BW79" i="35"/>
  <c r="BY94" i="35"/>
  <c r="BW57" i="35"/>
  <c r="BY82" i="35"/>
  <c r="CC87" i="35"/>
  <c r="CB91" i="35"/>
  <c r="CB62" i="35"/>
  <c r="CB77" i="35"/>
  <c r="BZ84" i="35"/>
  <c r="BZ67" i="35"/>
  <c r="CB59" i="35"/>
  <c r="CB74" i="35"/>
  <c r="CC56" i="35"/>
  <c r="CB70" i="35"/>
  <c r="CA52" i="35"/>
  <c r="BW53" i="35"/>
  <c r="BW67" i="35"/>
  <c r="BW61" i="35"/>
  <c r="BX104" i="35"/>
  <c r="BY101" i="35"/>
  <c r="BX72" i="35"/>
  <c r="CB86" i="35"/>
  <c r="BY67" i="35"/>
  <c r="BY87" i="35"/>
  <c r="CB85" i="35"/>
  <c r="BX83" i="35"/>
  <c r="BX62" i="35"/>
  <c r="BZ91" i="35"/>
  <c r="BZ78" i="35"/>
  <c r="BW97" i="35"/>
  <c r="BX99" i="35"/>
  <c r="BY96" i="35"/>
  <c r="BW59" i="35"/>
  <c r="BZ76" i="35"/>
  <c r="CC58" i="35"/>
  <c r="CC91" i="35"/>
  <c r="CC62" i="35"/>
  <c r="CC103" i="35"/>
  <c r="BW87" i="35"/>
  <c r="BW84" i="35"/>
  <c r="CB69" i="35"/>
  <c r="EH12" i="35"/>
  <c r="BZ64" i="35"/>
  <c r="CA64" i="35"/>
  <c r="CA78" i="35"/>
  <c r="CB67" i="35"/>
  <c r="CC77" i="35"/>
  <c r="BW96" i="35"/>
  <c r="CA91" i="35"/>
  <c r="CA57" i="35"/>
  <c r="CC94" i="35"/>
  <c r="BY70" i="35"/>
  <c r="CB96" i="35"/>
  <c r="BY58" i="35"/>
  <c r="BY98" i="35"/>
  <c r="BW103" i="35"/>
  <c r="BX74" i="35"/>
  <c r="BY92" i="35"/>
  <c r="BW54" i="35"/>
  <c r="CA58" i="35"/>
  <c r="BZ61" i="35"/>
  <c r="CA95" i="35"/>
  <c r="CA81" i="35"/>
  <c r="BZ65" i="35"/>
  <c r="CB65" i="35"/>
  <c r="CB75" i="35"/>
  <c r="BY73" i="35"/>
  <c r="BW93" i="35"/>
  <c r="BX81" i="35"/>
  <c r="CB79" i="35"/>
  <c r="CA71" i="35"/>
  <c r="BY79" i="35"/>
  <c r="BX66" i="35"/>
  <c r="BZ58" i="35"/>
  <c r="BW91" i="35"/>
  <c r="BX102" i="35"/>
  <c r="CC76" i="35"/>
  <c r="CC61" i="35"/>
  <c r="CA63" i="35"/>
  <c r="BY97" i="35"/>
  <c r="BZ96" i="35"/>
  <c r="BX96" i="35"/>
  <c r="CC72" i="35"/>
  <c r="BY102" i="35"/>
  <c r="BY62" i="35"/>
  <c r="BX67" i="35"/>
  <c r="CC80" i="35"/>
  <c r="CC83" i="35"/>
  <c r="BZ90" i="35"/>
  <c r="BZ57" i="35"/>
  <c r="CA77" i="35"/>
  <c r="CB54" i="35"/>
  <c r="CA66" i="35"/>
  <c r="BZ71" i="35"/>
  <c r="BZ69" i="35"/>
  <c r="BY66" i="35"/>
  <c r="BY77" i="35"/>
  <c r="ED12" i="35"/>
  <c r="BW63" i="35"/>
  <c r="BW98" i="35"/>
  <c r="BX87" i="35"/>
  <c r="BX90" i="35"/>
  <c r="CC92" i="35"/>
  <c r="CB98" i="35"/>
  <c r="CA56" i="35"/>
  <c r="BX97" i="35"/>
  <c r="CA90" i="35"/>
  <c r="CC81" i="35"/>
  <c r="CA97" i="35"/>
  <c r="CB95" i="35"/>
  <c r="CA88" i="35"/>
  <c r="CA61" i="35"/>
  <c r="BW102" i="35"/>
  <c r="BX53" i="35"/>
  <c r="BZ100" i="35"/>
  <c r="CA104" i="35"/>
  <c r="BZ79" i="35"/>
  <c r="BY56" i="35"/>
  <c r="BX64" i="35"/>
  <c r="BW90" i="35"/>
  <c r="BW71" i="35"/>
  <c r="BZ54" i="35"/>
  <c r="CC67" i="35"/>
  <c r="BW82" i="35"/>
  <c r="CB80" i="35"/>
  <c r="BW95" i="35"/>
  <c r="BX71" i="35"/>
  <c r="BZ55" i="35"/>
  <c r="BX94" i="35"/>
  <c r="BZ98" i="35"/>
  <c r="BW88" i="35"/>
  <c r="CA68" i="35"/>
  <c r="CB56" i="35"/>
  <c r="CC66" i="35"/>
  <c r="BZ74" i="35"/>
  <c r="BZ53" i="35"/>
  <c r="BZ103" i="35"/>
  <c r="CC85" i="35"/>
  <c r="CA65" i="35"/>
  <c r="BZ73" i="35"/>
  <c r="CB64" i="35"/>
  <c r="BZ75" i="35"/>
  <c r="CC102" i="35"/>
  <c r="CB55" i="35"/>
  <c r="CC88" i="35"/>
  <c r="CC86" i="35"/>
  <c r="BZ104" i="35"/>
  <c r="CA67" i="35"/>
  <c r="BW83" i="35"/>
  <c r="CB52" i="35"/>
  <c r="CA82" i="35"/>
  <c r="CB81" i="35"/>
  <c r="BW66" i="35"/>
  <c r="BX54" i="35"/>
  <c r="BX85" i="35"/>
  <c r="BY103" i="35"/>
  <c r="CC93" i="35"/>
  <c r="CC100" i="35"/>
  <c r="CA53" i="35"/>
  <c r="BY95" i="35"/>
  <c r="CA86" i="35"/>
  <c r="CB78" i="35"/>
  <c r="BX103" i="35"/>
  <c r="BY55" i="35"/>
  <c r="CB102" i="35"/>
  <c r="BZ70" i="35"/>
  <c r="EG12" i="35"/>
  <c r="BW78" i="35"/>
  <c r="BZ62" i="35"/>
  <c r="CA101" i="35"/>
  <c r="BX95" i="35"/>
  <c r="CB103" i="35"/>
  <c r="BZ72" i="35"/>
  <c r="BY68" i="35"/>
  <c r="BX78" i="35"/>
  <c r="BZ86" i="35"/>
  <c r="BY59" i="35"/>
  <c r="BW70" i="35"/>
  <c r="CA98" i="35"/>
  <c r="BX82" i="35"/>
  <c r="BY88" i="35"/>
  <c r="BY61" i="35"/>
  <c r="BX75" i="35"/>
  <c r="CC99" i="35"/>
  <c r="CA59" i="35"/>
  <c r="BZ52" i="35"/>
  <c r="CC97" i="35"/>
  <c r="EF12" i="35"/>
  <c r="CC68" i="35"/>
  <c r="BY85" i="35"/>
  <c r="CC71" i="35"/>
  <c r="BY86" i="35"/>
  <c r="BZ77" i="35"/>
  <c r="BW64" i="35"/>
  <c r="BZ95" i="35"/>
  <c r="BW104" i="35"/>
  <c r="BZ63" i="35"/>
  <c r="AD35" i="35"/>
  <c r="DL19" i="35"/>
  <c r="DG19" i="35"/>
  <c r="DF12" i="35"/>
  <c r="CK88" i="35"/>
  <c r="CI99" i="35"/>
  <c r="CG70" i="35"/>
  <c r="CI93" i="35"/>
  <c r="CJ62" i="35"/>
  <c r="CG73" i="35"/>
  <c r="CJ100" i="35"/>
  <c r="CL69" i="35"/>
  <c r="CF59" i="35"/>
  <c r="CF87" i="35"/>
  <c r="CL94" i="35"/>
  <c r="CG74" i="35"/>
  <c r="CG81" i="35"/>
  <c r="CI96" i="35"/>
  <c r="CJ56" i="35"/>
  <c r="CI79" i="35"/>
  <c r="CI74" i="35"/>
  <c r="CK64" i="35"/>
  <c r="CF66" i="35"/>
  <c r="AJ10" i="35"/>
  <c r="DF25" i="35"/>
  <c r="CG89" i="35"/>
  <c r="CL101" i="35"/>
  <c r="CI81" i="35"/>
  <c r="CH93" i="35"/>
  <c r="CF58" i="35"/>
  <c r="CG98" i="35"/>
  <c r="CK100" i="35"/>
  <c r="CF57" i="35"/>
  <c r="CI84" i="35"/>
  <c r="CJ52" i="35"/>
  <c r="CG72" i="35"/>
  <c r="CG62" i="35"/>
  <c r="CJ78" i="35"/>
  <c r="CJ81" i="35"/>
  <c r="CF91" i="35"/>
  <c r="CL80" i="35"/>
  <c r="CJ66" i="35"/>
  <c r="CJ88" i="35"/>
  <c r="CL67" i="35"/>
  <c r="CI104" i="35"/>
  <c r="CJ53" i="35"/>
  <c r="CK102" i="35"/>
  <c r="CG95" i="35"/>
  <c r="CG75" i="35"/>
  <c r="CL68" i="35"/>
  <c r="CO35" i="35"/>
  <c r="CF82" i="35"/>
  <c r="CJ67" i="35"/>
  <c r="CI70" i="35"/>
  <c r="CK103" i="35"/>
  <c r="AF35" i="35"/>
  <c r="CH94" i="35"/>
  <c r="CK98" i="35"/>
  <c r="CK81" i="35"/>
  <c r="CF64" i="35"/>
  <c r="AN35" i="35"/>
  <c r="DJ41" i="35"/>
  <c r="DL41" i="35"/>
  <c r="CJ103" i="35"/>
  <c r="CL75" i="35"/>
  <c r="CH53" i="35"/>
  <c r="CL55" i="35"/>
  <c r="CJ85" i="35"/>
  <c r="CG52" i="35"/>
  <c r="CJ84" i="35"/>
  <c r="CF63" i="35"/>
  <c r="CG94" i="35"/>
  <c r="CH59" i="35"/>
  <c r="CI95" i="35"/>
  <c r="CS10" i="35"/>
  <c r="CG54" i="35"/>
  <c r="CH85" i="35"/>
  <c r="CH101" i="35"/>
  <c r="CL86" i="35"/>
  <c r="DI19" i="35"/>
  <c r="DK41" i="35"/>
  <c r="DF13" i="35"/>
  <c r="CG100" i="35"/>
  <c r="CH90" i="35"/>
  <c r="CL96" i="35"/>
  <c r="DL52" i="35"/>
  <c r="CJ54" i="35"/>
  <c r="CH74" i="35"/>
  <c r="CF62" i="35"/>
  <c r="CL95" i="35"/>
  <c r="CG57" i="35"/>
  <c r="CL79" i="35"/>
  <c r="CI67" i="35"/>
  <c r="CF53" i="35"/>
  <c r="CK86" i="35"/>
  <c r="CI76" i="35"/>
  <c r="CK67" i="35"/>
  <c r="CH70" i="35"/>
  <c r="CI65" i="35"/>
  <c r="CG102" i="35"/>
  <c r="CL83" i="35"/>
  <c r="CI71" i="35"/>
  <c r="CH95" i="35"/>
  <c r="CF70" i="35"/>
  <c r="AG10" i="35"/>
  <c r="CI55" i="35"/>
  <c r="DG41" i="35"/>
  <c r="DG25" i="35"/>
  <c r="DI41" i="35"/>
  <c r="CH63" i="35"/>
  <c r="CK66" i="35"/>
  <c r="CH54" i="35"/>
  <c r="CJ74" i="35"/>
  <c r="CH71" i="35"/>
  <c r="CK93" i="35"/>
  <c r="CL54" i="35"/>
  <c r="CJ89" i="35"/>
  <c r="CH89" i="35"/>
  <c r="CF72" i="35"/>
  <c r="CG61" i="35"/>
  <c r="CK99" i="35"/>
  <c r="CJ99" i="35"/>
  <c r="CH82" i="35"/>
  <c r="CI91" i="35"/>
  <c r="CF84" i="35"/>
  <c r="CH92" i="35"/>
  <c r="CK79" i="35"/>
  <c r="CG96" i="35"/>
  <c r="CF98" i="35"/>
  <c r="CG97" i="35"/>
  <c r="CJ61" i="35"/>
  <c r="CH56" i="35"/>
  <c r="CI98" i="35"/>
  <c r="CI53" i="35"/>
  <c r="CI75" i="35"/>
  <c r="CL99" i="35"/>
  <c r="CF104" i="35"/>
  <c r="AH10" i="35"/>
  <c r="CT10" i="35"/>
  <c r="CJ80" i="35"/>
  <c r="CL72" i="35"/>
  <c r="CF102" i="35"/>
  <c r="CJ86" i="35"/>
  <c r="CL71" i="35"/>
  <c r="AK10" i="35"/>
  <c r="CK95" i="35"/>
  <c r="CL100" i="35"/>
  <c r="DK45" i="35"/>
  <c r="DL25" i="35"/>
  <c r="CI94" i="35"/>
  <c r="CK73" i="35"/>
  <c r="CG80" i="35"/>
  <c r="DK52" i="35"/>
  <c r="CG79" i="35"/>
  <c r="CH75" i="35"/>
  <c r="CL90" i="35"/>
  <c r="CL70" i="35"/>
  <c r="CI85" i="35"/>
  <c r="CH104" i="35"/>
  <c r="CK59" i="35"/>
  <c r="CH67" i="35"/>
  <c r="CL58" i="35"/>
  <c r="CK96" i="35"/>
  <c r="CF54" i="35"/>
  <c r="CK65" i="35"/>
  <c r="CL76" i="35"/>
  <c r="CI90" i="35"/>
  <c r="CG87" i="35"/>
  <c r="CG64" i="35"/>
  <c r="CF88" i="35"/>
  <c r="CF83" i="35"/>
  <c r="CI72" i="35"/>
  <c r="AM10" i="35"/>
  <c r="CH13" i="35"/>
  <c r="CK69" i="35"/>
  <c r="CJ71" i="35"/>
  <c r="CJ90" i="35"/>
  <c r="CK80" i="35"/>
  <c r="CL102" i="35"/>
  <c r="DI52" i="35"/>
  <c r="CJ59" i="35"/>
  <c r="CI63" i="35"/>
  <c r="CJ104" i="35"/>
  <c r="DH41" i="35"/>
  <c r="DK12" i="35"/>
  <c r="DI25" i="35"/>
  <c r="DH40" i="35"/>
  <c r="DH19" i="35"/>
  <c r="CK87" i="35"/>
  <c r="CF69" i="35"/>
  <c r="CG76" i="35"/>
  <c r="CI80" i="35"/>
  <c r="CH52" i="35"/>
  <c r="CL89" i="35"/>
  <c r="CL57" i="35"/>
  <c r="CL82" i="35"/>
  <c r="CJ93" i="35"/>
  <c r="CF89" i="35"/>
  <c r="CG58" i="35"/>
  <c r="CG59" i="35"/>
  <c r="CL87" i="35"/>
  <c r="CF67" i="35"/>
  <c r="CI78" i="35"/>
  <c r="CL77" i="35"/>
  <c r="CI69" i="35"/>
  <c r="CI103" i="35"/>
  <c r="CG85" i="35"/>
  <c r="CJ98" i="35"/>
  <c r="AL10" i="35"/>
  <c r="CI54" i="35"/>
  <c r="CH61" i="35"/>
  <c r="DF41" i="35"/>
  <c r="DJ25" i="35"/>
  <c r="DJ13" i="35"/>
  <c r="CK68" i="35"/>
  <c r="CL98" i="35"/>
  <c r="CH64" i="35"/>
  <c r="CK53" i="35"/>
  <c r="CH69" i="35"/>
  <c r="CJ102" i="35"/>
  <c r="CG91" i="35"/>
  <c r="CK91" i="35"/>
  <c r="CF61" i="35"/>
  <c r="CH87" i="35"/>
  <c r="CF97" i="35"/>
  <c r="CF96" i="35"/>
  <c r="CJ58" i="35"/>
  <c r="CH79" i="35"/>
  <c r="CL61" i="35"/>
  <c r="CH102" i="35"/>
  <c r="CH66" i="35"/>
  <c r="CJ68" i="35"/>
  <c r="CL85" i="35"/>
  <c r="CK52" i="35"/>
  <c r="CH103" i="35"/>
  <c r="CF78" i="35"/>
  <c r="CH68" i="35"/>
  <c r="CJ13" i="35"/>
  <c r="CU10" i="35"/>
  <c r="CQ10" i="35"/>
  <c r="DK19" i="35"/>
  <c r="CJ96" i="35"/>
  <c r="CK83" i="35"/>
  <c r="CK101" i="35"/>
  <c r="CJ57" i="35"/>
  <c r="CL66" i="35"/>
  <c r="CK13" i="35"/>
  <c r="DF40" i="35"/>
  <c r="DH25" i="35"/>
  <c r="DG45" i="35"/>
  <c r="CL78" i="35"/>
  <c r="CJ69" i="35"/>
  <c r="CG77" i="35"/>
  <c r="CF65" i="35"/>
  <c r="CI59" i="35"/>
  <c r="CF99" i="35"/>
  <c r="CL52" i="35"/>
  <c r="CI56" i="35"/>
  <c r="CH100" i="35"/>
  <c r="CF85" i="35"/>
  <c r="CI87" i="35"/>
  <c r="CK89" i="35"/>
  <c r="CK94" i="35"/>
  <c r="CF56" i="35"/>
  <c r="CF77" i="35"/>
  <c r="CI102" i="35"/>
  <c r="CK74" i="35"/>
  <c r="CL91" i="35"/>
  <c r="DJ52" i="35"/>
  <c r="CH58" i="35"/>
  <c r="CK75" i="35"/>
  <c r="CI57" i="35"/>
  <c r="CG90" i="35"/>
  <c r="CL81" i="35"/>
  <c r="CG53" i="35"/>
  <c r="CF90" i="35"/>
  <c r="CF95" i="35"/>
  <c r="CK55" i="35"/>
  <c r="CK78" i="35"/>
  <c r="CG82" i="35"/>
  <c r="CI52" i="35"/>
  <c r="CH86" i="35"/>
  <c r="DL13" i="35"/>
  <c r="CF13" i="35"/>
  <c r="CI13" i="35"/>
  <c r="DJ40" i="35"/>
  <c r="CG83" i="35"/>
  <c r="DF52" i="35"/>
  <c r="DI45" i="35"/>
  <c r="CL59" i="35"/>
  <c r="CG69" i="35"/>
  <c r="CF93" i="35"/>
  <c r="CH55" i="35"/>
  <c r="DL45" i="35"/>
  <c r="DF45" i="35"/>
  <c r="DJ45" i="35"/>
  <c r="DL12" i="35"/>
  <c r="DK25" i="35"/>
  <c r="DJ19" i="35"/>
  <c r="DH45" i="35"/>
  <c r="CG55" i="35"/>
  <c r="CF86" i="35"/>
  <c r="CF52" i="35"/>
  <c r="CH72" i="35"/>
  <c r="CG56" i="35"/>
  <c r="CG68" i="35"/>
  <c r="CF101" i="35"/>
  <c r="CH76" i="35"/>
  <c r="CK62" i="35"/>
  <c r="CG104" i="35"/>
  <c r="CK85" i="35"/>
  <c r="CG99" i="35"/>
  <c r="CH98" i="35"/>
  <c r="CI61" i="35"/>
  <c r="CG66" i="35"/>
  <c r="CH77" i="35"/>
  <c r="CL92" i="35"/>
  <c r="CJ97" i="35"/>
  <c r="CI100" i="35"/>
  <c r="CF71" i="35"/>
  <c r="CG71" i="35"/>
  <c r="CJ82" i="35"/>
  <c r="CG103" i="35"/>
  <c r="CG78" i="35"/>
  <c r="CH88" i="35"/>
  <c r="CL97" i="35"/>
  <c r="CV10" i="35"/>
  <c r="CP10" i="35"/>
  <c r="DL40" i="35"/>
  <c r="DI12" i="35"/>
  <c r="DJ12" i="35"/>
  <c r="DG12" i="35"/>
  <c r="DG40" i="35"/>
  <c r="DH12" i="35"/>
  <c r="CI68" i="35"/>
  <c r="CJ79" i="35"/>
  <c r="CJ73" i="35"/>
  <c r="CK97" i="35"/>
  <c r="CH57" i="35"/>
  <c r="DG52" i="35"/>
  <c r="CI97" i="35"/>
  <c r="CK76" i="35"/>
  <c r="CJ72" i="35"/>
  <c r="CG84" i="35"/>
  <c r="CF55" i="35"/>
  <c r="CH78" i="35"/>
  <c r="CF68" i="35"/>
  <c r="CK84" i="35"/>
  <c r="CF79" i="35"/>
  <c r="CL56" i="35"/>
  <c r="CL62" i="35"/>
  <c r="CI64" i="35"/>
  <c r="CJ91" i="35"/>
  <c r="CH73" i="35"/>
  <c r="CJ63" i="35"/>
  <c r="CH62" i="35"/>
  <c r="CJ77" i="35"/>
  <c r="CK56" i="35"/>
  <c r="CJ65" i="35"/>
  <c r="CL88" i="35"/>
  <c r="CL93" i="35"/>
  <c r="CI62" i="35"/>
  <c r="CI77" i="35"/>
  <c r="AI10" i="35"/>
  <c r="DI40" i="35"/>
  <c r="DK40" i="35"/>
  <c r="DK13" i="35"/>
  <c r="DI13" i="35"/>
  <c r="CL65" i="35"/>
  <c r="CK104" i="35"/>
  <c r="CF100" i="35"/>
  <c r="CG92" i="35"/>
  <c r="CI88" i="35"/>
  <c r="CH80" i="35"/>
  <c r="CF80" i="35"/>
  <c r="CL104" i="35"/>
  <c r="CH91" i="35"/>
  <c r="CL73" i="35"/>
  <c r="CK77" i="35"/>
  <c r="CL103" i="35"/>
  <c r="CJ64" i="35"/>
  <c r="CJ95" i="35"/>
  <c r="CI58" i="35"/>
  <c r="CG67" i="35"/>
  <c r="CJ101" i="35"/>
  <c r="DH52" i="35"/>
  <c r="DG13" i="35"/>
  <c r="DF19" i="35"/>
  <c r="CK63" i="35"/>
  <c r="CF94" i="35"/>
  <c r="CL53" i="35"/>
  <c r="CI92" i="35"/>
  <c r="CJ75" i="35"/>
  <c r="CK92" i="35"/>
  <c r="CG63" i="35"/>
  <c r="CK70" i="35"/>
  <c r="CH96" i="35"/>
  <c r="CF103" i="35"/>
  <c r="CH97" i="35"/>
  <c r="CK54" i="35"/>
  <c r="CI73" i="35"/>
  <c r="CI86" i="35"/>
  <c r="DH13" i="35"/>
  <c r="CA40" i="35" l="1"/>
  <c r="BY40" i="35"/>
  <c r="BY25" i="35"/>
  <c r="BW40" i="35"/>
  <c r="DW12" i="35"/>
  <c r="EV12" i="35" s="1"/>
  <c r="BZ19" i="35"/>
  <c r="BW19" i="35"/>
  <c r="CC40" i="35"/>
  <c r="EB12" i="35"/>
  <c r="FA12" i="35" s="1"/>
  <c r="BZ45" i="35"/>
  <c r="BX41" i="35"/>
  <c r="BY19" i="35"/>
  <c r="CC45" i="35"/>
  <c r="CB40" i="35"/>
  <c r="BZ40" i="35"/>
  <c r="DZ12" i="35"/>
  <c r="EY12" i="35" s="1"/>
  <c r="EC12" i="35"/>
  <c r="FB12" i="35" s="1"/>
  <c r="CC12" i="35"/>
  <c r="BX40" i="35"/>
  <c r="CC19" i="35"/>
  <c r="BW45" i="35"/>
  <c r="CB25" i="35"/>
  <c r="CA19" i="35"/>
  <c r="BX45" i="35"/>
  <c r="BY12" i="35"/>
  <c r="DY12" i="35"/>
  <c r="EX12" i="35" s="1"/>
  <c r="BY41" i="35"/>
  <c r="CB19" i="35"/>
  <c r="CB45" i="35"/>
  <c r="BW12" i="35"/>
  <c r="BX25" i="35"/>
  <c r="BZ12" i="35"/>
  <c r="BX12" i="35"/>
  <c r="BZ25" i="35"/>
  <c r="BZ41" i="35"/>
  <c r="BY45" i="35"/>
  <c r="BX19" i="35"/>
  <c r="CA12" i="35"/>
  <c r="CA25" i="35"/>
  <c r="CB41" i="35"/>
  <c r="CB12" i="35"/>
  <c r="CC25" i="35"/>
  <c r="CA45" i="35"/>
  <c r="BW41" i="35"/>
  <c r="EA12" i="35"/>
  <c r="EZ12" i="35" s="1"/>
  <c r="DX12" i="35"/>
  <c r="EW12" i="35" s="1"/>
  <c r="BW25" i="35"/>
  <c r="CC41" i="35"/>
  <c r="CA41" i="35"/>
  <c r="BK10" i="35"/>
  <c r="BL10" i="35"/>
  <c r="BJ10" i="35"/>
  <c r="BI10" i="35"/>
  <c r="BH10" i="35"/>
  <c r="DB10" i="35"/>
  <c r="CY10" i="35"/>
  <c r="DD10" i="35"/>
  <c r="DC10" i="35"/>
  <c r="CX10" i="35"/>
  <c r="BP10" i="35"/>
  <c r="BS10" i="35"/>
  <c r="BR10" i="35"/>
  <c r="BO10" i="35"/>
  <c r="BU10" i="35"/>
  <c r="BT10" i="35"/>
  <c r="BQ10" i="35"/>
  <c r="DA10" i="35"/>
  <c r="BG10" i="35"/>
  <c r="BM10" i="35"/>
  <c r="CK41" i="35"/>
  <c r="AO35" i="35"/>
  <c r="CK45" i="35"/>
  <c r="CI45" i="35"/>
  <c r="CJ19" i="35"/>
  <c r="CF12" i="35"/>
  <c r="CL25" i="35"/>
  <c r="CR10" i="35"/>
  <c r="AK35" i="35"/>
  <c r="CF40" i="35"/>
  <c r="CG45" i="35"/>
  <c r="CH45" i="35"/>
  <c r="CJ41" i="35"/>
  <c r="AG35" i="35"/>
  <c r="AH35" i="35"/>
  <c r="CL13" i="35"/>
  <c r="CG41" i="35"/>
  <c r="CL12" i="35"/>
  <c r="CG25" i="35"/>
  <c r="CG19" i="35"/>
  <c r="CJ45" i="35"/>
  <c r="AR35" i="35"/>
  <c r="CH19" i="35"/>
  <c r="CG40" i="35"/>
  <c r="AT35" i="35"/>
  <c r="CH12" i="35"/>
  <c r="CI12" i="35"/>
  <c r="CF41" i="35"/>
  <c r="AP35" i="35"/>
  <c r="CI19" i="35"/>
  <c r="CL45" i="35"/>
  <c r="CJ12" i="35"/>
  <c r="AJ35" i="35"/>
  <c r="CL19" i="35"/>
  <c r="CH41" i="35"/>
  <c r="CG12" i="35"/>
  <c r="CJ25" i="35"/>
  <c r="CG13" i="35"/>
  <c r="AU35" i="35"/>
  <c r="CJ40" i="35"/>
  <c r="CF19" i="35"/>
  <c r="AS35" i="35"/>
  <c r="CK40" i="35"/>
  <c r="CF45" i="35"/>
  <c r="AQ35" i="35"/>
  <c r="CH40" i="35"/>
  <c r="CL40" i="35"/>
  <c r="CK25" i="35"/>
  <c r="CK19" i="35"/>
  <c r="CI25" i="35"/>
  <c r="CF25" i="35"/>
  <c r="AM35" i="35"/>
  <c r="CH25" i="35"/>
  <c r="CI40" i="35"/>
  <c r="CI41" i="35"/>
  <c r="AI35" i="35"/>
  <c r="CK12" i="35"/>
  <c r="CL41" i="35"/>
  <c r="AL35" i="35"/>
  <c r="BX10" i="35" l="1"/>
  <c r="BY10" i="35"/>
  <c r="CC10" i="35"/>
  <c r="BW10" i="35"/>
  <c r="CB10" i="35"/>
  <c r="CA10" i="35"/>
  <c r="BZ10" i="35"/>
  <c r="CZ10" i="35"/>
  <c r="CG10" i="35"/>
  <c r="CF10" i="35"/>
  <c r="CP35" i="35"/>
  <c r="CJ10" i="35"/>
  <c r="CU35" i="35"/>
  <c r="CS35" i="35"/>
  <c r="CR35" i="35"/>
  <c r="CL10" i="35"/>
  <c r="CT35" i="35"/>
  <c r="CV35" i="35"/>
  <c r="CH10" i="35"/>
  <c r="CK10" i="35"/>
  <c r="DI10" i="35"/>
  <c r="CQ35" i="35"/>
  <c r="CI10" i="35"/>
  <c r="DL10" i="35"/>
  <c r="DK10" i="35"/>
  <c r="DH10" i="35"/>
  <c r="DF10" i="35"/>
  <c r="BJ35" i="35" l="1"/>
  <c r="BZ35" i="35" s="1"/>
  <c r="BG35" i="35"/>
  <c r="BW35" i="35" s="1"/>
  <c r="BL35" i="35"/>
  <c r="CB35" i="35" s="1"/>
  <c r="BK35" i="35"/>
  <c r="CA35" i="35" s="1"/>
  <c r="DA35" i="35"/>
  <c r="DC35" i="35"/>
  <c r="DD35" i="35"/>
  <c r="CZ35" i="35"/>
  <c r="BH35" i="35"/>
  <c r="BX35" i="35" s="1"/>
  <c r="CX35" i="35"/>
  <c r="BM35" i="35"/>
  <c r="CC35" i="35" s="1"/>
  <c r="DB35" i="35"/>
  <c r="CY35" i="35"/>
  <c r="BI35" i="35"/>
  <c r="BY35" i="35" s="1"/>
  <c r="AD7" i="35"/>
  <c r="AF7" i="35"/>
  <c r="AN7" i="35"/>
  <c r="DL35" i="35"/>
  <c r="DH35" i="35"/>
  <c r="DF35" i="35"/>
  <c r="DG10" i="35"/>
  <c r="CO7" i="35"/>
  <c r="DJ10" i="35"/>
  <c r="DG35" i="35"/>
  <c r="DJ35" i="35"/>
  <c r="DK35" i="35"/>
  <c r="BT7" i="35" l="1"/>
  <c r="BP7" i="35"/>
  <c r="BO7" i="35"/>
  <c r="CI35" i="35"/>
  <c r="AI7" i="35"/>
  <c r="CJ35" i="35"/>
  <c r="AO7" i="35"/>
  <c r="DI35" i="35"/>
  <c r="AR7" i="35"/>
  <c r="AS7" i="35"/>
  <c r="AH7" i="35"/>
  <c r="CH35" i="35"/>
  <c r="CK35" i="35"/>
  <c r="AM7" i="35"/>
  <c r="AU7" i="35"/>
  <c r="CG35" i="35"/>
  <c r="AJ7" i="35"/>
  <c r="AG7" i="35"/>
  <c r="CF35" i="35"/>
  <c r="AP7" i="35"/>
  <c r="CL35" i="35"/>
  <c r="AL7" i="35"/>
  <c r="AT7" i="35"/>
  <c r="AK7" i="35"/>
  <c r="AQ7" i="35"/>
  <c r="BQ7" i="35" l="1"/>
  <c r="CP7" i="35"/>
  <c r="CU7" i="35"/>
  <c r="CQ7" i="35"/>
  <c r="CV7" i="35"/>
  <c r="CT7" i="35"/>
  <c r="CR7" i="35"/>
  <c r="CS7" i="35"/>
  <c r="BL7" i="35" l="1"/>
  <c r="CB7" i="35" s="1"/>
  <c r="DD7" i="35"/>
  <c r="BJ7" i="35"/>
  <c r="BM7" i="35"/>
  <c r="BI7" i="35"/>
  <c r="BY7" i="35" s="1"/>
  <c r="DA7" i="35"/>
  <c r="BK7" i="35"/>
  <c r="DB7" i="35"/>
  <c r="DC7" i="35"/>
  <c r="BH7" i="35"/>
  <c r="BX7" i="35" s="1"/>
  <c r="CY7" i="35"/>
  <c r="CZ7" i="35"/>
  <c r="BG7" i="35"/>
  <c r="BW7" i="35" s="1"/>
  <c r="CX7" i="35"/>
  <c r="AD9" i="35"/>
  <c r="CO9" i="35"/>
  <c r="AF9" i="35"/>
  <c r="AN9" i="35"/>
  <c r="DK7" i="35"/>
  <c r="DL7" i="35"/>
  <c r="DG7" i="35"/>
  <c r="DH7" i="35"/>
  <c r="BR7" i="35" l="1"/>
  <c r="BZ7" i="35" s="1"/>
  <c r="BU7" i="35"/>
  <c r="CC7" i="35" s="1"/>
  <c r="BS7" i="35"/>
  <c r="CA7" i="35" s="1"/>
  <c r="AH9" i="35"/>
  <c r="AR9" i="35"/>
  <c r="AK9" i="35"/>
  <c r="AO9" i="35"/>
  <c r="CS9" i="35"/>
  <c r="DJ7" i="35"/>
  <c r="AP9" i="35"/>
  <c r="CV9" i="35"/>
  <c r="AT9" i="35"/>
  <c r="CU9" i="35"/>
  <c r="CR9" i="35"/>
  <c r="CJ7" i="35"/>
  <c r="CL7" i="35"/>
  <c r="AM9" i="35"/>
  <c r="AI9" i="35"/>
  <c r="CQ9" i="35"/>
  <c r="CK7" i="35"/>
  <c r="CI7" i="35"/>
  <c r="CH7" i="35"/>
  <c r="CF7" i="35"/>
  <c r="AJ9" i="35"/>
  <c r="AS9" i="35"/>
  <c r="CP9" i="35"/>
  <c r="AU9" i="35"/>
  <c r="AG9" i="35"/>
  <c r="CG7" i="35"/>
  <c r="DF7" i="35"/>
  <c r="DI7" i="35"/>
  <c r="AQ9" i="35"/>
  <c r="AL9" i="35"/>
  <c r="CT9" i="35"/>
  <c r="BI9" i="35" l="1"/>
  <c r="DA9" i="35"/>
  <c r="BJ9" i="35"/>
  <c r="BH9" i="35"/>
  <c r="BG9" i="35"/>
  <c r="CX9" i="35"/>
  <c r="CY9" i="35"/>
  <c r="DC9" i="35"/>
  <c r="DD9" i="35"/>
  <c r="BL9" i="35"/>
  <c r="DB9" i="35"/>
  <c r="BK9" i="35"/>
  <c r="AD42" i="35"/>
  <c r="CO42" i="35"/>
  <c r="DI9" i="35"/>
  <c r="AN42" i="35"/>
  <c r="DL9" i="35"/>
  <c r="DJ9" i="35"/>
  <c r="BS9" i="35" l="1"/>
  <c r="CA9" i="35" s="1"/>
  <c r="BT9" i="35"/>
  <c r="CB9" i="35" s="1"/>
  <c r="BR9" i="35"/>
  <c r="BZ9" i="35" s="1"/>
  <c r="BP9" i="35"/>
  <c r="BX9" i="35" s="1"/>
  <c r="BO9" i="35"/>
  <c r="BW9" i="35" s="1"/>
  <c r="BQ9" i="35"/>
  <c r="BY9" i="35" s="1"/>
  <c r="BU9" i="35"/>
  <c r="CZ9" i="35"/>
  <c r="BM9" i="35"/>
  <c r="DF9" i="35"/>
  <c r="AQ42" i="35"/>
  <c r="AU42" i="35"/>
  <c r="AF42" i="35"/>
  <c r="AP42" i="35"/>
  <c r="CV42" i="35"/>
  <c r="CQ42" i="35"/>
  <c r="CU42" i="35"/>
  <c r="CJ9" i="35"/>
  <c r="DG9" i="35"/>
  <c r="AO42" i="35"/>
  <c r="AR42" i="35"/>
  <c r="AT42" i="35"/>
  <c r="CP42" i="35"/>
  <c r="CS42" i="35"/>
  <c r="CH9" i="35"/>
  <c r="CR42" i="35"/>
  <c r="DK9" i="35"/>
  <c r="CL9" i="35"/>
  <c r="CK9" i="35"/>
  <c r="CI9" i="35"/>
  <c r="CT42" i="35"/>
  <c r="CG9" i="35"/>
  <c r="AS42" i="35"/>
  <c r="CC9" i="35" l="1"/>
  <c r="CY42" i="35"/>
  <c r="DB42" i="35"/>
  <c r="CZ42" i="35"/>
  <c r="DD42" i="35"/>
  <c r="CX42" i="35"/>
  <c r="AD48" i="35"/>
  <c r="AN48" i="35"/>
  <c r="AK42" i="35"/>
  <c r="AG42" i="35"/>
  <c r="AH42" i="35"/>
  <c r="AM42" i="35"/>
  <c r="AL42" i="35"/>
  <c r="DH9" i="35"/>
  <c r="AI42" i="35"/>
  <c r="CF9" i="35"/>
  <c r="DL42" i="35"/>
  <c r="AJ42" i="35"/>
  <c r="BL42" i="35" l="1"/>
  <c r="CB42" i="35" s="1"/>
  <c r="BI42" i="35"/>
  <c r="BY42" i="35" s="1"/>
  <c r="BG42" i="35"/>
  <c r="BW42" i="35" s="1"/>
  <c r="BK42" i="35"/>
  <c r="CA42" i="35" s="1"/>
  <c r="BH42" i="35"/>
  <c r="BX42" i="35" s="1"/>
  <c r="BJ42" i="35"/>
  <c r="BZ42" i="35" s="1"/>
  <c r="BM42" i="35"/>
  <c r="CC42" i="35" s="1"/>
  <c r="DC42" i="35"/>
  <c r="DA42" i="35"/>
  <c r="AT48" i="35"/>
  <c r="AR48" i="35"/>
  <c r="AS48" i="35"/>
  <c r="AQ48" i="35"/>
  <c r="AU48" i="35"/>
  <c r="AO48" i="35"/>
  <c r="AP48" i="35"/>
  <c r="DH42" i="35"/>
  <c r="DJ42" i="35"/>
  <c r="DF42" i="35"/>
  <c r="CH42" i="35"/>
  <c r="DG42" i="35"/>
  <c r="AF48" i="35"/>
  <c r="DI42" i="35"/>
  <c r="AD44" i="35" l="1"/>
  <c r="AI48" i="35"/>
  <c r="AK48" i="35"/>
  <c r="CK42" i="35"/>
  <c r="AH48" i="35"/>
  <c r="CO48" i="35"/>
  <c r="AG48" i="35"/>
  <c r="AN44" i="35"/>
  <c r="AJ48" i="35"/>
  <c r="CI42" i="35"/>
  <c r="DK42" i="35"/>
  <c r="AL48" i="35"/>
  <c r="CL42" i="35"/>
  <c r="AM48" i="35"/>
  <c r="CF42" i="35"/>
  <c r="CG42" i="35"/>
  <c r="CJ42" i="35"/>
  <c r="BJ48" i="35" l="1"/>
  <c r="BZ48" i="35" s="1"/>
  <c r="BH48" i="35"/>
  <c r="BX48" i="35" s="1"/>
  <c r="BM48" i="35"/>
  <c r="CC48" i="35" s="1"/>
  <c r="BL48" i="35"/>
  <c r="CB48" i="35" s="1"/>
  <c r="BK48" i="35"/>
  <c r="CA48" i="35" s="1"/>
  <c r="BG48" i="35"/>
  <c r="BW48" i="35" s="1"/>
  <c r="BI48" i="35"/>
  <c r="BY48" i="35" s="1"/>
  <c r="CQ48" i="35"/>
  <c r="CU48" i="35"/>
  <c r="CO44" i="35"/>
  <c r="AF44" i="35"/>
  <c r="CR48" i="35"/>
  <c r="CS48" i="35"/>
  <c r="CV48" i="35"/>
  <c r="CT48" i="35"/>
  <c r="AO44" i="35"/>
  <c r="AU44" i="35"/>
  <c r="AR44" i="35"/>
  <c r="AQ44" i="35"/>
  <c r="AS44" i="35"/>
  <c r="AP44" i="35"/>
  <c r="AT44" i="35"/>
  <c r="CP48" i="35"/>
  <c r="DB48" i="35" l="1"/>
  <c r="CY48" i="35"/>
  <c r="CZ48" i="35"/>
  <c r="DD48" i="35"/>
  <c r="DC48" i="35"/>
  <c r="CX48" i="35"/>
  <c r="DA48" i="35"/>
  <c r="CH48" i="35"/>
  <c r="AK44" i="35"/>
  <c r="AJ44" i="35"/>
  <c r="CS44" i="35"/>
  <c r="CJ48" i="35"/>
  <c r="CF48" i="35"/>
  <c r="AG44" i="35"/>
  <c r="CP44" i="35"/>
  <c r="CG48" i="35"/>
  <c r="CK48" i="35"/>
  <c r="CL48" i="35"/>
  <c r="CQ44" i="35"/>
  <c r="CR44" i="35"/>
  <c r="CU44" i="35"/>
  <c r="CI48" i="35"/>
  <c r="CV44" i="35"/>
  <c r="AI44" i="35"/>
  <c r="AL44" i="35"/>
  <c r="AM44" i="35"/>
  <c r="AH44" i="35"/>
  <c r="CT44" i="35"/>
  <c r="BJ44" i="35" l="1"/>
  <c r="BZ44" i="35" s="1"/>
  <c r="BG44" i="35"/>
  <c r="BW44" i="35" s="1"/>
  <c r="DD44" i="35"/>
  <c r="BI44" i="35"/>
  <c r="BY44" i="35" s="1"/>
  <c r="BL44" i="35"/>
  <c r="CB44" i="35" s="1"/>
  <c r="CY44" i="35"/>
  <c r="CZ44" i="35"/>
  <c r="BH44" i="35"/>
  <c r="BX44" i="35" s="1"/>
  <c r="BM44" i="35"/>
  <c r="CC44" i="35" s="1"/>
  <c r="DA44" i="35"/>
  <c r="BK44" i="35"/>
  <c r="CA44" i="35" s="1"/>
  <c r="DB44" i="35"/>
  <c r="AD27" i="35"/>
  <c r="CO27" i="35"/>
  <c r="DJ48" i="35"/>
  <c r="DH48" i="35"/>
  <c r="DG48" i="35"/>
  <c r="AN27" i="35"/>
  <c r="DK48" i="35"/>
  <c r="DL48" i="35"/>
  <c r="DG44" i="35"/>
  <c r="DI44" i="35"/>
  <c r="DF48" i="35"/>
  <c r="DL44" i="35"/>
  <c r="DI48" i="35"/>
  <c r="DC44" i="35" l="1"/>
  <c r="CX44" i="35"/>
  <c r="AS27" i="35"/>
  <c r="AO27" i="35"/>
  <c r="CT27" i="35"/>
  <c r="CI44" i="35"/>
  <c r="CG44" i="35"/>
  <c r="CJ44" i="35"/>
  <c r="CQ27" i="35"/>
  <c r="AT27" i="35"/>
  <c r="CP27" i="35"/>
  <c r="CF44" i="35"/>
  <c r="CK44" i="35"/>
  <c r="DH44" i="35"/>
  <c r="AU27" i="35"/>
  <c r="CS27" i="35"/>
  <c r="DJ44" i="35"/>
  <c r="DK44" i="35"/>
  <c r="CV27" i="35"/>
  <c r="AF27" i="35"/>
  <c r="DF44" i="35"/>
  <c r="CU27" i="35"/>
  <c r="AR27" i="35"/>
  <c r="CR27" i="35"/>
  <c r="AP27" i="35"/>
  <c r="AQ27" i="35"/>
  <c r="CH44" i="35"/>
  <c r="CL44" i="35"/>
  <c r="CZ27" i="35" l="1"/>
  <c r="CX27" i="35"/>
  <c r="CY27" i="35"/>
  <c r="DD27" i="35"/>
  <c r="DA27" i="35"/>
  <c r="DB27" i="35"/>
  <c r="AD11" i="35"/>
  <c r="AH27" i="35"/>
  <c r="AJ27" i="35"/>
  <c r="AG27" i="35"/>
  <c r="AK27" i="35"/>
  <c r="AN11" i="35"/>
  <c r="AL27" i="35"/>
  <c r="CO11" i="35"/>
  <c r="AI27" i="35"/>
  <c r="AM27" i="35"/>
  <c r="BM27" i="35" l="1"/>
  <c r="CC27" i="35" s="1"/>
  <c r="BG27" i="35"/>
  <c r="BW27" i="35" s="1"/>
  <c r="BJ27" i="35"/>
  <c r="BZ27" i="35" s="1"/>
  <c r="BL27" i="35"/>
  <c r="CB27" i="35" s="1"/>
  <c r="BH27" i="35"/>
  <c r="BX27" i="35" s="1"/>
  <c r="BI27" i="35"/>
  <c r="BY27" i="35" s="1"/>
  <c r="BK27" i="35"/>
  <c r="CA27" i="35" s="1"/>
  <c r="DC27" i="35"/>
  <c r="AP11" i="35"/>
  <c r="DL27" i="35"/>
  <c r="DH27" i="35"/>
  <c r="AT11" i="35"/>
  <c r="CR11" i="35"/>
  <c r="CV11" i="35"/>
  <c r="CT11" i="35"/>
  <c r="CU11" i="35"/>
  <c r="AQ11" i="35"/>
  <c r="CP11" i="35"/>
  <c r="DI27" i="35"/>
  <c r="DJ27" i="35"/>
  <c r="AF11" i="35"/>
  <c r="AO11" i="35"/>
  <c r="CF27" i="35"/>
  <c r="CQ11" i="35"/>
  <c r="AS11" i="35"/>
  <c r="DG27" i="35"/>
  <c r="DF27" i="35"/>
  <c r="CS11" i="35"/>
  <c r="AU11" i="35"/>
  <c r="AR11" i="35"/>
  <c r="AD14" i="35" l="1"/>
  <c r="AG11" i="35"/>
  <c r="CG27" i="35"/>
  <c r="CK27" i="35"/>
  <c r="CJ27" i="35"/>
  <c r="AM11" i="35"/>
  <c r="AJ11" i="35"/>
  <c r="AL11" i="35"/>
  <c r="CI27" i="35"/>
  <c r="DK27" i="35"/>
  <c r="AK11" i="35"/>
  <c r="CH27" i="35"/>
  <c r="AI11" i="35"/>
  <c r="CL27" i="35"/>
  <c r="AH11" i="35"/>
  <c r="BK11" i="35" l="1"/>
  <c r="CX11" i="35"/>
  <c r="BI11" i="35"/>
  <c r="BL11" i="35"/>
  <c r="BM11" i="35"/>
  <c r="DB11" i="35"/>
  <c r="DD11" i="35"/>
  <c r="BG11" i="35"/>
  <c r="BJ11" i="35"/>
  <c r="DA11" i="35"/>
  <c r="BH11" i="35"/>
  <c r="BU11" i="35"/>
  <c r="CZ11" i="35"/>
  <c r="CY11" i="35"/>
  <c r="DC11" i="35"/>
  <c r="AN14" i="35"/>
  <c r="DI11" i="35"/>
  <c r="AF14" i="35"/>
  <c r="DL11" i="35"/>
  <c r="CO14" i="35"/>
  <c r="DK11" i="35"/>
  <c r="DF11" i="35"/>
  <c r="CL11" i="35"/>
  <c r="CC11" i="35" l="1"/>
  <c r="BS11" i="35"/>
  <c r="CA11" i="35" s="1"/>
  <c r="BT11" i="35"/>
  <c r="CB11" i="35" s="1"/>
  <c r="BR11" i="35"/>
  <c r="BZ11" i="35" s="1"/>
  <c r="BP11" i="35"/>
  <c r="BX11" i="35" s="1"/>
  <c r="BO11" i="35"/>
  <c r="BW11" i="35" s="1"/>
  <c r="BQ11" i="35"/>
  <c r="BY11" i="35" s="1"/>
  <c r="AG14" i="35"/>
  <c r="DG11" i="35"/>
  <c r="AO14" i="35"/>
  <c r="CK11" i="35"/>
  <c r="CU14" i="35"/>
  <c r="AI14" i="35"/>
  <c r="AM14" i="35"/>
  <c r="DH11" i="35"/>
  <c r="AP14" i="35"/>
  <c r="AH14" i="35"/>
  <c r="AL14" i="35"/>
  <c r="CF11" i="35"/>
  <c r="AJ14" i="35"/>
  <c r="CJ11" i="35"/>
  <c r="CS14" i="35"/>
  <c r="CI11" i="35"/>
  <c r="AR14" i="35"/>
  <c r="AS14" i="35"/>
  <c r="AU14" i="35"/>
  <c r="AT14" i="35"/>
  <c r="AQ14" i="35"/>
  <c r="CH11" i="35"/>
  <c r="CP14" i="35"/>
  <c r="DJ11" i="35"/>
  <c r="CQ14" i="35"/>
  <c r="AK14" i="35"/>
  <c r="CR14" i="35"/>
  <c r="CG11" i="35"/>
  <c r="BH14" i="35" l="1"/>
  <c r="BX14" i="35" s="1"/>
  <c r="BJ14" i="35"/>
  <c r="BZ14" i="35" s="1"/>
  <c r="CX14" i="35"/>
  <c r="BI14" i="35"/>
  <c r="BY14" i="35" s="1"/>
  <c r="CY14" i="35"/>
  <c r="BM14" i="35"/>
  <c r="CC14" i="35" s="1"/>
  <c r="BL14" i="35"/>
  <c r="CB14" i="35" s="1"/>
  <c r="BG14" i="35"/>
  <c r="BW14" i="35" s="1"/>
  <c r="CZ14" i="35"/>
  <c r="DC14" i="35"/>
  <c r="BK14" i="35"/>
  <c r="CA14" i="35" s="1"/>
  <c r="AD26" i="35"/>
  <c r="CV14" i="35"/>
  <c r="AN26" i="35"/>
  <c r="CT14" i="35"/>
  <c r="DG14" i="35"/>
  <c r="DD14" i="35" l="1"/>
  <c r="DB14" i="35"/>
  <c r="DA14" i="35"/>
  <c r="CL14" i="35"/>
  <c r="AR26" i="35"/>
  <c r="AP26" i="35"/>
  <c r="CH14" i="35"/>
  <c r="CK14" i="35"/>
  <c r="CG14" i="35"/>
  <c r="DK14" i="35"/>
  <c r="AU26" i="35"/>
  <c r="DF14" i="35"/>
  <c r="CJ14" i="35"/>
  <c r="CF14" i="35"/>
  <c r="AS26" i="35"/>
  <c r="AF26" i="35"/>
  <c r="AT26" i="35"/>
  <c r="AO26" i="35"/>
  <c r="AQ26" i="35"/>
  <c r="DH14" i="35"/>
  <c r="CO26" i="35"/>
  <c r="CI14" i="35"/>
  <c r="DL14" i="35"/>
  <c r="DJ14" i="35"/>
  <c r="DI14" i="35"/>
  <c r="AD22" i="35" l="1"/>
  <c r="AL26" i="35"/>
  <c r="AI26" i="35"/>
  <c r="CV26" i="35"/>
  <c r="AF22" i="35"/>
  <c r="AN22" i="35"/>
  <c r="AG26" i="35"/>
  <c r="CT26" i="35"/>
  <c r="CU26" i="35"/>
  <c r="AK26" i="35"/>
  <c r="CQ26" i="35"/>
  <c r="AJ26" i="35"/>
  <c r="CR26" i="35"/>
  <c r="CS26" i="35"/>
  <c r="CP26" i="35"/>
  <c r="AH26" i="35"/>
  <c r="AM26" i="35"/>
  <c r="BG26" i="35" l="1"/>
  <c r="BW26" i="35" s="1"/>
  <c r="BM26" i="35"/>
  <c r="CC26" i="35" s="1"/>
  <c r="BK26" i="35"/>
  <c r="CA26" i="35" s="1"/>
  <c r="BJ26" i="35"/>
  <c r="BZ26" i="35" s="1"/>
  <c r="BL26" i="35"/>
  <c r="CB26" i="35" s="1"/>
  <c r="BI26" i="35"/>
  <c r="BY26" i="35" s="1"/>
  <c r="BH26" i="35"/>
  <c r="BX26" i="35" s="1"/>
  <c r="DB26" i="35"/>
  <c r="CZ26" i="35"/>
  <c r="CY26" i="35"/>
  <c r="DD26" i="35"/>
  <c r="DA26" i="35"/>
  <c r="DC26" i="35"/>
  <c r="CX26" i="35"/>
  <c r="CO22" i="35"/>
  <c r="AU22" i="35"/>
  <c r="AQ22" i="35"/>
  <c r="AP22" i="35"/>
  <c r="AR22" i="35"/>
  <c r="AG22" i="35"/>
  <c r="AH22" i="35"/>
  <c r="AJ22" i="35"/>
  <c r="AS22" i="35"/>
  <c r="AT22" i="35"/>
  <c r="AI22" i="35"/>
  <c r="AO22" i="35"/>
  <c r="AK22" i="35"/>
  <c r="AM22" i="35"/>
  <c r="AL22" i="35"/>
  <c r="BI22" i="35" l="1"/>
  <c r="BY22" i="35" s="1"/>
  <c r="BG22" i="35"/>
  <c r="BW22" i="35" s="1"/>
  <c r="BL22" i="35"/>
  <c r="CB22" i="35" s="1"/>
  <c r="BJ22" i="35"/>
  <c r="BZ22" i="35" s="1"/>
  <c r="BM22" i="35"/>
  <c r="CC22" i="35" s="1"/>
  <c r="BK22" i="35"/>
  <c r="CA22" i="35" s="1"/>
  <c r="BH22" i="35"/>
  <c r="BX22" i="35" s="1"/>
  <c r="AD43" i="35"/>
  <c r="CQ22" i="35"/>
  <c r="CP22" i="35"/>
  <c r="CS22" i="35"/>
  <c r="CG26" i="35"/>
  <c r="CK26" i="35"/>
  <c r="CL26" i="35"/>
  <c r="CH26" i="35"/>
  <c r="DH26" i="35"/>
  <c r="CT22" i="35"/>
  <c r="CR22" i="35"/>
  <c r="CO43" i="35"/>
  <c r="DL26" i="35"/>
  <c r="DG26" i="35"/>
  <c r="AF43" i="35"/>
  <c r="CU22" i="35"/>
  <c r="DK26" i="35"/>
  <c r="CJ26" i="35"/>
  <c r="AN43" i="35"/>
  <c r="CV22" i="35"/>
  <c r="CF26" i="35"/>
  <c r="DF26" i="35"/>
  <c r="CI26" i="35"/>
  <c r="DI26" i="35"/>
  <c r="DJ26" i="35"/>
  <c r="CZ22" i="35" l="1"/>
  <c r="CX22" i="35"/>
  <c r="CY22" i="35"/>
  <c r="DC22" i="35"/>
  <c r="DB22" i="35"/>
  <c r="DA22" i="35"/>
  <c r="DD22" i="35"/>
  <c r="CG22" i="35"/>
  <c r="CQ43" i="35"/>
  <c r="CV43" i="35"/>
  <c r="CH22" i="35"/>
  <c r="CK22" i="35"/>
  <c r="CT43" i="35"/>
  <c r="CU43" i="35"/>
  <c r="CR43" i="35"/>
  <c r="AO43" i="35"/>
  <c r="AS43" i="35"/>
  <c r="CI22" i="35"/>
  <c r="CS43" i="35"/>
  <c r="AH43" i="35"/>
  <c r="CP43" i="35"/>
  <c r="AK43" i="35"/>
  <c r="AT43" i="35"/>
  <c r="AP43" i="35"/>
  <c r="AI43" i="35"/>
  <c r="AM43" i="35"/>
  <c r="AJ43" i="35"/>
  <c r="CF22" i="35"/>
  <c r="AQ43" i="35"/>
  <c r="AG43" i="35"/>
  <c r="AL43" i="35"/>
  <c r="AU43" i="35"/>
  <c r="CJ22" i="35"/>
  <c r="AR43" i="35"/>
  <c r="CL22" i="35"/>
  <c r="BL43" i="35" l="1"/>
  <c r="CB43" i="35" s="1"/>
  <c r="BK43" i="35"/>
  <c r="CA43" i="35" s="1"/>
  <c r="DC43" i="35"/>
  <c r="DB43" i="35"/>
  <c r="BG43" i="35"/>
  <c r="BW43" i="35" s="1"/>
  <c r="BJ43" i="35"/>
  <c r="BZ43" i="35" s="1"/>
  <c r="CZ43" i="35"/>
  <c r="CY43" i="35"/>
  <c r="CX43" i="35"/>
  <c r="BI43" i="35"/>
  <c r="BY43" i="35" s="1"/>
  <c r="AD46" i="35"/>
  <c r="DK22" i="35"/>
  <c r="DH22" i="35"/>
  <c r="DJ22" i="35"/>
  <c r="DF22" i="35"/>
  <c r="DI22" i="35"/>
  <c r="AN46" i="35"/>
  <c r="DL22" i="35"/>
  <c r="DG22" i="35"/>
  <c r="DD43" i="35" l="1"/>
  <c r="DA43" i="35"/>
  <c r="AP46" i="35"/>
  <c r="DF43" i="35"/>
  <c r="AQ46" i="35"/>
  <c r="CI43" i="35"/>
  <c r="AO46" i="35"/>
  <c r="DJ43" i="35"/>
  <c r="AU46" i="35"/>
  <c r="AR46" i="35"/>
  <c r="DK43" i="35"/>
  <c r="AT46" i="35"/>
  <c r="AS46" i="35"/>
  <c r="BM43" i="35" l="1"/>
  <c r="CC43" i="35" s="1"/>
  <c r="BH43" i="35"/>
  <c r="BX43" i="35" s="1"/>
  <c r="DI43" i="35"/>
  <c r="AF46" i="35"/>
  <c r="CJ43" i="35"/>
  <c r="DG43" i="35"/>
  <c r="DH43" i="35"/>
  <c r="CK43" i="35"/>
  <c r="CH43" i="35"/>
  <c r="CF43" i="35"/>
  <c r="DL43" i="35"/>
  <c r="AD28" i="35" l="1"/>
  <c r="AI46" i="35"/>
  <c r="AJ46" i="35"/>
  <c r="AK46" i="35"/>
  <c r="AH46" i="35"/>
  <c r="AN28" i="35"/>
  <c r="AF28" i="35"/>
  <c r="CL43" i="35"/>
  <c r="CO46" i="35"/>
  <c r="AM46" i="35"/>
  <c r="CG43" i="35"/>
  <c r="AG46" i="35"/>
  <c r="AL46" i="35"/>
  <c r="CO28" i="35"/>
  <c r="BL46" i="35" l="1"/>
  <c r="CB46" i="35" s="1"/>
  <c r="BJ46" i="35"/>
  <c r="BZ46" i="35" s="1"/>
  <c r="BI46" i="35"/>
  <c r="BY46" i="35" s="1"/>
  <c r="BH46" i="35"/>
  <c r="BX46" i="35" s="1"/>
  <c r="BG46" i="35"/>
  <c r="BW46" i="35" s="1"/>
  <c r="BK46" i="35"/>
  <c r="CA46" i="35" s="1"/>
  <c r="BM46" i="35"/>
  <c r="CC46" i="35" s="1"/>
  <c r="AD21" i="35"/>
  <c r="AS28" i="35"/>
  <c r="AM28" i="35"/>
  <c r="CT46" i="35"/>
  <c r="AG28" i="35"/>
  <c r="CP28" i="35"/>
  <c r="CV46" i="35"/>
  <c r="AT28" i="35"/>
  <c r="AR28" i="35"/>
  <c r="AP28" i="35"/>
  <c r="CK46" i="35"/>
  <c r="AH28" i="35"/>
  <c r="CQ46" i="35"/>
  <c r="CS28" i="35"/>
  <c r="CP46" i="35"/>
  <c r="AI28" i="35"/>
  <c r="AJ28" i="35"/>
  <c r="CR28" i="35"/>
  <c r="AO28" i="35"/>
  <c r="CU28" i="35"/>
  <c r="AF21" i="35"/>
  <c r="AL28" i="35"/>
  <c r="AK28" i="35"/>
  <c r="CQ28" i="35"/>
  <c r="AQ28" i="35"/>
  <c r="AN21" i="35"/>
  <c r="AU28" i="35"/>
  <c r="CR46" i="35"/>
  <c r="CV28" i="35"/>
  <c r="CO21" i="35"/>
  <c r="CT28" i="35"/>
  <c r="CS46" i="35"/>
  <c r="CU46" i="35"/>
  <c r="BI28" i="35" l="1"/>
  <c r="BY28" i="35" s="1"/>
  <c r="BG28" i="35"/>
  <c r="BW28" i="35" s="1"/>
  <c r="BL28" i="35"/>
  <c r="CB28" i="35" s="1"/>
  <c r="BK28" i="35"/>
  <c r="CA28" i="35" s="1"/>
  <c r="BJ28" i="35"/>
  <c r="BZ28" i="35" s="1"/>
  <c r="DB46" i="35"/>
  <c r="CY46" i="35"/>
  <c r="CY28" i="35"/>
  <c r="CZ46" i="35"/>
  <c r="CX46" i="35"/>
  <c r="CZ28" i="35"/>
  <c r="DC46" i="35"/>
  <c r="DD46" i="35"/>
  <c r="DD28" i="35"/>
  <c r="DA46" i="35"/>
  <c r="DB28" i="35"/>
  <c r="DC28" i="35"/>
  <c r="CX28" i="35"/>
  <c r="DA28" i="35"/>
  <c r="BM28" i="35"/>
  <c r="CC28" i="35" s="1"/>
  <c r="BH28" i="35"/>
  <c r="BX28" i="35" s="1"/>
  <c r="CI46" i="35"/>
  <c r="AG21" i="35"/>
  <c r="CT21" i="35"/>
  <c r="CJ46" i="35"/>
  <c r="AO21" i="35"/>
  <c r="CV21" i="35"/>
  <c r="AS21" i="35"/>
  <c r="DF28" i="35"/>
  <c r="CS21" i="35"/>
  <c r="DJ46" i="35"/>
  <c r="DI28" i="35"/>
  <c r="AT21" i="35"/>
  <c r="AU21" i="35"/>
  <c r="CG46" i="35"/>
  <c r="AR21" i="35"/>
  <c r="AP21" i="35"/>
  <c r="CL46" i="35"/>
  <c r="AI21" i="35"/>
  <c r="CP21" i="35"/>
  <c r="DK28" i="35"/>
  <c r="AQ21" i="35"/>
  <c r="AK21" i="35"/>
  <c r="AH21" i="35"/>
  <c r="DH46" i="35"/>
  <c r="DG28" i="35"/>
  <c r="CH28" i="35"/>
  <c r="DL46" i="35"/>
  <c r="CF46" i="35"/>
  <c r="CH46" i="35"/>
  <c r="AL21" i="35"/>
  <c r="AM21" i="35"/>
  <c r="DI46" i="35"/>
  <c r="CU21" i="35"/>
  <c r="AJ21" i="35"/>
  <c r="CQ21" i="35"/>
  <c r="DK46" i="35"/>
  <c r="CR21" i="35"/>
  <c r="DF46" i="35"/>
  <c r="DH28" i="35"/>
  <c r="DL28" i="35"/>
  <c r="BJ21" i="35" l="1"/>
  <c r="BZ21" i="35" s="1"/>
  <c r="BM21" i="35"/>
  <c r="CC21" i="35" s="1"/>
  <c r="DD21" i="35"/>
  <c r="CY21" i="35"/>
  <c r="BG21" i="35"/>
  <c r="BW21" i="35" s="1"/>
  <c r="CZ21" i="35"/>
  <c r="BL21" i="35"/>
  <c r="CB21" i="35" s="1"/>
  <c r="CX21" i="35"/>
  <c r="BI21" i="35"/>
  <c r="BY21" i="35" s="1"/>
  <c r="DC21" i="35"/>
  <c r="BK21" i="35"/>
  <c r="CA21" i="35" s="1"/>
  <c r="BH21" i="35"/>
  <c r="BX21" i="35" s="1"/>
  <c r="DA21" i="35"/>
  <c r="AD49" i="35"/>
  <c r="CJ28" i="35"/>
  <c r="CL28" i="35"/>
  <c r="CG28" i="35"/>
  <c r="DG46" i="35"/>
  <c r="CI28" i="35"/>
  <c r="CK28" i="35"/>
  <c r="DJ28" i="35"/>
  <c r="CF28" i="35"/>
  <c r="AN49" i="35"/>
  <c r="DB21" i="35" l="1"/>
  <c r="AT49" i="35"/>
  <c r="CL21" i="35"/>
  <c r="CO49" i="35"/>
  <c r="DF21" i="35"/>
  <c r="AQ49" i="35"/>
  <c r="AU49" i="35"/>
  <c r="AR49" i="35"/>
  <c r="DL21" i="35"/>
  <c r="CK21" i="35"/>
  <c r="DH21" i="35"/>
  <c r="CJ21" i="35"/>
  <c r="CG21" i="35"/>
  <c r="CF21" i="35"/>
  <c r="CI21" i="35"/>
  <c r="AO49" i="35"/>
  <c r="AP49" i="35"/>
  <c r="AS49" i="35"/>
  <c r="CH21" i="35"/>
  <c r="AF49" i="35"/>
  <c r="AD47" i="35" l="1"/>
  <c r="DJ21" i="35"/>
  <c r="AI49" i="35"/>
  <c r="CV49" i="35"/>
  <c r="CR49" i="35"/>
  <c r="CU49" i="35"/>
  <c r="AM49" i="35"/>
  <c r="AN47" i="35"/>
  <c r="CT49" i="35"/>
  <c r="CP49" i="35"/>
  <c r="AK49" i="35"/>
  <c r="CS49" i="35"/>
  <c r="AG49" i="35"/>
  <c r="AJ49" i="35"/>
  <c r="AH49" i="35"/>
  <c r="DG21" i="35"/>
  <c r="DK21" i="35"/>
  <c r="DI21" i="35"/>
  <c r="AL49" i="35"/>
  <c r="CQ49" i="35"/>
  <c r="DA49" i="35" l="1"/>
  <c r="BG49" i="35"/>
  <c r="BW49" i="35" s="1"/>
  <c r="CY49" i="35"/>
  <c r="BM49" i="35"/>
  <c r="CC49" i="35" s="1"/>
  <c r="DC49" i="35"/>
  <c r="BJ49" i="35"/>
  <c r="BZ49" i="35" s="1"/>
  <c r="BH49" i="35"/>
  <c r="BX49" i="35" s="1"/>
  <c r="BK49" i="35"/>
  <c r="CA49" i="35" s="1"/>
  <c r="DB49" i="35"/>
  <c r="CX49" i="35"/>
  <c r="BI49" i="35"/>
  <c r="BY49" i="35" s="1"/>
  <c r="CZ49" i="35"/>
  <c r="DD49" i="35"/>
  <c r="BL49" i="35"/>
  <c r="CB49" i="35" s="1"/>
  <c r="AR47" i="35"/>
  <c r="AP47" i="35"/>
  <c r="DJ49" i="35"/>
  <c r="AU47" i="35"/>
  <c r="DI49" i="35"/>
  <c r="DH49" i="35"/>
  <c r="AO47" i="35"/>
  <c r="DF49" i="35"/>
  <c r="AF47" i="35"/>
  <c r="AS47" i="35"/>
  <c r="AQ47" i="35"/>
  <c r="AT47" i="35"/>
  <c r="DL49" i="35"/>
  <c r="DG49" i="35"/>
  <c r="DK49" i="35"/>
  <c r="AD32" i="35" l="1"/>
  <c r="CO47" i="35"/>
  <c r="CF49" i="35"/>
  <c r="CH49" i="35"/>
  <c r="AN32" i="35"/>
  <c r="CL49" i="35"/>
  <c r="CI49" i="35"/>
  <c r="CJ49" i="35"/>
  <c r="AI47" i="35"/>
  <c r="AL47" i="35"/>
  <c r="CO32" i="35"/>
  <c r="AF32" i="35"/>
  <c r="AH47" i="35"/>
  <c r="CG49" i="35"/>
  <c r="AJ47" i="35"/>
  <c r="AK47" i="35"/>
  <c r="AM47" i="35"/>
  <c r="AG47" i="35"/>
  <c r="CK49" i="35"/>
  <c r="BK47" i="35" l="1"/>
  <c r="CA47" i="35" s="1"/>
  <c r="EA10" i="35" s="1"/>
  <c r="BJ47" i="35"/>
  <c r="BZ47" i="35" s="1"/>
  <c r="DZ10" i="35" s="1"/>
  <c r="BM47" i="35"/>
  <c r="CC47" i="35" s="1"/>
  <c r="EC10" i="35" s="1"/>
  <c r="BI47" i="35"/>
  <c r="BY47" i="35" s="1"/>
  <c r="DY10" i="35" s="1"/>
  <c r="BH47" i="35"/>
  <c r="BX47" i="35" s="1"/>
  <c r="DX10" i="35" s="1"/>
  <c r="BL47" i="35"/>
  <c r="CB47" i="35" s="1"/>
  <c r="EB10" i="35" s="1"/>
  <c r="BG47" i="35"/>
  <c r="BW47" i="35" s="1"/>
  <c r="DW10" i="35" s="1"/>
  <c r="CQ32" i="35"/>
  <c r="CV47" i="35"/>
  <c r="CV32" i="35"/>
  <c r="AS32" i="35"/>
  <c r="AK32" i="35"/>
  <c r="CP47" i="35"/>
  <c r="AJ32" i="35"/>
  <c r="AP32" i="35"/>
  <c r="CU47" i="35"/>
  <c r="AO32" i="35"/>
  <c r="CT47" i="35"/>
  <c r="CQ47" i="35"/>
  <c r="CR32" i="35"/>
  <c r="AM32" i="35"/>
  <c r="AG32" i="35"/>
  <c r="CS32" i="35"/>
  <c r="CT32" i="35"/>
  <c r="AR32" i="35"/>
  <c r="CS47" i="35"/>
  <c r="CR47" i="35"/>
  <c r="CU32" i="35"/>
  <c r="CP32" i="35"/>
  <c r="AH32" i="35"/>
  <c r="AT32" i="35"/>
  <c r="AL32" i="35"/>
  <c r="AU32" i="35"/>
  <c r="AI32" i="35"/>
  <c r="AQ32" i="35"/>
  <c r="CX47" i="35" l="1"/>
  <c r="ED10" i="35" s="1"/>
  <c r="P31" i="37"/>
  <c r="P43" i="37" s="1"/>
  <c r="P54" i="37" s="1"/>
  <c r="CZ47" i="35"/>
  <c r="EF10" i="35" s="1"/>
  <c r="EX10" i="35" s="1"/>
  <c r="R31" i="37"/>
  <c r="R43" i="37" s="1"/>
  <c r="R66" i="37" s="1"/>
  <c r="DC47" i="35"/>
  <c r="EI10" i="35" s="1"/>
  <c r="FA10" i="35" s="1"/>
  <c r="U31" i="37"/>
  <c r="U43" i="37" s="1"/>
  <c r="U66" i="37" s="1"/>
  <c r="DA47" i="35"/>
  <c r="EG10" i="35" s="1"/>
  <c r="EY10" i="35" s="1"/>
  <c r="S31" i="37"/>
  <c r="S43" i="37" s="1"/>
  <c r="S54" i="37" s="1"/>
  <c r="H45" i="37" s="1"/>
  <c r="DD47" i="35"/>
  <c r="EJ10" i="35" s="1"/>
  <c r="FB10" i="35" s="1"/>
  <c r="V31" i="37"/>
  <c r="V43" i="37" s="1"/>
  <c r="DB47" i="35"/>
  <c r="EH10" i="35" s="1"/>
  <c r="EZ10" i="35" s="1"/>
  <c r="T31" i="37"/>
  <c r="T43" i="37" s="1"/>
  <c r="T66" i="37" s="1"/>
  <c r="CY47" i="35"/>
  <c r="EE10" i="35" s="1"/>
  <c r="EW10" i="35" s="1"/>
  <c r="Q31" i="37"/>
  <c r="Q43" i="37" s="1"/>
  <c r="Q66" i="37" s="1"/>
  <c r="BI32" i="35"/>
  <c r="BY32" i="35" s="1"/>
  <c r="DD32" i="35"/>
  <c r="DA32" i="35"/>
  <c r="BJ32" i="35"/>
  <c r="BZ32" i="35" s="1"/>
  <c r="DB32" i="35"/>
  <c r="BL32" i="35"/>
  <c r="CB32" i="35" s="1"/>
  <c r="CY32" i="35"/>
  <c r="BK32" i="35"/>
  <c r="CA32" i="35" s="1"/>
  <c r="CX32" i="35"/>
  <c r="BG32" i="35"/>
  <c r="BW32" i="35" s="1"/>
  <c r="BM32" i="35"/>
  <c r="CC32" i="35" s="1"/>
  <c r="DC32" i="35"/>
  <c r="BH32" i="35"/>
  <c r="BX32" i="35" s="1"/>
  <c r="AD24" i="35"/>
  <c r="AN24" i="35"/>
  <c r="DL47" i="35"/>
  <c r="DI32" i="35"/>
  <c r="DJ32" i="35"/>
  <c r="CO24" i="35"/>
  <c r="AF24" i="35"/>
  <c r="CI47" i="35"/>
  <c r="CG47" i="35"/>
  <c r="CJ47" i="35"/>
  <c r="CL47" i="35"/>
  <c r="CF47" i="35"/>
  <c r="CH47" i="35"/>
  <c r="CK47" i="35"/>
  <c r="DF32" i="35"/>
  <c r="EV10" i="35" l="1"/>
  <c r="E45" i="37"/>
  <c r="U54" i="37"/>
  <c r="J45" i="37" s="1"/>
  <c r="R54" i="37"/>
  <c r="P66" i="37"/>
  <c r="T54" i="37"/>
  <c r="I45" i="37" s="1"/>
  <c r="V66" i="37"/>
  <c r="V54" i="37"/>
  <c r="K45" i="37" s="1"/>
  <c r="Q54" i="37"/>
  <c r="S66" i="37"/>
  <c r="CZ32" i="35"/>
  <c r="CS24" i="35"/>
  <c r="AL24" i="35"/>
  <c r="CQ24" i="35"/>
  <c r="CT24" i="35"/>
  <c r="AQ24" i="35"/>
  <c r="AR24" i="35"/>
  <c r="CI32" i="35"/>
  <c r="CU24" i="35"/>
  <c r="DH32" i="35"/>
  <c r="CJ32" i="35"/>
  <c r="CR24" i="35"/>
  <c r="DK32" i="35"/>
  <c r="AT24" i="35"/>
  <c r="AP24" i="35"/>
  <c r="DK47" i="35"/>
  <c r="CG32" i="35"/>
  <c r="DH47" i="35"/>
  <c r="CK32" i="35"/>
  <c r="DL32" i="35"/>
  <c r="DI47" i="35"/>
  <c r="CH32" i="35"/>
  <c r="AK24" i="35"/>
  <c r="AO24" i="35"/>
  <c r="DJ47" i="35"/>
  <c r="AG24" i="35"/>
  <c r="CV24" i="35"/>
  <c r="DF47" i="35"/>
  <c r="DG32" i="35"/>
  <c r="DG47" i="35"/>
  <c r="AJ24" i="35"/>
  <c r="AS24" i="35"/>
  <c r="AH24" i="35"/>
  <c r="CP24" i="35"/>
  <c r="AM24" i="35"/>
  <c r="CL32" i="35"/>
  <c r="AI24" i="35"/>
  <c r="CF32" i="35"/>
  <c r="AU24" i="35"/>
  <c r="W31" i="37" l="1"/>
  <c r="F31" i="37" s="1"/>
  <c r="G45" i="37"/>
  <c r="F45" i="37"/>
  <c r="BJ24" i="35"/>
  <c r="BZ24" i="35" s="1"/>
  <c r="CY24" i="35"/>
  <c r="DB24" i="35"/>
  <c r="CZ24" i="35"/>
  <c r="DD24" i="35"/>
  <c r="BI24" i="35"/>
  <c r="BY24" i="35" s="1"/>
  <c r="CX24" i="35"/>
  <c r="BK24" i="35"/>
  <c r="CA24" i="35" s="1"/>
  <c r="BL24" i="35"/>
  <c r="CB24" i="35" s="1"/>
  <c r="BM24" i="35"/>
  <c r="CC24" i="35" s="1"/>
  <c r="DC24" i="35"/>
  <c r="BH24" i="35"/>
  <c r="BX24" i="35" s="1"/>
  <c r="DA24" i="35"/>
  <c r="BG24" i="35"/>
  <c r="BW24" i="35" s="1"/>
  <c r="AD29" i="35"/>
  <c r="DL24" i="35"/>
  <c r="AN29" i="35"/>
  <c r="AF29" i="35"/>
  <c r="CO29" i="35"/>
  <c r="DF24" i="35"/>
  <c r="DI24" i="35"/>
  <c r="DG24" i="35"/>
  <c r="DJ24" i="35"/>
  <c r="AD30" i="35" l="1"/>
  <c r="AP29" i="35"/>
  <c r="CU29" i="35"/>
  <c r="AJ29" i="35"/>
  <c r="CG24" i="35"/>
  <c r="AS29" i="35"/>
  <c r="CF24" i="35"/>
  <c r="AM29" i="35"/>
  <c r="AO29" i="35"/>
  <c r="CJ24" i="35"/>
  <c r="DK24" i="35"/>
  <c r="CI24" i="35"/>
  <c r="AL29" i="35"/>
  <c r="CP29" i="35"/>
  <c r="CR29" i="35"/>
  <c r="AU29" i="35"/>
  <c r="AH29" i="35"/>
  <c r="CS29" i="35"/>
  <c r="AR29" i="35"/>
  <c r="AQ29" i="35"/>
  <c r="AN30" i="35"/>
  <c r="CH24" i="35"/>
  <c r="AG29" i="35"/>
  <c r="CV29" i="35"/>
  <c r="CK24" i="35"/>
  <c r="DH24" i="35"/>
  <c r="AK29" i="35"/>
  <c r="CL24" i="35"/>
  <c r="CT29" i="35"/>
  <c r="CQ29" i="35"/>
  <c r="AT29" i="35"/>
  <c r="AI29" i="35"/>
  <c r="BI29" i="35" l="1"/>
  <c r="BY29" i="35" s="1"/>
  <c r="BK29" i="35"/>
  <c r="CA29" i="35" s="1"/>
  <c r="CZ29" i="35"/>
  <c r="DD29" i="35"/>
  <c r="DC29" i="35"/>
  <c r="DB29" i="35"/>
  <c r="BM29" i="35"/>
  <c r="CC29" i="35" s="1"/>
  <c r="CX29" i="35"/>
  <c r="BG29" i="35"/>
  <c r="BW29" i="35" s="1"/>
  <c r="BH29" i="35"/>
  <c r="BX29" i="35" s="1"/>
  <c r="BJ29" i="35"/>
  <c r="BZ29" i="35" s="1"/>
  <c r="DA29" i="35"/>
  <c r="CY29" i="35"/>
  <c r="AU30" i="35"/>
  <c r="AT30" i="35"/>
  <c r="AO30" i="35"/>
  <c r="AQ30" i="35"/>
  <c r="AP30" i="35"/>
  <c r="AS30" i="35"/>
  <c r="AR30" i="35"/>
  <c r="AF30" i="35"/>
  <c r="BL29" i="35" l="1"/>
  <c r="CB29" i="35" s="1"/>
  <c r="AG30" i="35"/>
  <c r="AK30" i="35"/>
  <c r="DK29" i="35"/>
  <c r="AM30" i="35"/>
  <c r="DF29" i="35"/>
  <c r="CG29" i="35"/>
  <c r="DI29" i="35"/>
  <c r="AJ30" i="35"/>
  <c r="AH30" i="35"/>
  <c r="AL30" i="35"/>
  <c r="CF29" i="35"/>
  <c r="CO30" i="35"/>
  <c r="CJ29" i="35"/>
  <c r="DJ29" i="35"/>
  <c r="DH29" i="35"/>
  <c r="CH29" i="35"/>
  <c r="AI30" i="35"/>
  <c r="DG29" i="35"/>
  <c r="AD18" i="35" l="1"/>
  <c r="CV30" i="35"/>
  <c r="CQ30" i="35"/>
  <c r="CR30" i="35"/>
  <c r="DL29" i="35"/>
  <c r="CU30" i="35"/>
  <c r="CS30" i="35"/>
  <c r="CL29" i="35"/>
  <c r="CK29" i="35"/>
  <c r="CI29" i="35"/>
  <c r="CT30" i="35"/>
  <c r="CP30" i="35"/>
  <c r="DA30" i="35" l="1"/>
  <c r="BH30" i="35"/>
  <c r="BX30" i="35" s="1"/>
  <c r="BG30" i="35"/>
  <c r="BW30" i="35" s="1"/>
  <c r="BJ30" i="35"/>
  <c r="BZ30" i="35" s="1"/>
  <c r="BL30" i="35"/>
  <c r="CB30" i="35" s="1"/>
  <c r="DD30" i="35"/>
  <c r="BM30" i="35"/>
  <c r="CC30" i="35" s="1"/>
  <c r="CY30" i="35"/>
  <c r="BI30" i="35"/>
  <c r="BY30" i="35" s="1"/>
  <c r="DC30" i="35"/>
  <c r="BK30" i="35"/>
  <c r="CA30" i="35" s="1"/>
  <c r="DB30" i="35"/>
  <c r="CZ30" i="35"/>
  <c r="CX30" i="35"/>
  <c r="DK30" i="35"/>
  <c r="AN18" i="35"/>
  <c r="DH30" i="35"/>
  <c r="AF18" i="35"/>
  <c r="CO18" i="35"/>
  <c r="DF30" i="35"/>
  <c r="DI30" i="35"/>
  <c r="DL30" i="35"/>
  <c r="AD23" i="35" l="1"/>
  <c r="AP18" i="35"/>
  <c r="AG18" i="35"/>
  <c r="DJ30" i="35"/>
  <c r="CQ18" i="35"/>
  <c r="CO23" i="35"/>
  <c r="AS18" i="35"/>
  <c r="CJ30" i="35"/>
  <c r="AQ18" i="35"/>
  <c r="AK18" i="35"/>
  <c r="CV18" i="35"/>
  <c r="CK30" i="35"/>
  <c r="CG30" i="35"/>
  <c r="AM18" i="35"/>
  <c r="DG30" i="35"/>
  <c r="CR18" i="35"/>
  <c r="AN23" i="35"/>
  <c r="AJ18" i="35"/>
  <c r="AO18" i="35"/>
  <c r="AL18" i="35"/>
  <c r="AU18" i="35"/>
  <c r="AT18" i="35"/>
  <c r="AR18" i="35"/>
  <c r="CF30" i="35"/>
  <c r="CH30" i="35"/>
  <c r="AI18" i="35"/>
  <c r="CS18" i="35"/>
  <c r="CU18" i="35"/>
  <c r="CL30" i="35"/>
  <c r="AH18" i="35"/>
  <c r="CI30" i="35"/>
  <c r="CP18" i="35"/>
  <c r="BG18" i="35" l="1"/>
  <c r="BW18" i="35" s="1"/>
  <c r="BL18" i="35"/>
  <c r="CB18" i="35" s="1"/>
  <c r="BI18" i="35"/>
  <c r="BY18" i="35" s="1"/>
  <c r="BM18" i="35"/>
  <c r="CC18" i="35" s="1"/>
  <c r="BH18" i="35"/>
  <c r="BX18" i="35" s="1"/>
  <c r="BJ18" i="35"/>
  <c r="BZ18" i="35" s="1"/>
  <c r="BK18" i="35"/>
  <c r="CA18" i="35" s="1"/>
  <c r="CZ18" i="35"/>
  <c r="DD18" i="35"/>
  <c r="CY18" i="35"/>
  <c r="DC18" i="35"/>
  <c r="CX18" i="35"/>
  <c r="DA18" i="35"/>
  <c r="AP23" i="35"/>
  <c r="AR23" i="35"/>
  <c r="AQ23" i="35"/>
  <c r="AU23" i="35"/>
  <c r="AO23" i="35"/>
  <c r="CT18" i="35"/>
  <c r="AS23" i="35"/>
  <c r="AT23" i="35"/>
  <c r="DB18" i="35" l="1"/>
  <c r="CK18" i="35"/>
  <c r="CP23" i="35"/>
  <c r="DL18" i="35"/>
  <c r="CS23" i="35"/>
  <c r="CQ23" i="35"/>
  <c r="CU23" i="35"/>
  <c r="CR23" i="35"/>
  <c r="CV23" i="35"/>
  <c r="DK18" i="35"/>
  <c r="CH18" i="35"/>
  <c r="DG18" i="35"/>
  <c r="AF23" i="35"/>
  <c r="CI18" i="35"/>
  <c r="CJ18" i="35"/>
  <c r="CT23" i="35"/>
  <c r="CF18" i="35"/>
  <c r="DI18" i="35"/>
  <c r="DJ18" i="35"/>
  <c r="DB23" i="35" l="1"/>
  <c r="EH6" i="35" s="1"/>
  <c r="DC23" i="35"/>
  <c r="EI6" i="35" s="1"/>
  <c r="DD23" i="35"/>
  <c r="EJ6" i="35" s="1"/>
  <c r="DA23" i="35"/>
  <c r="EG6" i="35" s="1"/>
  <c r="CZ23" i="35"/>
  <c r="EF6" i="35" s="1"/>
  <c r="CY23" i="35"/>
  <c r="EE6" i="35" s="1"/>
  <c r="CX23" i="35"/>
  <c r="ED6" i="35" s="1"/>
  <c r="AK23" i="35"/>
  <c r="AM23" i="35"/>
  <c r="AH23" i="35"/>
  <c r="DH18" i="35"/>
  <c r="AL23" i="35"/>
  <c r="AJ23" i="35"/>
  <c r="AG23" i="35"/>
  <c r="CL18" i="35"/>
  <c r="AI23" i="35"/>
  <c r="DF18" i="35"/>
  <c r="CG18" i="35"/>
  <c r="Q27" i="37" l="1"/>
  <c r="T27" i="37"/>
  <c r="BI23" i="35"/>
  <c r="BY23" i="35" s="1"/>
  <c r="DY6" i="35" s="1"/>
  <c r="EX6" i="35" s="1"/>
  <c r="BH23" i="35"/>
  <c r="BX23" i="35" s="1"/>
  <c r="DX6" i="35" s="1"/>
  <c r="EW6" i="35" s="1"/>
  <c r="BG23" i="35"/>
  <c r="BW23" i="35" s="1"/>
  <c r="DW6" i="35" s="1"/>
  <c r="EV6" i="35" s="1"/>
  <c r="BJ23" i="35"/>
  <c r="BZ23" i="35" s="1"/>
  <c r="DZ6" i="35" s="1"/>
  <c r="EY6" i="35" s="1"/>
  <c r="BM23" i="35"/>
  <c r="CC23" i="35" s="1"/>
  <c r="EC6" i="35" s="1"/>
  <c r="FB6" i="35" s="1"/>
  <c r="BK23" i="35"/>
  <c r="CA23" i="35" s="1"/>
  <c r="EA6" i="35" s="1"/>
  <c r="EZ6" i="35" s="1"/>
  <c r="BL23" i="35"/>
  <c r="CB23" i="35" s="1"/>
  <c r="EB6" i="35" s="1"/>
  <c r="FA6" i="35" s="1"/>
  <c r="DL23" i="35"/>
  <c r="DH23" i="35"/>
  <c r="DG23" i="35"/>
  <c r="DK23" i="35"/>
  <c r="DJ23" i="35"/>
  <c r="DI23" i="35"/>
  <c r="DF23" i="35"/>
  <c r="T39" i="37" l="1"/>
  <c r="T62" i="37" s="1"/>
  <c r="Q39" i="37"/>
  <c r="Q62" i="37" s="1"/>
  <c r="P27" i="37"/>
  <c r="S27" i="37"/>
  <c r="U27" i="37"/>
  <c r="V27" i="37"/>
  <c r="R27" i="37"/>
  <c r="AD51" i="35"/>
  <c r="CG23" i="35"/>
  <c r="CI23" i="35"/>
  <c r="CK23" i="35"/>
  <c r="AF51" i="35"/>
  <c r="CO51" i="35"/>
  <c r="CH23" i="35"/>
  <c r="AN51" i="35"/>
  <c r="CJ23" i="35"/>
  <c r="CF23" i="35"/>
  <c r="CL23" i="35"/>
  <c r="T50" i="37" l="1"/>
  <c r="I41" i="37" s="1"/>
  <c r="Q50" i="37"/>
  <c r="S39" i="37"/>
  <c r="S50" i="37" s="1"/>
  <c r="H41" i="37" s="1"/>
  <c r="P39" i="37"/>
  <c r="P62" i="37" s="1"/>
  <c r="V39" i="37"/>
  <c r="V50" i="37" s="1"/>
  <c r="K41" i="37" s="1"/>
  <c r="U39" i="37"/>
  <c r="U50" i="37" s="1"/>
  <c r="J41" i="37" s="1"/>
  <c r="R39" i="37"/>
  <c r="R62" i="37" s="1"/>
  <c r="AP51" i="35"/>
  <c r="AQ51" i="35"/>
  <c r="CT51" i="35"/>
  <c r="AU51" i="35"/>
  <c r="CU51" i="35"/>
  <c r="AI51" i="35"/>
  <c r="AK51" i="35"/>
  <c r="AR51" i="35"/>
  <c r="AT51" i="35"/>
  <c r="AH51" i="35"/>
  <c r="AS51" i="35"/>
  <c r="AG51" i="35"/>
  <c r="CQ51" i="35"/>
  <c r="AL51" i="35"/>
  <c r="CV51" i="35"/>
  <c r="AJ51" i="35"/>
  <c r="AM51" i="35"/>
  <c r="CP51" i="35"/>
  <c r="AO51" i="35"/>
  <c r="CS51" i="35"/>
  <c r="F41" i="37" l="1"/>
  <c r="R50" i="37"/>
  <c r="S62" i="37"/>
  <c r="P50" i="37"/>
  <c r="U62" i="37"/>
  <c r="V62" i="37"/>
  <c r="DD51" i="35"/>
  <c r="BI51" i="35"/>
  <c r="BY51" i="35" s="1"/>
  <c r="CY51" i="35"/>
  <c r="BG51" i="35"/>
  <c r="BW51" i="35" s="1"/>
  <c r="DB51" i="35"/>
  <c r="DA51" i="35"/>
  <c r="BL51" i="35"/>
  <c r="CB51" i="35" s="1"/>
  <c r="BM51" i="35"/>
  <c r="CC51" i="35" s="1"/>
  <c r="BJ51" i="35"/>
  <c r="BZ51" i="35" s="1"/>
  <c r="DC51" i="35"/>
  <c r="BH51" i="35"/>
  <c r="BX51" i="35" s="1"/>
  <c r="AD20" i="35"/>
  <c r="CR51" i="35"/>
  <c r="AN20" i="35"/>
  <c r="W27" i="37" l="1"/>
  <c r="F27" i="37" s="1"/>
  <c r="CZ51" i="35"/>
  <c r="G41" i="37"/>
  <c r="E41" i="37"/>
  <c r="CX51" i="35"/>
  <c r="BK51" i="35"/>
  <c r="CA51" i="35" s="1"/>
  <c r="CI51" i="35"/>
  <c r="AS20" i="35"/>
  <c r="AU20" i="35"/>
  <c r="CG51" i="35"/>
  <c r="AR20" i="35"/>
  <c r="CH51" i="35"/>
  <c r="AO20" i="35"/>
  <c r="DJ51" i="35"/>
  <c r="AF20" i="35"/>
  <c r="AQ20" i="35"/>
  <c r="CK51" i="35"/>
  <c r="DK51" i="35"/>
  <c r="DH51" i="35"/>
  <c r="CF51" i="35"/>
  <c r="CO20" i="35"/>
  <c r="DI51" i="35"/>
  <c r="AP20" i="35"/>
  <c r="CL51" i="35"/>
  <c r="DG51" i="35"/>
  <c r="DL51" i="35"/>
  <c r="AT20" i="35"/>
  <c r="AD34" i="35" l="1"/>
  <c r="AH20" i="35"/>
  <c r="AK20" i="35"/>
  <c r="AL20" i="35"/>
  <c r="AM20" i="35"/>
  <c r="AJ20" i="35"/>
  <c r="AG20" i="35"/>
  <c r="CJ51" i="35"/>
  <c r="AI20" i="35"/>
  <c r="DF51" i="35"/>
  <c r="BK20" i="35" l="1"/>
  <c r="CA20" i="35" s="1"/>
  <c r="BH20" i="35"/>
  <c r="BX20" i="35" s="1"/>
  <c r="BM20" i="35"/>
  <c r="CC20" i="35" s="1"/>
  <c r="BL20" i="35"/>
  <c r="CB20" i="35" s="1"/>
  <c r="BJ20" i="35"/>
  <c r="BZ20" i="35" s="1"/>
  <c r="BI20" i="35"/>
  <c r="BY20" i="35" s="1"/>
  <c r="BG20" i="35"/>
  <c r="BW20" i="35" s="1"/>
  <c r="CP20" i="35"/>
  <c r="CO34" i="35"/>
  <c r="CR20" i="35"/>
  <c r="CQ20" i="35"/>
  <c r="CS20" i="35"/>
  <c r="CT20" i="35"/>
  <c r="CV20" i="35"/>
  <c r="AF34" i="35"/>
  <c r="CU20" i="35"/>
  <c r="AN34" i="35"/>
  <c r="DD20" i="35" l="1"/>
  <c r="CX20" i="35"/>
  <c r="DB20" i="35"/>
  <c r="CZ20" i="35"/>
  <c r="DA20" i="35"/>
  <c r="CY20" i="35"/>
  <c r="DC20" i="35"/>
  <c r="AD36" i="35"/>
  <c r="CQ34" i="35"/>
  <c r="CI20" i="35"/>
  <c r="AH34" i="35"/>
  <c r="CO36" i="35"/>
  <c r="AL34" i="35"/>
  <c r="DH20" i="35"/>
  <c r="DG20" i="35"/>
  <c r="CT34" i="35"/>
  <c r="CF20" i="35"/>
  <c r="CJ20" i="35"/>
  <c r="CG20" i="35"/>
  <c r="CU34" i="35"/>
  <c r="AI34" i="35"/>
  <c r="AQ34" i="35"/>
  <c r="CP34" i="35"/>
  <c r="DJ20" i="35"/>
  <c r="CH20" i="35"/>
  <c r="DL20" i="35"/>
  <c r="AF36" i="35"/>
  <c r="AR34" i="35"/>
  <c r="AM34" i="35"/>
  <c r="AG34" i="35"/>
  <c r="CK20" i="35"/>
  <c r="AJ34" i="35"/>
  <c r="AS34" i="35"/>
  <c r="AN36" i="35"/>
  <c r="CS34" i="35"/>
  <c r="DF20" i="35"/>
  <c r="AK34" i="35"/>
  <c r="AP34" i="35"/>
  <c r="CL20" i="35"/>
  <c r="AT34" i="35"/>
  <c r="CV34" i="35"/>
  <c r="CR34" i="35"/>
  <c r="AU34" i="35"/>
  <c r="AO34" i="35"/>
  <c r="DI20" i="35"/>
  <c r="DK20" i="35"/>
  <c r="BG34" i="35" l="1"/>
  <c r="BW34" i="35" s="1"/>
  <c r="BM34" i="35"/>
  <c r="CC34" i="35" s="1"/>
  <c r="BK34" i="35"/>
  <c r="CA34" i="35" s="1"/>
  <c r="BJ34" i="35"/>
  <c r="BZ34" i="35" s="1"/>
  <c r="BI34" i="35"/>
  <c r="BY34" i="35" s="1"/>
  <c r="BH34" i="35"/>
  <c r="BX34" i="35" s="1"/>
  <c r="BL34" i="35"/>
  <c r="CB34" i="35" s="1"/>
  <c r="DD34" i="35"/>
  <c r="CZ34" i="35"/>
  <c r="CY34" i="35"/>
  <c r="DC34" i="35"/>
  <c r="DA34" i="35"/>
  <c r="DB34" i="35"/>
  <c r="CX34" i="35"/>
  <c r="AD37" i="35"/>
  <c r="CT36" i="35"/>
  <c r="AS36" i="35"/>
  <c r="CP36" i="35"/>
  <c r="CL34" i="35"/>
  <c r="AG36" i="35"/>
  <c r="AN37" i="35"/>
  <c r="AO36" i="35"/>
  <c r="AM36" i="35"/>
  <c r="AQ36" i="35"/>
  <c r="CJ34" i="35"/>
  <c r="CV36" i="35"/>
  <c r="AT36" i="35"/>
  <c r="AU36" i="35"/>
  <c r="AH36" i="35"/>
  <c r="CS36" i="35"/>
  <c r="DJ34" i="35"/>
  <c r="CQ36" i="35"/>
  <c r="AP36" i="35"/>
  <c r="AJ36" i="35"/>
  <c r="DF34" i="35"/>
  <c r="AK36" i="35"/>
  <c r="CR36" i="35"/>
  <c r="AR36" i="35"/>
  <c r="CU36" i="35"/>
  <c r="AI36" i="35"/>
  <c r="AL36" i="35"/>
  <c r="DH34" i="35"/>
  <c r="CF34" i="35"/>
  <c r="DG34" i="35"/>
  <c r="DI34" i="35"/>
  <c r="DK34" i="35"/>
  <c r="DA36" i="35" l="1"/>
  <c r="BH36" i="35"/>
  <c r="BX36" i="35" s="1"/>
  <c r="BL36" i="35"/>
  <c r="CB36" i="35" s="1"/>
  <c r="CX36" i="35"/>
  <c r="BK36" i="35"/>
  <c r="CA36" i="35" s="1"/>
  <c r="BG36" i="35"/>
  <c r="BW36" i="35" s="1"/>
  <c r="CZ36" i="35"/>
  <c r="DD36" i="35"/>
  <c r="BJ36" i="35"/>
  <c r="BZ36" i="35" s="1"/>
  <c r="BI36" i="35"/>
  <c r="BY36" i="35" s="1"/>
  <c r="CY36" i="35"/>
  <c r="DC36" i="35"/>
  <c r="DB36" i="35"/>
  <c r="AS37" i="35"/>
  <c r="AR37" i="35"/>
  <c r="CI34" i="35"/>
  <c r="AP37" i="35"/>
  <c r="CH34" i="35"/>
  <c r="AU37" i="35"/>
  <c r="AO37" i="35"/>
  <c r="CO37" i="35"/>
  <c r="DL34" i="35"/>
  <c r="CG34" i="35"/>
  <c r="CK34" i="35"/>
  <c r="AQ37" i="35"/>
  <c r="AT37" i="35"/>
  <c r="BM36" i="35" l="1"/>
  <c r="CC36" i="35" s="1"/>
  <c r="CK36" i="35"/>
  <c r="DF36" i="35"/>
  <c r="CH36" i="35"/>
  <c r="CT37" i="35"/>
  <c r="DL36" i="35"/>
  <c r="CR37" i="35"/>
  <c r="CQ37" i="35"/>
  <c r="DK36" i="35"/>
  <c r="DJ36" i="35"/>
  <c r="CP37" i="35"/>
  <c r="AF37" i="35"/>
  <c r="CI36" i="35"/>
  <c r="DI36" i="35"/>
  <c r="DG36" i="35"/>
  <c r="CV37" i="35"/>
  <c r="CU37" i="35"/>
  <c r="CS37" i="35"/>
  <c r="AD33" i="35" l="1"/>
  <c r="CL36" i="35"/>
  <c r="CJ36" i="35"/>
  <c r="CF36" i="35"/>
  <c r="AJ37" i="35"/>
  <c r="AK37" i="35"/>
  <c r="AL37" i="35"/>
  <c r="DH36" i="35"/>
  <c r="AM37" i="35"/>
  <c r="AH37" i="35"/>
  <c r="AG37" i="35"/>
  <c r="AN33" i="35"/>
  <c r="CG36" i="35"/>
  <c r="AI37" i="35"/>
  <c r="DA37" i="35" l="1"/>
  <c r="BH37" i="35"/>
  <c r="BX37" i="35" s="1"/>
  <c r="BM37" i="35"/>
  <c r="CC37" i="35" s="1"/>
  <c r="DB37" i="35"/>
  <c r="BK37" i="35"/>
  <c r="CA37" i="35" s="1"/>
  <c r="BJ37" i="35"/>
  <c r="BZ37" i="35" s="1"/>
  <c r="DC37" i="35"/>
  <c r="BG37" i="35"/>
  <c r="BW37" i="35" s="1"/>
  <c r="CX37" i="35"/>
  <c r="DD37" i="35"/>
  <c r="BL37" i="35"/>
  <c r="CB37" i="35" s="1"/>
  <c r="CY37" i="35"/>
  <c r="CZ37" i="35"/>
  <c r="BI37" i="35"/>
  <c r="BY37" i="35" s="1"/>
  <c r="DJ37" i="35"/>
  <c r="AP33" i="35"/>
  <c r="AU33" i="35"/>
  <c r="AT33" i="35"/>
  <c r="AR33" i="35"/>
  <c r="AF33" i="35"/>
  <c r="AQ33" i="35"/>
  <c r="AO33" i="35"/>
  <c r="AS33" i="35"/>
  <c r="DK37" i="35"/>
  <c r="DF37" i="35"/>
  <c r="DL37" i="35"/>
  <c r="DI37" i="35"/>
  <c r="DH37" i="35"/>
  <c r="DG37" i="35"/>
  <c r="AD38" i="35" l="1"/>
  <c r="AN38" i="35"/>
  <c r="CL37" i="35"/>
  <c r="AL33" i="35"/>
  <c r="CH37" i="35"/>
  <c r="AK33" i="35"/>
  <c r="AF38" i="35"/>
  <c r="AJ33" i="35"/>
  <c r="CK37" i="35"/>
  <c r="CJ37" i="35"/>
  <c r="CG37" i="35"/>
  <c r="AH33" i="35"/>
  <c r="CO38" i="35"/>
  <c r="CF37" i="35"/>
  <c r="CO33" i="35"/>
  <c r="CI37" i="35"/>
  <c r="AI33" i="35"/>
  <c r="AM33" i="35"/>
  <c r="AG33" i="35"/>
  <c r="BG33" i="35" l="1"/>
  <c r="BW33" i="35" s="1"/>
  <c r="BH33" i="35"/>
  <c r="BX33" i="35" s="1"/>
  <c r="BM33" i="35"/>
  <c r="CC33" i="35" s="1"/>
  <c r="BI33" i="35"/>
  <c r="BY33" i="35" s="1"/>
  <c r="BL33" i="35"/>
  <c r="CB33" i="35" s="1"/>
  <c r="BK33" i="35"/>
  <c r="CA33" i="35" s="1"/>
  <c r="BJ33" i="35"/>
  <c r="BZ33" i="35" s="1"/>
  <c r="AT38" i="35"/>
  <c r="AU38" i="35"/>
  <c r="AK38" i="35"/>
  <c r="CS38" i="35"/>
  <c r="AG38" i="35"/>
  <c r="AP38" i="35"/>
  <c r="AM38" i="35"/>
  <c r="CS33" i="35"/>
  <c r="CT33" i="35"/>
  <c r="CQ33" i="35"/>
  <c r="AQ38" i="35"/>
  <c r="AR38" i="35"/>
  <c r="AO38" i="35"/>
  <c r="CU38" i="35"/>
  <c r="CP33" i="35"/>
  <c r="CU33" i="35"/>
  <c r="AH38" i="35"/>
  <c r="CR38" i="35"/>
  <c r="AL38" i="35"/>
  <c r="AJ38" i="35"/>
  <c r="AI38" i="35"/>
  <c r="CR33" i="35"/>
  <c r="AS38" i="35"/>
  <c r="CT38" i="35"/>
  <c r="CV33" i="35"/>
  <c r="CV38" i="35"/>
  <c r="CG33" i="35"/>
  <c r="CQ38" i="35"/>
  <c r="CP38" i="35"/>
  <c r="DA33" i="35" l="1"/>
  <c r="DB38" i="35"/>
  <c r="EH8" i="35" s="1"/>
  <c r="BI38" i="35"/>
  <c r="BY38" i="35" s="1"/>
  <c r="DY8" i="35" s="1"/>
  <c r="R29" i="37"/>
  <c r="DA38" i="35"/>
  <c r="EG8" i="35" s="1"/>
  <c r="DD33" i="35"/>
  <c r="P29" i="37"/>
  <c r="BG38" i="35"/>
  <c r="BW38" i="35" s="1"/>
  <c r="DW8" i="35" s="1"/>
  <c r="CX33" i="35"/>
  <c r="CY38" i="35"/>
  <c r="EE8" i="35" s="1"/>
  <c r="BJ38" i="35"/>
  <c r="BZ38" i="35" s="1"/>
  <c r="DZ8" i="35" s="1"/>
  <c r="S29" i="37"/>
  <c r="DC33" i="35"/>
  <c r="CZ38" i="35"/>
  <c r="EF8" i="35" s="1"/>
  <c r="BH38" i="35"/>
  <c r="BX38" i="35" s="1"/>
  <c r="DX8" i="35" s="1"/>
  <c r="Q29" i="37"/>
  <c r="DB33" i="35"/>
  <c r="DD38" i="35"/>
  <c r="EJ8" i="35" s="1"/>
  <c r="CX38" i="35"/>
  <c r="ED8" i="35" s="1"/>
  <c r="T29" i="37"/>
  <c r="BK38" i="35"/>
  <c r="CA38" i="35" s="1"/>
  <c r="EA8" i="35" s="1"/>
  <c r="CZ33" i="35"/>
  <c r="V29" i="37"/>
  <c r="BM38" i="35"/>
  <c r="CC38" i="35" s="1"/>
  <c r="EC8" i="35" s="1"/>
  <c r="DC38" i="35"/>
  <c r="EI8" i="35" s="1"/>
  <c r="BL38" i="35"/>
  <c r="CB38" i="35" s="1"/>
  <c r="EB8" i="35" s="1"/>
  <c r="U29" i="37"/>
  <c r="CY33" i="35"/>
  <c r="AD8" i="35"/>
  <c r="CH33" i="35"/>
  <c r="DK33" i="35"/>
  <c r="CF33" i="35"/>
  <c r="CK33" i="35"/>
  <c r="CJ33" i="35"/>
  <c r="DL33" i="35"/>
  <c r="DI33" i="35"/>
  <c r="DG33" i="35"/>
  <c r="CI33" i="35"/>
  <c r="AN8" i="35"/>
  <c r="DL38" i="35"/>
  <c r="DJ38" i="35"/>
  <c r="CL33" i="35"/>
  <c r="CH38" i="35"/>
  <c r="DJ33" i="35"/>
  <c r="DF33" i="35"/>
  <c r="EZ8" i="35" l="1"/>
  <c r="EX8" i="35"/>
  <c r="FA8" i="35"/>
  <c r="EY8" i="35"/>
  <c r="FB8" i="35"/>
  <c r="EW8" i="35"/>
  <c r="EV8" i="35"/>
  <c r="BP8" i="35"/>
  <c r="BS8" i="35"/>
  <c r="BU8" i="35"/>
  <c r="BT8" i="35"/>
  <c r="AD15" i="35"/>
  <c r="DH33" i="35"/>
  <c r="DK38" i="35"/>
  <c r="CJ38" i="35"/>
  <c r="AT8" i="35"/>
  <c r="AR8" i="35"/>
  <c r="DI38" i="35"/>
  <c r="AU8" i="35"/>
  <c r="AF8" i="35"/>
  <c r="AP8" i="35"/>
  <c r="AQ8" i="35"/>
  <c r="DG38" i="35"/>
  <c r="CG38" i="35"/>
  <c r="AS8" i="35"/>
  <c r="AO8" i="35"/>
  <c r="CO8" i="35"/>
  <c r="DH38" i="35"/>
  <c r="CF38" i="35"/>
  <c r="CL38" i="35"/>
  <c r="CK38" i="35"/>
  <c r="DF38" i="35"/>
  <c r="CI38" i="35"/>
  <c r="BQ8" i="35" l="1"/>
  <c r="BR8" i="35"/>
  <c r="AH8" i="35"/>
  <c r="CV8" i="35"/>
  <c r="CS8" i="35"/>
  <c r="AI8" i="35"/>
  <c r="CQ8" i="35"/>
  <c r="AM8" i="35"/>
  <c r="AL8" i="35"/>
  <c r="AG8" i="35"/>
  <c r="CT8" i="35"/>
  <c r="AJ8" i="35"/>
  <c r="AF15" i="35"/>
  <c r="AN15" i="35"/>
  <c r="AK8" i="35"/>
  <c r="BL8" i="35" l="1"/>
  <c r="CB8" i="35" s="1"/>
  <c r="BG8" i="35"/>
  <c r="BI8" i="35"/>
  <c r="BY8" i="35" s="1"/>
  <c r="BM8" i="35"/>
  <c r="CC8" i="35" s="1"/>
  <c r="BK8" i="35"/>
  <c r="CA8" i="35" s="1"/>
  <c r="BJ8" i="35"/>
  <c r="BZ8" i="35" s="1"/>
  <c r="BH8" i="35"/>
  <c r="BX8" i="35" s="1"/>
  <c r="DD8" i="35"/>
  <c r="DA8" i="35"/>
  <c r="DB8" i="35"/>
  <c r="CY8" i="35"/>
  <c r="BO8" i="35"/>
  <c r="AS15" i="35"/>
  <c r="AU15" i="35"/>
  <c r="AJ15" i="35"/>
  <c r="AQ15" i="35"/>
  <c r="CP8" i="35"/>
  <c r="AO15" i="35"/>
  <c r="AI15" i="35"/>
  <c r="AT15" i="35"/>
  <c r="AH15" i="35"/>
  <c r="AK15" i="35"/>
  <c r="AR15" i="35"/>
  <c r="AM15" i="35"/>
  <c r="CF8" i="35"/>
  <c r="AL15" i="35"/>
  <c r="AP15" i="35"/>
  <c r="AG15" i="35"/>
  <c r="CR8" i="35"/>
  <c r="CU8" i="35"/>
  <c r="DI8" i="35"/>
  <c r="DL8" i="35"/>
  <c r="DG8" i="35"/>
  <c r="DJ8" i="35"/>
  <c r="BW8" i="35" l="1"/>
  <c r="DC8" i="35"/>
  <c r="CZ8" i="35"/>
  <c r="CX8" i="35"/>
  <c r="BK15" i="35"/>
  <c r="CA15" i="35" s="1"/>
  <c r="BH15" i="35"/>
  <c r="BX15" i="35" s="1"/>
  <c r="BM15" i="35"/>
  <c r="CC15" i="35" s="1"/>
  <c r="BI15" i="35"/>
  <c r="BY15" i="35" s="1"/>
  <c r="BJ15" i="35"/>
  <c r="BZ15" i="35" s="1"/>
  <c r="BG15" i="35"/>
  <c r="BW15" i="35" s="1"/>
  <c r="BL15" i="35"/>
  <c r="CB15" i="35" s="1"/>
  <c r="AD17" i="35"/>
  <c r="CL8" i="35"/>
  <c r="AF17" i="35"/>
  <c r="CI8" i="35"/>
  <c r="CH8" i="35"/>
  <c r="CG8" i="35"/>
  <c r="DK8" i="35"/>
  <c r="CO15" i="35"/>
  <c r="CJ8" i="35"/>
  <c r="CK8" i="35"/>
  <c r="AN17" i="35"/>
  <c r="DH8" i="35"/>
  <c r="CO17" i="35"/>
  <c r="DF8" i="35"/>
  <c r="AD16" i="35" l="1"/>
  <c r="CR17" i="35"/>
  <c r="CL15" i="35"/>
  <c r="CR15" i="35"/>
  <c r="CT15" i="35"/>
  <c r="CG15" i="35"/>
  <c r="AQ17" i="35"/>
  <c r="AK17" i="35"/>
  <c r="CP15" i="35"/>
  <c r="CS15" i="35"/>
  <c r="AU17" i="35"/>
  <c r="AT17" i="35"/>
  <c r="AH17" i="35"/>
  <c r="CU17" i="35"/>
  <c r="CQ15" i="35"/>
  <c r="CT17" i="35"/>
  <c r="CJ15" i="35"/>
  <c r="AG17" i="35"/>
  <c r="AP17" i="35"/>
  <c r="AL17" i="35"/>
  <c r="CV15" i="35"/>
  <c r="AS17" i="35"/>
  <c r="CU15" i="35"/>
  <c r="CK15" i="35"/>
  <c r="AN16" i="35"/>
  <c r="CO16" i="35"/>
  <c r="AO17" i="35"/>
  <c r="AR17" i="35"/>
  <c r="CH15" i="35"/>
  <c r="CF15" i="35"/>
  <c r="AI17" i="35"/>
  <c r="CI15" i="35"/>
  <c r="AJ17" i="35"/>
  <c r="AM17" i="35"/>
  <c r="BI17" i="35" l="1"/>
  <c r="BY17" i="35" s="1"/>
  <c r="BG17" i="35"/>
  <c r="BW17" i="35" s="1"/>
  <c r="BJ17" i="35"/>
  <c r="BZ17" i="35" s="1"/>
  <c r="BK17" i="35"/>
  <c r="CA17" i="35" s="1"/>
  <c r="DA15" i="35"/>
  <c r="CZ15" i="35"/>
  <c r="CX15" i="35"/>
  <c r="DC15" i="35"/>
  <c r="CY15" i="35"/>
  <c r="DD15" i="35"/>
  <c r="DB15" i="35"/>
  <c r="DC17" i="35"/>
  <c r="CZ17" i="35"/>
  <c r="DB17" i="35"/>
  <c r="BL17" i="35"/>
  <c r="CB17" i="35" s="1"/>
  <c r="BM17" i="35"/>
  <c r="CC17" i="35" s="1"/>
  <c r="BH17" i="35"/>
  <c r="BX17" i="35" s="1"/>
  <c r="CP17" i="35"/>
  <c r="AP16" i="35"/>
  <c r="CS17" i="35"/>
  <c r="CV17" i="35"/>
  <c r="CQ17" i="35"/>
  <c r="DA17" i="35" l="1"/>
  <c r="DD17" i="35"/>
  <c r="CX17" i="35"/>
  <c r="CY17" i="35"/>
  <c r="AU16" i="35"/>
  <c r="DI17" i="35"/>
  <c r="AT16" i="35"/>
  <c r="CV16" i="35"/>
  <c r="DK17" i="35"/>
  <c r="AR16" i="35"/>
  <c r="CR16" i="35"/>
  <c r="CS16" i="35"/>
  <c r="CI17" i="35"/>
  <c r="DL17" i="35"/>
  <c r="DL15" i="35"/>
  <c r="AQ16" i="35"/>
  <c r="DG15" i="35"/>
  <c r="CU16" i="35"/>
  <c r="DJ15" i="35"/>
  <c r="CQ16" i="35"/>
  <c r="CT16" i="35"/>
  <c r="DF17" i="35"/>
  <c r="CH17" i="35"/>
  <c r="DH15" i="35"/>
  <c r="DI15" i="35"/>
  <c r="CG17" i="35"/>
  <c r="DF15" i="35"/>
  <c r="AF16" i="35"/>
  <c r="CP16" i="35"/>
  <c r="AS16" i="35"/>
  <c r="DK15" i="35"/>
  <c r="CK17" i="35"/>
  <c r="AO16" i="35"/>
  <c r="DH17" i="35"/>
  <c r="AD50" i="35" l="1"/>
  <c r="AJ16" i="35"/>
  <c r="CJ17" i="35"/>
  <c r="CF17" i="35"/>
  <c r="AN50" i="35"/>
  <c r="AG16" i="35"/>
  <c r="DG17" i="35"/>
  <c r="AL16" i="35"/>
  <c r="AI16" i="35"/>
  <c r="CO50" i="35"/>
  <c r="AM16" i="35"/>
  <c r="AF50" i="35"/>
  <c r="CL17" i="35"/>
  <c r="AH16" i="35"/>
  <c r="AK16" i="35"/>
  <c r="DJ17" i="35"/>
  <c r="T26" i="37" l="1"/>
  <c r="T38" i="37" s="1"/>
  <c r="T49" i="37" s="1"/>
  <c r="I40" i="37" s="1"/>
  <c r="DB16" i="35"/>
  <c r="EH5" i="35" s="1"/>
  <c r="CY16" i="35"/>
  <c r="EE5" i="35" s="1"/>
  <c r="CX16" i="35"/>
  <c r="ED5" i="35" s="1"/>
  <c r="DA16" i="35"/>
  <c r="EG5" i="35" s="1"/>
  <c r="DD16" i="35"/>
  <c r="EJ5" i="35" s="1"/>
  <c r="BL16" i="35"/>
  <c r="CB16" i="35" s="1"/>
  <c r="EB5" i="35" s="1"/>
  <c r="U26" i="37"/>
  <c r="U38" i="37" s="1"/>
  <c r="U49" i="37" s="1"/>
  <c r="J40" i="37" s="1"/>
  <c r="BM16" i="35"/>
  <c r="CC16" i="35" s="1"/>
  <c r="EC5" i="35" s="1"/>
  <c r="V26" i="37"/>
  <c r="V38" i="37" s="1"/>
  <c r="V61" i="37" s="1"/>
  <c r="DC16" i="35"/>
  <c r="EI5" i="35" s="1"/>
  <c r="BJ16" i="35"/>
  <c r="BZ16" i="35" s="1"/>
  <c r="DZ5" i="35" s="1"/>
  <c r="S26" i="37"/>
  <c r="S38" i="37" s="1"/>
  <c r="CZ16" i="35"/>
  <c r="EF5" i="35" s="1"/>
  <c r="BG16" i="35"/>
  <c r="BW16" i="35" s="1"/>
  <c r="DW5" i="35" s="1"/>
  <c r="P26" i="37"/>
  <c r="BH16" i="35"/>
  <c r="BX16" i="35" s="1"/>
  <c r="DX5" i="35" s="1"/>
  <c r="Q26" i="37"/>
  <c r="Q38" i="37" s="1"/>
  <c r="BK16" i="35"/>
  <c r="CA16" i="35" s="1"/>
  <c r="EA5" i="35" s="1"/>
  <c r="BI16" i="35"/>
  <c r="BY16" i="35" s="1"/>
  <c r="DY5" i="35" s="1"/>
  <c r="R26" i="37"/>
  <c r="R38" i="37" s="1"/>
  <c r="R49" i="37" s="1"/>
  <c r="AK50" i="35"/>
  <c r="CQ50" i="35"/>
  <c r="AU50" i="35"/>
  <c r="AR50" i="35"/>
  <c r="AO50" i="35"/>
  <c r="CP50" i="35"/>
  <c r="AS50" i="35"/>
  <c r="AM50" i="35"/>
  <c r="AG50" i="35"/>
  <c r="AL50" i="35"/>
  <c r="AI50" i="35"/>
  <c r="AQ50" i="35"/>
  <c r="AP50" i="35"/>
  <c r="AT50" i="35"/>
  <c r="CV50" i="35"/>
  <c r="CT50" i="35"/>
  <c r="CR50" i="35"/>
  <c r="CS50" i="35"/>
  <c r="AH50" i="35"/>
  <c r="DH16" i="35"/>
  <c r="AJ50" i="35"/>
  <c r="CU50" i="35"/>
  <c r="P38" i="37" l="1"/>
  <c r="P49" i="37" s="1"/>
  <c r="EX5" i="35"/>
  <c r="EZ5" i="35"/>
  <c r="EY5" i="35"/>
  <c r="EW5" i="35"/>
  <c r="FB5" i="35"/>
  <c r="EV5" i="35"/>
  <c r="FA5" i="35"/>
  <c r="G40" i="37"/>
  <c r="U61" i="37"/>
  <c r="T61" i="37"/>
  <c r="V49" i="37"/>
  <c r="K40" i="37" s="1"/>
  <c r="S61" i="37"/>
  <c r="S49" i="37"/>
  <c r="H40" i="37" s="1"/>
  <c r="R61" i="37"/>
  <c r="Q49" i="37"/>
  <c r="Q61" i="37"/>
  <c r="DC50" i="35"/>
  <c r="EI11" i="35" s="1"/>
  <c r="CY50" i="35"/>
  <c r="EE11" i="35" s="1"/>
  <c r="BG50" i="35"/>
  <c r="BW50" i="35" s="1"/>
  <c r="DW11" i="35" s="1"/>
  <c r="BI50" i="35"/>
  <c r="BY50" i="35" s="1"/>
  <c r="DY11" i="35" s="1"/>
  <c r="DB50" i="35"/>
  <c r="EH11" i="35" s="1"/>
  <c r="BM50" i="35"/>
  <c r="CC50" i="35" s="1"/>
  <c r="EC11" i="35" s="1"/>
  <c r="BH50" i="35"/>
  <c r="BX50" i="35" s="1"/>
  <c r="DX11" i="35" s="1"/>
  <c r="BL50" i="35"/>
  <c r="CB50" i="35" s="1"/>
  <c r="EB11" i="35" s="1"/>
  <c r="DA50" i="35"/>
  <c r="EG11" i="35" s="1"/>
  <c r="BJ50" i="35"/>
  <c r="BZ50" i="35" s="1"/>
  <c r="DZ11" i="35" s="1"/>
  <c r="CZ50" i="35"/>
  <c r="EF11" i="35" s="1"/>
  <c r="DD50" i="35"/>
  <c r="EJ11" i="35" s="1"/>
  <c r="BK50" i="35"/>
  <c r="CA50" i="35" s="1"/>
  <c r="EA11" i="35" s="1"/>
  <c r="DI16" i="35"/>
  <c r="CH16" i="35"/>
  <c r="CJ16" i="35"/>
  <c r="DK16" i="35"/>
  <c r="CI16" i="35"/>
  <c r="CF16" i="35"/>
  <c r="CG16" i="35"/>
  <c r="CL16" i="35"/>
  <c r="DJ16" i="35"/>
  <c r="DG16" i="35"/>
  <c r="DF16" i="35"/>
  <c r="DL16" i="35"/>
  <c r="CK16" i="35"/>
  <c r="P61" i="37" l="1"/>
  <c r="EZ11" i="35"/>
  <c r="FB11" i="35"/>
  <c r="EY11" i="35"/>
  <c r="EX11" i="35"/>
  <c r="FA11" i="35"/>
  <c r="EW11" i="35"/>
  <c r="E40" i="37"/>
  <c r="F40" i="37"/>
  <c r="P32" i="37"/>
  <c r="CX50" i="35"/>
  <c r="ED11" i="35" s="1"/>
  <c r="DL50" i="35"/>
  <c r="CK50" i="35"/>
  <c r="DG50" i="35"/>
  <c r="DK50" i="35"/>
  <c r="CF50" i="35"/>
  <c r="DH50" i="35"/>
  <c r="DI50" i="35"/>
  <c r="DJ50" i="35"/>
  <c r="CI50" i="35"/>
  <c r="W26" i="37" l="1"/>
  <c r="F26" i="37" s="1"/>
  <c r="EV11" i="35"/>
  <c r="V32" i="37"/>
  <c r="S32" i="37"/>
  <c r="R32" i="37"/>
  <c r="Q32" i="37"/>
  <c r="T32" i="37"/>
  <c r="U32" i="37"/>
  <c r="P44" i="37"/>
  <c r="P67" i="37" s="1"/>
  <c r="CG50" i="35"/>
  <c r="DF50" i="35"/>
  <c r="CL50" i="35"/>
  <c r="CJ50" i="35"/>
  <c r="CH50" i="35"/>
  <c r="T44" i="37" l="1"/>
  <c r="T55" i="37" s="1"/>
  <c r="I46" i="37" s="1"/>
  <c r="Q44" i="37"/>
  <c r="Q55" i="37" s="1"/>
  <c r="R44" i="37"/>
  <c r="R67" i="37" s="1"/>
  <c r="S44" i="37"/>
  <c r="S67" i="37" s="1"/>
  <c r="U44" i="37"/>
  <c r="U55" i="37" s="1"/>
  <c r="J46" i="37" s="1"/>
  <c r="V44" i="37"/>
  <c r="V55" i="37" s="1"/>
  <c r="K46" i="37" s="1"/>
  <c r="P55" i="37"/>
  <c r="E46" i="37" l="1"/>
  <c r="F46" i="37"/>
  <c r="V67" i="37"/>
  <c r="T67" i="37"/>
  <c r="U67" i="37"/>
  <c r="S55" i="37"/>
  <c r="H46" i="37" s="1"/>
  <c r="R55" i="37"/>
  <c r="Q67" i="37"/>
  <c r="AD39" i="35"/>
  <c r="AF39" i="35"/>
  <c r="CO39" i="35"/>
  <c r="AN39" i="35"/>
  <c r="W32" i="37" l="1"/>
  <c r="F32" i="37" s="1"/>
  <c r="G46" i="37"/>
  <c r="AL39" i="35"/>
  <c r="AJ39" i="35"/>
  <c r="AR39" i="35"/>
  <c r="AH39" i="35"/>
  <c r="AQ39" i="35"/>
  <c r="AI39" i="35"/>
  <c r="AK39" i="35"/>
  <c r="AT39" i="35"/>
  <c r="AG39" i="35"/>
  <c r="AM39" i="35"/>
  <c r="AP39" i="35"/>
  <c r="AO39" i="35"/>
  <c r="AU39" i="35"/>
  <c r="AS39" i="35"/>
  <c r="BI39" i="35" l="1"/>
  <c r="BY39" i="35" s="1"/>
  <c r="DY9" i="35" s="1"/>
  <c r="BL39" i="35"/>
  <c r="CB39" i="35" s="1"/>
  <c r="EB9" i="35" s="1"/>
  <c r="BJ39" i="35"/>
  <c r="BZ39" i="35" s="1"/>
  <c r="DZ9" i="35" s="1"/>
  <c r="BK39" i="35"/>
  <c r="CA39" i="35" s="1"/>
  <c r="EA9" i="35" s="1"/>
  <c r="BH39" i="35"/>
  <c r="BX39" i="35" s="1"/>
  <c r="DX9" i="35" s="1"/>
  <c r="CT39" i="35"/>
  <c r="CS39" i="35"/>
  <c r="CV39" i="35"/>
  <c r="CU39" i="35"/>
  <c r="CP39" i="35"/>
  <c r="CR39" i="35"/>
  <c r="CQ39" i="35"/>
  <c r="DA39" i="35" l="1"/>
  <c r="EG9" i="35" s="1"/>
  <c r="EY9" i="35" s="1"/>
  <c r="DD39" i="35"/>
  <c r="EJ9" i="35" s="1"/>
  <c r="CZ39" i="35"/>
  <c r="EF9" i="35" s="1"/>
  <c r="EX9" i="35" s="1"/>
  <c r="U30" i="37"/>
  <c r="DC39" i="35"/>
  <c r="EI9" i="35" s="1"/>
  <c r="FA9" i="35" s="1"/>
  <c r="CY39" i="35"/>
  <c r="EE9" i="35" s="1"/>
  <c r="EW9" i="35" s="1"/>
  <c r="CX39" i="35"/>
  <c r="ED9" i="35" s="1"/>
  <c r="P30" i="37"/>
  <c r="T30" i="37"/>
  <c r="DB39" i="35"/>
  <c r="EH9" i="35" s="1"/>
  <c r="EZ9" i="35" s="1"/>
  <c r="BG39" i="35"/>
  <c r="BW39" i="35" s="1"/>
  <c r="DW9" i="35" s="1"/>
  <c r="BM39" i="35"/>
  <c r="CC39" i="35" s="1"/>
  <c r="EC9" i="35" s="1"/>
  <c r="CH39" i="35"/>
  <c r="FB9" i="35" l="1"/>
  <c r="EV9" i="35"/>
  <c r="Q30" i="37"/>
  <c r="R30" i="37"/>
  <c r="S30" i="37"/>
  <c r="V30" i="37"/>
  <c r="AD31" i="35"/>
  <c r="CO31" i="35"/>
  <c r="DG39" i="35"/>
  <c r="CF39" i="35"/>
  <c r="CK39" i="35"/>
  <c r="DF39" i="35"/>
  <c r="DI39" i="35"/>
  <c r="DK39" i="35"/>
  <c r="DL39" i="35"/>
  <c r="CJ39" i="35"/>
  <c r="CG39" i="35"/>
  <c r="DJ39" i="35"/>
  <c r="CI39" i="35"/>
  <c r="DH39" i="35"/>
  <c r="CL39" i="35"/>
  <c r="AF31" i="35"/>
  <c r="U42" i="37" l="1"/>
  <c r="U41" i="37"/>
  <c r="R42" i="37"/>
  <c r="R41" i="37"/>
  <c r="T42" i="37"/>
  <c r="T41" i="37"/>
  <c r="T52" i="37" s="1"/>
  <c r="AG31" i="35"/>
  <c r="AL31" i="35"/>
  <c r="AN31" i="35"/>
  <c r="CQ31" i="35"/>
  <c r="AJ31" i="35"/>
  <c r="CS31" i="35"/>
  <c r="AM31" i="35"/>
  <c r="AI31" i="35"/>
  <c r="CT31" i="35"/>
  <c r="CV31" i="35"/>
  <c r="AH31" i="35"/>
  <c r="CR31" i="35"/>
  <c r="AK31" i="35"/>
  <c r="CU31" i="35"/>
  <c r="CP31" i="35"/>
  <c r="BI31" i="35" l="1"/>
  <c r="BY31" i="35" s="1"/>
  <c r="DY7" i="35" s="1"/>
  <c r="CY31" i="35"/>
  <c r="EE7" i="35" s="1"/>
  <c r="BL31" i="35"/>
  <c r="CB31" i="35" s="1"/>
  <c r="EB7" i="35" s="1"/>
  <c r="BJ31" i="35"/>
  <c r="BZ31" i="35" s="1"/>
  <c r="DZ7" i="35" s="1"/>
  <c r="BK31" i="35"/>
  <c r="CA31" i="35" s="1"/>
  <c r="EA7" i="35" s="1"/>
  <c r="DC31" i="35"/>
  <c r="EI7" i="35" s="1"/>
  <c r="BM31" i="35"/>
  <c r="CC31" i="35" s="1"/>
  <c r="EC7" i="35" s="1"/>
  <c r="CZ31" i="35"/>
  <c r="EF7" i="35" s="1"/>
  <c r="DD31" i="35"/>
  <c r="EJ7" i="35" s="1"/>
  <c r="CX31" i="35"/>
  <c r="ED7" i="35" s="1"/>
  <c r="DB31" i="35"/>
  <c r="EH7" i="35" s="1"/>
  <c r="DA31" i="35"/>
  <c r="EG7" i="35" s="1"/>
  <c r="AR31" i="35"/>
  <c r="AS31" i="35"/>
  <c r="AT31" i="35"/>
  <c r="AQ31" i="35"/>
  <c r="AP31" i="35"/>
  <c r="AU31" i="35"/>
  <c r="AO31" i="35"/>
  <c r="EZ7" i="35" l="1"/>
  <c r="FB7" i="35"/>
  <c r="FA7" i="35"/>
  <c r="EY7" i="35"/>
  <c r="EX7" i="35"/>
  <c r="T28" i="37"/>
  <c r="T40" i="37" s="1"/>
  <c r="T51" i="37" s="1"/>
  <c r="I42" i="37" s="1"/>
  <c r="R28" i="37"/>
  <c r="R40" i="37" s="1"/>
  <c r="U28" i="37"/>
  <c r="Q28" i="37"/>
  <c r="Q40" i="37" s="1"/>
  <c r="Q42" i="37"/>
  <c r="Q41" i="37"/>
  <c r="R52" i="37"/>
  <c r="R64" i="37"/>
  <c r="R65" i="37"/>
  <c r="R53" i="37"/>
  <c r="I43" i="37"/>
  <c r="T64" i="37"/>
  <c r="T53" i="37"/>
  <c r="I44" i="37" s="1"/>
  <c r="T65" i="37"/>
  <c r="U52" i="37"/>
  <c r="J43" i="37" s="1"/>
  <c r="U64" i="37"/>
  <c r="U65" i="37"/>
  <c r="U53" i="37"/>
  <c r="J44" i="37" s="1"/>
  <c r="BG31" i="35"/>
  <c r="BW31" i="35" s="1"/>
  <c r="DW7" i="35" s="1"/>
  <c r="EV7" i="35" s="1"/>
  <c r="BH31" i="35"/>
  <c r="BX31" i="35" s="1"/>
  <c r="DX7" i="35" s="1"/>
  <c r="EW7" i="35" s="1"/>
  <c r="DF31" i="35"/>
  <c r="CK31" i="35"/>
  <c r="DI31" i="35"/>
  <c r="CL31" i="35"/>
  <c r="DL31" i="35"/>
  <c r="DK31" i="35"/>
  <c r="DH31" i="35"/>
  <c r="DG31" i="35"/>
  <c r="CI31" i="35"/>
  <c r="DJ31" i="35"/>
  <c r="CH31" i="35"/>
  <c r="G44" i="37" l="1"/>
  <c r="G43" i="37"/>
  <c r="P28" i="37"/>
  <c r="S28" i="37"/>
  <c r="V28" i="37"/>
  <c r="S42" i="37"/>
  <c r="S41" i="37"/>
  <c r="P42" i="37"/>
  <c r="P53" i="37" s="1"/>
  <c r="P41" i="37"/>
  <c r="V42" i="37"/>
  <c r="V41" i="37"/>
  <c r="Q52" i="37"/>
  <c r="Q64" i="37"/>
  <c r="Q65" i="37"/>
  <c r="Q53" i="37"/>
  <c r="T63" i="37"/>
  <c r="Q51" i="37"/>
  <c r="Q63" i="37"/>
  <c r="R51" i="37"/>
  <c r="R63" i="37"/>
  <c r="U40" i="37"/>
  <c r="CJ31" i="35"/>
  <c r="CG31" i="35"/>
  <c r="CF31" i="35"/>
  <c r="G42" i="37" l="1"/>
  <c r="F42" i="37"/>
  <c r="F43" i="37"/>
  <c r="F44" i="37"/>
  <c r="V40" i="37"/>
  <c r="V63" i="37" s="1"/>
  <c r="S40" i="37"/>
  <c r="S51" i="37" s="1"/>
  <c r="H42" i="37" s="1"/>
  <c r="P40" i="37"/>
  <c r="P51" i="37" s="1"/>
  <c r="V52" i="37"/>
  <c r="K43" i="37" s="1"/>
  <c r="V64" i="37"/>
  <c r="V65" i="37"/>
  <c r="V53" i="37"/>
  <c r="K44" i="37" s="1"/>
  <c r="P52" i="37"/>
  <c r="P64" i="37"/>
  <c r="P65" i="37"/>
  <c r="S52" i="37"/>
  <c r="S64" i="37"/>
  <c r="S65" i="37"/>
  <c r="S53" i="37"/>
  <c r="U51" i="37"/>
  <c r="J42" i="37" s="1"/>
  <c r="U63" i="37"/>
  <c r="W29" i="37" l="1"/>
  <c r="F29" i="37" s="1"/>
  <c r="W30" i="37"/>
  <c r="F30" i="37" s="1"/>
  <c r="H43" i="37"/>
  <c r="H44" i="37"/>
  <c r="E44" i="37"/>
  <c r="E43" i="37"/>
  <c r="E42" i="37"/>
  <c r="S63" i="37"/>
  <c r="P63" i="37"/>
  <c r="V51" i="37"/>
  <c r="K42" i="37" s="1"/>
  <c r="AD6" i="35"/>
  <c r="N2" i="35"/>
  <c r="AN6" i="35"/>
  <c r="W28" i="37" l="1"/>
  <c r="F28" i="37" s="1"/>
  <c r="N5" i="35"/>
  <c r="AS6" i="35"/>
  <c r="AF6" i="35"/>
  <c r="AR6" i="35"/>
  <c r="CO6" i="35"/>
  <c r="AO6" i="35"/>
  <c r="AU6" i="35"/>
  <c r="AP6" i="35"/>
  <c r="AT6" i="35"/>
  <c r="AQ6" i="35"/>
  <c r="AP4" i="35" l="1"/>
  <c r="BU6" i="35"/>
  <c r="BU4" i="35" s="1"/>
  <c r="AU4" i="35"/>
  <c r="AL6" i="35"/>
  <c r="CU6" i="35"/>
  <c r="AJ6" i="35"/>
  <c r="AK6" i="35"/>
  <c r="CP6" i="35"/>
  <c r="CR6" i="35"/>
  <c r="CS6" i="35"/>
  <c r="CV6" i="35"/>
  <c r="AG6" i="35"/>
  <c r="AH6" i="35"/>
  <c r="CQ6" i="35"/>
  <c r="AM6" i="35"/>
  <c r="CT6" i="35"/>
  <c r="AI6" i="35"/>
  <c r="BG6" i="35" l="1"/>
  <c r="BK6" i="35"/>
  <c r="AK4" i="35"/>
  <c r="AM4" i="35"/>
  <c r="BM6" i="35"/>
  <c r="BH6" i="35"/>
  <c r="AH4" i="35"/>
  <c r="AL4" i="35"/>
  <c r="BL6" i="35"/>
  <c r="AJ4" i="35"/>
  <c r="BJ6" i="35"/>
  <c r="AG4" i="35"/>
  <c r="DD6" i="35"/>
  <c r="V25" i="37"/>
  <c r="V37" i="37" s="1"/>
  <c r="V48" i="37" s="1"/>
  <c r="K39" i="37" s="1"/>
  <c r="CV4" i="35"/>
  <c r="DB6" i="35"/>
  <c r="CT4" i="35"/>
  <c r="CS4" i="35"/>
  <c r="DA6" i="35"/>
  <c r="CZ6" i="35"/>
  <c r="CR4" i="35"/>
  <c r="CQ4" i="35"/>
  <c r="CY6" i="35"/>
  <c r="BO6" i="35"/>
  <c r="BO4" i="35" s="1"/>
  <c r="BP6" i="35"/>
  <c r="BP4" i="35" s="1"/>
  <c r="Q25" i="37"/>
  <c r="Q37" i="37" s="1"/>
  <c r="Q48" i="37" s="1"/>
  <c r="AO4" i="35"/>
  <c r="S25" i="37"/>
  <c r="U25" i="37"/>
  <c r="R25" i="37"/>
  <c r="T25" i="37"/>
  <c r="BT6" i="35"/>
  <c r="BT4" i="35" s="1"/>
  <c r="BQ6" i="35"/>
  <c r="BQ4" i="35" s="1"/>
  <c r="BR6" i="35"/>
  <c r="BR4" i="35" s="1"/>
  <c r="BS6" i="35"/>
  <c r="BS4" i="35" s="1"/>
  <c r="CU4" i="35"/>
  <c r="DC6" i="35"/>
  <c r="CP4" i="35"/>
  <c r="CX6" i="35"/>
  <c r="ED4" i="35" s="1"/>
  <c r="AQ4" i="35"/>
  <c r="AI4" i="35"/>
  <c r="BI6" i="35"/>
  <c r="AR4" i="35"/>
  <c r="AS4" i="35"/>
  <c r="AT4" i="35"/>
  <c r="CF6" i="35"/>
  <c r="BW6" i="35" l="1"/>
  <c r="DW4" i="35" s="1"/>
  <c r="EK4" i="35" s="1"/>
  <c r="DB4" i="35"/>
  <c r="EH4" i="35"/>
  <c r="CY4" i="35"/>
  <c r="EE4" i="35"/>
  <c r="DD4" i="35"/>
  <c r="EJ4" i="35"/>
  <c r="CZ4" i="35"/>
  <c r="EF4" i="35"/>
  <c r="DA4" i="35"/>
  <c r="EG4" i="35"/>
  <c r="DC4" i="35"/>
  <c r="EI4" i="35"/>
  <c r="DF6" i="35"/>
  <c r="CL6" i="35"/>
  <c r="DL6" i="35"/>
  <c r="EV4" i="35" l="1"/>
  <c r="BL4" i="35"/>
  <c r="CB6" i="35"/>
  <c r="EB4" i="35" s="1"/>
  <c r="BH4" i="35"/>
  <c r="BX6" i="35"/>
  <c r="DX4" i="35" s="1"/>
  <c r="BM4" i="35"/>
  <c r="CC6" i="35"/>
  <c r="EC4" i="35" s="1"/>
  <c r="BI4" i="35"/>
  <c r="BY6" i="35"/>
  <c r="DY4" i="35" s="1"/>
  <c r="BJ4" i="35"/>
  <c r="BZ6" i="35"/>
  <c r="DZ4" i="35" s="1"/>
  <c r="BK4" i="35"/>
  <c r="CA6" i="35"/>
  <c r="EA4" i="35" s="1"/>
  <c r="BG4" i="35"/>
  <c r="DF4" i="35"/>
  <c r="CX4" i="35"/>
  <c r="CL4" i="35"/>
  <c r="Q60" i="37"/>
  <c r="F39" i="37"/>
  <c r="V60" i="37"/>
  <c r="U37" i="37"/>
  <c r="U60" i="37" s="1"/>
  <c r="S37" i="37"/>
  <c r="S48" i="37" s="1"/>
  <c r="H39" i="37" s="1"/>
  <c r="T37" i="37"/>
  <c r="T60" i="37" s="1"/>
  <c r="R37" i="37"/>
  <c r="R60" i="37" s="1"/>
  <c r="DL4" i="35"/>
  <c r="DJ6" i="35"/>
  <c r="CG6" i="35"/>
  <c r="DG6" i="35"/>
  <c r="DK6" i="35"/>
  <c r="DI6" i="35"/>
  <c r="CI6" i="35"/>
  <c r="EQ4" i="35" l="1"/>
  <c r="FB4" i="35"/>
  <c r="EO4" i="35"/>
  <c r="EZ4" i="35"/>
  <c r="EL4" i="35"/>
  <c r="ET4" i="35" s="1"/>
  <c r="E54" i="37" s="1"/>
  <c r="EW4" i="35"/>
  <c r="EN4" i="35"/>
  <c r="EY4" i="35"/>
  <c r="EP4" i="35"/>
  <c r="ER4" i="35" s="1"/>
  <c r="FA4" i="35"/>
  <c r="EM4" i="35"/>
  <c r="EX4" i="35"/>
  <c r="DT4" i="35"/>
  <c r="CI4" i="35"/>
  <c r="CG4" i="35"/>
  <c r="CF4" i="35"/>
  <c r="DG4" i="35"/>
  <c r="DI4" i="35"/>
  <c r="DJ4" i="35"/>
  <c r="DK4" i="35"/>
  <c r="S60" i="37"/>
  <c r="U48" i="37"/>
  <c r="J39" i="37" s="1"/>
  <c r="T48" i="37"/>
  <c r="I39" i="37" s="1"/>
  <c r="R48" i="37"/>
  <c r="CH6" i="35"/>
  <c r="DH6" i="35"/>
  <c r="CK6" i="35"/>
  <c r="CJ6" i="35"/>
  <c r="E52" i="37" l="1"/>
  <c r="ES4" i="35"/>
  <c r="DH4" i="35"/>
  <c r="DO4" i="35"/>
  <c r="DQ4" i="35"/>
  <c r="CJ4" i="35"/>
  <c r="DR4" i="35" s="1"/>
  <c r="CK4" i="35"/>
  <c r="CH4" i="35"/>
  <c r="G39" i="37"/>
  <c r="F19" i="37"/>
  <c r="EU4" i="35" l="1"/>
  <c r="FD3" i="35" s="1"/>
  <c r="E53" i="37"/>
  <c r="F16" i="37"/>
  <c r="DP4" i="35"/>
  <c r="DN4" i="35"/>
  <c r="F13" i="37" s="1"/>
  <c r="F14" i="37"/>
  <c r="DS4" i="35"/>
  <c r="DM4" i="35"/>
  <c r="CM4" i="35"/>
  <c r="F17" i="37"/>
  <c r="F8" i="37" l="1"/>
  <c r="J8" i="37" s="1"/>
  <c r="F15" i="37"/>
  <c r="F18" i="37"/>
  <c r="P25" i="37" l="1"/>
  <c r="P37" i="37" l="1"/>
  <c r="P60" i="37" s="1"/>
  <c r="P48" i="37" l="1"/>
  <c r="W25" i="37" l="1"/>
  <c r="F25" i="37" s="1"/>
  <c r="E39"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 Yixiao</author>
  </authors>
  <commentList>
    <comment ref="H1" authorId="0" shapeId="0" xr:uid="{93580283-6AEC-490E-B2E0-F966680FA804}">
      <text>
        <r>
          <rPr>
            <b/>
            <sz val="9"/>
            <color indexed="81"/>
            <rFont val="Tahoma"/>
            <family val="2"/>
          </rPr>
          <t>Ma Yixiao:</t>
        </r>
        <r>
          <rPr>
            <sz val="9"/>
            <color indexed="81"/>
            <rFont val="Tahoma"/>
            <family val="2"/>
          </rPr>
          <t xml:space="preserve">
more languages in the same structure</t>
        </r>
      </text>
    </comment>
    <comment ref="D52" authorId="0" shapeId="0" xr:uid="{460A71C4-D047-4456-91FF-B5E0C35DAE88}">
      <text>
        <r>
          <rPr>
            <b/>
            <sz val="9"/>
            <color indexed="81"/>
            <rFont val="Tahoma"/>
            <family val="2"/>
          </rPr>
          <t>Ma Yixiao:</t>
        </r>
        <r>
          <rPr>
            <sz val="9"/>
            <color indexed="81"/>
            <rFont val="Tahoma"/>
            <family val="2"/>
          </rPr>
          <t xml:space="preserve">
no need to translate row 52 - 105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 Yixiao</author>
  </authors>
  <commentList>
    <comment ref="Z3" authorId="0" shapeId="0" xr:uid="{E76C2E2C-DE50-470A-94D1-6D2E219BC6A5}">
      <text>
        <r>
          <rPr>
            <b/>
            <sz val="9"/>
            <color rgb="FF000000"/>
            <rFont val="Tahoma"/>
            <family val="2"/>
          </rPr>
          <t>Ma Yixiao:</t>
        </r>
        <r>
          <rPr>
            <sz val="9"/>
            <color rgb="FF000000"/>
            <rFont val="Tahoma"/>
            <family val="2"/>
          </rPr>
          <t xml:space="preserve">
</t>
        </r>
        <r>
          <rPr>
            <sz val="9"/>
            <color rgb="FF000000"/>
            <rFont val="Tahoma"/>
            <family val="2"/>
          </rPr>
          <t xml:space="preserve">The service should be included in the max score if:
</t>
        </r>
        <r>
          <rPr>
            <sz val="9"/>
            <color rgb="FF000000"/>
            <rFont val="Tahoma"/>
            <family val="2"/>
          </rPr>
          <t xml:space="preserve">
</t>
        </r>
        <r>
          <rPr>
            <sz val="9"/>
            <color rgb="FF000000"/>
            <rFont val="Tahoma"/>
            <family val="2"/>
          </rPr>
          <t xml:space="preserve">1.  If domain is present AND service is always to be assessed
</t>
        </r>
        <r>
          <rPr>
            <sz val="9"/>
            <color rgb="FF000000"/>
            <rFont val="Tahoma"/>
            <family val="2"/>
          </rPr>
          <t xml:space="preserve">2. If domain is present AND service is under triage but indicated as applicable by assessor
</t>
        </r>
        <r>
          <rPr>
            <sz val="9"/>
            <color rgb="FF000000"/>
            <rFont val="Tahoma"/>
            <family val="2"/>
          </rPr>
          <t xml:space="preserve">3. If domain is not present but mandatory;
</t>
        </r>
        <r>
          <rPr>
            <sz val="9"/>
            <color rgb="FF000000"/>
            <rFont val="Tahoma"/>
            <family val="2"/>
          </rPr>
          <t>4. If the service is switched on by the MS at high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Aerts Dorien</author>
  </authors>
  <commentList>
    <comment ref="W23" authorId="0" shapeId="0" xr:uid="{89E372CE-1929-4958-8ADB-2054FDCE1D76}">
      <text>
        <r>
          <rPr>
            <b/>
            <sz val="9"/>
            <color rgb="FF000000"/>
            <rFont val="Tahoma"/>
            <family val="2"/>
          </rPr>
          <t>Aerts Dorien:</t>
        </r>
        <r>
          <rPr>
            <sz val="9"/>
            <color rgb="FF000000"/>
            <rFont val="Tahoma"/>
            <family val="2"/>
          </rPr>
          <t xml:space="preserve">
</t>
        </r>
        <r>
          <rPr>
            <sz val="9"/>
            <color rgb="FF000000"/>
            <rFont val="Tahoma"/>
            <family val="2"/>
          </rPr>
          <t>In the values below a check is added to avoid NaNs (div/0)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Christina Protopapadaki</author>
  </authors>
  <commentList>
    <comment ref="A14" authorId="0" shapeId="0" xr:uid="{1A32C6AF-AE4C-4956-9E1C-C4ECE355D1F9}">
      <text>
        <r>
          <rPr>
            <b/>
            <sz val="9"/>
            <color indexed="81"/>
            <rFont val="Tahoma"/>
            <family val="2"/>
          </rPr>
          <t>Christina Protopapadaki:</t>
        </r>
        <r>
          <rPr>
            <sz val="9"/>
            <color indexed="81"/>
            <rFont val="Tahoma"/>
            <family val="2"/>
          </rPr>
          <t xml:space="preserve">
Notice: Different order of domains here: Electricity and Dynamic building envelope inversed compaired to other tabs.</t>
        </r>
      </text>
    </comment>
  </commentList>
</comments>
</file>

<file path=xl/sharedStrings.xml><?xml version="1.0" encoding="utf-8"?>
<sst xmlns="http://schemas.openxmlformats.org/spreadsheetml/2006/main" count="5718" uniqueCount="1979">
  <si>
    <t xml:space="preserve">CALCULATION SHEET SMART READINESS INDICATOR FOR BUILDINGS </t>
  </si>
  <si>
    <t>Calculation sheet for SRI assessment method A/B</t>
  </si>
  <si>
    <t>Version 4.5</t>
  </si>
  <si>
    <t xml:space="preserve">This file contains a calculation model for the SRI. The calculation method is based on the outcomes of the second technical study on the smart ready indicator, as described in chapter 1 of the technical study report (doi: 10.2833/41100) and the EC delegated act. Some of the elements comprising the calculation method (services, functionality, weightings, impact scores, etc.) can be altered. This spreadsheet is meant as a tool to support the SRI testing and implementation phase in EU Member States. Using this tool can by no means lead to any claims on an actual score or certificate for a building. </t>
  </si>
  <si>
    <t>Using this tool is subject to terms and conditions (see tab: terms and conditions). By using this tool, you confirm to comply to these.</t>
  </si>
  <si>
    <t>Legal Notice
This document has been prepared for the European Commission however it reflects the views only of the authors, and the Commission cannot be held responsible for any use which may be made of the information contained therein.</t>
  </si>
  <si>
    <t xml:space="preserve">E-mail: support@smartreadinessindicator.eu
</t>
  </si>
  <si>
    <t>Usage</t>
  </si>
  <si>
    <t>This spreadsheet contains the calculation methodology for assessing the SRI of a building. It contains the following tabs:</t>
  </si>
  <si>
    <t>* Building Information</t>
  </si>
  <si>
    <r>
      <rPr>
        <b/>
        <sz val="11"/>
        <color theme="1"/>
        <rFont val="Calibri"/>
        <family val="2"/>
        <scheme val="minor"/>
      </rPr>
      <t>Mandatory:</t>
    </r>
    <r>
      <rPr>
        <sz val="11"/>
        <color theme="1"/>
        <rFont val="Calibri"/>
        <family val="2"/>
        <scheme val="minor"/>
      </rPr>
      <t xml:space="preserve"> Choose your preferred language as a first step, and use this sheet to provide general information on the building and its technical building systems, meanwhile indicate your assessment method A or B, and to indicate whether a domain is present/absent in your assessment</t>
    </r>
  </si>
  <si>
    <t>* Calculation</t>
  </si>
  <si>
    <r>
      <rPr>
        <b/>
        <sz val="11"/>
        <color theme="1"/>
        <rFont val="Calibri"/>
        <family val="2"/>
        <scheme val="minor"/>
      </rPr>
      <t>Mandatory:</t>
    </r>
    <r>
      <rPr>
        <sz val="11"/>
        <color theme="1"/>
        <rFont val="Calibri"/>
        <family val="2"/>
        <scheme val="minor"/>
      </rPr>
      <t xml:space="preserve"> Use this sheet to indicate whether a service is appliable in your assessment, and to indicate the functionality level for each service.</t>
    </r>
  </si>
  <si>
    <t>* Results</t>
  </si>
  <si>
    <r>
      <rPr>
        <b/>
        <sz val="11"/>
        <color theme="1"/>
        <rFont val="Calibri"/>
        <family val="2"/>
        <scheme val="minor"/>
      </rPr>
      <t>Informative:</t>
    </r>
    <r>
      <rPr>
        <sz val="11"/>
        <color theme="1"/>
        <rFont val="Calibri"/>
        <family val="2"/>
        <scheme val="minor"/>
      </rPr>
      <t xml:space="preserve"> Use this sheet to check the final calculation results</t>
    </r>
  </si>
  <si>
    <t>* Weightings</t>
  </si>
  <si>
    <r>
      <rPr>
        <b/>
        <sz val="11"/>
        <color theme="1"/>
        <rFont val="Calibri"/>
        <family val="2"/>
        <scheme val="minor"/>
      </rPr>
      <t>Informative:</t>
    </r>
    <r>
      <rPr>
        <sz val="11"/>
        <color theme="1"/>
        <rFont val="Calibri"/>
        <family val="2"/>
        <scheme val="minor"/>
      </rPr>
      <t xml:space="preserve"> Use only if you wish to provide user-defined weighting factors</t>
    </r>
  </si>
  <si>
    <t>* overview_of_services</t>
  </si>
  <si>
    <r>
      <rPr>
        <b/>
        <sz val="11"/>
        <color theme="1"/>
        <rFont val="Calibri"/>
        <family val="2"/>
        <scheme val="minor"/>
      </rPr>
      <t>Informative:</t>
    </r>
    <r>
      <rPr>
        <sz val="11"/>
        <color theme="1"/>
        <rFont val="Calibri"/>
        <family val="2"/>
        <scheme val="minor"/>
      </rPr>
      <t xml:space="preserve"> This is the list with all smart ready services and their functionality levels. 
</t>
    </r>
    <r>
      <rPr>
        <b/>
        <sz val="11"/>
        <color theme="1"/>
        <rFont val="Calibri"/>
        <family val="2"/>
        <scheme val="minor"/>
      </rPr>
      <t>(</t>
    </r>
    <r>
      <rPr>
        <b/>
        <sz val="11"/>
        <color rgb="FFFF0000"/>
        <rFont val="Calibri"/>
        <family val="2"/>
        <scheme val="minor"/>
      </rPr>
      <t>IMPORTANT</t>
    </r>
    <r>
      <rPr>
        <b/>
        <sz val="11"/>
        <color theme="1"/>
        <rFont val="Calibri"/>
        <family val="2"/>
        <scheme val="minor"/>
      </rPr>
      <t xml:space="preserve">) Mandatory </t>
    </r>
    <r>
      <rPr>
        <sz val="11"/>
        <color theme="1"/>
        <rFont val="Calibri"/>
        <family val="2"/>
        <scheme val="minor"/>
      </rPr>
      <t>to use this sheet to enable/disable services manually</t>
    </r>
    <r>
      <rPr>
        <b/>
        <sz val="11"/>
        <color theme="1"/>
        <rFont val="Calibri"/>
        <family val="2"/>
        <scheme val="minor"/>
      </rPr>
      <t>. Mandatory</t>
    </r>
    <r>
      <rPr>
        <sz val="11"/>
        <color theme="1"/>
        <rFont val="Calibri"/>
        <family val="2"/>
        <scheme val="minor"/>
      </rPr>
      <t xml:space="preserve"> when adding extra services, 45 extra services (5 per domain) have been already placed in the list, indicate the functionality levels for each of your added services.</t>
    </r>
  </si>
  <si>
    <t>* tabs for each domain: H, DHW, C, V, L, DE, E, EV, MC</t>
  </si>
  <si>
    <r>
      <rPr>
        <b/>
        <sz val="11"/>
        <color theme="1"/>
        <rFont val="Calibri"/>
        <family val="2"/>
        <scheme val="minor"/>
      </rPr>
      <t>Informative:</t>
    </r>
    <r>
      <rPr>
        <sz val="11"/>
        <color theme="1"/>
        <rFont val="Calibri"/>
        <family val="2"/>
        <scheme val="minor"/>
      </rPr>
      <t xml:space="preserve"> These tabs provide further details on the various services, including the provisional impact scores for each of the service levels;
(</t>
    </r>
    <r>
      <rPr>
        <b/>
        <sz val="11"/>
        <color rgb="FFFF0000"/>
        <rFont val="Calibri"/>
        <family val="2"/>
        <scheme val="minor"/>
      </rPr>
      <t>IMPORTANT</t>
    </r>
    <r>
      <rPr>
        <sz val="11"/>
        <color theme="1"/>
        <rFont val="Calibri"/>
        <family val="2"/>
        <scheme val="minor"/>
      </rPr>
      <t xml:space="preserve">) </t>
    </r>
    <r>
      <rPr>
        <b/>
        <sz val="11"/>
        <color theme="1"/>
        <rFont val="Calibri"/>
        <family val="2"/>
        <scheme val="minor"/>
      </rPr>
      <t>Mandatory</t>
    </r>
    <r>
      <rPr>
        <sz val="11"/>
        <color theme="1"/>
        <rFont val="Calibri"/>
        <family val="2"/>
        <scheme val="minor"/>
      </rPr>
      <t xml:space="preserve"> when adding extra services, add the impact scores for each of the functionality levels of your added services</t>
    </r>
  </si>
  <si>
    <t>Instructions</t>
  </si>
  <si>
    <r>
      <rPr>
        <b/>
        <sz val="11"/>
        <color theme="1"/>
        <rFont val="Calibri"/>
        <family val="2"/>
        <scheme val="minor"/>
      </rPr>
      <t>Input fields</t>
    </r>
    <r>
      <rPr>
        <sz val="11"/>
        <color theme="1"/>
        <rFont val="Calibri"/>
        <family val="2"/>
        <scheme val="minor"/>
      </rPr>
      <t>: use these yellow input fields to provide the requested information (see below)</t>
    </r>
  </si>
  <si>
    <t>All other fields: all other fields are filled automatically and cannot be edited</t>
  </si>
  <si>
    <t xml:space="preserve"> </t>
  </si>
  <si>
    <t>List of abbreviations</t>
  </si>
  <si>
    <t>BACS</t>
  </si>
  <si>
    <t>Building Automation and Control System</t>
  </si>
  <si>
    <t>CHP</t>
  </si>
  <si>
    <t>Combined Heat and Power</t>
  </si>
  <si>
    <t>CW</t>
  </si>
  <si>
    <t>Cold Water</t>
  </si>
  <si>
    <t>DHW</t>
  </si>
  <si>
    <t>Domestic Hot Water</t>
  </si>
  <si>
    <t>DR</t>
  </si>
  <si>
    <t>Demand Response</t>
  </si>
  <si>
    <t>DSM</t>
  </si>
  <si>
    <t>Demand Side Management</t>
  </si>
  <si>
    <t>EV</t>
  </si>
  <si>
    <t>Electric Vehicle</t>
  </si>
  <si>
    <t>HW</t>
  </si>
  <si>
    <t>Hot Water</t>
  </si>
  <si>
    <t>IAQ</t>
  </si>
  <si>
    <t>Indoor Air Quality</t>
  </si>
  <si>
    <t>RES</t>
  </si>
  <si>
    <t>Renewable Energy Source</t>
  </si>
  <si>
    <t>SOC</t>
  </si>
  <si>
    <t>State Of Charge</t>
  </si>
  <si>
    <t>TABS</t>
  </si>
  <si>
    <t>Thermally Activated Building Systems</t>
  </si>
  <si>
    <t xml:space="preserve">TBS </t>
  </si>
  <si>
    <t>Technical Building System</t>
  </si>
  <si>
    <t>TES</t>
  </si>
  <si>
    <t>Thermal Energy Storage</t>
  </si>
  <si>
    <t>VOC</t>
  </si>
  <si>
    <t>Volatile Organic Compounds</t>
  </si>
  <si>
    <t>Select your language/Choisissez votre langue/Wähle deine Sprache:</t>
  </si>
  <si>
    <t>English</t>
  </si>
  <si>
    <t>Smart Readiness Indicator for Buildings</t>
  </si>
  <si>
    <t>residential</t>
  </si>
  <si>
    <t>residential - single-family house</t>
  </si>
  <si>
    <t>Austria</t>
  </si>
  <si>
    <t>&lt;200 m²</t>
  </si>
  <si>
    <t>&lt; 1960</t>
  </si>
  <si>
    <t>Original</t>
  </si>
  <si>
    <t>Default</t>
  </si>
  <si>
    <t>B</t>
  </si>
  <si>
    <t>building type</t>
  </si>
  <si>
    <t>non_residential</t>
  </si>
  <si>
    <t>triage</t>
  </si>
  <si>
    <t>Yes</t>
  </si>
  <si>
    <t>No</t>
  </si>
  <si>
    <t>single-family house</t>
  </si>
  <si>
    <t>office</t>
  </si>
  <si>
    <t>(Not applicable)</t>
  </si>
  <si>
    <t>Yes, mandatory</t>
  </si>
  <si>
    <t>small multi-family house</t>
  </si>
  <si>
    <t>educational</t>
  </si>
  <si>
    <t>No, not mandatory</t>
  </si>
  <si>
    <t>large multi-family house</t>
  </si>
  <si>
    <t>healthcare</t>
  </si>
  <si>
    <t>other</t>
  </si>
  <si>
    <t>EU countries</t>
  </si>
  <si>
    <t>West Europe</t>
  </si>
  <si>
    <t>Belgium</t>
  </si>
  <si>
    <t>Bulgaria</t>
  </si>
  <si>
    <t>South-East Europe</t>
  </si>
  <si>
    <t>Croatia</t>
  </si>
  <si>
    <t>Cyprus</t>
  </si>
  <si>
    <t>South Europe</t>
  </si>
  <si>
    <t>Czech Republic</t>
  </si>
  <si>
    <t>North-East Europe</t>
  </si>
  <si>
    <t>Denmark</t>
  </si>
  <si>
    <t>North Europe</t>
  </si>
  <si>
    <t>Estonia</t>
  </si>
  <si>
    <t>Finland</t>
  </si>
  <si>
    <t>France</t>
  </si>
  <si>
    <t>Germany</t>
  </si>
  <si>
    <t>Greece</t>
  </si>
  <si>
    <t>Hungary</t>
  </si>
  <si>
    <t>Iceland</t>
  </si>
  <si>
    <t>North  Europe</t>
  </si>
  <si>
    <t>Ireland</t>
  </si>
  <si>
    <t>Italy</t>
  </si>
  <si>
    <t>Latvia</t>
  </si>
  <si>
    <t>Liechtenstein</t>
  </si>
  <si>
    <t>Lithuania</t>
  </si>
  <si>
    <t>Luxembourg</t>
  </si>
  <si>
    <t>Malta</t>
  </si>
  <si>
    <t>Netherlands</t>
  </si>
  <si>
    <t>Norway</t>
  </si>
  <si>
    <t>Poland</t>
  </si>
  <si>
    <t>Portugal</t>
  </si>
  <si>
    <t>Romania </t>
  </si>
  <si>
    <t>Slovakia</t>
  </si>
  <si>
    <t>Slovenia</t>
  </si>
  <si>
    <t>Spain</t>
  </si>
  <si>
    <t>Sweden</t>
  </si>
  <si>
    <t>Switzerland</t>
  </si>
  <si>
    <t>United Kingdom</t>
  </si>
  <si>
    <t>non EU</t>
  </si>
  <si>
    <t>please use user defined weightings!</t>
  </si>
  <si>
    <t>floor area</t>
  </si>
  <si>
    <t>200 - 500 m²</t>
  </si>
  <si>
    <t>500 - 1.000 m²</t>
  </si>
  <si>
    <t>1.000 - 10.000 m²</t>
  </si>
  <si>
    <t>10.000 - 25.000 m²</t>
  </si>
  <si>
    <t>&gt; 25.000 m²</t>
  </si>
  <si>
    <t>age</t>
  </si>
  <si>
    <t>1960 - 1990</t>
  </si>
  <si>
    <t>1990 - 2010</t>
  </si>
  <si>
    <t>&gt; 2010</t>
  </si>
  <si>
    <t>not yet constructed</t>
  </si>
  <si>
    <t>renovated</t>
  </si>
  <si>
    <t>Renovated</t>
  </si>
  <si>
    <t>weightings</t>
  </si>
  <si>
    <t>rows to add to find the right weighting</t>
  </si>
  <si>
    <t>H</t>
  </si>
  <si>
    <t>C</t>
  </si>
  <si>
    <t>V</t>
  </si>
  <si>
    <t>L</t>
  </si>
  <si>
    <t>E</t>
  </si>
  <si>
    <t>DE</t>
  </si>
  <si>
    <t>MC</t>
  </si>
  <si>
    <t>column to find right weighting factor</t>
  </si>
  <si>
    <t>language</t>
  </si>
  <si>
    <t>Français</t>
  </si>
  <si>
    <t>Deutsch</t>
  </si>
  <si>
    <t>Español</t>
  </si>
  <si>
    <t>Nederlands</t>
  </si>
  <si>
    <t>Color Code</t>
  </si>
  <si>
    <t>From INPUT</t>
  </si>
  <si>
    <t>Constant</t>
  </si>
  <si>
    <t>Referenced Value</t>
  </si>
  <si>
    <t>From Dropdown(index)</t>
  </si>
  <si>
    <t>Calculated</t>
  </si>
  <si>
    <t>interface header</t>
  </si>
  <si>
    <t>ASSESSOR INFORMATION</t>
  </si>
  <si>
    <t>INFORMATIONS RELATIVES A L'EVALUATEUR</t>
  </si>
  <si>
    <t>INFORMATIONEN ZUM PRÜFER</t>
  </si>
  <si>
    <t> </t>
  </si>
  <si>
    <t>Name</t>
  </si>
  <si>
    <t>Nom</t>
  </si>
  <si>
    <t>Organisation</t>
  </si>
  <si>
    <t>Contact information</t>
  </si>
  <si>
    <t>Coordonnées</t>
  </si>
  <si>
    <t>Kontaktinformationen</t>
  </si>
  <si>
    <t>e-mail address</t>
  </si>
  <si>
    <t>adresse électronique</t>
  </si>
  <si>
    <t>E-Mail Adresse</t>
  </si>
  <si>
    <t>telephone number (optional)</t>
  </si>
  <si>
    <t>téléphone (facultatif)</t>
  </si>
  <si>
    <t>Telefonnummer (fakultativ)</t>
  </si>
  <si>
    <t>GENERAL BUILDING INFORMATION</t>
  </si>
  <si>
    <t>INFORMATIONS GENERALES SUR LE BATIMENT</t>
  </si>
  <si>
    <t>ALLGEMEINE INFORMATIONEN ZUM GEBÄUDE</t>
  </si>
  <si>
    <t>Building type</t>
  </si>
  <si>
    <t>Type de bâtiment</t>
  </si>
  <si>
    <t>Gebäudeart</t>
  </si>
  <si>
    <t>Building usage</t>
  </si>
  <si>
    <t>Utilisation du bâtiment</t>
  </si>
  <si>
    <t>Nutzung des Gebäudes</t>
  </si>
  <si>
    <t>Location</t>
  </si>
  <si>
    <t>Localisation</t>
  </si>
  <si>
    <t>Standort</t>
  </si>
  <si>
    <t>Climate zone:</t>
  </si>
  <si>
    <t>Zone climatique:</t>
  </si>
  <si>
    <t>Klimazone:</t>
  </si>
  <si>
    <t>Total useful floor area of the building</t>
  </si>
  <si>
    <t>Surface de plancher nette du bâtiment</t>
  </si>
  <si>
    <t>Gesamtnutzfläche des Gebäudes</t>
  </si>
  <si>
    <t>Year of construction</t>
  </si>
  <si>
    <t>Année de construction</t>
  </si>
  <si>
    <t>Jahr der Errichtung</t>
  </si>
  <si>
    <t>Building state</t>
  </si>
  <si>
    <t>Etat du bâtiment</t>
  </si>
  <si>
    <t>Bauzustand</t>
  </si>
  <si>
    <t xml:space="preserve">Please provide a brief description of the building </t>
  </si>
  <si>
    <t>Brève description du bâtiment:</t>
  </si>
  <si>
    <t xml:space="preserve">Bitte geben Sie eine kurze Beschreibung des Gebäudes </t>
  </si>
  <si>
    <t>Address:</t>
  </si>
  <si>
    <t>Adresse:</t>
  </si>
  <si>
    <t>METHODOLOGY SELECTION</t>
  </si>
  <si>
    <t>Sélection de la méthodologie</t>
  </si>
  <si>
    <t>AUSWAHL DER METHODIK</t>
  </si>
  <si>
    <t>Preferred weightings</t>
  </si>
  <si>
    <t>Facteurs de pondération souhaités</t>
  </si>
  <si>
    <t>Bevorzugte Gewichtungen</t>
  </si>
  <si>
    <t>please make sure to fill in the user-defined weighting factors under the weightings tab!</t>
  </si>
  <si>
    <t>Veuillez vous assurer de remplir les facteurs de pondération définis par l'utilisateur sous l'onglet 'WEIGHTINGS'</t>
  </si>
  <si>
    <t>Bitte beachten Sie, dass Sie die benutzerdefinierten Gewichtungsfaktoren auf der Registerkarte "Gewichtungen" eingeben müssen!</t>
  </si>
  <si>
    <t>Preferred services catalogue</t>
  </si>
  <si>
    <t>Catalogue de services souhaité</t>
  </si>
  <si>
    <t>Katalog der bevorzugten Dienstleistungen</t>
  </si>
  <si>
    <t>Domains present</t>
  </si>
  <si>
    <t>Domaines présents</t>
  </si>
  <si>
    <t>Vorhandene Bereiche</t>
  </si>
  <si>
    <t>Are the following technical building systems present in your building?</t>
  </si>
  <si>
    <t>Les systèmes techniques suivants sont-ils présents dans le bâtiment?</t>
  </si>
  <si>
    <t>Sind folgende gebäudetechnischen Anlagen in Ihrem Gebäude vorhanden?</t>
  </si>
  <si>
    <t>If not, are they mandatory for new constructions in your country of residence?</t>
  </si>
  <si>
    <t>S'ils ne le sont pas, sont-ils obligatoires pour les nouvelles constructions dans le pays considéré?</t>
  </si>
  <si>
    <t>Wenn nicht, sind sie für Neubauten in Ihrem Wohnsitzland vorgeschrieben?</t>
  </si>
  <si>
    <t>Heating</t>
  </si>
  <si>
    <t>le chauffage</t>
  </si>
  <si>
    <t>Heizung</t>
  </si>
  <si>
    <t>Domestic hot water</t>
  </si>
  <si>
    <t>l’eau chaude sanitaire</t>
  </si>
  <si>
    <t>Warmwasser (Trinkwasser)</t>
  </si>
  <si>
    <t>Cooling</t>
  </si>
  <si>
    <t>le refroidissement</t>
  </si>
  <si>
    <t>Kühlung</t>
  </si>
  <si>
    <t>Ventilation</t>
  </si>
  <si>
    <t>la ventilation</t>
  </si>
  <si>
    <t>Belüftung</t>
  </si>
  <si>
    <t>Lighting</t>
  </si>
  <si>
    <t>l’éclairage</t>
  </si>
  <si>
    <t>Beleuchtung</t>
  </si>
  <si>
    <t>Dynamic building envelope</t>
  </si>
  <si>
    <t>l’enveloppe dynamique du bâtiment</t>
  </si>
  <si>
    <t>Dynamische Gebäudehülle</t>
  </si>
  <si>
    <t>Electricity</t>
  </si>
  <si>
    <t>l’électricité</t>
  </si>
  <si>
    <t>Elektrizität</t>
  </si>
  <si>
    <t>Electric vehicle charging</t>
  </si>
  <si>
    <t>la recharge des véhicules électriques</t>
  </si>
  <si>
    <t>Laden von Elektrofahrzeugen</t>
  </si>
  <si>
    <t>Monitoring and control</t>
  </si>
  <si>
    <t>le suivi et le contrôle</t>
  </si>
  <si>
    <t>Überwachung und Kontrolle</t>
  </si>
  <si>
    <t>HEATING</t>
  </si>
  <si>
    <t>CHAUFFAGE</t>
  </si>
  <si>
    <t>HEIZUNG</t>
  </si>
  <si>
    <t>Emission type</t>
  </si>
  <si>
    <t>Type d'émission</t>
  </si>
  <si>
    <t>Art der Übergabe</t>
  </si>
  <si>
    <t>Production type</t>
  </si>
  <si>
    <t>Type de production</t>
  </si>
  <si>
    <t>Art der Wärmeerzeugung</t>
  </si>
  <si>
    <t xml:space="preserve">Thermal energy storage </t>
  </si>
  <si>
    <t>Stockage d'énergie thermique</t>
  </si>
  <si>
    <t xml:space="preserve">Thermische Energiespeicherung </t>
  </si>
  <si>
    <t xml:space="preserve">Multiple generators </t>
  </si>
  <si>
    <t>Générateurs multiples</t>
  </si>
  <si>
    <t>Mehrere Wärmeerzeuger</t>
  </si>
  <si>
    <t>DOMESTIC HOT WATER</t>
  </si>
  <si>
    <t>EAU CHAUDE SANITAIRE</t>
  </si>
  <si>
    <t>HAUSHALTSWARMWASSER</t>
  </si>
  <si>
    <t>Storage present</t>
  </si>
  <si>
    <t>Stockage présent</t>
  </si>
  <si>
    <t>Warmwasservorhaltung (z.B. Boiler) vorhanden</t>
  </si>
  <si>
    <t>Solar collector</t>
  </si>
  <si>
    <t>Capteur solaire</t>
  </si>
  <si>
    <t>Sonnenkollektor (Solarthermie)</t>
  </si>
  <si>
    <t>Multiple generators</t>
  </si>
  <si>
    <t>COOLING</t>
  </si>
  <si>
    <t>REFROIDISSEMENT</t>
  </si>
  <si>
    <t>KÜHLEN</t>
  </si>
  <si>
    <t>Mehrere Kaltwassererzeuger</t>
  </si>
  <si>
    <t>VENTILATION</t>
  </si>
  <si>
    <t>LÜFTUNG</t>
  </si>
  <si>
    <t>System type</t>
  </si>
  <si>
    <t>Type de système</t>
  </si>
  <si>
    <t>Systemtyp</t>
  </si>
  <si>
    <t>Heat recovery</t>
  </si>
  <si>
    <t>Récupération de chaleur</t>
  </si>
  <si>
    <t>Wärmerückgewinnung</t>
  </si>
  <si>
    <t>Space heating</t>
  </si>
  <si>
    <t>Chauffage des locaux</t>
  </si>
  <si>
    <t>Raumheizung</t>
  </si>
  <si>
    <t>DYNAMIC ENVELOPE</t>
  </si>
  <si>
    <t>ENVELOPPE DYNAMIQUE</t>
  </si>
  <si>
    <t>DYNAMISCHE GEBÄUDEHÜLLE</t>
  </si>
  <si>
    <t>Movable shades, screens or blinds</t>
  </si>
  <si>
    <t>Protections solaires mobiles</t>
  </si>
  <si>
    <t>Bewegliche Rollos, Schirme oder Jalousien</t>
  </si>
  <si>
    <t>ELECTRICITY</t>
  </si>
  <si>
    <t>ELECTRICITE</t>
  </si>
  <si>
    <t>ELEKTRIZITÄT</t>
  </si>
  <si>
    <t>On-site renewable electricity generation</t>
  </si>
  <si>
    <t>Production d'électricité renouvelable sur site</t>
  </si>
  <si>
    <t>Stromerzeugung aus erneuerbaren Energien vor Ort</t>
  </si>
  <si>
    <t xml:space="preserve">Storage of on-site generated renewable electricity </t>
  </si>
  <si>
    <t>Stockage de l'électricité renouvelable produite sur site</t>
  </si>
  <si>
    <t xml:space="preserve">Speicherung von vor Ort erzeugtem Strom aus erneuerbaren Energien </t>
  </si>
  <si>
    <t>CHP (Combined Heat and Power)</t>
  </si>
  <si>
    <t>Cogénération</t>
  </si>
  <si>
    <t>KWK (Kraft-Wärme-Kopplung)</t>
  </si>
  <si>
    <t>ELECTRIC VEHICLE CHARGING</t>
  </si>
  <si>
    <t>RECHARGE DES VEHICULES ELECTRIQUES</t>
  </si>
  <si>
    <t>LADEN VON ELEKTROFAHRZEUGEN</t>
  </si>
  <si>
    <t>On-site parking spots</t>
  </si>
  <si>
    <t>Places de stationnement sur place</t>
  </si>
  <si>
    <t>Vor-Ort-Parkplätze</t>
  </si>
  <si>
    <t xml:space="preserve">Electric vehicle charging spots </t>
  </si>
  <si>
    <t>Bornes de recharge pour véhicules électriques</t>
  </si>
  <si>
    <t xml:space="preserve">Ladestationen für Elektrofahrzeuge </t>
  </si>
  <si>
    <t>interface dropdown options</t>
  </si>
  <si>
    <t>Résidentiel</t>
  </si>
  <si>
    <t>Wohnen</t>
  </si>
  <si>
    <t>non-residential</t>
  </si>
  <si>
    <t>Non résidentiel</t>
  </si>
  <si>
    <t>Nicht-Wohngebäude</t>
  </si>
  <si>
    <t>Résidentiel - maison individuelle</t>
  </si>
  <si>
    <t>Wohnen - Einfamilienhaus</t>
  </si>
  <si>
    <t>residential - small multi-family house</t>
  </si>
  <si>
    <t>Résidentiel - petit collectif</t>
  </si>
  <si>
    <t>Wohnen - kleines Mehrfamilienhaus</t>
  </si>
  <si>
    <t>residential - large multi-family house</t>
  </si>
  <si>
    <t>Résidentiel - grand collectif</t>
  </si>
  <si>
    <t>Wohnen - großes Mehrfamilienhaus</t>
  </si>
  <si>
    <t>residential - other</t>
  </si>
  <si>
    <t>Résidentiel - autre</t>
  </si>
  <si>
    <t>Wohnen - Sonstiges</t>
  </si>
  <si>
    <t>non-residential - office</t>
  </si>
  <si>
    <t>Non résidentiel - bureaux</t>
  </si>
  <si>
    <t>Nicht-Wohngebäude - Büro</t>
  </si>
  <si>
    <t>non-residential - educational</t>
  </si>
  <si>
    <t>Non résidentiel - éducation</t>
  </si>
  <si>
    <t>Nichtwohngebäude - Bildungseinrichtung</t>
  </si>
  <si>
    <t>non-residential - healthcare</t>
  </si>
  <si>
    <t>Non résidentiel - santé</t>
  </si>
  <si>
    <t>Nicht-Wohngebäude - Gesundheitswesen</t>
  </si>
  <si>
    <t>non-residential - other</t>
  </si>
  <si>
    <t>Non résidentiel - autre</t>
  </si>
  <si>
    <t>Nicht-Wohngebäude - Sonstiges</t>
  </si>
  <si>
    <t>Autriche</t>
  </si>
  <si>
    <t>Österreich</t>
  </si>
  <si>
    <t>Belgique</t>
  </si>
  <si>
    <t>Belgien</t>
  </si>
  <si>
    <t>Bulgarie</t>
  </si>
  <si>
    <t>Bulgarien</t>
  </si>
  <si>
    <t>Croatie</t>
  </si>
  <si>
    <t>Kroatien</t>
  </si>
  <si>
    <t>Chypre</t>
  </si>
  <si>
    <t>Zypern</t>
  </si>
  <si>
    <t>République Tchèque</t>
  </si>
  <si>
    <t>Tschechische Republik</t>
  </si>
  <si>
    <t>Danemark</t>
  </si>
  <si>
    <t>Dänemark</t>
  </si>
  <si>
    <t>Estonie</t>
  </si>
  <si>
    <t>Estland</t>
  </si>
  <si>
    <t>Finlande</t>
  </si>
  <si>
    <t>Finnland</t>
  </si>
  <si>
    <t>Frankreich</t>
  </si>
  <si>
    <t>Allemagne</t>
  </si>
  <si>
    <t>Deutschland</t>
  </si>
  <si>
    <t>Grèce</t>
  </si>
  <si>
    <t>Griechenland</t>
  </si>
  <si>
    <t>Hongrie</t>
  </si>
  <si>
    <t>Ungarn</t>
  </si>
  <si>
    <t>Islande</t>
  </si>
  <si>
    <t>Island</t>
  </si>
  <si>
    <t>Irlande</t>
  </si>
  <si>
    <t>Irland</t>
  </si>
  <si>
    <t>Italie</t>
  </si>
  <si>
    <t>Italien</t>
  </si>
  <si>
    <t>Lettonie</t>
  </si>
  <si>
    <t>Lettland</t>
  </si>
  <si>
    <t>Lituanie</t>
  </si>
  <si>
    <t>Litauen</t>
  </si>
  <si>
    <t>Luxemburg</t>
  </si>
  <si>
    <t>Malte</t>
  </si>
  <si>
    <t>Pays-Bas</t>
  </si>
  <si>
    <t>Niederlande</t>
  </si>
  <si>
    <t>Norvège</t>
  </si>
  <si>
    <t>Norwegen</t>
  </si>
  <si>
    <t>Pologne</t>
  </si>
  <si>
    <t>Polen</t>
  </si>
  <si>
    <t>Roumanie</t>
  </si>
  <si>
    <t xml:space="preserve">Rumänien </t>
  </si>
  <si>
    <t>Slovaquie</t>
  </si>
  <si>
    <t>Slowakei</t>
  </si>
  <si>
    <t>Slovénie</t>
  </si>
  <si>
    <t>Slowenien</t>
  </si>
  <si>
    <t>Espagne</t>
  </si>
  <si>
    <t>Spanien</t>
  </si>
  <si>
    <t>Suède</t>
  </si>
  <si>
    <t>Schweden</t>
  </si>
  <si>
    <t>Suisse</t>
  </si>
  <si>
    <t>Schweiz</t>
  </si>
  <si>
    <t>Royaume-Uni</t>
  </si>
  <si>
    <t>Vereinigtes Königreich</t>
  </si>
  <si>
    <t>hors Europe</t>
  </si>
  <si>
    <t>Nicht-EU</t>
  </si>
  <si>
    <t>Europe de l'Ouest</t>
  </si>
  <si>
    <t>Westeuropa</t>
  </si>
  <si>
    <t>Europe du Sud-Est</t>
  </si>
  <si>
    <t>Südosteuropa</t>
  </si>
  <si>
    <t>Europe du Sud</t>
  </si>
  <si>
    <t>Südeuropa</t>
  </si>
  <si>
    <t>Europe du Nord-Est</t>
  </si>
  <si>
    <t>Nordosteuropa</t>
  </si>
  <si>
    <t>Europe du Nord</t>
  </si>
  <si>
    <t>Nordeuropa</t>
  </si>
  <si>
    <t>Veuillez utiliser les facteurs de pondération définis par l'utilisateur!</t>
  </si>
  <si>
    <t>Bitte benutzerdefinierte Gewichtungen verwenden!</t>
  </si>
  <si>
    <t>&lt; 200 m²</t>
  </si>
  <si>
    <t>Non encore construit</t>
  </si>
  <si>
    <t>Noch nicht gebaut</t>
  </si>
  <si>
    <t>Rénové</t>
  </si>
  <si>
    <t>Renoviert</t>
  </si>
  <si>
    <t>Initial</t>
  </si>
  <si>
    <t>Urspungszustand</t>
  </si>
  <si>
    <t>Par défaut</t>
  </si>
  <si>
    <t>Standard</t>
  </si>
  <si>
    <t>User-defined</t>
  </si>
  <si>
    <t>Définis par l'utilisateur</t>
  </si>
  <si>
    <t>Benutzerdefiniert</t>
  </si>
  <si>
    <t>A</t>
  </si>
  <si>
    <t>Custom services mix</t>
  </si>
  <si>
    <t>Mix de services sur-mesure</t>
  </si>
  <si>
    <t>overview of services</t>
  </si>
  <si>
    <t>Domain</t>
  </si>
  <si>
    <t>Domaine</t>
  </si>
  <si>
    <t>Bereich</t>
  </si>
  <si>
    <t>Chauffage</t>
  </si>
  <si>
    <t>Eau chaude sanitaire</t>
  </si>
  <si>
    <t>Trinkwarmwasser</t>
  </si>
  <si>
    <t>Refroidissement</t>
  </si>
  <si>
    <t>Eclairage</t>
  </si>
  <si>
    <t>Enveloppe dynamique du bâtiment</t>
  </si>
  <si>
    <t>Electricité</t>
  </si>
  <si>
    <t>Recharge des véhicules électriques</t>
  </si>
  <si>
    <t>Suivi et contrôle</t>
  </si>
  <si>
    <t>Code</t>
  </si>
  <si>
    <t>H-1a</t>
  </si>
  <si>
    <t>H-1b</t>
  </si>
  <si>
    <t>H-1c</t>
  </si>
  <si>
    <t>H-1d</t>
  </si>
  <si>
    <t>H-1f</t>
  </si>
  <si>
    <t>H-2a</t>
  </si>
  <si>
    <t>H-2b</t>
  </si>
  <si>
    <t>H-2d</t>
  </si>
  <si>
    <t>H-3</t>
  </si>
  <si>
    <t>H-4</t>
  </si>
  <si>
    <t>DHW-1a</t>
  </si>
  <si>
    <t>DHW-1b</t>
  </si>
  <si>
    <t>DHW-1d</t>
  </si>
  <si>
    <t>DHW-2b</t>
  </si>
  <si>
    <t>DHW-3</t>
  </si>
  <si>
    <t>C-1a</t>
  </si>
  <si>
    <t>C-1b</t>
  </si>
  <si>
    <t>C-1c</t>
  </si>
  <si>
    <t>C-1d</t>
  </si>
  <si>
    <t>C-1f</t>
  </si>
  <si>
    <t>C-1g</t>
  </si>
  <si>
    <t>C-2a</t>
  </si>
  <si>
    <t>C-2b</t>
  </si>
  <si>
    <t>C-3</t>
  </si>
  <si>
    <t>C-4</t>
  </si>
  <si>
    <t>V-1a</t>
  </si>
  <si>
    <t>V-1c</t>
  </si>
  <si>
    <t>V-2c</t>
  </si>
  <si>
    <t>V-2d</t>
  </si>
  <si>
    <t>V-3</t>
  </si>
  <si>
    <t>V-6</t>
  </si>
  <si>
    <t>L-1a</t>
  </si>
  <si>
    <t>L-2</t>
  </si>
  <si>
    <t>DE-1</t>
  </si>
  <si>
    <t>DE-2</t>
  </si>
  <si>
    <t>DE-4</t>
  </si>
  <si>
    <t>E-2</t>
  </si>
  <si>
    <t>E-3</t>
  </si>
  <si>
    <t>E-4</t>
  </si>
  <si>
    <t>E-5</t>
  </si>
  <si>
    <t>E-8</t>
  </si>
  <si>
    <t>E-11</t>
  </si>
  <si>
    <t>E-12</t>
  </si>
  <si>
    <t>EV-15</t>
  </si>
  <si>
    <t>EV-16</t>
  </si>
  <si>
    <t>EV-17</t>
  </si>
  <si>
    <t>MC-3</t>
  </si>
  <si>
    <t>MC-4</t>
  </si>
  <si>
    <t>MC-9</t>
  </si>
  <si>
    <t>MC-13</t>
  </si>
  <si>
    <t>MC-25</t>
  </si>
  <si>
    <t>MC-28</t>
  </si>
  <si>
    <t>MC-29</t>
  </si>
  <si>
    <t>MC-30</t>
  </si>
  <si>
    <t>Service group</t>
  </si>
  <si>
    <t>Groupe de services</t>
  </si>
  <si>
    <t>Dienstgruppe</t>
  </si>
  <si>
    <t>Heat control - demand side</t>
  </si>
  <si>
    <t>Régulation du chauffage - côté utilisateur</t>
  </si>
  <si>
    <t>Wärmesteuerung - Bedarfsabhängige</t>
  </si>
  <si>
    <t>Control heat production facilities</t>
  </si>
  <si>
    <t>Régulation des installations de production de chaleur</t>
  </si>
  <si>
    <t>Kontrolle von Wärmeerzeugungsanlagen</t>
  </si>
  <si>
    <t>Information to occupants and facility managers</t>
  </si>
  <si>
    <t>Information aux occupants et au gestionnaire du bâtiment</t>
  </si>
  <si>
    <t>Informationen für Bewohner und Gebäudeverwalter</t>
  </si>
  <si>
    <t>Flexibility and grid interaction</t>
  </si>
  <si>
    <t>Flexibilité et interaction avec le réseau</t>
  </si>
  <si>
    <t>Flexibilität und Netzinteraktion</t>
  </si>
  <si>
    <t>Control DHW production facilities</t>
  </si>
  <si>
    <t>Régulation des installations de production d'eau chaude sanitaire</t>
  </si>
  <si>
    <t>Kontrolle der Warmwasserbereitungsanlagen</t>
  </si>
  <si>
    <t>Cooling control - demand side</t>
  </si>
  <si>
    <t>Régulation du refroidissement - côté utilisateur</t>
  </si>
  <si>
    <t>Kühlungssteuerung - Bedarfsabhängige</t>
  </si>
  <si>
    <t>Control cooling production facilities</t>
  </si>
  <si>
    <t>Régulation des installations de production de froid</t>
  </si>
  <si>
    <t>Kontrolle der Kühlunganlagen</t>
  </si>
  <si>
    <t>Flexibilité et intéraction avec le réseau</t>
  </si>
  <si>
    <t>Air flow control</t>
  </si>
  <si>
    <t>Régulation du flux d'air</t>
  </si>
  <si>
    <t>Steuerung des Luftstroms</t>
  </si>
  <si>
    <t>Air temperature control</t>
  </si>
  <si>
    <t>Régulation de la température de l'air</t>
  </si>
  <si>
    <t>Kontrolle der Lufttemperatur</t>
  </si>
  <si>
    <t>Free cooling</t>
  </si>
  <si>
    <t>Refroidissement naturel</t>
  </si>
  <si>
    <t>Freie (Passiv-)Kühlung</t>
  </si>
  <si>
    <t xml:space="preserve">Feedback - Reporting information </t>
  </si>
  <si>
    <t>Remontée d'informations</t>
  </si>
  <si>
    <t xml:space="preserve">Feedback - Informationen melden </t>
  </si>
  <si>
    <t>Artificial lighting control</t>
  </si>
  <si>
    <t>Commande de l'éclairage artificiel</t>
  </si>
  <si>
    <t>Steuerung der künstlichen Beleuchtung</t>
  </si>
  <si>
    <t>Control artificial lighting power based on daylight levels</t>
  </si>
  <si>
    <t>Régulation de l'intensité lumineuse en fonction de la lumière naturelle</t>
  </si>
  <si>
    <t>Steuerung der künstlichen Beleuchtung in Abhängigkeit vom Tageslicht</t>
  </si>
  <si>
    <t>Window control</t>
  </si>
  <si>
    <t>Commande des fenêtres</t>
  </si>
  <si>
    <t>Fenstersteuerung</t>
  </si>
  <si>
    <t>DER - Storage</t>
  </si>
  <si>
    <t>Production d'électricité décentralisée - Stockage</t>
  </si>
  <si>
    <t>Stromerzeugung - Speicherung</t>
  </si>
  <si>
    <t>DER- Optimization</t>
  </si>
  <si>
    <t>Production d'électricité décentralisée - Optimisation</t>
  </si>
  <si>
    <t>Stromerzeugung - Optimierung</t>
  </si>
  <si>
    <t>DER - Generation Control</t>
  </si>
  <si>
    <t>Production d'électricité décentralisée - Commande de la production</t>
  </si>
  <si>
    <t>Stromerzeugung - Steuerung der Erzeugung</t>
  </si>
  <si>
    <t>DSM- Storage</t>
  </si>
  <si>
    <t>Flexibilité de la demande - Stockage</t>
  </si>
  <si>
    <t>DSM - Speicherung</t>
  </si>
  <si>
    <t>EV Charging</t>
  </si>
  <si>
    <t>Recharge EV</t>
  </si>
  <si>
    <t>EV - Laden</t>
  </si>
  <si>
    <t>EV Charging - Grid</t>
  </si>
  <si>
    <t>Recharge EV - réseau</t>
  </si>
  <si>
    <t>EV - Laden - Netz</t>
  </si>
  <si>
    <t>EV Charging - connectivity</t>
  </si>
  <si>
    <t>Recharge EV - connectivité</t>
  </si>
  <si>
    <t>EV - Laden - Konnektivität</t>
  </si>
  <si>
    <t>HVAC interaction control</t>
  </si>
  <si>
    <t>Contrôle de systèmes CVC</t>
  </si>
  <si>
    <t>HLK-Interaktionssteuerung</t>
  </si>
  <si>
    <t>Fault detection</t>
  </si>
  <si>
    <t>Détection des défauts</t>
  </si>
  <si>
    <t>Fehlersuche</t>
  </si>
  <si>
    <t>TBS interaction control</t>
  </si>
  <si>
    <t>Contrôle de systèmes techniques du bâtiment</t>
  </si>
  <si>
    <t>TBS-Interaktionskontrolle</t>
  </si>
  <si>
    <t>Smart Grid Integration</t>
  </si>
  <si>
    <t>Intégration avec le réseau intelligent</t>
  </si>
  <si>
    <t>Integration intelligenter Stromnetze</t>
  </si>
  <si>
    <t>Override control</t>
  </si>
  <si>
    <t>Préemption du contrôle</t>
  </si>
  <si>
    <t>Vorrangige Kontrolle</t>
  </si>
  <si>
    <t>Single platform that allows automated control &amp; coordination between TBS + optimization of energy flow based on occupancy, weather and grid signals</t>
  </si>
  <si>
    <t>Plateforme unique permettant le contrôle automatique et la coordination entre les systèmes techniques du bâtiment + optimisation des flux d'énergie en fonction de l'occupation, de la météo et des ordres reçus de la part du réseau</t>
  </si>
  <si>
    <t>Eine einzige Plattform, die eine automatische Steuerung und Koordinierung zwischen den TBS sowie eine Optimierung des Energieflusses auf der Grundlage von Belegung, Wetter und Netzsignalen ermöglicht.</t>
  </si>
  <si>
    <t>Smart ready service</t>
  </si>
  <si>
    <t>Service à potentiel d'intelligence</t>
  </si>
  <si>
    <t>Heat emission control</t>
  </si>
  <si>
    <t>Régulation de l'émission</t>
  </si>
  <si>
    <t>Regelung der Wärmeabgabe</t>
  </si>
  <si>
    <t>Emission control for TABS (heating mode)</t>
  </si>
  <si>
    <t>Régulation d'émission pour système thermo-actif - mode de chauffage (par exemple, plancher chauffant)</t>
  </si>
  <si>
    <t>Regelung der Übergabe für TABS (Heizbetrieb)</t>
  </si>
  <si>
    <t>Control of distribution fluid temperature (supply or return air flow or water flow) - Similar function can be applied to the control of direct electric heating networks</t>
  </si>
  <si>
    <t>Régulation de la température du fluide caloporteur (en départ ou en retour, air ou eau) .</t>
  </si>
  <si>
    <t>Regelung der Temperatur des Verteilungsmediums (Zu- oder Abluft- oder Wasserdurchfluss) - Eine ähnliche Funktion kann für die Regelung von direkten elektrischen Heiznetzen angewendet werden.</t>
  </si>
  <si>
    <t>Control of distribution pumps in networks</t>
  </si>
  <si>
    <t>Commande des pompes de distribution dans les réseaux</t>
  </si>
  <si>
    <t>Steuerung von Verteilerpumpen in Netzen</t>
  </si>
  <si>
    <t>Thermal Energy Storage (TES) for building heating (excluding TABS)</t>
  </si>
  <si>
    <t>Stockage d'énergie thermique pour le chauffage du bâtiment (hors systèmes thermoactifs - TABS)</t>
  </si>
  <si>
    <t>Thermische Energiespeicher (TES) für die Gebäudeheizung (ohne TABS)</t>
  </si>
  <si>
    <t>Heat generator control (all except heat pumps)</t>
  </si>
  <si>
    <t>Commande de générateurs de chaleur (PAC exceptées)</t>
  </si>
  <si>
    <t>Steuerung des Wärmeerzeugers (alle außer Wärmepumpen)</t>
  </si>
  <si>
    <t>Heat generator control (for heat pumps)</t>
  </si>
  <si>
    <t>Commande de la production de chaleur par les PAC</t>
  </si>
  <si>
    <t>Steuerung des Wärmeerzeugers (für Wärmepumpen)</t>
  </si>
  <si>
    <t>Sequencing in case of different heat generators</t>
  </si>
  <si>
    <t>Régulation en cascade (ordre de priorité) des différentes sources de production de chaleur</t>
  </si>
  <si>
    <t>Reihenfolge bei unterschiedlichen Wärmeerzeugern</t>
  </si>
  <si>
    <t>Report information regarding heating system performance</t>
  </si>
  <si>
    <t>Remontée d'informations sur la performance du système de chauffage</t>
  </si>
  <si>
    <t>Informationen über die Leistung der Heizungsanlage melden</t>
  </si>
  <si>
    <t>Control of DHW storage charging (with direct electric heating or integrated electric heat pump)</t>
  </si>
  <si>
    <t>Régulation de la température de stockage de l’eau chaude sanitaire avec chauffage électrique intégré ou pompe à chaleur électrique</t>
  </si>
  <si>
    <t>Steuerung der DHW Speicheraufladung (mit direkter elektrischer Heizung oder integrierter elektrischer Wärmepumpe)</t>
  </si>
  <si>
    <t>Control of DHW storage charging (using hot water generation)</t>
  </si>
  <si>
    <t>Régulation de la température de stockage d’eau chaude sanitaire en utilisant un générateur d’eau chaude</t>
  </si>
  <si>
    <t>Steuerung der DHW Speicheraufladung  (durch Warmwassererzeugung)</t>
  </si>
  <si>
    <t>Control of DHW storage charging (with solar collector and supplymentary heat generation)</t>
  </si>
  <si>
    <t>Régulation de la température de stockage d’eau chaude sanitaire avec collecteur d’énergie solaire et génération de chaleur complémentaire</t>
  </si>
  <si>
    <t>Steuerung der DHW Speicheraufladung  (mit Solarkollektor/Solarthermie und Zusatzwärmeerzeugung)</t>
  </si>
  <si>
    <t>Sequencing in case of different DHW generators</t>
  </si>
  <si>
    <t>Régulation en cascade des différentes sources de production d'eau chaude sanitaire</t>
  </si>
  <si>
    <t>Reihenfolge bei unterschiedlichen Warmwassererzeugern</t>
  </si>
  <si>
    <t>Report information regarding domestic hot water performance</t>
  </si>
  <si>
    <t>Remontée d'informations sur la performance du système d'eau chaude sanitaire</t>
  </si>
  <si>
    <t>Informationen über die Leistung der Warmwasserbereitung melden</t>
  </si>
  <si>
    <t>Cooling emission control</t>
  </si>
  <si>
    <t>Regelung der Übergabe beim Kühlen</t>
  </si>
  <si>
    <t>Emission control for TABS (cooling mode)</t>
  </si>
  <si>
    <t>Régulation d'émission pour système thermo-actif - mode refroidissement</t>
  </si>
  <si>
    <t>Regelung der Übergabe für TABS (Kühlbetrieb)</t>
  </si>
  <si>
    <t>Control of distribution network chilled water temperature (supply or return)</t>
  </si>
  <si>
    <t>Régulation de la température de l’eau glacée du réseau de distribution (en départ ou en retour)</t>
  </si>
  <si>
    <t>Regelung der Kaltwassertemperatur im Verteilungsnetz (Vorlauf oder Rücklauf)</t>
  </si>
  <si>
    <t>Interlock: avoiding simultaneous heating and cooling in the same room</t>
  </si>
  <si>
    <t>Asservissement entre la régulation du chauffage et celle du refroidissement (pour éviter de chauffer et refroidir simultanément la même pièce)</t>
  </si>
  <si>
    <t>Schaltsperre: Vermeidung von gleichzeitigem Heizen und Kühlen im selben Raum</t>
  </si>
  <si>
    <t>Control of Thermal Energy Storage (TES) operation</t>
  </si>
  <si>
    <t>Régulation du stockage d'énergie thermique</t>
  </si>
  <si>
    <t>Steuerung des Betriebs von thermischen Energiespeichern (TES)</t>
  </si>
  <si>
    <t>Generator control for cooling</t>
  </si>
  <si>
    <t>Régulation du générateur pour le refroidissement</t>
  </si>
  <si>
    <t>Generatorsteuerung für die Kühlung</t>
  </si>
  <si>
    <t>Sequencing of different cooling generators</t>
  </si>
  <si>
    <t>Régulation en cascade des différentes sources de production de froid</t>
  </si>
  <si>
    <t>Reihenfolge der verschiedenen Kälteerzeuger</t>
  </si>
  <si>
    <t>Report information regarding cooling system performance</t>
  </si>
  <si>
    <t>Remontée d'informations sur la performance du système de refroidissement</t>
  </si>
  <si>
    <t>Informationen über die Leistung des Kühlsystems melden</t>
  </si>
  <si>
    <t>Supply air flow control at the room level</t>
  </si>
  <si>
    <t>Régulation de l'alimentation en air au niveau de la pièce</t>
  </si>
  <si>
    <t>Regelung des Zuluftstroms auf der Raumebene</t>
  </si>
  <si>
    <t>Air flow or pressure control at the air handler level</t>
  </si>
  <si>
    <t>Régulation du débit d’air ou de la pression au niveau de la centrale de traitement d’air</t>
  </si>
  <si>
    <t>Luftstrom- oder Druckregelung auf der Ebene der Lüftungsanlage</t>
  </si>
  <si>
    <t>Heat recovery control:
prevention of overheating</t>
  </si>
  <si>
    <t>Commande de récupération de chaleur : prévention des surchauffes</t>
  </si>
  <si>
    <t>Vermeidung von Überhitzung</t>
  </si>
  <si>
    <t>Supply air temperature control at the air handling unit level</t>
  </si>
  <si>
    <t>Régulation de la température de l'air ambiant au niveau de l'unité de traitement de l'air</t>
  </si>
  <si>
    <t>Regelung der Zulufttemperatur auf der Ebene des Lüftungsgeräts</t>
  </si>
  <si>
    <t>Free cooling with mechanical ventilation system</t>
  </si>
  <si>
    <t>Refroidissement mécanique naturel</t>
  </si>
  <si>
    <t>Freie Kühlung mit mechanischem Belüftungssystem</t>
  </si>
  <si>
    <t>Reporting information regarding IAQ</t>
  </si>
  <si>
    <t>Remontée d'informations sur la qualité de l'air intérieur</t>
  </si>
  <si>
    <t>Meldung von Informationen über IAQ</t>
  </si>
  <si>
    <t>Occupancy control for indoor lighting</t>
  </si>
  <si>
    <t>Commande basée sur l’occupation</t>
  </si>
  <si>
    <t>Belegungssteuerung für die Innenbeleuchtung</t>
  </si>
  <si>
    <t>Steuerung der Leistung der künstlichen Beleuchtung in Abhängigkeit vom Tageslicht</t>
  </si>
  <si>
    <t>Window solar shading control</t>
  </si>
  <si>
    <t>Commande de la protection solaire des fenêtres</t>
  </si>
  <si>
    <t>Sonnenschutz für Fenster</t>
  </si>
  <si>
    <t>Window open/closed control, combined with HVAC system</t>
  </si>
  <si>
    <t>Commande d'ouverture/fermeture des fenêtres, combinée avec le système CVC</t>
  </si>
  <si>
    <t>Steuerung des Öffnens und Schließens von Fenstern, kombiniert mit HLK-System</t>
  </si>
  <si>
    <t>Reporting information regarding performance of dynamic building envelope systems</t>
  </si>
  <si>
    <t>Remontée d'informations sur les performances des systèmes d'enveloppe dynamique du bâtiment</t>
  </si>
  <si>
    <t>Berichterstattung über die Leistung von dynamischen Gebäudehüllensystemen</t>
  </si>
  <si>
    <t>Reporting information regarding local electricity generation</t>
  </si>
  <si>
    <t>Remontée d'informations sur la production locale d'électricté</t>
  </si>
  <si>
    <t>Meldung von Informationen über die lokale Stromerzeugung</t>
  </si>
  <si>
    <t>Storage of (locally generated) electricity</t>
  </si>
  <si>
    <t>Stockage de l'électricité (produite localement)</t>
  </si>
  <si>
    <t>Speicherung von (lokal erzeugtem) Strom</t>
  </si>
  <si>
    <t>Optimizing self-consumption of locally generated electricity</t>
  </si>
  <si>
    <t>Optimisation de l'autoconsommation de l'électricité produite localement</t>
  </si>
  <si>
    <t>Optimierung des Eigenverbrauchs von lokal erzeugtem Strom</t>
  </si>
  <si>
    <t>Control of combined heat and power plant (CHP)</t>
  </si>
  <si>
    <t>Commande de la cogénération</t>
  </si>
  <si>
    <t>Steuerung von Kraft-Wärme-Kopplungsanlagen (KWK)</t>
  </si>
  <si>
    <t>Support of (micro)grid operation modes</t>
  </si>
  <si>
    <t>Soutien à l'opération du (micro)réseau</t>
  </si>
  <si>
    <t>Unterstützung von (Mikro-)Netzbetriebsarten</t>
  </si>
  <si>
    <t>Reporting information regarding energy storage</t>
  </si>
  <si>
    <t>Remontée d'informations sur le stockage d'énergie</t>
  </si>
  <si>
    <t>Meldung von Informationen über die Energiespeicherung</t>
  </si>
  <si>
    <t>Reporting information regarding electricity consumption</t>
  </si>
  <si>
    <t>Remontée d'informations sur la consommation d'électricité</t>
  </si>
  <si>
    <t>Meldung von Informationen über den Stromverbrauch</t>
  </si>
  <si>
    <t>EV Charging Capacity</t>
  </si>
  <si>
    <t>Capacité de charge des VE</t>
  </si>
  <si>
    <t>EV-Ladekapazität</t>
  </si>
  <si>
    <t>EV Charging Grid balancing</t>
  </si>
  <si>
    <t>Capacité de charge des VE, équilibrage réseau</t>
  </si>
  <si>
    <t>EV-Laden Netzausgleich</t>
  </si>
  <si>
    <t>EV charging information and connectivity</t>
  </si>
  <si>
    <t>Capacité de charge des VE, information et connectivité</t>
  </si>
  <si>
    <t>Informationen zum Laden von Elektrofahrzeugen und Anschlussmöglichkeiten</t>
  </si>
  <si>
    <t>Run time management of HVAC systems</t>
  </si>
  <si>
    <t>Gestion temporelle des systèmes CVC</t>
  </si>
  <si>
    <t>Laufzeitmanagement von HLK-Systemen</t>
  </si>
  <si>
    <t>Detecting faults of technical building systems and providing support to the diagnosis of these faults</t>
  </si>
  <si>
    <t>Détection des défauts des systèmes techniques du bâtiment et aide au diagnostic</t>
  </si>
  <si>
    <t>Erkennen von Fehlern an gebäudetechnischen Anlagen und Unterstützung bei der Diagnose dieser Fehler</t>
  </si>
  <si>
    <t>Occupancy detection: connected services</t>
  </si>
  <si>
    <t>Détection d'occupation: services connectés</t>
  </si>
  <si>
    <t>Belegungserkennung: vernetzte Dienste</t>
  </si>
  <si>
    <t>Central reporting of TBS performance and energy use</t>
  </si>
  <si>
    <t>Remontée d'information centralisée sur la performance et l'utilisation d'énergie des systèmes techniques du bâtiment</t>
  </si>
  <si>
    <t>Zentrale Berichterstattung über TBS-Leistung und Energieverbrauch</t>
  </si>
  <si>
    <t>Intégration au réseau intelligent</t>
  </si>
  <si>
    <t>Reporting information regarding demand side management performance and operation</t>
  </si>
  <si>
    <t>Remontée d'informations sur le fonctionnement et la performance de la gestion de la demande (effacements)</t>
  </si>
  <si>
    <t>Berichterstattung über die Leistung und den Betrieb der Bedarfssteuerung</t>
  </si>
  <si>
    <t>Override of DSM control</t>
  </si>
  <si>
    <t>Préemption du contrôle de gestion de la demande</t>
  </si>
  <si>
    <t>Außerkraftsetzen der DSM-Steuerung</t>
  </si>
  <si>
    <t>Functionality level 0 (as non-smart default)</t>
  </si>
  <si>
    <t>Niveau de fonctionnalité 0 (non intelligent, par défaut)</t>
  </si>
  <si>
    <t>Funktionalitätsebene 0 (als nicht-smarte Voreinstellung)</t>
  </si>
  <si>
    <t>No automatic control</t>
  </si>
  <si>
    <t>Aucune régulation automatique</t>
  </si>
  <si>
    <t>Keine automatische Regelung</t>
  </si>
  <si>
    <t>Continuous storage operation</t>
  </si>
  <si>
    <t>Stockage continu</t>
  </si>
  <si>
    <t>Betrieb mit dauerhafter Speicherung</t>
  </si>
  <si>
    <t>Constant temperature control</t>
  </si>
  <si>
    <t>Régulation de température constante</t>
  </si>
  <si>
    <t>Konstante Temperaturregelung</t>
  </si>
  <si>
    <t>On/Off-control of heat generator</t>
  </si>
  <si>
    <t>Commande de mise en marche/arrêt du générateur de chaleur</t>
  </si>
  <si>
    <t>On/Off-Steuerung des Wärmeerzeugers</t>
  </si>
  <si>
    <t>Priorities only based on running time</t>
  </si>
  <si>
    <t>Priorités uniquement basées sur le temps de fonctionnement</t>
  </si>
  <si>
    <t>Prioritäten nur auf Basis der Laufzeit</t>
  </si>
  <si>
    <t>None</t>
  </si>
  <si>
    <t>Aucune</t>
  </si>
  <si>
    <t>Keine</t>
  </si>
  <si>
    <t>Automatic control on / off</t>
  </si>
  <si>
    <t>Commande automatique de mise en marche/arrêt</t>
  </si>
  <si>
    <t>Automatische Steuerung ein/aus</t>
  </si>
  <si>
    <t>Manual selected control of solar energy or heat generation</t>
  </si>
  <si>
    <t>Commande manuelle de la source de chauffe</t>
  </si>
  <si>
    <t>Manuell gewählte Steuerung von Solarenergie oder Wärmeerzeugung</t>
  </si>
  <si>
    <t>No interlock</t>
  </si>
  <si>
    <t>Aucun asservissement</t>
  </si>
  <si>
    <t>Keine Verriegelung</t>
  </si>
  <si>
    <t>Kontinuierlicher Speicherbetrieb</t>
  </si>
  <si>
    <t>On/Off-control of cooling production</t>
  </si>
  <si>
    <t>Commande de mise en marche/arrêt du générateur de froid</t>
  </si>
  <si>
    <t>On/Off-Steuerung der Kälteerzeugung</t>
  </si>
  <si>
    <t>Priorities only based on running times</t>
  </si>
  <si>
    <t>Prioritäten nur auf Basis der Laufzeiten</t>
  </si>
  <si>
    <t>No ventilation system or manual control</t>
  </si>
  <si>
    <t>Pas de système de ventilation, ou commande manuelle</t>
  </si>
  <si>
    <t>Kein Belüftungssystem oder manuelle Steuerung</t>
  </si>
  <si>
    <t>No automatic control: Continuously supplies of air flow for a maximum load of all rooms</t>
  </si>
  <si>
    <t>Aucune régulation automatique : fournit en continu un débit d'air pour une charge maximale pour toutes les pièces</t>
  </si>
  <si>
    <t>Keine automatische Steuerung: Kontinuierliche Zufuhr des Luftstroms für eine maximale Belüftung aller Räume</t>
  </si>
  <si>
    <t>Without overheating control</t>
  </si>
  <si>
    <t>Sans régulation de surchauffe</t>
  </si>
  <si>
    <t>Ohne Überhitzungskontrolle</t>
  </si>
  <si>
    <t>Manual on/off switch</t>
  </si>
  <si>
    <t>Interrupteur manuel de mise en marche/arrêt</t>
  </si>
  <si>
    <t>Manueller Ein/Aus-Schalter</t>
  </si>
  <si>
    <t>Manual (central)</t>
  </si>
  <si>
    <t>Manuelle centralisée</t>
  </si>
  <si>
    <t>Manuell (zentral)</t>
  </si>
  <si>
    <t>No sun shading or only manual operation</t>
  </si>
  <si>
    <t>Pas de protection solaire ou ouverture/fermeture manuelle</t>
  </si>
  <si>
    <t>Kein Sonnenschutz oder nur manuelle Bedienung</t>
  </si>
  <si>
    <t>Manual operation or only fixed windows</t>
  </si>
  <si>
    <t>Ouverture/fermeture manuelle ou fenêtres fixes seulement</t>
  </si>
  <si>
    <t>Manuelle Bedienung oder nur feste Fenster</t>
  </si>
  <si>
    <t>No reporting</t>
  </si>
  <si>
    <t>Pas de remontée d'information</t>
  </si>
  <si>
    <t>Keine Berichterstattung</t>
  </si>
  <si>
    <t>Aucun</t>
  </si>
  <si>
    <t>CHP control based on scheduled runtime management and/or current heat energy demand</t>
  </si>
  <si>
    <t>Contrôle de la cogénération sur la base d'un fonctionnement programmé et/ou sur la base de la demande de chaleur</t>
  </si>
  <si>
    <t>KWK-Steuerung auf der Grundlage des geplanten Laufzeitmanagements und/oder des aktuellen Wärmeenergiebedarfs</t>
  </si>
  <si>
    <t>not present</t>
  </si>
  <si>
    <t>Non présente</t>
  </si>
  <si>
    <t>nicht vorhanden</t>
  </si>
  <si>
    <t>Not present (uncontrolled charging)</t>
  </si>
  <si>
    <t>Non présente (charge non contrôlée)</t>
  </si>
  <si>
    <t>Nicht vorhanden (unkontrollierte Aufladung)</t>
  </si>
  <si>
    <t>No information available</t>
  </si>
  <si>
    <t>Pas d'information disponible</t>
  </si>
  <si>
    <t>Keine Informationen verfügbar</t>
  </si>
  <si>
    <t xml:space="preserve">Manual setting </t>
  </si>
  <si>
    <t>Configuration manuelle</t>
  </si>
  <si>
    <t xml:space="preserve">Manuelle Einstellung </t>
  </si>
  <si>
    <t>No central indication of detected faults and alarms</t>
  </si>
  <si>
    <t>Aucune indication centralisée des défauts détectés et des alarmes</t>
  </si>
  <si>
    <t>Keine zentrale Anzeige von erkannten Fehlern und Alarmen</t>
  </si>
  <si>
    <t xml:space="preserve">None - No harmonization between grid and TBS; building is operated independently from the grid load </t>
  </si>
  <si>
    <t>cla</t>
  </si>
  <si>
    <t xml:space="preserve">Keine - Keine Harmonisierung zwischen Netz und TBS; Gebäude wird unabhängig von der Netzlast betrieben </t>
  </si>
  <si>
    <t>No DSM control</t>
  </si>
  <si>
    <t>Pas de gestion de la demande</t>
  </si>
  <si>
    <t>Keine DSM-Kontrolle</t>
  </si>
  <si>
    <t>Functionality level 1</t>
  </si>
  <si>
    <t>Niveau de fonctionnalité 1</t>
  </si>
  <si>
    <t>Funktionalitätsstufe 1</t>
  </si>
  <si>
    <t>Central automatic control (e.g. central thermostat)</t>
  </si>
  <si>
    <t>Régulation centrale automatique (par exemple, thermostat centralisé)</t>
  </si>
  <si>
    <t>Zentrale automatische Steuerung (z. B. zentraler Thermostat)</t>
  </si>
  <si>
    <t>Central automatic control</t>
  </si>
  <si>
    <t>Régulation centrale automatique</t>
  </si>
  <si>
    <t>Zentrale automatische Steuerung</t>
  </si>
  <si>
    <t>Outside temperature compensated control</t>
  </si>
  <si>
    <t>Régulation compensée en fonction de la température extérieure</t>
  </si>
  <si>
    <t>Außentemperaturkompensierte Steuerung</t>
  </si>
  <si>
    <t>On off control</t>
  </si>
  <si>
    <t>Ein-Aus-Steuerung</t>
  </si>
  <si>
    <t>Time-scheduled storage operation</t>
  </si>
  <si>
    <t>Stockage géré par plage horaire</t>
  </si>
  <si>
    <t>Zeitgesteuerter Speicherbetrieb</t>
  </si>
  <si>
    <t>Variable temperature control depending on outdoor temperature</t>
  </si>
  <si>
    <t>Régulation de température variable en fonction de la température extérieure</t>
  </si>
  <si>
    <t>Variable Temperaturregelung in Abhängigkeit von der Außentemperatur</t>
  </si>
  <si>
    <t>Multi-stage control of heat generator capacity depending on the load or demand (e.g. on/off of several compressors)</t>
  </si>
  <si>
    <t>Régulation multi-niveaux de la capacité des générateurs de chaleur en fonction de la charge ou de la demande (par exemple marche/arrêt de plusieurs compresseurs)</t>
  </si>
  <si>
    <t>Mehrstufige Steuerung der Wärmeerzeugerleistung in Abhängigkeit von der Last oder dem Bedarf (z. B. Ein- und Ausschalten mehrerer Verdichter)</t>
  </si>
  <si>
    <t>Control according to fixed priority list: e.g. based on rated energy efficiency</t>
  </si>
  <si>
    <t>Régulation basée sur une liste de priorités (par exemple, selon l'efficacité énergétique)</t>
  </si>
  <si>
    <t>Steuerung nach fester Prioritätenliste: z. B. auf der Grundlage der bewerteten Energieeffizienz</t>
  </si>
  <si>
    <t>Central or remote reporting of current performance KPIs (e.g. temperatures, submetering energy usage)</t>
  </si>
  <si>
    <t>Remontée centralisée ou déportée d'indicateurs temps réel de performance (température, sous-comptage)</t>
  </si>
  <si>
    <t>Zentrale oder ferngesteuerte Berichterstattung über aktuelle Leistungskennzahlen (z. B. Temperaturen, Submetering-Energieverbrauch)</t>
  </si>
  <si>
    <t>Scheduled operation of heating system</t>
  </si>
  <si>
    <t>Programmation des plages de fonctionnement du système de chauffage</t>
  </si>
  <si>
    <t>Planmäßiger Betrieb der Heizungsanlage</t>
  </si>
  <si>
    <t>Automatic control on / off and scheduled charging enable</t>
  </si>
  <si>
    <t>Commande automatique de mise en marche/arrêt et programmation du temps de charge</t>
  </si>
  <si>
    <t>Automatisches Ein- und Ausschalten und zeitgesteuertes Laden möglich</t>
  </si>
  <si>
    <t>Automatic control of solar storage charge (Prio. 1) and supplementary storage charge</t>
  </si>
  <si>
    <t>Commande automatique de la charge de stockage d’énergie solaire (Priorité 1) et charge de stockage supplémentaire (priorité 2)</t>
  </si>
  <si>
    <t>Automatische Steuerung der Solarspeicherladung (Prio. 1) und der zusätzlichen Speicherladung</t>
  </si>
  <si>
    <t>Indication of actual values (e.g. temperatures, submetering energy usage)</t>
  </si>
  <si>
    <t>Indication des valeurs réelles uniquement (par exemple, températures, valeurs mesurées)</t>
  </si>
  <si>
    <t>Anzeige von Ist-Werten (z. B. Temperaturen, Submetering-Energieverbrauch)</t>
  </si>
  <si>
    <t>Partial interlock (minimising risk of simultanieus heating and cooling e.g. by sliding setpoints)</t>
  </si>
  <si>
    <t>Asservissement partiel (minimisant la possibilité d'un chauffage et d'un refroidissement simultanés, par exemple en définissant un point de consigne variable)</t>
  </si>
  <si>
    <t>Teilweise Verriegelung (Minimierung des Risikos von gleichzeitigem Heizen und Kühlen, z.B. durch gleitende Sollwerte)</t>
  </si>
  <si>
    <t>Multi-stage control of  cooling production capacity depending on the load or demand (e.g. on/off of several compressors)</t>
  </si>
  <si>
    <t>Régulation multi-niveaux de la capacité des générateurs de froid en fonction de la charge ou de la demande (par exemple marche/arrêt de plusieurs compresseurs)</t>
  </si>
  <si>
    <t>Mehrstufige Steuerung der Kälteerzeugungsleistung in Abhängigkeit von der Last oder dem Bedarf (z. B. Ein- und Ausschalten mehrerer Verdichter)</t>
  </si>
  <si>
    <t>Fixed sequencing based on loads only: e.g. depending on the generators characteristics such as absorption chiller vs. centrifugal chiller</t>
  </si>
  <si>
    <t>Ordre de priorité fixe uniquement basé sur les charges : par exemple en fonction des caractéristiques des générateurs, par exemple un refroidisseur à absorption par rapport à un refroidisseur centrifuge</t>
  </si>
  <si>
    <t>Feste Reihenfolge nur auf der Grundlage von Lasten: z. B. abhängig von den Eigenschaften des Generators wie Absorptionskälteanlage vs. Zentrifugalkälteanlage</t>
  </si>
  <si>
    <t>Scheduled operation of cooling system</t>
  </si>
  <si>
    <t>Programmation des plages de fonctionnement du système de refroidissement</t>
  </si>
  <si>
    <t>Planmäßiger Betrieb des Kühlsystems</t>
  </si>
  <si>
    <t>Clock control</t>
  </si>
  <si>
    <t>Régulation programmée</t>
  </si>
  <si>
    <t>Uhrenkontrolle</t>
  </si>
  <si>
    <t>On off time control: Continuously supplies of air flow for a maximum load of all rooms during nominal occupancy time</t>
  </si>
  <si>
    <t>Programmation des heures de mise en marche/arrêt : fournit en continu un débit d'air pour une charge maximale pour toutes les pièces au cours d'un temps d'occupation nominal</t>
  </si>
  <si>
    <t>Ein-Aus-Zeitsteuerung: Kontinuierliche Zufuhr des Luftstroms für eine maximale Belüftung aller Räume während der Nennbelegungszeit</t>
  </si>
  <si>
    <t>Modulate or bypass heat recovery based on sensors in air exhaust</t>
  </si>
  <si>
    <t>Modulation ou bipasse de la récupération de chaleur selon des données venant de capteurs dans l'air extrait</t>
  </si>
  <si>
    <t>Anpassung oder Umgehung der Wärmerückgewinnung anhand von Sensoren in der Abluft</t>
  </si>
  <si>
    <t>Constant setpoint: A control loop enables to control the supply air_x000D_
temperature, the setpoint is constant and can only be modified by a manual_x000D_
action</t>
  </si>
  <si>
    <t>Point de consigne constant : une boucle de régulation permet de réguler la température de l'air introduit, le point de consigne est constant et ne peut être modifié que par une action manuelle</t>
  </si>
  <si>
    <t>Konstanter Sollwert: Ein Regelkreis ermöglicht die Regelung der Zulufttemperatur, der Sollwert ist konstant und kann nur manuel geändert werden</t>
  </si>
  <si>
    <t>Night cooling</t>
  </si>
  <si>
    <t>Refroidissement nocturne</t>
  </si>
  <si>
    <t>Kühlung in der Nacht</t>
  </si>
  <si>
    <t>Air quality sensors (e.g. CO2) and real time autonomous monitoring</t>
  </si>
  <si>
    <t>Capteurs de qualité de l'air (ex. CO2) et suivi autonome en temps réel</t>
  </si>
  <si>
    <t>Luftqualitätssensoren (z. B. CO2) und autonome Echtzeitüberwachung</t>
  </si>
  <si>
    <t>Manual on/off switch + additional sweeping extinction signal</t>
  </si>
  <si>
    <t>Interrupteur manuel de mise en marche/arrêt + signal supplémentaire d'extinction</t>
  </si>
  <si>
    <t>Manueller Ein/Aus-Schalter + zusätzliches Tonsignal</t>
  </si>
  <si>
    <t>Manual (per room / zone)</t>
  </si>
  <si>
    <t>Manuelle (par pièce ou zone)</t>
  </si>
  <si>
    <t>Manuell (pro Raum/Zone)</t>
  </si>
  <si>
    <t>Motorized operation with manual control</t>
  </si>
  <si>
    <t>Motorisation des protections solaires commandée par interrupteur</t>
  </si>
  <si>
    <t>Motorbetrieb mit manueller Steuerung</t>
  </si>
  <si>
    <t>Open/closed detection to shut down heating or cooling systems</t>
  </si>
  <si>
    <t>Capteur d'ouverture/fermeture pour extinction des systèmes de chauffage ou refroidissement</t>
  </si>
  <si>
    <t>Erkennung von offenem/geschlossenem Zustand zum Abschalten von Heiz- oder Kühlsystemen</t>
  </si>
  <si>
    <t>Position of each product &amp; fault detection</t>
  </si>
  <si>
    <t>Position de chaque produit et détection des défauts</t>
  </si>
  <si>
    <t>Position der einzelnen Produkte und Fehlererkennung</t>
  </si>
  <si>
    <t>Current generation data available</t>
  </si>
  <si>
    <t>Données sur la production actuelle disponibles</t>
  </si>
  <si>
    <t>Aktuelle Erzeugungsdaten verfügbar</t>
  </si>
  <si>
    <t>On site storage of electricity (e.g. electric battery)</t>
  </si>
  <si>
    <t>Stockage d'électricité sur place (par exemple batterie)</t>
  </si>
  <si>
    <t>Speicherung von Strom vor Ort (z. B. elektrische Batterie)</t>
  </si>
  <si>
    <t>Scheduling electricity consumption (plug loads, white goods, etc.)</t>
  </si>
  <si>
    <t>Programmation temporelle (prises, électroménager, etc.)</t>
  </si>
  <si>
    <t>Planung des Stromverbrauchs (Steckdosenlasten, Haushaltsgeräte, usw.)</t>
  </si>
  <si>
    <t>CHP runtime control influenced by the fluctuating availability of RES; overproduction will be fed into the grid</t>
  </si>
  <si>
    <t>Fonctionnement de la cogénération en fonction de la disponibilité intermittente des sources d'énergie renouvelables</t>
  </si>
  <si>
    <t>Steuerung der KWK-Laufzeit unter dem Einfluss der schwankenden Verfügbarkeit von EE; Überproduktion wird ins Netz eingespeist</t>
  </si>
  <si>
    <t>Automated management of (building-level) electricity consumption based on grid signals</t>
  </si>
  <si>
    <t>Gestion automatisée de la consommation d'électricité (au niveau du bâtiment) en fonction des signaux du réseau</t>
  </si>
  <si>
    <t>Automatisiertes Management des Stromverbrauchs (auf Gebäudeebene) auf der Grundlage von Netzsignalen</t>
  </si>
  <si>
    <t>Current state of charge (SOC) data available</t>
  </si>
  <si>
    <t>Information sur l'état de charge (SOC) disponible</t>
  </si>
  <si>
    <t>Aktuelle Ladungszustandsdaten (SOC) verfügbar</t>
  </si>
  <si>
    <t>reporting on current electricity consumption on building level</t>
  </si>
  <si>
    <t>Retour d'informations sur la consommation actuelle d'électricité du bâtiment</t>
  </si>
  <si>
    <t>Berichterstattung über den aktuellen Stromverbrauch auf Gebäudeebene</t>
  </si>
  <si>
    <t>ducting (or simple power plug) available</t>
  </si>
  <si>
    <t>Borne de recharge ou simple prise électrique disponible</t>
  </si>
  <si>
    <t>Elektroinstallation (oder einfacher Netzstecker) vorhanden</t>
  </si>
  <si>
    <t>1-way controlled charging (e.g. including desired departure time and grid signals for optimization)</t>
  </si>
  <si>
    <t>Contrôle unidirectionnel de la charge (ex. intégrant heure souhaitée de départ et optimisation en fonction des ordres reçus de la part du réseau)</t>
  </si>
  <si>
    <t>1-Weg-gesteuertes Laden (z.B. mit gewünschter Abfahrtszeit und Netzsignalen zur Optimierung)</t>
  </si>
  <si>
    <t>Reporting information on EV charging status to occupant</t>
  </si>
  <si>
    <t>Communication d'informations sur l'état de charge des véhicules électriques à l'occupant</t>
  </si>
  <si>
    <t>Meldung von Informationen über den Ladestatus des Fahrzeugs an den Nutzer</t>
  </si>
  <si>
    <t xml:space="preserve">Runtime setting of heating and cooling plants following a predefined time schedule </t>
  </si>
  <si>
    <t>Configuration des systèmes de production de chaud et de froid en fonction d'un calendrier horaire prédéfini</t>
  </si>
  <si>
    <t xml:space="preserve">Laufzeiteinstellung von Heiz- und Kühlanlagen nach einem vordefinierten Zeitplan </t>
  </si>
  <si>
    <t>With central indication of detected faults and alarms for at least 2 relevant TBS</t>
  </si>
  <si>
    <t>Avec indication centralisée de détection des fautes et alarmes pour au moins 2 systèmes techniques du bâtiment pertinents</t>
  </si>
  <si>
    <t>Mit zentraler Anzeige von erkannten Fehlern und Alarmen für mindestens 2 relevante TBS</t>
  </si>
  <si>
    <t>Occupancy detection for individual functions, e.g. lighting</t>
  </si>
  <si>
    <t>Détection d'occupation pour des fonctions individuelles (par exemple l'éclairage)</t>
  </si>
  <si>
    <t>Belegungserkennung für einzelne Funktionen, z. B. Beleuchtung</t>
  </si>
  <si>
    <t>Central or remote reporting of realtime energy use per energy carrier</t>
  </si>
  <si>
    <t>Remontée centralisée ou déportée d'indicateurs temps réel d'utilisation d'énergie par vecteur énergétique</t>
  </si>
  <si>
    <t>Zentrale oder Remote-Berichterstattung über den Echtzeit-Energieverbrauch pro Energieträger</t>
  </si>
  <si>
    <t>Demand side management possible for (some) individual TBS, but not coordinated over various domains</t>
  </si>
  <si>
    <t>Gestion de la demande possible pour certains systèmes techniques du bâtiment (sans coordination entre domaines)</t>
  </si>
  <si>
    <t>Bedarfsabhängige Regelung für (einige) einzelne TBS möglich, aber nicht über verschiedene Bereiche hinweg koordiniert</t>
  </si>
  <si>
    <t>Reporting information on current DSM status, including managed energy flows</t>
  </si>
  <si>
    <t>Remontée d'informations sur le statut actuel de gestion de la demande, intégrant les flux d'énergie concernés</t>
  </si>
  <si>
    <t>Berichterstattung über den aktuellen DSM-Status, einschließlich der verwalteten Energieflüsse</t>
  </si>
  <si>
    <t>DSM control without the possibility to override this control by the building user (occupant or facility manager)</t>
  </si>
  <si>
    <t>Contrôle de gestion de la demande sans possibilité pour l'utilisateur (occupant ou gestionnaire) de le préempter</t>
  </si>
  <si>
    <t>DSM-Steuerung ohne die Möglichkeit, diese Steuerung durch den Gebäudenutzer (Bewohner oder Facility Manager) außer Kraft zu setzen</t>
  </si>
  <si>
    <t>Single platform that allows manual control of multiple TBS</t>
  </si>
  <si>
    <t>Plateforme unique permettant le contrôle manuel de plusieurs systèmes techniques du bâtiment</t>
  </si>
  <si>
    <t>Eine einzige Plattform, die die manuelle Steuerung mehrerer TBS ermöglicht</t>
  </si>
  <si>
    <t>Functionality level 2</t>
  </si>
  <si>
    <t>Niveau de fonctionnalité 2</t>
  </si>
  <si>
    <t>Funktionalitätsstufe 2</t>
  </si>
  <si>
    <t>Individual room control (e.g. thermostatic valves, or electronic controller)</t>
  </si>
  <si>
    <t>Régulation individuelle par pièce (par exemple robinets thermostatiques, ou thermostat électronique)</t>
  </si>
  <si>
    <t>Einzelraumregelung (z.B. Thermostatventile, oder elektronische Regler)</t>
  </si>
  <si>
    <t>Advanced central automatic control</t>
  </si>
  <si>
    <t>Régulation centrale automatique évoluée</t>
  </si>
  <si>
    <t>Erweiterte zentrale automatische Steuerung</t>
  </si>
  <si>
    <t>Demand based control</t>
  </si>
  <si>
    <t>Régulation basée sur les besoins</t>
  </si>
  <si>
    <t>Bedarfsorientierte Steuerung</t>
  </si>
  <si>
    <t>Multi-Stage control</t>
  </si>
  <si>
    <t>Commande multi-vitesse</t>
  </si>
  <si>
    <t>Mehrstufige Steuerung</t>
  </si>
  <si>
    <t>Load prediction based storage operation</t>
  </si>
  <si>
    <t>Stockage géré selon des prévisions de consommation</t>
  </si>
  <si>
    <t>Auf Lastvorhersage basierender Speicherbetrieb</t>
  </si>
  <si>
    <t>Variable temperature control depending on the load (e.g. depending on supply water temperature set point)</t>
  </si>
  <si>
    <t>Régulation de température variable en fonction de la charge : par exemple en fonction du point de consigne de température d'eau distribuée</t>
  </si>
  <si>
    <t>Variable Temperaturregelung in Abhängigkeit von der Last (z.B. in Abhängigkeit vom Sollwert der Vorlauftemperatur)</t>
  </si>
  <si>
    <t>Variable control of heat generator capacity depending on the load or demand (e.g. hot gas bypass, inverter frequency control)</t>
  </si>
  <si>
    <t>Régulation variable de la capacité des générateurs de chaleur en fonction de la charge ou de la demande (par exemple contournement des gaz chauds, régulation de fréquence de l'onduleur)</t>
  </si>
  <si>
    <t>Variable Steuerung der Wärmeerzeugerleistung in Abhängigkeit von der Last oder dem Bedarf (z. B. Heißgas-Bypass, Frequenzregelung des Wechselrichters)</t>
  </si>
  <si>
    <t>Control according to dynamic priority list (based on current energy efficiency, carbon emissions and capacity of generators, e.g. solar, geothermal heat, cogeneration plant, fossil fuels)</t>
  </si>
  <si>
    <t>Régulation basée sur une liste dynamique des priorités basée sur le rendement et les capacités actuelles des générateurs : par exemple : chaleur solaire, chaleur géothermique, installation de cogénération, combustibles fossiles</t>
  </si>
  <si>
    <t>Steuerung nach dynamischer Prioritätenliste (auf der Grundlage der aktuellen Energieeffizienz, der Kohlenstoffemissionen und der Kapazität der Erzeuger, z. B. Solarenergie, Erdwärme, Kraft-Wärme-Kopplungsanlagen, fossile Brennstoffe)</t>
  </si>
  <si>
    <t>Central or remote reporting of current performance KPIs and historical data</t>
  </si>
  <si>
    <t>Remontée centralisée ou déportée d'indicateurs temps réel de performance et des données historisées</t>
  </si>
  <si>
    <t>Zentrale oder dezentrale Berichterstattung über aktuelle Leistungskennzahlen und historische Daten</t>
  </si>
  <si>
    <t>Self-learning optimal control of heating system</t>
  </si>
  <si>
    <t>Pilotage par auto-apprentissage du système de chauffage</t>
  </si>
  <si>
    <t>Selbstlernende optimale Steuerung eines Heizungssystems</t>
  </si>
  <si>
    <t>Automatic control on / off and scheduled charging enable and multi-sensor storage management</t>
  </si>
  <si>
    <t>Commande automatique de mise en marche/arrêt et déclenchement du temps de charge et gestion de stockage avec plusieurs capteurs</t>
  </si>
  <si>
    <t>Automatisches Ein- und Ausschalten, zeitgesteuertes Laden und Multi-Sensor-Speicherverwaltung</t>
  </si>
  <si>
    <t>Automatic on/off control, scheduled charging enable and demand-based supply temperature control or multi-sensor storage management</t>
  </si>
  <si>
    <t>Commande automatique de mise en marche/arrêt, déclenchement du temps de charge et régulation de la température d'alimentation selon les besoins ou gestion de stockage avec plusieurs capteurs</t>
  </si>
  <si>
    <t>Automatisches Ein- und Ausschalten, zeitgesteuertes Aufladen und bedarfsgerechte Vorlauftemperaturregelung oder Multi-Sensor-Speicherverwaltung</t>
  </si>
  <si>
    <t>Automatic control of solar storage charge (Prio. 1) and supplementary storage charge and demand-oriented supply or multi-sensor storage management</t>
  </si>
  <si>
    <t>Commande automatique de la charge de stockage d’énergie solaire (Priorité 1) et charge de stockage supplémentaire (priorité 2) et régulation de la température d'alimentation selon les besoins ou gestion de stockage avec plusieurs capteurs</t>
  </si>
  <si>
    <t>Automatische Steuerung von Solarspeicherladung (Prio. 1) und Speicherergänzungsladung und bedarfsgerechte Versorgung oder Multisensor-Speicher-Management</t>
  </si>
  <si>
    <t>Actual values and historical data</t>
  </si>
  <si>
    <t>Indication des valeurs réelles et données historisées</t>
  </si>
  <si>
    <t>Tatsächliche Werte und historische Daten</t>
  </si>
  <si>
    <t>Individual room control</t>
  </si>
  <si>
    <t>Régulation individuelle par pièce</t>
  </si>
  <si>
    <t>Einzelraumregelung</t>
  </si>
  <si>
    <t>Bedarfsabhängige Regelung</t>
  </si>
  <si>
    <t>Total interlock (control system ensures no  simultaneous heating and cooling can take place)</t>
  </si>
  <si>
    <t>Asservissement total : La fonction de régulation permet de garantir qu'il n'y aura aucun chauffage et refroidissement simultanés</t>
  </si>
  <si>
    <t>Vollständige Verriegelung (das Kontrollsystem stellt sicher, dass nicht gleichzeitig geheizt und gekühlt werden kann)</t>
  </si>
  <si>
    <t>Variable control of  cooling production capacity depending on the load or demand (e.g. hot gas bypass, inverter frequency control)</t>
  </si>
  <si>
    <t>Régulation variable de la capacité des générateurs de froid en fonction de la charge ou de la demande (par exemple contournement des gaz chauds, régulation de fréquence de l'onduleur)</t>
  </si>
  <si>
    <t>Variable Steuerung der Kälteerzeugungsleistung in Abhängigkeit von der Last oder dem Bedarf (z. B. Heißgas-Bypass, Frequenzregelung des Wechselrichters)</t>
  </si>
  <si>
    <t>Dynamic priorities based on generator efficiency and characteristics (e.g. availability of free cooling)</t>
  </si>
  <si>
    <t>Priorités dynamiques basées sur le rendement et les caractéristiques des générateurs (par exemple, possibilité de refroidissement naturel)</t>
  </si>
  <si>
    <t>Dynamische Prioritäten auf der Grundlage des Wirkungsgrads und der Eigenschaften des Generators (z. B. Verfügbarkeit von freier (Passiv-)Kühlung)</t>
  </si>
  <si>
    <t>Self-learning optimal control of cooling system</t>
  </si>
  <si>
    <t>Pilotage par auto-apprentissage du système de refroidissement</t>
  </si>
  <si>
    <t>Selbstlernende optimale Steuerung eines Kühlsystems</t>
  </si>
  <si>
    <t>Occupancy detection control</t>
  </si>
  <si>
    <t>Régulation basée sur l’occupation</t>
  </si>
  <si>
    <t>Steuerung der Anwesenheitserkennung</t>
  </si>
  <si>
    <t>Multi-stage control: To reduce the auxiliary energy demand of the fan</t>
  </si>
  <si>
    <t>Régulation multi-niveau : pour diminuer les besoins en énergie auxiliaire du ventilateur</t>
  </si>
  <si>
    <t>Mehrstufige Steuerung: Zur Reduzierung des Hilfsenergiebedarfs des Ventilators</t>
  </si>
  <si>
    <t>Modulate or bypass heat recovery based on multiple room temperature sensors or predictive control</t>
  </si>
  <si>
    <t>Modulation ou bipasse de la récupération de chaleur selon des données venant de capteurs dans l'air extrait ou du contrôle prédictif</t>
  </si>
  <si>
    <t>Modulierung oder Umgehung der Wärmerückgewinnung auf der Grundlage mehrerer Raumtemperatursensoren oder vorausschauender Steuerung</t>
  </si>
  <si>
    <t>Variable set point with outdoor temperature compensation</t>
  </si>
  <si>
    <t>Point de consigne variable avec compensation de la température extérieure</t>
  </si>
  <si>
    <t>Variabler Sollwert mit Außentemperaturkompensation</t>
  </si>
  <si>
    <t>Free cooling: air flows modulated during all periods of time to minimize the amount of mechanical_x000D_
cooling</t>
  </si>
  <si>
    <t>Refroidissement naturel : les quantités d'air sont modulées au cours de toutes les périodes afin de réduire le plus possible la quantité de refroidissement mécanique.</t>
  </si>
  <si>
    <t>Freie Kühlung: modulierte Luftströme während aller Zeiträume, um die mechanische Kühlung zu minimieren</t>
  </si>
  <si>
    <t>Real time monitoring &amp; historical information of IAQ available to occupants</t>
  </si>
  <si>
    <t>Suivi en temps réel et données historisées sur la qualité de l'air intérieur mise à disposition des occupants</t>
  </si>
  <si>
    <t>Echtzeit-Überwachung und historische Informationen über IAQ für die Bewohner verfügbar</t>
  </si>
  <si>
    <t>Automatic detection (auto on / dimmed or auto off)</t>
  </si>
  <si>
    <t>Détection automatique. Mise en marche automatique/Arrêt avec modulation par variateur</t>
  </si>
  <si>
    <t>Automatische Erkennung (auto on / dimmed oder auto off)</t>
  </si>
  <si>
    <t>Automatic switching</t>
  </si>
  <si>
    <t>Commutation automatique</t>
  </si>
  <si>
    <t>Automatische Umschaltung</t>
  </si>
  <si>
    <t>Motorized operation with automatic control based on sensor data</t>
  </si>
  <si>
    <t>Motorisation des protections solaires avec pilotage automatique en fonction de données mesurées</t>
  </si>
  <si>
    <t>Motorisierter Betrieb mit automatischer Steuerung auf der Grundlage von Sensordaten</t>
  </si>
  <si>
    <t>Level 1 + Automised mechanical window opening based on room sensor data</t>
  </si>
  <si>
    <t>Niveau 1 + ouverture automatique des fenêtres en fonction de données mesurées par des capteurs dans la pièce</t>
  </si>
  <si>
    <t>Stufe 1 + Automatisierte mechanische Fensteröffnung auf der Grundlage von Raumsensordaten</t>
  </si>
  <si>
    <t>Position of each product, fault detection &amp; predictive maintenance</t>
  </si>
  <si>
    <t>Position de chaque produit, détection des défauts et maintenance prédictive</t>
  </si>
  <si>
    <t>Position der einzelnen Produkte, Fehlererkennung und vorausschauende Wartung</t>
  </si>
  <si>
    <t>Valeurs réelles et données historisées</t>
  </si>
  <si>
    <t>On site storage of energy (e.g. electric battery or thermal storage) with controller based on grid signals</t>
  </si>
  <si>
    <t>Stockage d'énergie sur site (par exemple, batterie ou stockage thermique) avec régulation en fonction d'ordres reçus de la part du réseau</t>
  </si>
  <si>
    <t>Vor-Ort-Energiespeicherung (z. B. elektrische Batterie oder thermische Speicherung) mit Steuerung auf der Grundlage von Netzsignalen</t>
  </si>
  <si>
    <t>Automated management of local electricity consumption based on current renewable energy availability</t>
  </si>
  <si>
    <t>Gestion automatisée de la consommation d'électricité produite localement en fonction de la disponibilité temps-réel des énergies renouvelables</t>
  </si>
  <si>
    <t>Automatisiertes Management des lokalen Stromverbrauchs auf der Grundlage der aktuellen Verfügbarkeit erneuerbarer Energien</t>
  </si>
  <si>
    <t>CHP runtime control influenced by the fluctuating availability of RES and grid signals; dynamic charging and runtime control to optimise self-consumption of renewables</t>
  </si>
  <si>
    <t>Fonctionnement de la cogénération en fonction de la disponibilité intermittente des sources d'énergie renouvelables et en fonction d'ordres reçus de la part du réseau; alimentation dynamique et contrôle optimisé pour favoriser l'autoconsommation des renouvelables</t>
  </si>
  <si>
    <t>Steuerung der KWK-Laufzeit in Abhängigkeit von der schwankenden Verfügbarkeit erneuerbarer Energien und Netzsignalen; dynamische Lade- und Laufzeitsteuerung zur Optimierung des Eigenverbrauchs erneuerbarer Energien</t>
  </si>
  <si>
    <t>Automated management of (building-level) electricity consumption and electricity supply to neighbouring buildings (microgrid) or grid</t>
  </si>
  <si>
    <t>Gestion automatisée de la consommation d'électricité du bâtiment et de la fourniture d'électricité aux bâtiments voisins (micro-réseau) ou au réseau</t>
  </si>
  <si>
    <t>Automatisiertes Management des Stromverbrauchs (auf Gebäudeebene) und der Stromversorgung benachbarter Gebäude (Microgrid) oder des Stromnetzes</t>
  </si>
  <si>
    <t>real-time feedback or benchmarking on building level</t>
  </si>
  <si>
    <t>Remontée d'informations en temps réel ou analyse comparative au niveau du bâtiment</t>
  </si>
  <si>
    <t>Echtzeit-Feedback oder Benchmarking auf Gebäudeebene</t>
  </si>
  <si>
    <t>0-9% of parking spaces has recharging points</t>
  </si>
  <si>
    <t>Entre 0% et 9% des places de parking ont une borne de recharge</t>
  </si>
  <si>
    <t>0-9% der Parkplätze sind mit Ladestationen ausgestattet</t>
  </si>
  <si>
    <t>2-way controlled charging (e.g. including desired departure time and grid signals for optimization)</t>
  </si>
  <si>
    <t>Charge bidirectionnelle (ex. intégrant heure souhaitée de départ et optimisation en fonction des ordres reçus de la part du réseau)</t>
  </si>
  <si>
    <t>2-Wege-gesteuertes Laden (z.B. mit gewünschter Abfahrtszeit und Netzsignalen zur Optimierung)</t>
  </si>
  <si>
    <t>Reporting information on EV charging status to occupant AND automatic identification and authorizition of the driver to the charging station (ISO 15118 compliant)</t>
  </si>
  <si>
    <t>Communication d'informations sur l'état de charge des véhicules électriques à l'occupant ET identification et autorisation automatiques du conducteur à la station de recharge (conforme ISO 15118)</t>
  </si>
  <si>
    <t>Meldung von Informationen über den Ladestatus des E-Fahrzeugs an den Fahrzeuginsassen UND automatische Identifizierung und Autorisierung des Fahrers an der Ladestation (ISO 15118-konform)</t>
  </si>
  <si>
    <t>Heating and cooling plant on/off control based on building loads</t>
  </si>
  <si>
    <t>Mise en marche / arrêt des systèmes de chauffage et refroidissement en fonction de la demande du bâtiment</t>
  </si>
  <si>
    <t>Ein- und Ausschalten von Heiz- und Kühlanlagen in Abhängigkeit von der Gebäudelast</t>
  </si>
  <si>
    <t>With central indication of detected faults and alarms for all relevant TBS</t>
  </si>
  <si>
    <t>Avec indication centralisée de détection des fautes et alarmes pour tous les systèmes techniques du bâtiment pertinents</t>
  </si>
  <si>
    <t>Mit zentraler Anzeige von erkannten Fehlern und Alarmen für alle relevanten TBS</t>
  </si>
  <si>
    <t>Centralised occupant detection which feeds in to several TBS such as lighting and heating</t>
  </si>
  <si>
    <t>Détection d'occupation centralisée qui alimentent plusieurs systèmes techniques du bâtiment tels que l'éclairage et le chauffage</t>
  </si>
  <si>
    <t>Zentralisierte Personenerkennung, die mehrere TBS wie Beleuchtung und Heizung steuert</t>
  </si>
  <si>
    <t>Central or remote reporting of realtime energy use per energy carrier, combining TBS of at least 2 domains in one interface</t>
  </si>
  <si>
    <t>Remontée centralisée ou déportée d'indicateurs temps réel d'utilisation d'énergie par vecteur énergétique, combinant les systèmes techniques du bâtiment pour au moins 2 domaines en une seule interface</t>
  </si>
  <si>
    <t>Zentrale oder ferngesteuerte Meldung des Echtzeit-Energieverbrauchs pro Energieträger, wobei die TBS von mindestens 2 Bereiche in einer Schnittstelle kombiniert werden</t>
  </si>
  <si>
    <t>Coordinated demand side management of multiple TBS</t>
  </si>
  <si>
    <t>Gestion coordonnée de la demande pour plusieurs systèmes techniques du bâtiment</t>
  </si>
  <si>
    <t>Koordinierte Nachfragesteuerung für mehrere TBS</t>
  </si>
  <si>
    <t>Reporting information on currenthistorical and predicted DSM status, including managed energy flows</t>
  </si>
  <si>
    <t>Remontée d'information sur le statut actuel, passé et prévisionnel de la gestion de la demande, intégrant les flux d'énergie concernés</t>
  </si>
  <si>
    <t>Berichterstattung über den aktuellen und prognostizierten DSM-Status, einschließlich der verwalteten Energieflüsse</t>
  </si>
  <si>
    <t xml:space="preserve">Manual override and reactivation of DSM control by the building user </t>
  </si>
  <si>
    <t>Préemption manuelle et réactivation du contrôle de gestion de la demande par l'utilisateur</t>
  </si>
  <si>
    <t xml:space="preserve">Manuelle Überbrückung und Reaktivierung der DSM-Steuerung durch den Gebäudenutzer </t>
  </si>
  <si>
    <t>Single platform that allows automated control &amp; coordination between TBS</t>
  </si>
  <si>
    <t>Plateforme unique permettant le contrôle automatique et la coordination entre tous les systèmes techniques du bâtiment</t>
  </si>
  <si>
    <t>Eine einzige Plattform, die eine automatische Kontrolle und Koordination zwischen TBS</t>
  </si>
  <si>
    <t>Functionality level 3</t>
  </si>
  <si>
    <t>Niveau de fonctionnalité 3</t>
  </si>
  <si>
    <t>Funktionalitätsstufe 3</t>
  </si>
  <si>
    <t>Individual room control with communication between controllers and to BACS</t>
  </si>
  <si>
    <t>Régulation individuelle par pièce avec communication entre les régulateurs et le système de GTB</t>
  </si>
  <si>
    <t>Einzelraumregelung mit Kommunikation zwischen Reglern und zu BACS</t>
  </si>
  <si>
    <t>Advanced central automatic control with intermittent operation and/or room temperature feedback control</t>
  </si>
  <si>
    <t>Régulation centrale automatique évoluée avec fonctionnement par intermittence et/ou commande à rétroaction de température ambiante</t>
  </si>
  <si>
    <t>Fortgeschrittene zentrale automatische Steuerung mit intermittierendem Betrieb und/oder Rückführung der Raumtemperatur</t>
  </si>
  <si>
    <t>Variable speed pump control (pump unit (internal) estimations)</t>
  </si>
  <si>
    <t>Commande des pompes à vitesse variable (régulation intégrée aux pompes)</t>
  </si>
  <si>
    <t>Pumpensteuerung mit variabler Drehzahl (Schätzungen des Pumpenaggregats (intern))</t>
  </si>
  <si>
    <t xml:space="preserve">Heat storage capable of flexible control through grid signals (e.g. DSM) </t>
  </si>
  <si>
    <t>Pilotage possible selon les ordres reçus du réseau (par exemple, effacements)</t>
  </si>
  <si>
    <t xml:space="preserve">Wärmespeicher, die durch Netzsignale flexibel gesteuert werden können (z. B. DSM) </t>
  </si>
  <si>
    <t>Variable control of heat generator capacity depending on the load AND external signals from grid</t>
  </si>
  <si>
    <t>Régulation variable de la capacité des générateurs de chaleur en fonction de la charge ou de la demande ET selon les ordres reçus du réseau</t>
  </si>
  <si>
    <t>Variable Steuerung der Wärmeerzeugerleistung in Abhängigkeit von der Last UND externen Signalen aus dem Netz</t>
  </si>
  <si>
    <t>Control according to dynamic priority list (based on current AND predicted load, energy efficiency, carbon emissions  and capacity of generators)</t>
  </si>
  <si>
    <t>Régulation selon priorités calculées dynamiquement en fonction de critères temps réel et de prévisions (efficacité énergétique, émissions de CO2, capacité des générateurs)</t>
  </si>
  <si>
    <t>Steuerung nach dynamischer Prioritätenliste (basierend auf aktueller UND prognostizierter Last, Energieeffizienz, Kohlendioxidemissionen und Kapazität der Erzeuger)</t>
  </si>
  <si>
    <t>Central or remote reporting of performance evaluation including forecasting and/or benchmarking</t>
  </si>
  <si>
    <t>Remontée centralisée ou déportée d'indicateurs temps réel incluant prévisions et comparaisons</t>
  </si>
  <si>
    <t>Zentrale oder dezentrale Berichterstattung über die Leistungsbewertung einschließlich Prognosen und/oder Benchmarking</t>
  </si>
  <si>
    <t xml:space="preserve">Heating system capable of flexible control through grid signals (e.g. DSM) </t>
  </si>
  <si>
    <t>Pilotage du système de chauffage en fonction d'ordres reçus de la part du réseau</t>
  </si>
  <si>
    <t xml:space="preserve">Heizsystem mit flexibler Steuerung durch Netzsignale (z. B. DSM) </t>
  </si>
  <si>
    <t xml:space="preserve">Automatic charging control based on local availability of renewables or information from electricity grid (DR, DSM) </t>
  </si>
  <si>
    <t>Commande du système de chauffage en fonction de la production locale d'énergie renouvelable ou d'ordres reçus de la part du réseau (effacement)</t>
  </si>
  <si>
    <t xml:space="preserve">Automatische Ladesteuerung basierend auf der lokalen Verfügbarkeit von erneuerbaren Energien oder Informationen aus dem Stromnetz (DR, DSM) </t>
  </si>
  <si>
    <t>DHW production system capable of automatic charging control based on external signals (e.g. from district heating grid)</t>
  </si>
  <si>
    <t>Système de production d'eau chaude piloté par des informations extérieures (par exemple, de la part du réseau de chaleur)</t>
  </si>
  <si>
    <t>Trinkwarmwasserbereitungsanlage mit automatischer Ladesteuerung auf der Grundlage externer Signale (z. B. vom Fernwärmenetz)</t>
  </si>
  <si>
    <t>Automatic control of solar storage charge (Prio. 1) and supplementary storage charge, demand-oriented supply and return temperature control and multi-sensor storage management</t>
  </si>
  <si>
    <t>Commande automatique de la charge de stockage d’énergie solaire (Priorité 1) et charge de stockage supplémentaire (priorité 2)et régulation de la température d'alimentation selon les besoins ou gestion de stockage avec plusieurs capteurs</t>
  </si>
  <si>
    <t>Automatische Regelung von Solarspeicherladung (Prio. 1) und Speicherergänzungsladung, bedarfsgerechte Vor- und Rücklauftemperaturregelung und Multi-Sensor-Speicher-Management</t>
  </si>
  <si>
    <t>Performance evaluation including forecasting and/or benchmarking</t>
  </si>
  <si>
    <t>Evaluation de la performance incluant prévisions et/ou comparaisons</t>
  </si>
  <si>
    <t>Leistungsbewertung einschließlich Prognosen und/oder Benchmarking</t>
  </si>
  <si>
    <t xml:space="preserve">Cold storage capable of flexible control through grid signals (e.g. DSM) </t>
  </si>
  <si>
    <t xml:space="preserve">Kältespeicher, die durch Netzsignale flexibel gesteuert werden können (z. B. DSM) </t>
  </si>
  <si>
    <t>Variable control of  cooling production capacity depending on the load AND external signals from grid</t>
  </si>
  <si>
    <t>Régulation variable de la capacité des générateurs de froid en fonction de la charge ou de la demande ET selon les ordres reçus du réseau</t>
  </si>
  <si>
    <t>Variable Steuerung der Kühlleistung in Abhängigkeit von der Last UND externen Signalen aus dem Netz</t>
  </si>
  <si>
    <t>Load prediction based sequencing: the sequence is based on e.g. COP and available power of a device and the predicted required power</t>
  </si>
  <si>
    <t>Ordre de priorité basé sur les prédictions de charges : l'ordre est par exemple basé sur le coefficient de performance (COP) et la puissance disponible d'un appareil, ainsi que sur la puissance nécessaire prévue</t>
  </si>
  <si>
    <t>Auf Lastvorhersage basierende Sequenzierung: Die Sequenzierung basiert z. B. auf dem COP und der verfügbaren Leistung eines Geräts und der vorhergesagten erforderlichen Leistung</t>
  </si>
  <si>
    <t xml:space="preserve">Cooling system capable of flexible control through grid signals (e.g. DSM) </t>
  </si>
  <si>
    <t>Pilotage du système de refroidissement en fonction d'ordres reçus de la part du réseau</t>
  </si>
  <si>
    <t xml:space="preserve">Kühlsystem mit flexibler Steuerung durch Netzsignale (z. B. DSM) </t>
  </si>
  <si>
    <t>Central Demand Control based on air quality sensors (CO2, VOC, humidity, ...)</t>
  </si>
  <si>
    <t>Régulation centralisée en fonction de données venant de capteurs de qualité de l'air (CO2, COV, humidité...)</t>
  </si>
  <si>
    <t>Zentrale Bedarfssteuerung auf der Grundlage von Luftqualitätssensoren (CO2, VOC, Feuchtigkeit, ...)</t>
  </si>
  <si>
    <t>Automatic flow or pressure control without pressure reset: Load dependent supplies of air flow for the demand of all connected rooms.</t>
  </si>
  <si>
    <t>Régulation automatique du débit ou de la pression sans réinitialisation de la pression : charge en fonction des alimentations du débit d'air selon les besoins pour toutes les pièces communicantes</t>
  </si>
  <si>
    <t>Automatische Volumenstrom- oder Druckregelung ohne Druckrückstellung: Lastabhängige Versorgung des Luftstroms für den Bedarf aller angeschlossenen Räume.</t>
  </si>
  <si>
    <t>Variable set point with load dependant compensation. A control loop enables to control the supply air temperature. The setpoint is defined as a function of the loads in the room</t>
  </si>
  <si>
    <t>Point de consigne variable avec compensation en fonction de la charge : une boucle de régulation permet de réguler la température de l'air introduit. Le point de consigne est défini comme une fonction des charges dans la pièce</t>
  </si>
  <si>
    <t>Variabler Sollwert mit lastabhängiger Kompensation. Ein Regelkreis ermöglicht die Regelung der Zulufttemperatur. Der Sollwert wird in Abhängigkeit von den Lasten im Raum definiert</t>
  </si>
  <si>
    <t>H,x- directed control: The amount of outside air and recirculation air are modulated during all periods of time to minimize the amount of mechanical cooling. Calculation is performed on the basis of temperatures and humidity
(enthalpy).</t>
  </si>
  <si>
    <t>Régulation directe H,x : les quantités d'air extérieur et d'air de recirculation sont modulées au cours de toutes les périodes afin de réduire le plus possible la quantité de refroidissement mécanique. Un calcul est réalisé sur la base des températures et de l'humidité (enthalpie)</t>
  </si>
  <si>
    <t>H,x-gesteuerte Regelung: Die Menge der Außenluft und der Umluft wird während aller Zeiträume moduliert, um die Menge der mechanischen Kühlung zu minimieren. Die Berechnung erfolgt auf der Grundlage von Temperaturen und Feuchtigkeit</t>
  </si>
  <si>
    <t>Real time monitoring &amp; historical information of IAQ available to occupants + warning on maintenance needs or occupant actions (e.g. window opening)</t>
  </si>
  <si>
    <t>Suivi en temps réel et données historisées sur la qualité de l'air intérieur mise à disposition des occupants + alarme sur les besoins de maintenance ou les actions des occupants (ex: ouverture de fenêtre)</t>
  </si>
  <si>
    <t>Echtzeit-Überwachung und historische IAQ-Informationen, die den Bewohnern zur Verfügung stehen + Warnung bei Wartungsbedarf oder Bewohneraktionen (z. B. Öffnen von Fenstern)</t>
  </si>
  <si>
    <t>Automatic detection (manual on / dimmed or auto off)</t>
  </si>
  <si>
    <t>Détection automatique: Mise en marche manuelle/Mise en marche partiellement automatique/Arrêt du variateur</t>
  </si>
  <si>
    <t>Automatische Erkennung (manuell ein/gedimmt oder automatisch aus)</t>
  </si>
  <si>
    <t>Automatic dimming</t>
  </si>
  <si>
    <t>Modulation automatique</t>
  </si>
  <si>
    <t>Automatisches Dimmen</t>
  </si>
  <si>
    <t>Combined light/blind/HVAC control</t>
  </si>
  <si>
    <t>Régulation combinée de l'éclairage, des protections solaires et du système CVC</t>
  </si>
  <si>
    <t>Kombinierte Licht-/Jalousie-/HLK-Steuerung</t>
  </si>
  <si>
    <t>Level 2 + Centralized coordination of operable windows, e.g. to control free natural night cooling</t>
  </si>
  <si>
    <t>Niveau 2 + coordination centralisée des ouvrants (ex: pour contrôler le refroidissement naturel nocturne)</t>
  </si>
  <si>
    <t>Stufe 2 + Zentrale Koordinierung von bedienbaren Fenstern, z. B. zur Steuerung der freien natürlichen Nachtauskühlung</t>
  </si>
  <si>
    <t>Position of each product, fault detection, predictive maintenance, real-time sensor data (wind, lux, temperature…)</t>
  </si>
  <si>
    <t>Position de chaque produit, détection des défauts, maintenance prédictive et données temps-réel (vent, luminosité, température)</t>
  </si>
  <si>
    <t>Position der einzelnen Produkte, Fehlererkennung, vorausschauende Wartung, Sensordaten in Echtzeit (Wind, Lux, Temperatur...)</t>
  </si>
  <si>
    <t>On site storage of energy (e.g. electric battery or thermal storage) with controller optimising the use of locally generated electricity</t>
  </si>
  <si>
    <t>Stockage d'énergie sur site (par exemple, batterie ou stockage thermique) avec optimisation de l'utilisation de l'électricité produite localement</t>
  </si>
  <si>
    <t>Energiespeicherung vor Ort (z. B. elektrische Batterie oder thermische Speicherung) mit Steuerung zur Optimierung der Nutzung des lokalen erzeugten Stroms</t>
  </si>
  <si>
    <t>Automated management of local electricity consumption based on current and predicted energy needs and renewable energy availability</t>
  </si>
  <si>
    <t>Gestion automatisée de la consommation d'électricité produite localement en fonction des prévisions de besoins d'énergie et de la disponibilité temps-réel des énergies renouvelables</t>
  </si>
  <si>
    <t>Automatisiertes Management des lokalen Stromverbrauchs auf der Grundlage des aktuellen und prognostizierten Energiebedarfs und der Verfügbarkeit erneuerbarer Energie</t>
  </si>
  <si>
    <t>Automated management of (building-level) electricity consumption and supply, with potential to continue limited off-grid operation (island mode)</t>
  </si>
  <si>
    <t>Gestion automatisée de la consommation d'électricité du bâtiment et de la fourniture d'électricité, avec la possibilité de fonctionnement partiel hors-réseau (mode îlotage)</t>
  </si>
  <si>
    <t>Automatisiertes Management von Stromverbrauch und -versorgung (auf Gebäudeebene) mit der Möglichkeit, in begrenztem Umfang weiterhin netzunabhängig zu arbeiten (Inselbetrieb)</t>
  </si>
  <si>
    <t>real-time feedback or benchmarking on appliance level</t>
  </si>
  <si>
    <t>Retour d'information en temps réel ou analyse comparative au niveau des appareils</t>
  </si>
  <si>
    <t>Echtzeit-Feedback oder Benchmarking auf Geräteebene</t>
  </si>
  <si>
    <t>10-50% or parking spaces has recharging point</t>
  </si>
  <si>
    <t>Entre 10% et 50% des places de parking ont une borne de recharge</t>
  </si>
  <si>
    <t>10-50% der Parkplätze haben eine Aufladestation</t>
  </si>
  <si>
    <t>Heating and cooling plant on/off control based on predictive control or grid signals</t>
  </si>
  <si>
    <t>Mise en marche / arrêt des systèmes de chauffage et refroidissement en fonction de la demande du bâtiment ou d'ordres reçus de la part du réseau</t>
  </si>
  <si>
    <t>Ein- und Ausschalten von Heiz- und Kühlanlagen auf der Grundlage einer vorausschauenden Steuerung oder von Netzsignalen</t>
  </si>
  <si>
    <t>With central indication of detected faults and alarms for all relevant TBS, including diagnosing functions</t>
  </si>
  <si>
    <t>Avec indication centralisée de détection des fautes et alarmes pour tous les systèmes techniques du bâtiment pertinents, intégrant des fonctions de diagnostic</t>
  </si>
  <si>
    <t>Mit zentraler Anzeige von erkannten Fehlern und Alarmen für alle relevanten TBS, einschließlich Diagnosefunktionen</t>
  </si>
  <si>
    <t>Central or remote reporting of realtime energy use per energy carrier, combining TBS of all main domains in one interface</t>
  </si>
  <si>
    <t>Remontée centralisée ou déportée d'indicateurs temps réel d'utilisation d'énergie par vecteur énergétique, combinant les systèmes techniques du bâtiment pour tous les domaines principaux en une seule interface</t>
  </si>
  <si>
    <t>Zentrale oder ferngesteuerte Berichterstattung über den Echtzeit-Energieverbrauch pro Energieträger, die die TBS aller Hauptbereiche in einer Schnittstelle zusammenfasst</t>
  </si>
  <si>
    <t xml:space="preserve">Scheduled override of DSM control (and reactivation) by the building user </t>
  </si>
  <si>
    <t>Préemption (et réactivation) programmée du contrôle de gestion de la demande par l'utilisateur</t>
  </si>
  <si>
    <t xml:space="preserve">Planmäßige Aufhebung der DSM-Steuerung (und Reaktivierung) durch den Gebäudenutzer </t>
  </si>
  <si>
    <t>Eine einzige Plattform, die eine automatische Steuerung und Koordinierung zwischen den TBS sowie eine Optimierung des Energieflusses auf der Grundlage von Belegung, Wetter und Netzsignalen ermöglicht</t>
  </si>
  <si>
    <t>Functionality level 4</t>
  </si>
  <si>
    <t>Niveau de fonctionnalité 4</t>
  </si>
  <si>
    <t>Funktionalitätsstufe 4</t>
  </si>
  <si>
    <t>Individual room control with communication and occupancy detection</t>
  </si>
  <si>
    <t>Régulation individuelle par pièce avec communication et détection d’occupation</t>
  </si>
  <si>
    <t>Einzelraumregelung mit Kommunikation und Anwesenheitserkennung</t>
  </si>
  <si>
    <t>Variable speed pump control (external demand signal)</t>
  </si>
  <si>
    <t>Commande des pompes à vitesse variable (signal de commande externe)</t>
  </si>
  <si>
    <t>Pumpensteuerung mit variabler Drehzahl (externes Bedarfssignal)</t>
  </si>
  <si>
    <t>Control according to dynamic priority list (based on current AND predicted load, energy efficiency, carbon emissions, capacity of generators AND external signals from grid)</t>
  </si>
  <si>
    <t>Régulation selon priorités calculées dynamiquement en fonction de critères temps réel et de prévisions (efficacité énergétique, émissions de CO2, capacité des générateurs) ET selon les ordres reçus du réseau</t>
  </si>
  <si>
    <t>Steuerung nach dynamischer Prioritätenliste (basierend auf aktueller UND prognostizierter Last, Energieeffizienz, Kohlenstoffemissionen, Kapazität der Erzeuger UND externen Signalen aus dem Netz)</t>
  </si>
  <si>
    <t>Central or remote reporting of performance evaluation including forecasting and/or benchmarking; also including predictive management and fault detection</t>
  </si>
  <si>
    <t>Remontée centralisée ou déportée d'indicateurs incluant prévisions, comparaisons, identification de dérives et gestion prévisionnelle</t>
  </si>
  <si>
    <t>Zentrale oder ferngesteuerte Berichterstattung über die Leistungsbewertung, einschließlich Prognosen und/oder Benchmarking; einschließlich vorausschauendes Management und Fehlererkennung</t>
  </si>
  <si>
    <t>Optimized control of  heating system based on local predictions and grid signals (e.g. through model predictive control)</t>
  </si>
  <si>
    <t>Pilotage optimisé du système de chauffage selon des prévisions locales et des ordres de la part du réseau</t>
  </si>
  <si>
    <t>Optimierte Steuerung der Heizungsanlage auf der Grundlage lokaler Vorhersagen und Netzsignale (z. B. durch modellprädiktive Steuerung)</t>
  </si>
  <si>
    <t>Régulation selon priorités calculées dynamiquement en fonction de critères temps réel et de prévisions (efficacité énergétique, émissions de CO2, capacité des générateurs) et des ordres de la part du réseau</t>
  </si>
  <si>
    <t>Performance evaluation including forecasting and/or benchmarking; also including predictive management and fault detection</t>
  </si>
  <si>
    <t>Evaluation de performance incluant prévisions et/ou comparaisons, identification de dérives et gestion prévisionnelle</t>
  </si>
  <si>
    <t>Leistungsbewertung, einschließlich Vorhersage und/oder Benchmarking; einschließlich vorausschauendes Management und Fehlererkennung</t>
  </si>
  <si>
    <t>Commande des pompes à vitesse variable (signal de demande externe)</t>
  </si>
  <si>
    <t>Sequencing based on dynamic priority list, including external signals from grid</t>
  </si>
  <si>
    <t>Régulation selon priorités calculées dynamiquement ET selon les ordres reçus du réseau</t>
  </si>
  <si>
    <t>Sequenzierung auf der Grundlage einer dynamischen Prioritätenliste, einschließlich externer Signale vom Netz</t>
  </si>
  <si>
    <t>Optimized control of  cooling system based on local predictions and grid signals (e.g. through model predictive control)</t>
  </si>
  <si>
    <t>Pilotage optimisé du système de refroidissement selon des prévisions locales et des ordres de la part du réseau</t>
  </si>
  <si>
    <t>Optimierte Steuerung des Kühlsystems auf der Grundlage lokaler Vorhersagen und Netzsignale (z. B. durch modellprädiktive Steuerung)</t>
  </si>
  <si>
    <t>Local Demand Control based on air quality sensors (CO2, VOC,...) with local flow from/to the zone regulated by dampers</t>
  </si>
  <si>
    <t>Régulation par zones en fonction de données venant de capteurs de qualité de l'air (CO2, COV...) avec débit d’air régulé par registres</t>
  </si>
  <si>
    <t>Lokale Bedarfssteuerung auf der Grundlage von Luftqualitätssensoren (CO2, VOC,...) mit lokalem Durchfluss von/zu der Zone, der durch Klappen geregelt wird</t>
  </si>
  <si>
    <t>Automatic flow or pressure control with pressure reset: Load dependent supplies of air flow for the demand of all connected rooms (for variable air volume systems with VFD).</t>
  </si>
  <si>
    <t>Régulation automatique du débit ou de la pression avec réinitialisation de la pression : charge en fonction des alimentations du débit d'air selon les besoins pour toutes les pièces communicantes (pour les systèmes à volume d'air variable avec VFD)</t>
  </si>
  <si>
    <t>Automatische Volumenstrom- oder Druckregelung mit Druckrückstellung: Lastabhängige Versorgung des Luftstroms für den Bedarf aller angeschlossenen Räume (bei variablen Luftmengensystemen mit VFD).</t>
  </si>
  <si>
    <t>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t>
  </si>
  <si>
    <t>Modulation automatique intégrant du pilotage par scénario (par intervalle de temps, en fonction de la luminosité, de la température de la lumière, et possibilité d'adapter l’éclairage en fonction de l’utilisation des locaux, des besoins et applications)</t>
  </si>
  <si>
    <t>Automatisches Dimmen mit szenenbasierter Lichtsteuerung (in Zeitintervallen werden dynamische und angepasste Lichtszenen eingestellt, z. B. in Bezug auf die Beleuchtungsstärke, , unterschiedliche korrelierte Farbtemperaturen (CCT), und die Möglichkeit, die Lichtverteilung im Raum zu verändern, z . B. je nach Design, menschlichen Bedürfnissen oder Sehaufgaben)</t>
  </si>
  <si>
    <t>Predictive blind control (e.g. based on weather forecast)</t>
  </si>
  <si>
    <t>Contrôle prédictif des protections solaires (ex: en fonction de la météo)</t>
  </si>
  <si>
    <t>Prädiktive Jalousiesteuerung (z. B. auf der Grundlage der Wettervorhersage)</t>
  </si>
  <si>
    <t>Position of each product, fault detection, predictive maintenance, real-time &amp; historical sensor data (wind, lux, temperature…)</t>
  </si>
  <si>
    <t>Position de chaque produit, détection des défauts, maintenance prédictive, données temps-réel et historisées (vent, luminosité, température)</t>
  </si>
  <si>
    <t>Position der einzelnen Produkte, Fehlererkennung, vorausschauende Wartung, Echtzeit- und historische Sensordaten (Wind, Lux, Temperatur...)</t>
  </si>
  <si>
    <t>On site storage of energy (e.g. electric battery or thermal storage) with controller optimising the use of locally generated electricity and possibility to feed back into the grid</t>
  </si>
  <si>
    <t>Stockage d'énergie sur site (par exemple, batterie ou stockage thermique) avec optimisation de l'utilisation de l'électricité produite localement et possibilité d'injection dans le réseau</t>
  </si>
  <si>
    <t>Vor-Ort-Energiespeicherung (z. B. elektrische Batterie oder thermische Speicherung) mit Steuerung zur Optimierung der Nutzung des lokal erzeugten Stroms und Möglichkeit der Rückspeisung ins Netz</t>
  </si>
  <si>
    <t>real-time feedback or benchmarking on appliance level with automated personalized recommendations</t>
  </si>
  <si>
    <t>Retour d'information en temps réel ou analyse comparative au niveau des appareils avec recommandations personnalisées automatisées</t>
  </si>
  <si>
    <t>Echtzeit-Feedback oder Benchmarking auf Geräteebene mit automatischen personalisierten Empfehlungen</t>
  </si>
  <si>
    <t>&gt;50% of parking spaces has recharging point</t>
  </si>
  <si>
    <t>Plus de 50% des places de parking ont une borne de recharge</t>
  </si>
  <si>
    <t>&gt;50% der Parkplätze haben eine Aufladestation</t>
  </si>
  <si>
    <t>Scheduled override of DSM control and reactivation with optimised control</t>
  </si>
  <si>
    <t>Préemption et réactivation programmée du contrôle de gestion de la demande avec régulation optimisée</t>
  </si>
  <si>
    <t>Zeitgesteuertes Außerkraftsetzen der DSM-Steuerung und Wiedereinschalten mit optimierter Steuerung</t>
  </si>
  <si>
    <t>part of the method A: 1 - YES; 0 - NO</t>
  </si>
  <si>
    <t>Fait partie de la méthode A: 1-OUI; 0-NON</t>
  </si>
  <si>
    <t>Teil der Methode A: 1 - JA; 0 - NEIN</t>
  </si>
  <si>
    <t>part of the method B: 1 - YES; 0 - NO</t>
  </si>
  <si>
    <t>Fait partie de la méthode B: 1-OUI; 0-NON</t>
  </si>
  <si>
    <t>Teil der Methode B: 1 - JA; 0 - NEIN</t>
  </si>
  <si>
    <t>part of the custom services list?: 1 - YES; 0 - NO</t>
  </si>
  <si>
    <t>Fait partie des services sur-mesure: 1-OUI; 0-NON</t>
  </si>
  <si>
    <t>Teil der Liste der benutzerdefinierten Dienste?: 1 - JA; 0 - NEIN</t>
  </si>
  <si>
    <t>Preconditions / Dependency on other services or building types</t>
  </si>
  <si>
    <t>Conditionnalité / Dépendance d'autres services ou type de bâtiment</t>
  </si>
  <si>
    <t>Voraussetzungen/Abhängigkeit von anderen Dienstleistungen oder Gebäudetypen</t>
  </si>
  <si>
    <t>Triage: not relevant in case of TABS.</t>
  </si>
  <si>
    <t>Triage: non pertinent pour des systèmes thermoactifs (TABS)</t>
  </si>
  <si>
    <t>Triage: im Falle von TABS nicht relevant.</t>
  </si>
  <si>
    <t>Triage: only relevant in case of TABS. Mostly restricted to non-residential buildings</t>
  </si>
  <si>
    <t>Triage: pertinent seulement pour des systèmes thermoactifs (TABS). Principalement limité aux bâtiments non résidentiels</t>
  </si>
  <si>
    <t>Triage: nur im Falle von TABS relevant. Meistens auf Nichtwohngebäude beschränkt</t>
  </si>
  <si>
    <t>Not applicable in case of individual heaters (e.g. stoves)</t>
  </si>
  <si>
    <t>Applicable uniquement en cas de chauffages individuels</t>
  </si>
  <si>
    <t>Entfällt bei Einzelheizgeräten (z. B. Öfen)</t>
  </si>
  <si>
    <t>Only applicable for hydronic heating systems</t>
  </si>
  <si>
    <t>Applicable uniquement en cas de système de chauffage hydronique</t>
  </si>
  <si>
    <t>Gilt nur für Warmwasserheizsysteme</t>
  </si>
  <si>
    <t xml:space="preserve">Only applicable in case thermal energy storage is present. </t>
  </si>
  <si>
    <t>Applicable uniquement en cas de présence de stockage d'énergie thermique</t>
  </si>
  <si>
    <t xml:space="preserve">Gilt nur, wenn ein thermischer Energiespeicher vorhanden ist. </t>
  </si>
  <si>
    <t>Only applicable in case of combustion heater or district heating</t>
  </si>
  <si>
    <t>Applicable uniquement pour chauffage avec combustion ou réseau de chaleur</t>
  </si>
  <si>
    <t>Gilt nur für Verbrennungsheizungen oder Fernwärme</t>
  </si>
  <si>
    <t>Only applicable in case of heat pumps</t>
  </si>
  <si>
    <t>Applicable uniquement pour pompe à chaleur</t>
  </si>
  <si>
    <t>Gilt nur für Wärmepumpen</t>
  </si>
  <si>
    <t>Only applicable in case of multiple heat generators, mostly restricted to large buildings</t>
  </si>
  <si>
    <t>Applicable uniquement en cas de générateurs de chaleur multiples (principalement pour des grands bâtiments)</t>
  </si>
  <si>
    <t>Nur anwendbar im Falle mehrerer Wärmeerzeuger, meist auf große Gebäude beschränkt</t>
  </si>
  <si>
    <t xml:space="preserve">The inspectability of the nature of the control algorithm would need to be facilitated </t>
  </si>
  <si>
    <t>La nature de l'algorithme de contrôle doit pouvoir être inspectée.</t>
  </si>
  <si>
    <t xml:space="preserve">Die Überprüfbarkeit der Art des Kontrollalgorithmus müsste erleichtert werden </t>
  </si>
  <si>
    <t>Only applicable in case of DHW storage with electric heating</t>
  </si>
  <si>
    <t>Applicable uniquement en cas de stockage d'ECS avec chauffage électrique</t>
  </si>
  <si>
    <t>Gilt nur für Trinkwarmwasserspeicher mit Elektroheizung</t>
  </si>
  <si>
    <t>Only applicable in case of DHW storage with non-electrical heat  generation</t>
  </si>
  <si>
    <t>Applicable uniquement en cas de stockage d'ECS avec chauffage non-électrique</t>
  </si>
  <si>
    <t>Gilt nur bei Trinkwarmwasserspeicherung mit nicht-elektrischer Wärmeerzeugung</t>
  </si>
  <si>
    <t>Only applicable in case of DHW storage with solar collector</t>
  </si>
  <si>
    <t>Applicable uniquement en cas de stockage d'ECS avec collecteur solaire</t>
  </si>
  <si>
    <t>Gilt nur für Trinkwarmwasserspeicher mit Solarkollektor</t>
  </si>
  <si>
    <t>Only applicable in case mechanical cooling systems are present</t>
  </si>
  <si>
    <t>Applicable uniquement si des systèmes mécaniques de refroidissement sont présents</t>
  </si>
  <si>
    <t>Nur anwendbar, wenn mechanische Kühlsysteme vorhanden sind</t>
  </si>
  <si>
    <t>Only applicable in case mechanical cooling systems  based on TABS are present</t>
  </si>
  <si>
    <t>Applicable uniquement en cas de présence de systèmes de refroidissement mécaniques basés sur des systèmes thermoactifs (TABS)</t>
  </si>
  <si>
    <t>Nur anwendbar, wenn mechanische Kühlsysteme auf der Grundlage von TABS vorhanden sind</t>
  </si>
  <si>
    <t>Only applicable in case mechanical cooling systems  with hydronic distribution system are present</t>
  </si>
  <si>
    <t>Applicable uniquement en cas de présence de systèmes de refroidissement mécaniques avec un système de distribution hydronique</t>
  </si>
  <si>
    <t>Nur anwendbar, wenn mechanische Kühlsysteme mit hydronischem Verteilungssystem vorhanden sind</t>
  </si>
  <si>
    <t>Only applicable in case mechanical cooling systems are present ánd include TES systems</t>
  </si>
  <si>
    <t>Applicable uniquement si des systèmes mécaniques de refroidissement sont présents et contiennent un système de stockage thermique</t>
  </si>
  <si>
    <t>Gilt nur, wenn mechanische Kühlsysteme vorhanden sind und TES-Systeme umfassen.</t>
  </si>
  <si>
    <t>Only applicable in case multiple mechanical cooling systems are present</t>
  </si>
  <si>
    <t>Applicable uniquement si plusieurs systèmes mécaniques de refroidissement sont présents</t>
  </si>
  <si>
    <t>Nur anwendbar, wenn mehrere mechanische Kühlsysteme vorhanden sind</t>
  </si>
  <si>
    <t>Always to be assessed</t>
  </si>
  <si>
    <t>A évaluer systématiquement</t>
  </si>
  <si>
    <t>Immer zu bewerten</t>
  </si>
  <si>
    <t>Only in case of mechanical ventilation</t>
  </si>
  <si>
    <t>Applicable uniquement en cas de ventilation mécanique</t>
  </si>
  <si>
    <t>Nur im Falle einer mechanischer Lüftung</t>
  </si>
  <si>
    <t>Only in case of mechanical ventilation with heat recovery</t>
  </si>
  <si>
    <t>Applicable uniquement en cas de ventilation avec récupération de chaleur</t>
  </si>
  <si>
    <t>Nur bei mechanischer Lüftung mit Wärmerückgewinnung</t>
  </si>
  <si>
    <t>Only in case of mechanical ventilation which supplies heating</t>
  </si>
  <si>
    <t>Applicable uniquement en cas de ventilation mécanique qui alimente le chauffage</t>
  </si>
  <si>
    <t>Nur bei mechanischer Lüftung, die die Heizung versorgt</t>
  </si>
  <si>
    <t>Only in case of mechanical or hybrid ventilation</t>
  </si>
  <si>
    <t>Applicable uniquement en cas de ventilation mécanique ou hybride</t>
  </si>
  <si>
    <t>Nur bei mechanischer oder hybrider Beatmung</t>
  </si>
  <si>
    <t>Only applicable in case movable shades, screens or blinds are present</t>
  </si>
  <si>
    <t>Applicable uniquement en cas de protections solaires mobiles</t>
  </si>
  <si>
    <t>Gilt nur, wenn bewegliche Jalousien, Rollos oder Rollläden vorhanden sind.</t>
  </si>
  <si>
    <t>Only applicable in case of local energy generation</t>
  </si>
  <si>
    <t>Applicable uniquement en cas de production locale d'énergie</t>
  </si>
  <si>
    <t>Gilt nur für die lokale Energieerzeugung</t>
  </si>
  <si>
    <t>Only applicable in case of CHP</t>
  </si>
  <si>
    <t>Applicable uniquement en cas de cogénération</t>
  </si>
  <si>
    <t>Gilt nur im Falle von KWK</t>
  </si>
  <si>
    <t>Only applicable in case of local energy storage</t>
  </si>
  <si>
    <t>Applicable uniquement en cas de stockage local d'énergie</t>
  </si>
  <si>
    <t>Nur anwendbar bei lokaler Energiespeicherung</t>
  </si>
  <si>
    <t>Only to be assessed if parking spots available on site</t>
  </si>
  <si>
    <t>A évaluer uniquement si des places de parking sont disponibles sur le site</t>
  </si>
  <si>
    <t>Nur zu bewerten, wenn vor Ort Parkplätze vorhanden sind</t>
  </si>
  <si>
    <t>Only to be assessed if EV charging available on site</t>
  </si>
  <si>
    <t>Nur zu bewerten, wenn EV-Ladestationen am Standort verfügbar sind</t>
  </si>
  <si>
    <t xml:space="preserve">The inspectability of the nature of the control algorithm would need to be facilitated for level 2. Service 7.5 in EN15232-1-17. Average impacts derived from multiple simulations to produce BACS factors in EN15232. </t>
  </si>
  <si>
    <t>Pour le niveau 2, la nature de l'algorithme de contrôle doit pouvoir être inspectée. Service 7.5 de EN15232-1-17. Impacts moyens calculés à partir de différentes simulations de facteurs du système de GTB dans EN15232.</t>
  </si>
  <si>
    <t xml:space="preserve">Die Inspektion der Art des Regelalgorithmus müsste für Stufe 2 erleichtert werden. Dienstleistung 7.5 in EN15232-1-17. Durchschnittliche Auswirkungen, die aus mehreren Simulationen abgeleitet werden, um BACS-Faktoren in EN15232 zu erzeugen. </t>
  </si>
  <si>
    <t>Nord-Ost-Europa</t>
  </si>
  <si>
    <t>Error message</t>
  </si>
  <si>
    <t>Message d'erreur</t>
  </si>
  <si>
    <t>Fehlermeldung</t>
  </si>
  <si>
    <t>please enter a valid functionality level</t>
  </si>
  <si>
    <t>Veuillez entrer un niveau de fonctionnalité valide</t>
  </si>
  <si>
    <t>Bitte geben Sie eine gültige Funktionsstufe ein</t>
  </si>
  <si>
    <t>error, please check functionality levels</t>
  </si>
  <si>
    <t>Erreur, veuillez vérifier les niveaux de fonctionnalité</t>
  </si>
  <si>
    <t>Fehler, bitte überprüfen Sie die Funktionsebenen</t>
  </si>
  <si>
    <t>service list - 5 extra service per domain</t>
  </si>
  <si>
    <t>service list - simplied service modification</t>
  </si>
  <si>
    <t>Commande des installations de production de chaleur</t>
  </si>
  <si>
    <t>Storage and shifting of thermal energy</t>
  </si>
  <si>
    <t>Stockage et déplacement de l'énergie thermique</t>
  </si>
  <si>
    <t>Speicherung und Verlagerung von Wärmeenergie</t>
  </si>
  <si>
    <t>HW storage vessels available</t>
  </si>
  <si>
    <t>Ballons d'eau chaude disponibles</t>
  </si>
  <si>
    <t>HW-Lagerbehälter verfügbar</t>
  </si>
  <si>
    <t>HW storage vessels controlled based on external signals (from BACS or grid)</t>
  </si>
  <si>
    <t>Ballons d'eau chaude commandés par des signaux externes (venant du système d’automatisation et de contrôle du bâtiment ou du réseau)</t>
  </si>
  <si>
    <t>HW-Lagerbehälter, die auf der Grundlage externer Signale (von BACS oder dem Netz) gesteuert werden</t>
  </si>
  <si>
    <t>Flexibility DHW production facilities</t>
  </si>
  <si>
    <t>Flexibilité des installations de production d'eau chaude sanitaire</t>
  </si>
  <si>
    <t>Flexibilität Trinkwarmwasserbereitungsanlagen</t>
  </si>
  <si>
    <t>Control of DHW storage charging</t>
  </si>
  <si>
    <t>Commande de la charge du stockage de l'eau chaude sanitaire</t>
  </si>
  <si>
    <t>Steuerung der Trinkwarmwasserspeicherladung</t>
  </si>
  <si>
    <t>Ballons d'eau chaude sanitaire disponibles</t>
  </si>
  <si>
    <t>Commande automatique de la charge en fonction de la disponibilité locale des énergies renouvelables ou des informations provenant du réseau électrique (flexibilité de la demande, effacements)</t>
  </si>
  <si>
    <t>service list - extra service code</t>
  </si>
  <si>
    <t>H-E1</t>
  </si>
  <si>
    <t>H-E2</t>
  </si>
  <si>
    <t>H-E3</t>
  </si>
  <si>
    <t>H-E4</t>
  </si>
  <si>
    <t>H-E5</t>
  </si>
  <si>
    <t>DHW-E1</t>
  </si>
  <si>
    <t>DHW-E2</t>
  </si>
  <si>
    <t>DHW-E3</t>
  </si>
  <si>
    <t>DHW-E4</t>
  </si>
  <si>
    <t>DHW-E5</t>
  </si>
  <si>
    <t>C-E1</t>
  </si>
  <si>
    <t>C-E2</t>
  </si>
  <si>
    <t>C-E3</t>
  </si>
  <si>
    <t>C-E4</t>
  </si>
  <si>
    <t>C-E5</t>
  </si>
  <si>
    <t>V-E1</t>
  </si>
  <si>
    <t>V-E2</t>
  </si>
  <si>
    <t>V-E3</t>
  </si>
  <si>
    <t>V-E4</t>
  </si>
  <si>
    <t>V-E5</t>
  </si>
  <si>
    <t>L-E1</t>
  </si>
  <si>
    <t>L-E2</t>
  </si>
  <si>
    <t>L-E3</t>
  </si>
  <si>
    <t>L-E4</t>
  </si>
  <si>
    <t>L-E5</t>
  </si>
  <si>
    <t>DE-E1</t>
  </si>
  <si>
    <t>DE-E2</t>
  </si>
  <si>
    <t>DE-E3</t>
  </si>
  <si>
    <t>DE-E4</t>
  </si>
  <si>
    <t>DE-E5</t>
  </si>
  <si>
    <t>E-E1</t>
  </si>
  <si>
    <t>E-E2</t>
  </si>
  <si>
    <t>E-E3</t>
  </si>
  <si>
    <t>E-E4</t>
  </si>
  <si>
    <t>E-E5</t>
  </si>
  <si>
    <t>EV-E1</t>
  </si>
  <si>
    <t>EV-E2</t>
  </si>
  <si>
    <t>EV-E3</t>
  </si>
  <si>
    <t>EV-E4</t>
  </si>
  <si>
    <t>EV-E5</t>
  </si>
  <si>
    <t>MC-E1</t>
  </si>
  <si>
    <t>MC-E2</t>
  </si>
  <si>
    <t>MC-E3</t>
  </si>
  <si>
    <t>MC-E4</t>
  </si>
  <si>
    <t>MC-E5</t>
  </si>
  <si>
    <t>calculation</t>
  </si>
  <si>
    <t>Enable/disable this service manually for your assessment: 0-disable; 1-enable; blank-use default status of this service in your selected method</t>
  </si>
  <si>
    <t>Activer/désactiver ce service manuellement pour votre évaluation: 0- désactiver; 1- activer; vide- statut par défaut de ce service selon la méthode sélectionnée</t>
  </si>
  <si>
    <t>Aktivieren/deaktivieren Sie diesen Dienst manuell für Ihre Bewertung: 0-deaktivieren; 1-aktivieren; leer-den Standardstatus dieses Dienstes in der von Ihnen gewählten Methode verwenden</t>
  </si>
  <si>
    <t>Service to be included in the calculation sheet</t>
  </si>
  <si>
    <t>Service à inclure dans la feuille de calcul</t>
  </si>
  <si>
    <t>In den Berechnungsbogen aufzunehmende Leistung</t>
  </si>
  <si>
    <t>Service included in the selected method (A/B/custom): 0 - not included, 1 - included</t>
  </si>
  <si>
    <t>Service inclus dans la méthode sélectionnée (A, B ou sur-mesure): 0- non inclus; 1- inclus</t>
  </si>
  <si>
    <t>In der gewählten Methode enthaltener Dienst (A/B/custom): 0 - nicht enthalten, 1 - enthalten</t>
  </si>
  <si>
    <t>Service applicable in your building? - to be assessed by the assessor: 1 - applicable; 0 - not applicable</t>
  </si>
  <si>
    <t>Service applicable dans le bâtiment? - A estimer par l'évaluateur: 1- applicable; 0 - non applicable</t>
  </si>
  <si>
    <t>Ist die Dienstleistung in Ihrem Gebäude anwendbar? - vom Prüfer zu bewerten: 1 - anwendbar; 0 - nicht anwendbar</t>
  </si>
  <si>
    <t xml:space="preserve">Main functionality level as inspected by SRI assessor </t>
  </si>
  <si>
    <t>Niveau de fonctionnalité principal estimé par l'évaluateur</t>
  </si>
  <si>
    <t xml:space="preserve">Hauptfunktionalitätsebene gemäß Inspektion durch den SRI-Prüfer </t>
  </si>
  <si>
    <t>share (default = 100% means applicable throughout the building)</t>
  </si>
  <si>
    <t>Part (par défaut = 100%, c'est-à-dire applicable à l'ensemble du bâtiment)</t>
  </si>
  <si>
    <t>Anteil (Standardwert = 100 % bedeutet, dass er für das gesamte Gebäude gilt)</t>
  </si>
  <si>
    <t>Optional: additional functionality level in part of the building</t>
  </si>
  <si>
    <t>Facultatif: niveau additionnel de fonctionnalité dans une partie du bâtiment</t>
  </si>
  <si>
    <t>Optional: zusätzliche Funktionsebene in einem Teil des Gebäudes</t>
  </si>
  <si>
    <t>Share of additional functionality level</t>
  </si>
  <si>
    <t>Part du niveau additionnel de fonctionnalité</t>
  </si>
  <si>
    <t>Anteil der zusätzlichen Funktionsebene</t>
  </si>
  <si>
    <t>Warnings</t>
  </si>
  <si>
    <t>Avertissements</t>
  </si>
  <si>
    <t>Warnungen</t>
  </si>
  <si>
    <t>building type --&gt;</t>
  </si>
  <si>
    <t>Type de bâtiment --&gt;</t>
  </si>
  <si>
    <t>Gebäudetyp --&gt;</t>
  </si>
  <si>
    <t>Service part of the method and domain selection?</t>
  </si>
  <si>
    <t>Service qui fait partie de la méthode et des domaines sélectionnés</t>
  </si>
  <si>
    <t>Dienstleistung Teil der Methoden- und Bereichsauswahl?</t>
  </si>
  <si>
    <t>Optional feedback: Estimated assessment time (minutes)</t>
  </si>
  <si>
    <t>Facultatif: durée estimée de l'évaluation (minutes)</t>
  </si>
  <si>
    <t>Optionales Feedback: Geschätzte Bewertungszeit (Minuten)</t>
  </si>
  <si>
    <t>Optional: assessor's comments</t>
  </si>
  <si>
    <t>Facultatif: commentaires de l'évaluateur</t>
  </si>
  <si>
    <t>Fakultativ: Kommentare des Prüfers</t>
  </si>
  <si>
    <t>Service applicable?</t>
  </si>
  <si>
    <t>Dienstleistung anwendbar?</t>
  </si>
  <si>
    <t>Weightings tab</t>
  </si>
  <si>
    <t>USER DEFINED</t>
  </si>
  <si>
    <t>Défini par l'utilisateur</t>
  </si>
  <si>
    <t>BENUTZERDEFINIERT</t>
  </si>
  <si>
    <t>DOMAIN WEIGHTINGS</t>
  </si>
  <si>
    <t>Pondération des domaines</t>
  </si>
  <si>
    <t>BEREICHSGEWICHTUNGEN</t>
  </si>
  <si>
    <t>Energy efficiency</t>
  </si>
  <si>
    <t>Efficacité énergétique</t>
  </si>
  <si>
    <t>Energie-Effizienz</t>
  </si>
  <si>
    <t>Energy flexibility and storage</t>
  </si>
  <si>
    <t>Flexibilité énergétique et stockage de l’énergie</t>
  </si>
  <si>
    <t>Energieflexibilität und -speicherung</t>
  </si>
  <si>
    <t>Comfort</t>
  </si>
  <si>
    <t>Confort</t>
  </si>
  <si>
    <t>Komfort</t>
  </si>
  <si>
    <t>Convenience</t>
  </si>
  <si>
    <t>Caractère pratique</t>
  </si>
  <si>
    <t>Bequemlichkeit</t>
  </si>
  <si>
    <t>Health, well-being and accessibility</t>
  </si>
  <si>
    <t>Santé, bien-être et accessibilité</t>
  </si>
  <si>
    <t>Gesundheit, Wohlbefinden und Zugänglichkeit</t>
  </si>
  <si>
    <t>Maintenance and fault prediction</t>
  </si>
  <si>
    <t>Entretien et prédiction des pannes</t>
  </si>
  <si>
    <t>Wartung und Fehlervorhersage</t>
  </si>
  <si>
    <t>Information to occupants</t>
  </si>
  <si>
    <t>Information des occupants</t>
  </si>
  <si>
    <t>Informationen für die Gebäudenutzer</t>
  </si>
  <si>
    <t>please check values, each domain weighting should add up to 100%</t>
  </si>
  <si>
    <t>Veuillez vérifier les valeurs, la somme des pondérations de chaque domaine doit atteindre 100%.</t>
  </si>
  <si>
    <t>Bitte überprüfen Sie die Werte, die Gewichtung der einzelnen Bereiche sollte 100% ergeben.</t>
  </si>
  <si>
    <t>IMPACT WEIGHTINGS</t>
  </si>
  <si>
    <t>Pondération des impacts</t>
  </si>
  <si>
    <t>AUSWIRKUNGSGEWICHTUNGEN</t>
  </si>
  <si>
    <t>NOTE: some cells are set to zero and cannot be changed. This means that for these domains, the services have no impact on the given impact criterion.</t>
  </si>
  <si>
    <t>NOTE : certaines cellules sont mises à zéro et ne peuvent pas être modifiées. Cela signifie que pour ces domaines, les services n'ont aucun impact sur le critère d'impact donné.</t>
  </si>
  <si>
    <t>HINWEIS: Einige Zellen sind auf Null gesetzt und können nicht geändert werden. Dies bedeutet, dass die Dienstleistungen für diese Bereiche keine Auswirkungen auf das jeweilige Auswirkungskriterium haben.</t>
  </si>
  <si>
    <t xml:space="preserve">=&gt; no weight should be attributed. </t>
  </si>
  <si>
    <t>=&gt; Aucune pondération n'est à attribuer</t>
  </si>
  <si>
    <t xml:space="preserve">=&gt; es sollte kein Gewicht zugewiesen werden. </t>
  </si>
  <si>
    <t>TRIAGE: 1 - This service affects maximum obtainable score, even if service is not applicable in this building;  0 - This service does not affect maximum obtainable score when not present in building</t>
  </si>
  <si>
    <t>TRIAGE : 1 - Ce service affecte le score maximum pouvant être obtenu, même si le service n'est pas applicable dans ce bâtiment ; 0 - Ce service n'affecte pas le score maximum pouvant être obtenu s'il n'est pas présent dans le bâtiment.</t>
  </si>
  <si>
    <t>BEWERTUNG: 1 - Diese Dienstleistung wirkt sich auf die maximal erreichbare Punktzahl aus, auch wenn die Dienstleistung in diesem Gebäude nicht anwendbar ist; 0 - Diese Dienstleistung wirkt sich nicht auf die maximal erreichbare Punktzahl aus, wenn sie im Gebäude nicht vorhanden ist</t>
  </si>
  <si>
    <t>1 - This domain is present; 2 - This domain is absent but mandatory; 0 - This domain is absent and not mandatory</t>
  </si>
  <si>
    <t>1- Ce domaine est présent; 2- Ce domaine est absent mais obligatoire; 0- Ce domaine est absent et non obligatoire</t>
  </si>
  <si>
    <t>1 - Dieser Bereich ist vorhanden; 2 - Dieser Bereich ist nicht vorhanden, aber obligatorisch; 0 - Dieser Bereich ist nicht vorhanden und nicht obligatorisch</t>
  </si>
  <si>
    <t>Results tab</t>
  </si>
  <si>
    <t>Indicateur du potentiel d’intelligence des bâtiments</t>
  </si>
  <si>
    <t>Smart Readiness Indicator für Gebäude</t>
  </si>
  <si>
    <t xml:space="preserve">The SRI calculations have been performed with an experimental tool. Please note that the scores and the visual presentation of results are solely provided for testing purposes. Using this experimental tool can by no means lead to any claims on an actual score or certificate for a building. </t>
  </si>
  <si>
    <t>Les calculs du potentiel d'intelligence ont été effectués avec un outil expérimental. Veuillez noter que les valeurs et la présentation visuelle des résultats sont uniquement fournis à des fins de test. L'utilisation de cet outil expérimental ne permet en aucun cas de prétendre à un score ou à un certificat réel pour un bâtiment.</t>
  </si>
  <si>
    <t xml:space="preserve">Die SRI-Berechnungen wurden mit einem experimentellen Werkzeug durchgeführt. Bitte beachten Sie, dass die Werte und die visuelle Darstellung der Ergebnisse ausschließlich zu Testzwecken zur Verfügung gestellt werden. Die Verwendung dieses experimentellen Tools kann in keiner Weise zu einem Anspruch auf eine tatsächliche Bewertung oder ein Zertifikat für ein Gebäude führen. </t>
  </si>
  <si>
    <t>TOTAL SRI SCORE</t>
  </si>
  <si>
    <t>Valeur totale du potentiel d’intelligence</t>
  </si>
  <si>
    <t>Gesamt-SRI-Punktzahl</t>
  </si>
  <si>
    <t>IMPACT SCORES</t>
  </si>
  <si>
    <t>Valeurs du potentiel d’intelligence par critère d'impact</t>
  </si>
  <si>
    <t>Auswirkungswerte</t>
  </si>
  <si>
    <t>DOMAIN SCORES</t>
  </si>
  <si>
    <t>Valeurs du potentiel d’intelligence par domaine technique</t>
  </si>
  <si>
    <t>Bereichspunkte</t>
  </si>
  <si>
    <t>DETAILED SCORES</t>
  </si>
  <si>
    <t>Valeurs détaillées</t>
  </si>
  <si>
    <t>Detaillierte Bewertungen</t>
  </si>
  <si>
    <t>Individual domain tab</t>
  </si>
  <si>
    <t>code</t>
  </si>
  <si>
    <t>service</t>
  </si>
  <si>
    <t>Dienstleistung</t>
  </si>
  <si>
    <t>Functionality levels</t>
  </si>
  <si>
    <t>Niveaux de fonctionnalité</t>
  </si>
  <si>
    <t>Funktionsebenen</t>
  </si>
  <si>
    <t>level 0</t>
  </si>
  <si>
    <t>Niveau 0</t>
  </si>
  <si>
    <t>Stufe 0</t>
  </si>
  <si>
    <t>level 1</t>
  </si>
  <si>
    <t>Niveau 1</t>
  </si>
  <si>
    <t>Stufe 1</t>
  </si>
  <si>
    <t>level 2</t>
  </si>
  <si>
    <t>Niveau 2</t>
  </si>
  <si>
    <t>Stufe 2</t>
  </si>
  <si>
    <t>level 3</t>
  </si>
  <si>
    <t>Niveau 3</t>
  </si>
  <si>
    <t>Stufe 3</t>
  </si>
  <si>
    <t>level 4</t>
  </si>
  <si>
    <t>Niveau 4</t>
  </si>
  <si>
    <t>Stufe 4</t>
  </si>
  <si>
    <t>IMPACTS</t>
  </si>
  <si>
    <t>Information sources</t>
  </si>
  <si>
    <t>Sources d'information</t>
  </si>
  <si>
    <t>Informationsquellen</t>
  </si>
  <si>
    <t>Standard?</t>
  </si>
  <si>
    <t>Service group:</t>
  </si>
  <si>
    <t>Dienstgruppe:</t>
  </si>
  <si>
    <t>SRI CLASS</t>
  </si>
  <si>
    <t>Classe du potentiel d’intelligence</t>
  </si>
  <si>
    <t>SRI-KLASSE</t>
  </si>
  <si>
    <t>AGGREGATED SCORES</t>
  </si>
  <si>
    <t>Valeurs aggrégées</t>
  </si>
  <si>
    <t>AGGREGIERTE PUNKTZAHLEN</t>
  </si>
  <si>
    <t>Key functionality 1 - building</t>
  </si>
  <si>
    <t>Fonctionnalité principale 1 - bâtiment</t>
  </si>
  <si>
    <t>Schlüsselfunktionalität 1 - Gebäude</t>
  </si>
  <si>
    <t>Key functionality 2 - user</t>
  </si>
  <si>
    <t>Fonctionnalité principale 2 - utilisateur</t>
  </si>
  <si>
    <t>Schlüsselfunktionalität 2 - Benutzer</t>
  </si>
  <si>
    <t>Key functionality 3 - grid</t>
  </si>
  <si>
    <t>Fonctionnalité principale 3 - réseau</t>
  </si>
  <si>
    <t>Schlüsselfunktionalität 3 - Gitter</t>
  </si>
  <si>
    <t>User defined service group 1</t>
  </si>
  <si>
    <t>Groupe de services définis par l'utilisateur 1</t>
  </si>
  <si>
    <t>Benutzerdefinierte Dienstgruppe 1</t>
  </si>
  <si>
    <t>User defined service group 2</t>
  </si>
  <si>
    <t>Groupe de services définis par l'utilisateur 2</t>
  </si>
  <si>
    <t>Benutzerdefinierte Dienstgruppe 2</t>
  </si>
  <si>
    <t>User defined service group 3</t>
  </si>
  <si>
    <t>Groupe de services définis par l'utilisateur 3</t>
  </si>
  <si>
    <t>Benutzerdefinierte Dienstgruppe 3</t>
  </si>
  <si>
    <t>User defined service group 4</t>
  </si>
  <si>
    <t>Groupe de services définis par l'utilisateur 4</t>
  </si>
  <si>
    <t>Benutzerdefinierte Dienstgruppe 4</t>
  </si>
  <si>
    <t>User defined service group 5</t>
  </si>
  <si>
    <t>Groupe de services définis par l'utilisateur 5</t>
  </si>
  <si>
    <t>Benutzerdefinierte Dienstgruppe 5</t>
  </si>
  <si>
    <t>User defined service group 6</t>
  </si>
  <si>
    <t>Groupe de services définis par l'utilisateur 6</t>
  </si>
  <si>
    <t>Benutzerdefinierte Dienstgruppe 6</t>
  </si>
  <si>
    <t>User defined service group 7</t>
  </si>
  <si>
    <t>Groupe de services définis par l'utilisateur 7</t>
  </si>
  <si>
    <t>Benutzerdefinierte Dienstgruppe 7</t>
  </si>
  <si>
    <t>User defined service group 8</t>
  </si>
  <si>
    <t>Groupe de services définis par l'utilisateur 8</t>
  </si>
  <si>
    <t>Benutzerdefinierte Dienstgruppe 8</t>
  </si>
  <si>
    <t>User defined service group 9</t>
  </si>
  <si>
    <t>Groupe de services définis par l'utilisateur 9</t>
  </si>
  <si>
    <t>Benutzerdefinierte Dienstgruppe 9</t>
  </si>
  <si>
    <t>User defined service group 10</t>
  </si>
  <si>
    <t>Groupe de services définis par l'utilisateur 10</t>
  </si>
  <si>
    <t>Benutzerdefinierte Dienstgruppe 10</t>
  </si>
  <si>
    <t>User defined service group 11</t>
  </si>
  <si>
    <t>Groupe de services définis par l'utilisateur 11</t>
  </si>
  <si>
    <t>Benutzerdefinierte Dienstgruppe 11</t>
  </si>
  <si>
    <t>User defined service group 12</t>
  </si>
  <si>
    <t>Groupe de services définis par l'utilisateur 12</t>
  </si>
  <si>
    <t>Benutzerdefinierte Dienstgruppe 12</t>
  </si>
  <si>
    <t>User defined service group 13</t>
  </si>
  <si>
    <t>Groupe de services définis par l'utilisateur 13</t>
  </si>
  <si>
    <t>Benutzerdefinierte Dienstgruppe 13</t>
  </si>
  <si>
    <t>User defined service group 14</t>
  </si>
  <si>
    <t>Groupe de services définis par l'utilisateur 14</t>
  </si>
  <si>
    <t>Benutzerdefinierte Dienstgruppe 14</t>
  </si>
  <si>
    <t>User defined service group 15</t>
  </si>
  <si>
    <t>Groupe de services définis par l'utilisateur 15</t>
  </si>
  <si>
    <t>Benutzerdefinierte Dienstgruppe 15</t>
  </si>
  <si>
    <t>User defined service group 16</t>
  </si>
  <si>
    <t>Groupe de services définis par l'utilisateur 16</t>
  </si>
  <si>
    <t>Benutzerdefinierte Dienstgruppe 16</t>
  </si>
  <si>
    <t>User defined service group 17</t>
  </si>
  <si>
    <t>Groupe de services définis par l'utilisateur 17</t>
  </si>
  <si>
    <t>Benutzerdefinierte Dienstgruppe 17</t>
  </si>
  <si>
    <t>User defined service group 18</t>
  </si>
  <si>
    <t>Groupe de services définis par l'utilisateur 18</t>
  </si>
  <si>
    <t>Benutzerdefinierte Dienstgruppe 18</t>
  </si>
  <si>
    <t>User defined service group 19</t>
  </si>
  <si>
    <t>Groupe de services définis par l'utilisateur 19</t>
  </si>
  <si>
    <t>Benutzerdefinierte Dienstgruppe 19</t>
  </si>
  <si>
    <t>User defined service group 20</t>
  </si>
  <si>
    <t>Groupe de services définis par l'utilisateur 20</t>
  </si>
  <si>
    <t>Benutzerdefinierte Dienstgruppe 20</t>
  </si>
  <si>
    <t>User defined service group 21</t>
  </si>
  <si>
    <t>Groupe de services définis par l'utilisateur 21</t>
  </si>
  <si>
    <t>Benutzerdefinierte Dienstgruppe 21</t>
  </si>
  <si>
    <t>User defined service group 22</t>
  </si>
  <si>
    <t>Groupe de services définis par l'utilisateur 22</t>
  </si>
  <si>
    <t>Benutzerdefinierte Dienstgruppe 22</t>
  </si>
  <si>
    <t>User defined service group 23</t>
  </si>
  <si>
    <t>Groupe de services définis par l'utilisateur 23</t>
  </si>
  <si>
    <t>Benutzerdefinierte Dienstgruppe 23</t>
  </si>
  <si>
    <t>User defined service group 24</t>
  </si>
  <si>
    <t>Groupe de services définis par l'utilisateur 24</t>
  </si>
  <si>
    <t>Benutzerdefinierte Dienstgruppe 24</t>
  </si>
  <si>
    <t>User defined service group 25</t>
  </si>
  <si>
    <t>Groupe de services définis par l'utilisateur 25</t>
  </si>
  <si>
    <t>Benutzerdefinierte Dienstgruppe 25</t>
  </si>
  <si>
    <t>User defined service group 26</t>
  </si>
  <si>
    <t>Groupe de services définis par l'utilisateur 26</t>
  </si>
  <si>
    <t>Benutzerdefinierte Dienstgruppe 26</t>
  </si>
  <si>
    <t>User defined service group 27</t>
  </si>
  <si>
    <t>Groupe de services définis par l'utilisateur 27</t>
  </si>
  <si>
    <t>Benutzerdefinierte Dienstgruppe 27</t>
  </si>
  <si>
    <t>User defined service group 28</t>
  </si>
  <si>
    <t>Groupe de services définis par l'utilisateur 28</t>
  </si>
  <si>
    <t>Benutzerdefinierte Dienstgruppe 28</t>
  </si>
  <si>
    <t>User defined service group 29</t>
  </si>
  <si>
    <t>Groupe de services définis par l'utilisateur 29</t>
  </si>
  <si>
    <t>Benutzerdefinierte Dienstgruppe 29</t>
  </si>
  <si>
    <t>User defined service group 30</t>
  </si>
  <si>
    <t>Groupe de services définis par l'utilisateur 30</t>
  </si>
  <si>
    <t>Benutzerdefinierte Dienstgruppe 30</t>
  </si>
  <si>
    <t>User defined service group 31</t>
  </si>
  <si>
    <t>Groupe de services définis par l'utilisateur 31</t>
  </si>
  <si>
    <t>Benutzerdefinierte Dienstgruppe 31</t>
  </si>
  <si>
    <t>User defined service group 32</t>
  </si>
  <si>
    <t>Groupe de services définis par l'utilisateur 32</t>
  </si>
  <si>
    <t>Benutzerdefinierte Dienstgruppe 32</t>
  </si>
  <si>
    <t>User defined service group 33</t>
  </si>
  <si>
    <t>Groupe de services définis par l'utilisateur 33</t>
  </si>
  <si>
    <t>Benutzerdefinierte Dienstgruppe 33</t>
  </si>
  <si>
    <t>User defined service group 34</t>
  </si>
  <si>
    <t>Groupe de services définis par l'utilisateur 34</t>
  </si>
  <si>
    <t>Benutzerdefinierte Dienstgruppe 34</t>
  </si>
  <si>
    <t>User defined service group 35</t>
  </si>
  <si>
    <t>Groupe de services définis par l'utilisateur 35</t>
  </si>
  <si>
    <t>Benutzerdefinierte Dienstgruppe 35</t>
  </si>
  <si>
    <t>User defined service group 36</t>
  </si>
  <si>
    <t>Groupe de services définis par l'utilisateur 36</t>
  </si>
  <si>
    <t>Benutzerdefinierte Dienstgruppe 36</t>
  </si>
  <si>
    <t>User defined service group 37</t>
  </si>
  <si>
    <t>Groupe de services définis par l'utilisateur 37</t>
  </si>
  <si>
    <t>Benutzerdefinierte Dienstgruppe 37</t>
  </si>
  <si>
    <t>User defined service group 38</t>
  </si>
  <si>
    <t>Groupe de services définis par l'utilisateur 38</t>
  </si>
  <si>
    <t>Benutzerdefinierte Dienstgruppe 38</t>
  </si>
  <si>
    <t>User defined service group 39</t>
  </si>
  <si>
    <t>Groupe de services définis par l'utilisateur 39</t>
  </si>
  <si>
    <t>Benutzerdefinierte Dienstgruppe 39</t>
  </si>
  <si>
    <t>User defined service group 40</t>
  </si>
  <si>
    <t>Groupe de services définis par l'utilisateur 40</t>
  </si>
  <si>
    <t>Benutzerdefinierte Dienstgruppe 40</t>
  </si>
  <si>
    <t>User defined service group 41</t>
  </si>
  <si>
    <t>Groupe de services définis par l'utilisateur 41</t>
  </si>
  <si>
    <t>Benutzerdefinierte Dienstgruppe 41</t>
  </si>
  <si>
    <t>User defined service group 42</t>
  </si>
  <si>
    <t>Groupe de services définis par l'utilisateur 42</t>
  </si>
  <si>
    <t>Benutzerdefinierte Dienstgruppe 42</t>
  </si>
  <si>
    <t>User defined service group 43</t>
  </si>
  <si>
    <t>Groupe de services définis par l'utilisateur 43</t>
  </si>
  <si>
    <t>Benutzerdefinierte Dienstgruppe 43</t>
  </si>
  <si>
    <t>User defined service group 44</t>
  </si>
  <si>
    <t>Groupe de services définis par l'utilisateur 44</t>
  </si>
  <si>
    <t>Benutzerdefinierte Dienstgruppe 44</t>
  </si>
  <si>
    <t>User defined service group 45</t>
  </si>
  <si>
    <t>Groupe de services définis par l'utilisateur 45</t>
  </si>
  <si>
    <t>Benutzerdefinierte Dienstgruppe 45</t>
  </si>
  <si>
    <t>User defined smart ready service 1</t>
  </si>
  <si>
    <t>Service à potentiel d'intelligence défini par l'utilisateur 1</t>
  </si>
  <si>
    <t>Benutzerdefinierter Smart-Ready-Dienst 1</t>
  </si>
  <si>
    <t>User defined smart ready service 2</t>
  </si>
  <si>
    <t>Service à potentiel d'intelligence défini par l'utilisateur 2</t>
  </si>
  <si>
    <t>Benutzerdefinierter Smart-Ready-Dienst 2</t>
  </si>
  <si>
    <t>User defined smart ready service 3</t>
  </si>
  <si>
    <t>Service à potentiel d'intelligence défini par l'utilisateur 3</t>
  </si>
  <si>
    <t>Benutzerdefinierter Smart-Ready-Dienst 3</t>
  </si>
  <si>
    <t>User defined smart ready service 4</t>
  </si>
  <si>
    <t>Service à potentiel d'intelligence défini par l'utilisateur 4</t>
  </si>
  <si>
    <t>Benutzerdefinierter Smart-Ready-Dienst 4</t>
  </si>
  <si>
    <t>User defined smart ready service 5</t>
  </si>
  <si>
    <t>Service à potentiel d'intelligence défini par l'utilisateur 5</t>
  </si>
  <si>
    <t>Benutzerdefinierter Smart-Ready-Dienst 5</t>
  </si>
  <si>
    <t>User defined smart ready service 6</t>
  </si>
  <si>
    <t>Service à potentiel d'intelligence défini par l'utilisateur 6</t>
  </si>
  <si>
    <t>Benutzerdefinierter Smart-Ready-Dienst 6</t>
  </si>
  <si>
    <t>User defined smart ready service 7</t>
  </si>
  <si>
    <t>Service à potentiel d'intelligence défini par l'utilisateur 7</t>
  </si>
  <si>
    <t>Benutzerdefinierter Smart-Ready-Dienst 7</t>
  </si>
  <si>
    <t>User defined smart ready service 8</t>
  </si>
  <si>
    <t>Service à potentiel d'intelligence défini par l'utilisateur 8</t>
  </si>
  <si>
    <t>Benutzerdefinierter Smart-Ready-Dienst 8</t>
  </si>
  <si>
    <t>User defined smart ready service 9</t>
  </si>
  <si>
    <t>Service à potentiel d'intelligence défini par l'utilisateur 9</t>
  </si>
  <si>
    <t>Benutzerdefinierter Smart-Ready-Dienst 9</t>
  </si>
  <si>
    <t>User defined smart ready service 10</t>
  </si>
  <si>
    <t>Service à potentiel d'intelligence défini par l'utilisateur 10</t>
  </si>
  <si>
    <t>Benutzerdefinierter Smart-Ready-Dienst 10</t>
  </si>
  <si>
    <t>User defined smart ready service 11</t>
  </si>
  <si>
    <t>Service à potentiel d'intelligence défini par l'utilisateur 11</t>
  </si>
  <si>
    <t>Benutzerdefinierter Smart-Ready-Dienst 11</t>
  </si>
  <si>
    <t>User defined smart ready service 12</t>
  </si>
  <si>
    <t>Service à potentiel d'intelligence défini par l'utilisateur 12</t>
  </si>
  <si>
    <t>Benutzerdefinierter Smart-Ready-Dienst 12</t>
  </si>
  <si>
    <t>User defined smart ready service 13</t>
  </si>
  <si>
    <t>Service à potentiel d'intelligence défini par l'utilisateur 13</t>
  </si>
  <si>
    <t>Benutzerdefinierter Smart-Ready-Dienst 13</t>
  </si>
  <si>
    <t>User defined smart ready service 14</t>
  </si>
  <si>
    <t>Service à potentiel d'intelligence défini par l'utilisateur 14</t>
  </si>
  <si>
    <t>Benutzerdefinierter Smart-Ready-Dienst 14</t>
  </si>
  <si>
    <t>User defined smart ready service 15</t>
  </si>
  <si>
    <t>Service à potentiel d'intelligence défini par l'utilisateur 15</t>
  </si>
  <si>
    <t>Benutzerdefinierter Smart-Ready-Dienst 15</t>
  </si>
  <si>
    <t>User defined smart ready service 16</t>
  </si>
  <si>
    <t>Service à potentiel d'intelligence défini par l'utilisateur 16</t>
  </si>
  <si>
    <t>Benutzerdefinierter Smart-Ready-Dienst 16</t>
  </si>
  <si>
    <t>User defined smart ready service 17</t>
  </si>
  <si>
    <t>Service à potentiel d'intelligence défini par l'utilisateur 17</t>
  </si>
  <si>
    <t>Benutzerdefinierter Smart-Ready-Dienst 17</t>
  </si>
  <si>
    <t>User defined smart ready service 18</t>
  </si>
  <si>
    <t>Service à potentiel d'intelligence défini par l'utilisateur 18</t>
  </si>
  <si>
    <t>Benutzerdefinierter Smart-Ready-Dienst 18</t>
  </si>
  <si>
    <t>User defined smart ready service 19</t>
  </si>
  <si>
    <t>Service à potentiel d'intelligence défini par l'utilisateur 19</t>
  </si>
  <si>
    <t>Benutzerdefinierter Smart-Ready-Dienst 19</t>
  </si>
  <si>
    <t>User defined smart ready service 20</t>
  </si>
  <si>
    <t>Service à potentiel d'intelligence défini par l'utilisateur 20</t>
  </si>
  <si>
    <t>Benutzerdefinierter Smart-Ready-Dienst 20</t>
  </si>
  <si>
    <t>User defined smart ready service 21</t>
  </si>
  <si>
    <t>Service à potentiel d'intelligence défini par l'utilisateur 21</t>
  </si>
  <si>
    <t>Benutzerdefinierter Smart-Ready-Dienst 21</t>
  </si>
  <si>
    <t>User defined smart ready service 22</t>
  </si>
  <si>
    <t>Service à potentiel d'intelligence défini par l'utilisateur 22</t>
  </si>
  <si>
    <t>Benutzerdefinierter Smart-Ready-Dienst 22</t>
  </si>
  <si>
    <t>User defined smart ready service 23</t>
  </si>
  <si>
    <t>Service à potentiel d'intelligence défini par l'utilisateur 23</t>
  </si>
  <si>
    <t>Benutzerdefinierter Smart-Ready-Dienst 23</t>
  </si>
  <si>
    <t>User defined smart ready service 24</t>
  </si>
  <si>
    <t>Service à potentiel d'intelligence défini par l'utilisateur 24</t>
  </si>
  <si>
    <t>Benutzerdefinierter Smart-Ready-Dienst 24</t>
  </si>
  <si>
    <t>User defined smart ready service 25</t>
  </si>
  <si>
    <t>Service à potentiel d'intelligence défini par l'utilisateur 25</t>
  </si>
  <si>
    <t>Benutzerdefinierter Smart-Ready-Dienst 25</t>
  </si>
  <si>
    <t>User defined smart ready service 26</t>
  </si>
  <si>
    <t>Service à potentiel d'intelligence défini par l'utilisateur 26</t>
  </si>
  <si>
    <t>Benutzerdefinierter Smart-Ready-Dienst 26</t>
  </si>
  <si>
    <t>User defined smart ready service 27</t>
  </si>
  <si>
    <t>Service à potentiel d'intelligence défini par l'utilisateur 27</t>
  </si>
  <si>
    <t>Benutzerdefinierter Smart-Ready-Dienst 27</t>
  </si>
  <si>
    <t>User defined smart ready service 28</t>
  </si>
  <si>
    <t>Service à potentiel d'intelligence défini par l'utilisateur 28</t>
  </si>
  <si>
    <t>Benutzerdefinierter Smart-Ready-Dienst 28</t>
  </si>
  <si>
    <t>User defined smart ready service 29</t>
  </si>
  <si>
    <t>Service à potentiel d'intelligence défini par l'utilisateur 29</t>
  </si>
  <si>
    <t>Benutzerdefinierter Smart-Ready-Dienst 29</t>
  </si>
  <si>
    <t>User defined smart ready service 30</t>
  </si>
  <si>
    <t>Service à potentiel d'intelligence défini par l'utilisateur 30</t>
  </si>
  <si>
    <t>Benutzerdefinierter Smart-Ready-Dienst 30</t>
  </si>
  <si>
    <t>User defined smart ready service 31</t>
  </si>
  <si>
    <t>Service à potentiel d'intelligence défini par l'utilisateur 31</t>
  </si>
  <si>
    <t>Benutzerdefinierter Smart-Ready-Dienst 31</t>
  </si>
  <si>
    <t>User defined smart ready service 32</t>
  </si>
  <si>
    <t>Service à potentiel d'intelligence défini par l'utilisateur 32</t>
  </si>
  <si>
    <t>Benutzerdefinierter Smart-Ready-Dienst 32</t>
  </si>
  <si>
    <t>User defined smart ready service 33</t>
  </si>
  <si>
    <t>Service à potentiel d'intelligence défini par l'utilisateur 33</t>
  </si>
  <si>
    <t>Benutzerdefinierter Smart-Ready-Dienst 33</t>
  </si>
  <si>
    <t>User defined smart ready service 34</t>
  </si>
  <si>
    <t>Service à potentiel d'intelligence défini par l'utilisateur 34</t>
  </si>
  <si>
    <t>Benutzerdefinierter Smart-Ready-Dienst 34</t>
  </si>
  <si>
    <t>User defined smart ready service 35</t>
  </si>
  <si>
    <t>Service à potentiel d'intelligence défini par l'utilisateur 35</t>
  </si>
  <si>
    <t>Benutzerdefinierter Smart-Ready-Dienst 35</t>
  </si>
  <si>
    <t>User defined smart ready service 36</t>
  </si>
  <si>
    <t>Service à potentiel d'intelligence défini par l'utilisateur 36</t>
  </si>
  <si>
    <t>Benutzerdefinierter Smart-Ready-Dienst 36</t>
  </si>
  <si>
    <t>User defined smart ready service 37</t>
  </si>
  <si>
    <t>Service à potentiel d'intelligence défini par l'utilisateur 37</t>
  </si>
  <si>
    <t>Benutzerdefinierter Smart-Ready-Dienst 37</t>
  </si>
  <si>
    <t>User defined smart ready service 38</t>
  </si>
  <si>
    <t>Service à potentiel d'intelligence défini par l'utilisateur 38</t>
  </si>
  <si>
    <t>Benutzerdefinierter Smart-Ready-Dienst 38</t>
  </si>
  <si>
    <t>User defined smart ready service 39</t>
  </si>
  <si>
    <t>Service à potentiel d'intelligence défini par l'utilisateur 39</t>
  </si>
  <si>
    <t>Benutzerdefinierter Smart-Ready-Dienst 39</t>
  </si>
  <si>
    <t>User defined smart ready service 40</t>
  </si>
  <si>
    <t>Service à potentiel d'intelligence défini par l'utilisateur 40</t>
  </si>
  <si>
    <t>Benutzerdefinierter Smart-Ready-Dienst 40</t>
  </si>
  <si>
    <t>User defined smart ready service 41</t>
  </si>
  <si>
    <t>Service à potentiel d'intelligence défini par l'utilisateur 41</t>
  </si>
  <si>
    <t>Benutzerdefinierter Smart-Ready-Dienst 41</t>
  </si>
  <si>
    <t>User defined smart ready service 42</t>
  </si>
  <si>
    <t>Service à potentiel d'intelligence défini par l'utilisateur 42</t>
  </si>
  <si>
    <t>Benutzerdefinierter Smart-Ready-Dienst 42</t>
  </si>
  <si>
    <t>User defined smart ready service 43</t>
  </si>
  <si>
    <t>Service à potentiel d'intelligence défini par l'utilisateur 43</t>
  </si>
  <si>
    <t>Benutzerdefinierter Smart-Ready-Dienst 43</t>
  </si>
  <si>
    <t>User defined smart ready service 44</t>
  </si>
  <si>
    <t>Service à potentiel d'intelligence défini par l'utilisateur 44</t>
  </si>
  <si>
    <t>Benutzerdefinierter Smart-Ready-Dienst 44</t>
  </si>
  <si>
    <t>User defined smart ready service 45</t>
  </si>
  <si>
    <t>Service à potentiel d'intelligence défini par l'utilisateur 45</t>
  </si>
  <si>
    <t>Benutzerdefinierter Smart-Ready-Dienst 45</t>
  </si>
  <si>
    <t>User defined level 1-0</t>
  </si>
  <si>
    <t>Niveau défini par l'utilisateur 1-0</t>
  </si>
  <si>
    <t>Benutzerdefinierte Stufe 1-0</t>
  </si>
  <si>
    <t>User defined level 1-1</t>
  </si>
  <si>
    <t>Niveau défini par l'utilisateur 1-1</t>
  </si>
  <si>
    <t>Benutzerdefinierte Ebene 1-1</t>
  </si>
  <si>
    <t>User defined level 1-2</t>
  </si>
  <si>
    <t>Niveau défini par l'utilisateur 1-2</t>
  </si>
  <si>
    <t>Benutzerdefinierte Stufe 1-2</t>
  </si>
  <si>
    <t>User defined level 1-3</t>
  </si>
  <si>
    <t>Niveau défini par l'utilisateur 1-3</t>
  </si>
  <si>
    <t>Benutzerdefinierte Stufe 1-3</t>
  </si>
  <si>
    <t>User defined level 1-4</t>
  </si>
  <si>
    <t>Niveau défini par l'utilisateur 1-4</t>
  </si>
  <si>
    <t>Benutzerdefinierte Stufe 1-4</t>
  </si>
  <si>
    <t>Please define your preconditions for this service</t>
  </si>
  <si>
    <t>Veuillez définir les préconditions pour ce service</t>
  </si>
  <si>
    <t>Bitte definieren Sie Ihre Voraussetzungen für diesen Dienst</t>
  </si>
  <si>
    <t>ASSESSMENT DATE</t>
  </si>
  <si>
    <t>DATE DE L'EVALUATION</t>
  </si>
  <si>
    <t>BEWERTUNGSDATUM</t>
  </si>
  <si>
    <t>Year</t>
  </si>
  <si>
    <t>Année</t>
  </si>
  <si>
    <t>Jahr</t>
  </si>
  <si>
    <t>Month</t>
  </si>
  <si>
    <t>Mois</t>
  </si>
  <si>
    <t>Monat</t>
  </si>
  <si>
    <t>Day</t>
  </si>
  <si>
    <t>Jour</t>
  </si>
  <si>
    <t>Tag</t>
  </si>
  <si>
    <t>ORDINAL IMPACT SCORES - main functionality</t>
  </si>
  <si>
    <t>ORDINAL IMPACT SCORES - additional functionality</t>
  </si>
  <si>
    <t>Impact weightings by domain</t>
  </si>
  <si>
    <t>SRI impact scores by domain</t>
  </si>
  <si>
    <t>SRI impact scores by domain - additional functionality</t>
  </si>
  <si>
    <t>SRI impact scores by domain - Combined for whole building</t>
  </si>
  <si>
    <t>SRI impact scores by domain after impact weightings also applied</t>
  </si>
  <si>
    <t>MAXIMUM POSSIBLE ORDINAL IMPACT SCORES</t>
  </si>
  <si>
    <t>Maximum possible SRI impact scores by domain</t>
  </si>
  <si>
    <t>Maximum possible SRI impact scores by domain after impact weightings also applied</t>
  </si>
  <si>
    <t>Normalised SRI impact scores by domain after impact weightings also applied</t>
  </si>
  <si>
    <t>Step (b) in Regulation: for each impact criterion, the (ordinal) score I(d,ic) of each technical domain is</t>
  </si>
  <si>
    <t>Step (c) in Regulation: the maximum (ordinal) score of each technical domain for each impact criterion Imax(d,ic) is</t>
  </si>
  <si>
    <t>Step (d) in Regulation: score for each impact criterion</t>
  </si>
  <si>
    <t>Step (e) in Regulation: scores for each key functionality</t>
  </si>
  <si>
    <t>Step (f) in Regulation</t>
  </si>
  <si>
    <t>Step (g) in  Regulation: scores of each technical domain and impact criterion</t>
  </si>
  <si>
    <t>Domains scores (not in the Regulation)</t>
  </si>
  <si>
    <t>SRI score</t>
  </si>
  <si>
    <t>Included in max. score?</t>
  </si>
  <si>
    <t>Resulting main functionality level for this building</t>
  </si>
  <si>
    <t>Resulting additional functionality level for this building</t>
  </si>
  <si>
    <t>Max possible functionality level</t>
  </si>
  <si>
    <t>Max functionality level in this building</t>
  </si>
  <si>
    <t>tab</t>
  </si>
  <si>
    <t>line NR</t>
  </si>
  <si>
    <t>Energy savings on site</t>
  </si>
  <si>
    <t>Flexibility for the grid and storage</t>
  </si>
  <si>
    <t>Wellbeing and health</t>
  </si>
  <si>
    <t>maintenance &amp; fault prediction</t>
  </si>
  <si>
    <t>information to occupants</t>
  </si>
  <si>
    <t>Total</t>
  </si>
  <si>
    <t>(1) energy performance and operation</t>
  </si>
  <si>
    <t>(2) response to the needs of the occupants</t>
  </si>
  <si>
    <t>(3) energy flexibility</t>
  </si>
  <si>
    <t>Totals</t>
  </si>
  <si>
    <t>Weightings</t>
  </si>
  <si>
    <t>Mechanical ventilation</t>
  </si>
  <si>
    <t>Energy generation</t>
  </si>
  <si>
    <t>BEWARE range for domains to be updated manually if services are added or removed!</t>
  </si>
  <si>
    <t>valid?</t>
  </si>
  <si>
    <t>score if valid</t>
  </si>
  <si>
    <t>weighting if valid</t>
  </si>
  <si>
    <t xml:space="preserve">DEFAULT WEIGHTING FACTORS </t>
  </si>
  <si>
    <t>Health &amp; Wellbeing</t>
  </si>
  <si>
    <t>RELEVANCE OF DOMAIN TO IMPACT CRITERION (for verification of domain weightings)</t>
  </si>
  <si>
    <t>LEGEND</t>
  </si>
  <si>
    <t>the services within this domain have no contribution to the given impact criterion</t>
  </si>
  <si>
    <t>at least one service within this domain contributes to the given impact criterion</t>
  </si>
  <si>
    <t>Method A</t>
  </si>
  <si>
    <t>Method B</t>
  </si>
  <si>
    <t>ENERGY BALANCE DATA</t>
  </si>
  <si>
    <t>RESIDENTIAL</t>
  </si>
  <si>
    <t>WEIGHTINGS</t>
  </si>
  <si>
    <t>North</t>
  </si>
  <si>
    <t>West</t>
  </si>
  <si>
    <t>South</t>
  </si>
  <si>
    <t>North-East</t>
  </si>
  <si>
    <t>South-East</t>
  </si>
  <si>
    <t>NON RESIDENTIAL</t>
  </si>
  <si>
    <t>WEIGHTINGS </t>
  </si>
  <si>
    <t>►</t>
  </si>
  <si>
    <t>line</t>
  </si>
  <si>
    <t>EN 15232</t>
  </si>
  <si>
    <t xml:space="preserve"> -</t>
  </si>
  <si>
    <t xml:space="preserve">  </t>
  </si>
  <si>
    <t>+</t>
  </si>
  <si>
    <t>++</t>
  </si>
  <si>
    <t>+++</t>
  </si>
  <si>
    <t>EN 15193-1 and CEN-TR 16791</t>
  </si>
  <si>
    <t>CEN-TR 16791</t>
  </si>
  <si>
    <t>EN 12464-1</t>
  </si>
  <si>
    <t>IEC 61850-7-420</t>
  </si>
  <si>
    <t>IEC TC 57</t>
  </si>
  <si>
    <t>Felix Rehmann</t>
  </si>
  <si>
    <t>TU Berlin</t>
  </si>
  <si>
    <t>xyz@xyz</t>
  </si>
  <si>
    <t>0049 999 172 283</t>
  </si>
  <si>
    <t>MIMO: Minimal Impact Maximum Output war die umsichtige Sanierung und Aufstockung eines existierenden Lagerhauses in Wuppertal Mirke von 1905, das heute vom überregional bekannten Café Ada als Catering-, Tanz- und Eventlocation genutzt wird. Ziel und Leitmotiv für die Umgestaltung des Bestands ist daher vor allem der Aspekt der Erhaltung – sowohl Sicherung der baulichen Geschichte des Objekts als auch Wahrung der Atmosphäre, da diese genau das ist, was die Besucher:innen am Café Ada schätzen.</t>
  </si>
  <si>
    <t>42105 Wuppertal</t>
  </si>
  <si>
    <t>Fantasiestraße 12</t>
  </si>
  <si>
    <t>Estimated.</t>
  </si>
  <si>
    <t>No EV charging at building.</t>
  </si>
  <si>
    <t>Here, motor driven roof lights and slats in the façade take over the  function of ventilation. Based on sensors the outdoor and indoor air quality in terms of  humidity, temperature and CO2 -concentration are weighed and opening elements are
controlled</t>
  </si>
  <si>
    <t xml:space="preserve"> In terms of  artificial lighting our project will contribute high  levels of illuminance through luminaires within a  closed light control system that is able to dim all  the light sources. That provides multiple lighting  scenarios and saves a lot of energy because the  light sources adapt to the needed illuminance  of the user. It includes time-controlled groups,  presence and motion detection as well as daylight  supporting mechanism through illuminance sensors.</t>
  </si>
  <si>
    <t>Demand Side Management and grid interactive control stated, with simulaion control, central building control system and manual user control. But in text: . Während in den privaten Wohnräumen eine Wandheizung in den Badkernwänden und eine mechanische Lüftungsanlage mit Wärmerückgewinnung für übliche (Temperatur) bzw. sehr gute (Luftqualität) Raumluft- und Komfortansprüche sorgen, weist der Gemeinschaftsbereich aus Effizienzgründen eine deutlich flexiblere Komfortspanne auf. Er wird rein natürlich be- und entlüftet sowie passiv gekühlt und kann ein Temperaturniveau zwischen 15 und 35 °C annehmen (Abb. 212 – Abb. 214). Erst bei sehr geringen Außentemperaturen werden die solaren Wärmegewinne über die großflächigen Verglasungen um Heizwärme aus einer Fußbodenheizung ergänzt (Abb. 216)</t>
  </si>
  <si>
    <t>Zu-/und Abluftanlage mit Wärmerückgewinnung, Betrieb mit automatischer Volumenstromregelung, geregelt durch die Messung der Feuchtigkeit in der Abluft</t>
  </si>
  <si>
    <t xml:space="preserve"> E.g.  during the summer time closed facades for  maximum shade and night cooling is foreseen to prevent heating up the space. </t>
  </si>
  <si>
    <t>Sensible Thermal Energy Storage. Pufferspeicher, Betrieb mit dauerhafter Speicherung</t>
  </si>
  <si>
    <t>Heat Pumpt with on - off control.</t>
  </si>
  <si>
    <t>Außentemperaturgeführte Regelgung des Wärmeträgermediums mit Steuerung der Umwälzpumpe über eine variable Drehzahl.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</si>
</sst>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0.0%"/>
    <numFmt numFmtId="167" formatCode="0.00000000000000%"/>
    <numFmt numFmtId="168" formatCode="0.000%"/>
    <numFmt numFmtId="169" formatCode="0.00000"/>
  </numFmts>
  <fonts count="75" x14ac:knownFonts="1">
    <font>
      <sz val="11"/>
      <color theme="1"/>
      <name val="Calibri"/>
      <family val="2"/>
      <scheme val="minor"/>
    </font>
    <font>
      <b/>
      <sz val="12"/>
      <color theme="1"/>
      <name val="Calibri"/>
      <family val="2"/>
      <scheme val="minor"/>
    </font>
    <font>
      <b/>
      <sz val="11"/>
      <color theme="1"/>
      <name val="Calibri"/>
      <family val="2"/>
      <scheme val="minor"/>
    </font>
    <font>
      <b/>
      <sz val="12"/>
      <color rgb="FF000000"/>
      <name val="Calibri"/>
      <family val="2"/>
    </font>
    <font>
      <b/>
      <sz val="11"/>
      <color theme="3"/>
      <name val="Calibri"/>
      <family val="2"/>
      <scheme val="minor"/>
    </font>
    <font>
      <b/>
      <sz val="12"/>
      <color theme="3"/>
      <name val="Calibri"/>
      <family val="2"/>
      <scheme val="minor"/>
    </font>
    <font>
      <sz val="12"/>
      <color theme="1"/>
      <name val="Calibri"/>
      <family val="2"/>
      <scheme val="minor"/>
    </font>
    <font>
      <b/>
      <sz val="16"/>
      <color theme="1"/>
      <name val="Calibri"/>
      <family val="2"/>
      <scheme val="minor"/>
    </font>
    <font>
      <b/>
      <sz val="16"/>
      <color rgb="FF0070C0"/>
      <name val="Calibri"/>
      <family val="2"/>
      <scheme val="minor"/>
    </font>
    <font>
      <b/>
      <sz val="16"/>
      <color rgb="FF000000"/>
      <name val="Calibri"/>
      <family val="2"/>
    </font>
    <font>
      <sz val="16"/>
      <color theme="1"/>
      <name val="Calibri"/>
      <family val="2"/>
      <scheme val="minor"/>
    </font>
    <font>
      <sz val="22"/>
      <color theme="0"/>
      <name val="Calibri"/>
      <family val="2"/>
      <scheme val="minor"/>
    </font>
    <font>
      <sz val="11"/>
      <color rgb="FF9C0006"/>
      <name val="Calibri"/>
      <family val="2"/>
      <scheme val="minor"/>
    </font>
    <font>
      <sz val="11"/>
      <color rgb="FFFF0000"/>
      <name val="Calibri"/>
      <family val="2"/>
      <scheme val="minor"/>
    </font>
    <font>
      <sz val="9"/>
      <color theme="1"/>
      <name val="Calibri"/>
      <family val="2"/>
      <scheme val="minor"/>
    </font>
    <font>
      <i/>
      <sz val="11"/>
      <color theme="1"/>
      <name val="Calibri"/>
      <family val="2"/>
      <scheme val="minor"/>
    </font>
    <font>
      <sz val="11"/>
      <color theme="1"/>
      <name val="Calibri"/>
      <family val="2"/>
      <scheme val="minor"/>
    </font>
    <font>
      <b/>
      <sz val="11"/>
      <color rgb="FFFA7D00"/>
      <name val="Calibri"/>
      <family val="2"/>
      <scheme val="minor"/>
    </font>
    <font>
      <sz val="9"/>
      <color rgb="FFFF0000"/>
      <name val="Calibri"/>
      <family val="2"/>
      <scheme val="minor"/>
    </font>
    <font>
      <b/>
      <sz val="11"/>
      <color rgb="FFFF0000"/>
      <name val="Calibri"/>
      <family val="2"/>
      <scheme val="minor"/>
    </font>
    <font>
      <sz val="10"/>
      <color theme="1"/>
      <name val="Calibri"/>
      <family val="2"/>
      <scheme val="minor"/>
    </font>
    <font>
      <sz val="11"/>
      <name val="Calibri"/>
      <family val="2"/>
      <scheme val="minor"/>
    </font>
    <font>
      <sz val="14"/>
      <color theme="1"/>
      <name val="Calibri"/>
      <family val="2"/>
      <scheme val="minor"/>
    </font>
    <font>
      <sz val="14"/>
      <name val="Calibri"/>
      <family val="2"/>
      <scheme val="minor"/>
    </font>
    <font>
      <sz val="18"/>
      <name val="Calibri"/>
      <family val="2"/>
      <scheme val="minor"/>
    </font>
    <font>
      <b/>
      <sz val="18"/>
      <color theme="1"/>
      <name val="Calibri"/>
      <family val="2"/>
      <scheme val="minor"/>
    </font>
    <font>
      <sz val="18"/>
      <color theme="1"/>
      <name val="Calibri"/>
      <family val="2"/>
      <scheme val="minor"/>
    </font>
    <font>
      <b/>
      <sz val="18"/>
      <color rgb="FFFF0000"/>
      <name val="Calibri"/>
      <family val="2"/>
      <scheme val="minor"/>
    </font>
    <font>
      <sz val="11"/>
      <color theme="1"/>
      <name val="Calibri"/>
      <family val="2"/>
    </font>
    <font>
      <b/>
      <sz val="11"/>
      <color rgb="FF000000"/>
      <name val="Calibri"/>
      <family val="2"/>
    </font>
    <font>
      <sz val="11"/>
      <color rgb="FF000000"/>
      <name val="Calibri"/>
      <family val="2"/>
    </font>
    <font>
      <sz val="11"/>
      <color theme="0" tint="-0.499984740745262"/>
      <name val="Calibri"/>
      <family val="2"/>
      <scheme val="minor"/>
    </font>
    <font>
      <b/>
      <sz val="11"/>
      <name val="Calibri"/>
      <family val="2"/>
      <scheme val="minor"/>
    </font>
    <font>
      <u/>
      <sz val="11"/>
      <color theme="10"/>
      <name val="Calibri"/>
      <family val="2"/>
      <scheme val="minor"/>
    </font>
    <font>
      <sz val="16"/>
      <color rgb="FFFF0000"/>
      <name val="Calibri"/>
      <family val="2"/>
      <scheme val="minor"/>
    </font>
    <font>
      <sz val="11"/>
      <color rgb="FFFFFFFF"/>
      <name val="Calibri"/>
      <family val="2"/>
    </font>
    <font>
      <i/>
      <sz val="11"/>
      <color rgb="FF000000"/>
      <name val="Calibri"/>
      <family val="2"/>
    </font>
    <font>
      <i/>
      <sz val="8"/>
      <color rgb="FFD9D9D9"/>
      <name val="Calibri"/>
      <family val="2"/>
    </font>
    <font>
      <sz val="11"/>
      <color rgb="FFD9D9D9"/>
      <name val="Calibri"/>
      <family val="2"/>
    </font>
    <font>
      <sz val="18"/>
      <color theme="3"/>
      <name val="Calibri Light"/>
      <family val="2"/>
      <scheme val="major"/>
    </font>
    <font>
      <b/>
      <sz val="15"/>
      <color theme="3"/>
      <name val="Calibri"/>
      <family val="2"/>
      <scheme val="minor"/>
    </font>
    <font>
      <i/>
      <sz val="11"/>
      <color rgb="FF7F7F7F"/>
      <name val="Calibri"/>
      <family val="2"/>
      <scheme val="minor"/>
    </font>
    <font>
      <i/>
      <sz val="11"/>
      <name val="Calibri"/>
      <family val="2"/>
      <scheme val="minor"/>
    </font>
    <font>
      <b/>
      <sz val="12"/>
      <color rgb="FFFF0000"/>
      <name val="Calibri"/>
      <family val="2"/>
      <scheme val="minor"/>
    </font>
    <font>
      <sz val="11"/>
      <color rgb="FF3F3F76"/>
      <name val="Calibri"/>
      <family val="2"/>
      <scheme val="minor"/>
    </font>
    <font>
      <sz val="9"/>
      <color indexed="81"/>
      <name val="Tahoma"/>
      <family val="2"/>
    </font>
    <font>
      <b/>
      <sz val="9"/>
      <color indexed="81"/>
      <name val="Tahoma"/>
      <family val="2"/>
    </font>
    <font>
      <b/>
      <sz val="16"/>
      <color rgb="FFFF0000"/>
      <name val="Calibri"/>
      <family val="2"/>
      <scheme val="minor"/>
    </font>
    <font>
      <sz val="11"/>
      <color rgb="FF000000"/>
      <name val="Calibri"/>
      <family val="2"/>
      <scheme val="minor"/>
    </font>
    <font>
      <b/>
      <sz val="12"/>
      <name val="Calibri"/>
      <family val="2"/>
      <scheme val="minor"/>
    </font>
    <font>
      <b/>
      <sz val="28"/>
      <color theme="0"/>
      <name val="Calibri"/>
      <family val="2"/>
      <scheme val="minor"/>
    </font>
    <font>
      <sz val="11"/>
      <color rgb="FF9C5700"/>
      <name val="Calibri"/>
      <family val="2"/>
      <scheme val="minor"/>
    </font>
    <font>
      <b/>
      <sz val="16"/>
      <color theme="9" tint="0.59999389629810485"/>
      <name val="Calibri"/>
      <family val="2"/>
      <scheme val="minor"/>
    </font>
    <font>
      <b/>
      <sz val="14"/>
      <color theme="1"/>
      <name val="Calibri"/>
      <family val="2"/>
      <scheme val="minor"/>
    </font>
    <font>
      <b/>
      <sz val="18"/>
      <name val="Calibri"/>
      <family val="2"/>
      <scheme val="minor"/>
    </font>
    <font>
      <b/>
      <sz val="14"/>
      <name val="Calibri"/>
      <family val="2"/>
      <scheme val="minor"/>
    </font>
    <font>
      <sz val="14"/>
      <color rgb="FF000000"/>
      <name val="Calibri"/>
      <family val="2"/>
    </font>
    <font>
      <sz val="10"/>
      <color theme="1"/>
      <name val="Arial"/>
      <family val="2"/>
    </font>
    <font>
      <sz val="11"/>
      <color rgb="FF9C5700"/>
      <name val="Calibri"/>
      <family val="2"/>
    </font>
    <font>
      <b/>
      <sz val="12"/>
      <color rgb="FF44546A"/>
      <name val="Calibri"/>
      <family val="2"/>
    </font>
    <font>
      <sz val="11"/>
      <color rgb="FFEA4335"/>
      <name val="Calibri"/>
      <family val="2"/>
    </font>
    <font>
      <sz val="11"/>
      <color rgb="FF34A853"/>
      <name val="Calibri"/>
      <family val="2"/>
    </font>
    <font>
      <sz val="11"/>
      <color rgb="FFFF0000"/>
      <name val="Calibri"/>
      <family val="2"/>
    </font>
    <font>
      <sz val="12"/>
      <color rgb="FF000000"/>
      <name val="Calibri"/>
      <family val="2"/>
    </font>
    <font>
      <sz val="11"/>
      <color rgb="FF3F3F76"/>
      <name val="Calibri"/>
      <family val="2"/>
    </font>
    <font>
      <b/>
      <sz val="12"/>
      <color rgb="FFFF0000"/>
      <name val="Calibri"/>
      <family val="2"/>
    </font>
    <font>
      <sz val="16"/>
      <color rgb="FF000000"/>
      <name val="Calibri"/>
      <family val="2"/>
    </font>
    <font>
      <sz val="18"/>
      <color rgb="FF000000"/>
      <name val="Calibri"/>
      <family val="2"/>
    </font>
    <font>
      <b/>
      <i/>
      <sz val="11"/>
      <color rgb="FF000000"/>
      <name val="Calibri"/>
      <family val="2"/>
      <scheme val="minor"/>
    </font>
    <font>
      <sz val="9"/>
      <color rgb="FF000000"/>
      <name val="Calibri"/>
      <family val="2"/>
      <scheme val="minor"/>
    </font>
    <font>
      <b/>
      <sz val="11"/>
      <color rgb="FF000000"/>
      <name val="Calibri"/>
      <family val="2"/>
      <scheme val="minor"/>
    </font>
    <font>
      <i/>
      <sz val="11"/>
      <color rgb="FFFF0000"/>
      <name val="Calibri"/>
      <family val="2"/>
    </font>
    <font>
      <i/>
      <sz val="11"/>
      <name val="Calibri"/>
      <family val="2"/>
    </font>
    <font>
      <b/>
      <sz val="9"/>
      <color rgb="FF000000"/>
      <name val="Tahoma"/>
      <family val="2"/>
    </font>
    <font>
      <sz val="9"/>
      <color rgb="FF000000"/>
      <name val="Tahoma"/>
      <family val="2"/>
    </font>
  </fonts>
  <fills count="93">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99"/>
        <bgColor indexed="64"/>
      </patternFill>
    </fill>
    <fill>
      <patternFill patternType="solid">
        <fgColor theme="4" tint="0.59999389629810485"/>
        <bgColor indexed="64"/>
      </patternFill>
    </fill>
    <fill>
      <patternFill patternType="solid">
        <fgColor rgb="FFEC9BFF"/>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8BE7F1"/>
        <bgColor indexed="64"/>
      </patternFill>
    </fill>
    <fill>
      <patternFill patternType="solid">
        <fgColor rgb="FFFFC7CE"/>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D2F6FA"/>
        <bgColor indexed="64"/>
      </patternFill>
    </fill>
    <fill>
      <patternFill patternType="solid">
        <fgColor rgb="FFFFFFCC"/>
      </patternFill>
    </fill>
    <fill>
      <patternFill patternType="solid">
        <fgColor rgb="FFF2F2F2"/>
      </patternFill>
    </fill>
    <fill>
      <patternFill patternType="solid">
        <fgColor theme="7" tint="0.79998168889431442"/>
        <bgColor indexed="64"/>
      </patternFill>
    </fill>
    <fill>
      <patternFill patternType="solid">
        <fgColor rgb="FFF7ABAB"/>
        <bgColor indexed="64"/>
      </patternFill>
    </fill>
    <fill>
      <patternFill patternType="solid">
        <fgColor theme="2"/>
        <bgColor indexed="64"/>
      </patternFill>
    </fill>
    <fill>
      <patternFill patternType="solid">
        <fgColor theme="0" tint="-0.249977111117893"/>
        <bgColor indexed="64"/>
      </patternFill>
    </fill>
    <fill>
      <patternFill patternType="solid">
        <fgColor rgb="FFFFFFCC"/>
        <bgColor rgb="FFFFFFFF"/>
      </patternFill>
    </fill>
    <fill>
      <patternFill patternType="solid">
        <fgColor rgb="FFFFFFFF"/>
        <bgColor indexed="64"/>
      </patternFill>
    </fill>
    <fill>
      <patternFill patternType="solid">
        <fgColor rgb="FFF4B084"/>
        <bgColor indexed="64"/>
      </patternFill>
    </fill>
    <fill>
      <patternFill patternType="solid">
        <fgColor rgb="FFED7D31"/>
        <bgColor indexed="64"/>
      </patternFill>
    </fill>
    <fill>
      <patternFill patternType="solid">
        <fgColor rgb="FF8BE7F1"/>
        <bgColor rgb="FF000000"/>
      </patternFill>
    </fill>
    <fill>
      <patternFill patternType="solid">
        <fgColor rgb="FF70AD47"/>
        <bgColor rgb="FF000000"/>
      </patternFill>
    </fill>
    <fill>
      <patternFill patternType="solid">
        <fgColor rgb="FFFFC000"/>
        <bgColor rgb="FF000000"/>
      </patternFill>
    </fill>
    <fill>
      <patternFill patternType="solid">
        <fgColor rgb="FF5B9BD5"/>
        <bgColor rgb="FF000000"/>
      </patternFill>
    </fill>
    <fill>
      <patternFill patternType="solid">
        <fgColor rgb="FFED7D31"/>
        <bgColor rgb="FF000000"/>
      </patternFill>
    </fill>
    <fill>
      <patternFill patternType="solid">
        <fgColor rgb="FFA5A5A5"/>
        <bgColor rgb="FF000000"/>
      </patternFill>
    </fill>
    <fill>
      <patternFill patternType="solid">
        <fgColor rgb="FFD9D9D9"/>
        <bgColor rgb="FF000000"/>
      </patternFill>
    </fill>
    <fill>
      <patternFill patternType="solid">
        <fgColor rgb="FFD9E1F2"/>
        <bgColor rgb="FF000000"/>
      </patternFill>
    </fill>
    <fill>
      <patternFill patternType="solid">
        <fgColor rgb="FFF2F2F2"/>
        <bgColor rgb="FF000000"/>
      </patternFill>
    </fill>
    <fill>
      <patternFill patternType="solid">
        <fgColor rgb="FFEC9BFF"/>
        <bgColor rgb="FF000000"/>
      </patternFill>
    </fill>
    <fill>
      <patternFill patternType="solid">
        <fgColor rgb="FFFFE699"/>
        <bgColor rgb="FF000000"/>
      </patternFill>
    </fill>
    <fill>
      <patternFill patternType="solid">
        <fgColor rgb="FF9BC2E6"/>
        <bgColor rgb="FF000000"/>
      </patternFill>
    </fill>
    <fill>
      <patternFill patternType="solid">
        <fgColor rgb="FF4472C4"/>
        <bgColor rgb="FF000000"/>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CC99"/>
      </patternFill>
    </fill>
    <fill>
      <patternFill patternType="solid">
        <fgColor rgb="FFFFEB9C"/>
      </patternFill>
    </fill>
    <fill>
      <patternFill patternType="solid">
        <fgColor theme="5" tint="0.59999389629810485"/>
        <bgColor indexed="64"/>
      </patternFill>
    </fill>
    <fill>
      <patternFill patternType="solid">
        <fgColor rgb="FFC6E0B4"/>
        <bgColor indexed="64"/>
      </patternFill>
    </fill>
    <fill>
      <patternFill patternType="solid">
        <fgColor theme="0" tint="-0.499984740745262"/>
        <bgColor indexed="64"/>
      </patternFill>
    </fill>
    <fill>
      <patternFill patternType="solid">
        <fgColor rgb="FFD2F6FA"/>
        <bgColor rgb="FF000000"/>
      </patternFill>
    </fill>
    <fill>
      <patternFill patternType="solid">
        <fgColor rgb="FFFFFFFF"/>
        <bgColor rgb="FF000000"/>
      </patternFill>
    </fill>
    <fill>
      <patternFill patternType="solid">
        <fgColor rgb="FFE7E6E6"/>
        <bgColor indexed="64"/>
      </patternFill>
    </fill>
    <fill>
      <patternFill patternType="solid">
        <fgColor rgb="FFE7E6E6"/>
        <bgColor rgb="FF000000"/>
      </patternFill>
    </fill>
    <fill>
      <patternFill patternType="solid">
        <fgColor rgb="FFFFF2CC"/>
        <bgColor indexed="64"/>
      </patternFill>
    </fill>
    <fill>
      <patternFill patternType="solid">
        <fgColor rgb="FFF4B084"/>
        <bgColor rgb="FF000000"/>
      </patternFill>
    </fill>
    <fill>
      <patternFill patternType="solid">
        <fgColor rgb="FFA9D08E"/>
        <bgColor rgb="FF000000"/>
      </patternFill>
    </fill>
    <fill>
      <patternFill patternType="solid">
        <fgColor rgb="FFB4C6E7"/>
        <bgColor indexed="64"/>
      </patternFill>
    </fill>
    <fill>
      <patternFill patternType="solid">
        <fgColor rgb="FFD0CECE"/>
        <bgColor indexed="64"/>
      </patternFill>
    </fill>
    <fill>
      <patternFill patternType="solid">
        <fgColor rgb="FFC9C9C9"/>
        <bgColor rgb="FF000000"/>
      </patternFill>
    </fill>
    <fill>
      <patternFill patternType="solid">
        <fgColor rgb="FFAEAAAA"/>
        <bgColor indexed="64"/>
      </patternFill>
    </fill>
    <fill>
      <patternFill patternType="solid">
        <fgColor rgb="FFAEAAAA"/>
        <bgColor rgb="FF000000"/>
      </patternFill>
    </fill>
    <fill>
      <patternFill patternType="solid">
        <fgColor rgb="FFD9E1F2"/>
        <bgColor indexed="64"/>
      </patternFill>
    </fill>
    <fill>
      <patternFill patternType="solid">
        <fgColor rgb="FF00B0F0"/>
        <bgColor rgb="FF000000"/>
      </patternFill>
    </fill>
    <fill>
      <patternFill patternType="solid">
        <fgColor rgb="FFFFC000"/>
        <bgColor indexed="64"/>
      </patternFill>
    </fill>
    <fill>
      <patternFill patternType="solid">
        <fgColor rgb="FF5B9BD5"/>
        <bgColor indexed="64"/>
      </patternFill>
    </fill>
    <fill>
      <patternFill patternType="solid">
        <fgColor rgb="FFC65911"/>
        <bgColor indexed="64"/>
      </patternFill>
    </fill>
    <fill>
      <patternFill patternType="solid">
        <fgColor rgb="FF70AD47"/>
        <bgColor indexed="64"/>
      </patternFill>
    </fill>
    <fill>
      <patternFill patternType="solid">
        <fgColor rgb="FFFFEB9C"/>
        <bgColor rgb="FF000000"/>
      </patternFill>
    </fill>
    <fill>
      <patternFill patternType="solid">
        <fgColor rgb="FFA9D08E"/>
        <bgColor indexed="64"/>
      </patternFill>
    </fill>
    <fill>
      <patternFill patternType="solid">
        <fgColor rgb="FFFFFFCC"/>
        <bgColor indexed="64"/>
      </patternFill>
    </fill>
    <fill>
      <patternFill patternType="solid">
        <fgColor rgb="FFFFFF99"/>
        <bgColor rgb="FF000000"/>
      </patternFill>
    </fill>
    <fill>
      <patternFill patternType="solid">
        <fgColor rgb="FFFFD966"/>
        <bgColor indexed="64"/>
      </patternFill>
    </fill>
    <fill>
      <patternFill patternType="solid">
        <fgColor rgb="FFFFD966"/>
        <bgColor rgb="FF000000"/>
      </patternFill>
    </fill>
    <fill>
      <patternFill patternType="solid">
        <fgColor rgb="FF9BC2E6"/>
        <bgColor indexed="64"/>
      </patternFill>
    </fill>
    <fill>
      <patternFill patternType="solid">
        <fgColor rgb="FFC9C9C9"/>
        <bgColor indexed="64"/>
      </patternFill>
    </fill>
    <fill>
      <patternFill patternType="solid">
        <fgColor rgb="FFFFCC99"/>
        <bgColor indexed="64"/>
      </patternFill>
    </fill>
    <fill>
      <patternFill patternType="solid">
        <fgColor rgb="FFFFCC99"/>
        <bgColor rgb="FF000000"/>
      </patternFill>
    </fill>
    <fill>
      <patternFill patternType="solid">
        <fgColor rgb="FFFFFF00"/>
        <bgColor rgb="FF000000"/>
      </patternFill>
    </fill>
    <fill>
      <patternFill patternType="solid">
        <fgColor rgb="FFE2EFDA"/>
        <bgColor rgb="FF000000"/>
      </patternFill>
    </fill>
    <fill>
      <patternFill patternType="solid">
        <fgColor rgb="FFDBDBDB"/>
        <bgColor rgb="FF000000"/>
      </patternFill>
    </fill>
    <fill>
      <patternFill patternType="solid">
        <fgColor rgb="FFBDD7EE"/>
        <bgColor rgb="FF000000"/>
      </patternFill>
    </fill>
    <fill>
      <patternFill patternType="solid">
        <fgColor rgb="FFFFFFCC"/>
        <bgColor rgb="FF000000"/>
      </patternFill>
    </fill>
  </fills>
  <borders count="75">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right/>
      <top style="thin">
        <color indexed="64"/>
      </top>
      <bottom style="thin">
        <color indexed="64"/>
      </bottom>
      <diagonal/>
    </border>
    <border>
      <left style="medium">
        <color indexed="64"/>
      </left>
      <right/>
      <top/>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top style="thin">
        <color rgb="FFB2B2B2"/>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style="thin">
        <color rgb="FF7F7F7F"/>
      </right>
      <top style="thin">
        <color indexed="64"/>
      </top>
      <bottom style="thin">
        <color indexed="64"/>
      </bottom>
      <diagonal/>
    </border>
    <border>
      <left/>
      <right/>
      <top style="thin">
        <color indexed="64"/>
      </top>
      <bottom style="medium">
        <color indexed="64"/>
      </bottom>
      <diagonal/>
    </border>
    <border>
      <left style="thin">
        <color rgb="FF7F7F7F"/>
      </left>
      <right style="thin">
        <color rgb="FF7F7F7F"/>
      </right>
      <top style="thin">
        <color indexed="64"/>
      </top>
      <bottom style="medium">
        <color indexed="64"/>
      </bottom>
      <diagonal/>
    </border>
    <border>
      <left/>
      <right/>
      <top/>
      <bottom style="thick">
        <color theme="4"/>
      </bottom>
      <diagonal/>
    </border>
    <border>
      <left style="thin">
        <color rgb="FF7F7F7F"/>
      </left>
      <right/>
      <top style="thin">
        <color rgb="FF7F7F7F"/>
      </top>
      <bottom style="thin">
        <color rgb="FF7F7F7F"/>
      </bottom>
      <diagonal/>
    </border>
    <border>
      <left style="thin">
        <color indexed="64"/>
      </left>
      <right style="thin">
        <color indexed="64"/>
      </right>
      <top style="medium">
        <color indexed="64"/>
      </top>
      <bottom/>
      <diagonal/>
    </border>
    <border>
      <left style="thin">
        <color rgb="FF7F7F7F"/>
      </left>
      <right style="thin">
        <color rgb="FF7F7F7F"/>
      </right>
      <top/>
      <bottom style="thin">
        <color indexed="64"/>
      </bottom>
      <diagonal/>
    </border>
    <border>
      <left/>
      <right/>
      <top/>
      <bottom style="thin">
        <color indexed="64"/>
      </bottom>
      <diagonal/>
    </border>
    <border>
      <left style="thin">
        <color rgb="FFB2B2B2"/>
      </left>
      <right style="thin">
        <color rgb="FFB2B2B2"/>
      </right>
      <top style="thin">
        <color rgb="FFB2B2B2"/>
      </top>
      <bottom/>
      <diagonal/>
    </border>
    <border>
      <left style="thin">
        <color indexed="64"/>
      </left>
      <right style="thin">
        <color rgb="FF7F7F7F"/>
      </right>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rgb="FF7F7F7F"/>
      </left>
      <right/>
      <top style="thin">
        <color rgb="FF7F7F7F"/>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right style="medium">
        <color rgb="FF9BC2E6"/>
      </right>
      <top style="medium">
        <color rgb="FF9BC2E6"/>
      </top>
      <bottom style="medium">
        <color rgb="FF9BC2E6"/>
      </bottom>
      <diagonal/>
    </border>
    <border>
      <left/>
      <right style="medium">
        <color rgb="FF9BC2E6"/>
      </right>
      <top/>
      <bottom style="medium">
        <color rgb="FF9BC2E6"/>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CCCCCC"/>
      </top>
      <bottom style="thin">
        <color rgb="FF000000"/>
      </bottom>
      <diagonal/>
    </border>
    <border>
      <left style="medium">
        <color indexed="64"/>
      </left>
      <right style="medium">
        <color indexed="64"/>
      </right>
      <top/>
      <bottom/>
      <diagonal/>
    </border>
    <border>
      <left style="medium">
        <color rgb="FF7F7F7F"/>
      </left>
      <right style="medium">
        <color rgb="FF7F7F7F"/>
      </right>
      <top/>
      <bottom style="medium">
        <color rgb="FF7F7F7F"/>
      </bottom>
      <diagonal/>
    </border>
    <border>
      <left/>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s>
  <cellStyleXfs count="15">
    <xf numFmtId="0" fontId="0" fillId="0" borderId="0"/>
    <xf numFmtId="0" fontId="4" fillId="0" borderId="14" applyNumberFormat="0" applyFill="0" applyAlignment="0" applyProtection="0"/>
    <xf numFmtId="0" fontId="12" fillId="21" borderId="0" applyNumberFormat="0" applyBorder="0" applyAlignment="0" applyProtection="0"/>
    <xf numFmtId="0" fontId="16" fillId="30" borderId="26" applyNumberFormat="0" applyFont="0" applyAlignment="0" applyProtection="0"/>
    <xf numFmtId="0" fontId="16" fillId="30" borderId="26">
      <alignment horizontal="right"/>
      <protection locked="0"/>
    </xf>
    <xf numFmtId="9" fontId="16" fillId="0" borderId="0" applyFont="0" applyFill="0" applyBorder="0" applyAlignment="0" applyProtection="0"/>
    <xf numFmtId="0" fontId="17" fillId="31" borderId="27" applyNumberFormat="0" applyAlignment="0" applyProtection="0"/>
    <xf numFmtId="0" fontId="8" fillId="30" borderId="26">
      <alignment horizontal="center"/>
      <protection locked="0"/>
    </xf>
    <xf numFmtId="0" fontId="33" fillId="0" borderId="0" applyNumberFormat="0" applyFill="0" applyBorder="0" applyAlignment="0" applyProtection="0"/>
    <xf numFmtId="0" fontId="39" fillId="0" borderId="0" applyNumberFormat="0" applyFill="0" applyBorder="0" applyAlignment="0" applyProtection="0"/>
    <xf numFmtId="0" fontId="40" fillId="0" borderId="37" applyNumberFormat="0" applyFill="0" applyAlignment="0" applyProtection="0"/>
    <xf numFmtId="0" fontId="41" fillId="0" borderId="0" applyNumberFormat="0" applyFill="0" applyBorder="0" applyAlignment="0" applyProtection="0"/>
    <xf numFmtId="164" fontId="16" fillId="0" borderId="0" applyFont="0" applyFill="0" applyBorder="0" applyAlignment="0" applyProtection="0"/>
    <xf numFmtId="0" fontId="44" fillId="55" borderId="27" applyNumberFormat="0" applyAlignment="0" applyProtection="0"/>
    <xf numFmtId="0" fontId="51" fillId="56" borderId="0" applyNumberFormat="0" applyBorder="0" applyAlignment="0" applyProtection="0"/>
  </cellStyleXfs>
  <cellXfs count="739">
    <xf numFmtId="0" fontId="0" fillId="0" borderId="0" xfId="0"/>
    <xf numFmtId="0" fontId="0" fillId="12" borderId="7" xfId="0" applyFill="1" applyBorder="1" applyAlignment="1">
      <alignment horizontal="left" vertical="center" wrapText="1"/>
    </xf>
    <xf numFmtId="0" fontId="0" fillId="0" borderId="0" xfId="0" applyAlignment="1">
      <alignment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5" fillId="0" borderId="2" xfId="1" applyFont="1" applyBorder="1" applyAlignment="1">
      <alignment horizontal="left" vertical="center" wrapText="1"/>
    </xf>
    <xf numFmtId="0" fontId="6" fillId="14" borderId="0" xfId="0" applyFont="1" applyFill="1" applyAlignment="1">
      <alignment horizontal="left" vertical="center"/>
    </xf>
    <xf numFmtId="0" fontId="0" fillId="11" borderId="2" xfId="0" applyFill="1" applyBorder="1" applyAlignment="1">
      <alignment horizontal="left" vertical="center" wrapText="1"/>
    </xf>
    <xf numFmtId="0" fontId="0" fillId="14" borderId="0" xfId="0" applyFill="1" applyAlignment="1">
      <alignment horizontal="left" vertical="center"/>
    </xf>
    <xf numFmtId="0" fontId="0" fillId="15" borderId="2" xfId="0" applyFill="1" applyBorder="1" applyAlignment="1">
      <alignment horizontal="left" vertical="center" wrapText="1"/>
    </xf>
    <xf numFmtId="0" fontId="0" fillId="3" borderId="2" xfId="0" applyFill="1" applyBorder="1" applyAlignment="1">
      <alignment horizontal="left" vertical="center" wrapText="1"/>
    </xf>
    <xf numFmtId="0" fontId="0" fillId="6" borderId="2" xfId="0" applyFill="1" applyBorder="1" applyAlignment="1">
      <alignment horizontal="left" vertical="center" wrapText="1"/>
    </xf>
    <xf numFmtId="0" fontId="0" fillId="8" borderId="2" xfId="0" applyFill="1" applyBorder="1" applyAlignment="1">
      <alignment horizontal="left" vertical="center" wrapText="1"/>
    </xf>
    <xf numFmtId="0" fontId="0" fillId="16" borderId="2" xfId="0" applyFill="1" applyBorder="1" applyAlignment="1">
      <alignment horizontal="left" vertical="center" wrapText="1"/>
    </xf>
    <xf numFmtId="0" fontId="0" fillId="5" borderId="2" xfId="0" applyFill="1" applyBorder="1" applyAlignment="1">
      <alignment horizontal="left" vertical="center" wrapText="1"/>
    </xf>
    <xf numFmtId="0" fontId="0" fillId="7" borderId="2" xfId="0" applyFill="1" applyBorder="1" applyAlignment="1">
      <alignment horizontal="left" vertical="center" wrapText="1"/>
    </xf>
    <xf numFmtId="0" fontId="0" fillId="18" borderId="2" xfId="0" applyFill="1" applyBorder="1" applyAlignment="1">
      <alignment horizontal="left" vertical="center" wrapText="1"/>
    </xf>
    <xf numFmtId="0" fontId="0" fillId="0" borderId="0" xfId="0" applyAlignment="1">
      <alignment horizontal="left" vertical="center" wrapText="1"/>
    </xf>
    <xf numFmtId="0" fontId="0" fillId="13" borderId="0" xfId="0" applyFill="1" applyAlignment="1">
      <alignment vertical="center" wrapText="1"/>
    </xf>
    <xf numFmtId="0" fontId="0" fillId="9" borderId="0" xfId="0" applyFill="1" applyAlignment="1">
      <alignment horizontal="right" vertical="center"/>
    </xf>
    <xf numFmtId="0" fontId="0" fillId="12" borderId="5" xfId="0" applyFill="1" applyBorder="1" applyAlignment="1">
      <alignment horizontal="left" vertical="center" wrapText="1"/>
    </xf>
    <xf numFmtId="0" fontId="0" fillId="14" borderId="0" xfId="0" applyFill="1"/>
    <xf numFmtId="0" fontId="0" fillId="14" borderId="0" xfId="0" applyFill="1" applyAlignment="1">
      <alignment vertical="center"/>
    </xf>
    <xf numFmtId="0" fontId="0" fillId="14" borderId="0" xfId="0" applyFill="1" applyAlignment="1">
      <alignment vertical="center" wrapText="1"/>
    </xf>
    <xf numFmtId="0" fontId="0" fillId="14" borderId="0" xfId="0" applyFill="1" applyAlignment="1">
      <alignment wrapText="1"/>
    </xf>
    <xf numFmtId="0" fontId="0" fillId="20" borderId="6" xfId="0" applyFill="1" applyBorder="1" applyAlignment="1">
      <alignment horizontal="center" vertical="center" wrapText="1"/>
    </xf>
    <xf numFmtId="0" fontId="8" fillId="0" borderId="4" xfId="0" applyFont="1" applyBorder="1" applyAlignment="1">
      <alignment horizontal="center" vertical="center" wrapText="1"/>
    </xf>
    <xf numFmtId="0" fontId="0" fillId="13" borderId="3" xfId="0" applyFill="1" applyBorder="1" applyAlignment="1">
      <alignment horizontal="left" vertical="center"/>
    </xf>
    <xf numFmtId="0" fontId="7" fillId="2" borderId="16" xfId="0" applyFont="1" applyFill="1" applyBorder="1" applyAlignment="1">
      <alignment vertical="center"/>
    </xf>
    <xf numFmtId="0" fontId="9" fillId="2" borderId="16" xfId="0" applyFont="1" applyFill="1" applyBorder="1" applyAlignment="1">
      <alignment horizontal="left" vertical="center" wrapText="1"/>
    </xf>
    <xf numFmtId="0" fontId="10" fillId="2" borderId="16" xfId="0" applyFont="1" applyFill="1" applyBorder="1"/>
    <xf numFmtId="0" fontId="10" fillId="2" borderId="16" xfId="0" applyFont="1" applyFill="1" applyBorder="1" applyAlignment="1">
      <alignment wrapText="1"/>
    </xf>
    <xf numFmtId="0" fontId="3" fillId="8" borderId="15" xfId="0" applyFont="1" applyFill="1" applyBorder="1" applyAlignment="1">
      <alignment horizontal="center" vertical="center"/>
    </xf>
    <xf numFmtId="0" fontId="0" fillId="13" borderId="9" xfId="0" applyFill="1" applyBorder="1" applyAlignment="1">
      <alignment horizontal="center" vertical="center"/>
    </xf>
    <xf numFmtId="0" fontId="0" fillId="12" borderId="4" xfId="0" applyFill="1" applyBorder="1" applyAlignment="1">
      <alignment horizontal="center" vertical="center"/>
    </xf>
    <xf numFmtId="0" fontId="0" fillId="12" borderId="2" xfId="0" applyFill="1" applyBorder="1" applyAlignment="1">
      <alignment horizontal="center" vertical="center"/>
    </xf>
    <xf numFmtId="0" fontId="1" fillId="8" borderId="1" xfId="0" applyFont="1" applyFill="1" applyBorder="1" applyAlignment="1">
      <alignment horizontal="left" vertical="center" wrapText="1"/>
    </xf>
    <xf numFmtId="0" fontId="11" fillId="14" borderId="0" xfId="0" applyFont="1" applyFill="1"/>
    <xf numFmtId="0" fontId="8" fillId="0" borderId="4" xfId="0" quotePrefix="1" applyFont="1" applyBorder="1" applyAlignment="1">
      <alignment horizontal="center" vertical="center" wrapText="1"/>
    </xf>
    <xf numFmtId="0" fontId="0" fillId="7" borderId="7" xfId="0" applyFill="1" applyBorder="1" applyAlignment="1">
      <alignment horizontal="left" vertical="center" wrapText="1"/>
    </xf>
    <xf numFmtId="0" fontId="0" fillId="13" borderId="18" xfId="0" applyFill="1" applyBorder="1" applyAlignment="1">
      <alignment vertical="center" wrapText="1"/>
    </xf>
    <xf numFmtId="0" fontId="2" fillId="0" borderId="0" xfId="0" applyFont="1"/>
    <xf numFmtId="0" fontId="10" fillId="14" borderId="0" xfId="0" applyFont="1" applyFill="1"/>
    <xf numFmtId="0" fontId="0" fillId="24" borderId="19" xfId="0" applyFill="1" applyBorder="1"/>
    <xf numFmtId="0" fontId="0" fillId="25" borderId="19" xfId="0" applyFill="1" applyBorder="1"/>
    <xf numFmtId="0" fontId="0" fillId="26" borderId="19" xfId="0" applyFill="1" applyBorder="1"/>
    <xf numFmtId="0" fontId="0" fillId="27" borderId="19" xfId="0" applyFill="1" applyBorder="1"/>
    <xf numFmtId="0" fontId="0" fillId="28" borderId="19" xfId="0" applyFill="1" applyBorder="1"/>
    <xf numFmtId="0" fontId="7" fillId="17" borderId="0" xfId="0" applyFont="1" applyFill="1" applyAlignment="1">
      <alignment horizontal="center" vertical="center"/>
    </xf>
    <xf numFmtId="0" fontId="2" fillId="20" borderId="28" xfId="0" applyFont="1" applyFill="1" applyBorder="1" applyAlignment="1">
      <alignment horizontal="center" vertical="center" wrapText="1"/>
    </xf>
    <xf numFmtId="1" fontId="2" fillId="12" borderId="28" xfId="0" applyNumberFormat="1" applyFont="1" applyFill="1" applyBorder="1" applyAlignment="1">
      <alignment horizontal="center" vertical="center" wrapText="1"/>
    </xf>
    <xf numFmtId="0" fontId="2" fillId="23" borderId="28" xfId="0" applyFont="1" applyFill="1" applyBorder="1" applyAlignment="1">
      <alignment horizontal="center" vertical="center" wrapText="1"/>
    </xf>
    <xf numFmtId="1" fontId="2" fillId="22" borderId="28" xfId="0" applyNumberFormat="1" applyFont="1" applyFill="1" applyBorder="1" applyAlignment="1">
      <alignment horizontal="center" vertical="center" wrapText="1"/>
    </xf>
    <xf numFmtId="0" fontId="2" fillId="18" borderId="29" xfId="0" applyFont="1" applyFill="1" applyBorder="1" applyAlignment="1">
      <alignment horizontal="center" vertical="center" wrapText="1"/>
    </xf>
    <xf numFmtId="0" fontId="2" fillId="18" borderId="28" xfId="0" applyFont="1" applyFill="1" applyBorder="1" applyAlignment="1">
      <alignment horizontal="center" vertical="center" wrapText="1"/>
    </xf>
    <xf numFmtId="0" fontId="0" fillId="14" borderId="2" xfId="0" applyFill="1" applyBorder="1" applyAlignment="1">
      <alignment horizontal="left" vertical="center" wrapText="1"/>
    </xf>
    <xf numFmtId="0" fontId="7" fillId="20" borderId="7" xfId="0" applyFont="1" applyFill="1" applyBorder="1" applyAlignment="1">
      <alignment horizontal="left" vertical="center"/>
    </xf>
    <xf numFmtId="0" fontId="7" fillId="20" borderId="17" xfId="0" applyFont="1" applyFill="1" applyBorder="1" applyAlignment="1">
      <alignment horizontal="center" vertical="center"/>
    </xf>
    <xf numFmtId="0" fontId="7" fillId="20" borderId="8" xfId="0" applyFont="1" applyFill="1" applyBorder="1" applyAlignment="1">
      <alignment horizontal="center" vertical="center"/>
    </xf>
    <xf numFmtId="0" fontId="0" fillId="0" borderId="0" xfId="0" applyAlignment="1">
      <alignment horizontal="left"/>
    </xf>
    <xf numFmtId="0" fontId="7" fillId="0" borderId="0" xfId="0" applyFont="1"/>
    <xf numFmtId="0" fontId="0" fillId="19" borderId="2" xfId="0" applyFill="1" applyBorder="1"/>
    <xf numFmtId="0" fontId="0" fillId="19" borderId="2" xfId="0" applyFill="1" applyBorder="1" applyAlignment="1">
      <alignment horizontal="center" vertical="center" wrapText="1"/>
    </xf>
    <xf numFmtId="0" fontId="0" fillId="19" borderId="2" xfId="0" applyFill="1" applyBorder="1" applyAlignment="1">
      <alignment horizontal="left"/>
    </xf>
    <xf numFmtId="0" fontId="0" fillId="33" borderId="0" xfId="0" applyFill="1"/>
    <xf numFmtId="0" fontId="0" fillId="34" borderId="0" xfId="0" applyFill="1" applyAlignment="1">
      <alignment horizontal="right"/>
    </xf>
    <xf numFmtId="0" fontId="2" fillId="17" borderId="0" xfId="0" applyFont="1" applyFill="1" applyAlignment="1">
      <alignment horizontal="center" vertical="center" wrapText="1"/>
    </xf>
    <xf numFmtId="0" fontId="19" fillId="0" borderId="0" xfId="0" applyFont="1"/>
    <xf numFmtId="0" fontId="0" fillId="29" borderId="24" xfId="0" applyFill="1" applyBorder="1" applyAlignment="1">
      <alignment horizontal="right"/>
    </xf>
    <xf numFmtId="0" fontId="0" fillId="15" borderId="32" xfId="0" applyFill="1" applyBorder="1" applyAlignment="1">
      <alignment horizontal="left" vertical="center" wrapText="1"/>
    </xf>
    <xf numFmtId="0" fontId="0" fillId="3" borderId="32" xfId="0" applyFill="1" applyBorder="1" applyAlignment="1">
      <alignment horizontal="left" vertical="center" wrapText="1"/>
    </xf>
    <xf numFmtId="0" fontId="0" fillId="6" borderId="32" xfId="0" applyFill="1" applyBorder="1" applyAlignment="1">
      <alignment horizontal="left" vertical="center" wrapText="1"/>
    </xf>
    <xf numFmtId="0" fontId="0" fillId="8" borderId="32" xfId="0" applyFill="1" applyBorder="1" applyAlignment="1">
      <alignment horizontal="left" vertical="center" wrapText="1"/>
    </xf>
    <xf numFmtId="0" fontId="0" fillId="16" borderId="32" xfId="0" applyFill="1" applyBorder="1" applyAlignment="1">
      <alignment horizontal="left" vertical="center" wrapText="1"/>
    </xf>
    <xf numFmtId="0" fontId="0" fillId="5" borderId="32" xfId="0" applyFill="1" applyBorder="1" applyAlignment="1">
      <alignment horizontal="left" vertical="center" wrapText="1"/>
    </xf>
    <xf numFmtId="0" fontId="17" fillId="31" borderId="34" xfId="6" applyBorder="1" applyAlignment="1">
      <alignment horizontal="center" vertical="center"/>
    </xf>
    <xf numFmtId="0" fontId="0" fillId="14" borderId="17" xfId="0" applyFill="1" applyBorder="1"/>
    <xf numFmtId="1" fontId="14" fillId="0" borderId="17" xfId="0" applyNumberFormat="1" applyFont="1" applyBorder="1" applyAlignment="1">
      <alignment horizontal="right"/>
    </xf>
    <xf numFmtId="9" fontId="12" fillId="21" borderId="17" xfId="2" applyNumberFormat="1" applyBorder="1" applyAlignment="1">
      <alignment horizontal="right"/>
    </xf>
    <xf numFmtId="2" fontId="12" fillId="21" borderId="17" xfId="2" applyNumberFormat="1" applyBorder="1"/>
    <xf numFmtId="0" fontId="14" fillId="0" borderId="17" xfId="0" applyFont="1" applyBorder="1"/>
    <xf numFmtId="0" fontId="17" fillId="31" borderId="36" xfId="6" applyBorder="1" applyAlignment="1">
      <alignment horizontal="center" vertical="center"/>
    </xf>
    <xf numFmtId="0" fontId="0" fillId="14" borderId="35" xfId="0" applyFill="1" applyBorder="1"/>
    <xf numFmtId="1" fontId="14" fillId="0" borderId="35" xfId="0" applyNumberFormat="1" applyFont="1" applyBorder="1" applyAlignment="1">
      <alignment horizontal="right"/>
    </xf>
    <xf numFmtId="9" fontId="12" fillId="21" borderId="35" xfId="2" applyNumberFormat="1" applyBorder="1" applyAlignment="1">
      <alignment horizontal="right"/>
    </xf>
    <xf numFmtId="2" fontId="12" fillId="21" borderId="35" xfId="2" applyNumberFormat="1" applyBorder="1"/>
    <xf numFmtId="0" fontId="14" fillId="0" borderId="35" xfId="0" applyFont="1" applyBorder="1"/>
    <xf numFmtId="0" fontId="0" fillId="0" borderId="0" xfId="0" quotePrefix="1"/>
    <xf numFmtId="166" fontId="16" fillId="30" borderId="26" xfId="5" applyNumberFormat="1" applyFill="1" applyBorder="1" applyAlignment="1" applyProtection="1">
      <alignment horizontal="right"/>
      <protection locked="0"/>
    </xf>
    <xf numFmtId="166" fontId="15" fillId="0" borderId="0" xfId="5" applyNumberFormat="1" applyFont="1" applyFill="1" applyBorder="1"/>
    <xf numFmtId="166" fontId="15" fillId="0" borderId="0" xfId="5" applyNumberFormat="1" applyFont="1"/>
    <xf numFmtId="0" fontId="21" fillId="12" borderId="21" xfId="0" applyFont="1" applyFill="1" applyBorder="1"/>
    <xf numFmtId="0" fontId="21" fillId="12" borderId="3" xfId="0" applyFont="1" applyFill="1" applyBorder="1"/>
    <xf numFmtId="0" fontId="21" fillId="12" borderId="0" xfId="0" applyFont="1" applyFill="1"/>
    <xf numFmtId="0" fontId="21" fillId="12" borderId="22" xfId="0" applyFont="1" applyFill="1" applyBorder="1"/>
    <xf numFmtId="0" fontId="21" fillId="12" borderId="24" xfId="0" applyFont="1" applyFill="1" applyBorder="1"/>
    <xf numFmtId="0" fontId="21" fillId="12" borderId="25" xfId="0" applyFont="1" applyFill="1" applyBorder="1"/>
    <xf numFmtId="9" fontId="21" fillId="12" borderId="0" xfId="5" applyFont="1" applyFill="1" applyBorder="1" applyAlignment="1">
      <alignment horizontal="center" vertical="center" wrapText="1"/>
    </xf>
    <xf numFmtId="0" fontId="21" fillId="14" borderId="0" xfId="0" applyFont="1" applyFill="1"/>
    <xf numFmtId="0" fontId="21" fillId="14" borderId="0" xfId="0" applyFont="1" applyFill="1" applyAlignment="1">
      <alignment horizontal="center" vertical="center" wrapText="1"/>
    </xf>
    <xf numFmtId="0" fontId="0" fillId="12" borderId="0" xfId="0" applyFill="1"/>
    <xf numFmtId="0" fontId="0" fillId="12" borderId="20" xfId="0" applyFill="1" applyBorder="1"/>
    <xf numFmtId="0" fontId="0" fillId="12" borderId="21" xfId="0" applyFill="1" applyBorder="1"/>
    <xf numFmtId="0" fontId="0" fillId="12" borderId="3" xfId="0" applyFill="1" applyBorder="1"/>
    <xf numFmtId="0" fontId="0" fillId="12" borderId="18" xfId="0" applyFill="1" applyBorder="1"/>
    <xf numFmtId="0" fontId="0" fillId="12" borderId="22" xfId="0" applyFill="1" applyBorder="1"/>
    <xf numFmtId="0" fontId="0" fillId="12" borderId="23" xfId="0" applyFill="1" applyBorder="1"/>
    <xf numFmtId="0" fontId="0" fillId="12" borderId="24" xfId="0" applyFill="1" applyBorder="1"/>
    <xf numFmtId="0" fontId="0" fillId="12" borderId="25" xfId="0" applyFill="1" applyBorder="1"/>
    <xf numFmtId="0" fontId="21" fillId="14" borderId="0" xfId="0" applyFont="1" applyFill="1" applyAlignment="1">
      <alignment horizontal="right"/>
    </xf>
    <xf numFmtId="9" fontId="23" fillId="12" borderId="0" xfId="5" applyFont="1" applyFill="1" applyBorder="1" applyAlignment="1">
      <alignment horizontal="right" vertical="center" wrapText="1"/>
    </xf>
    <xf numFmtId="9" fontId="21" fillId="12" borderId="24" xfId="5" applyFont="1" applyFill="1" applyBorder="1" applyAlignment="1">
      <alignment horizontal="center" vertical="center" wrapText="1"/>
    </xf>
    <xf numFmtId="0" fontId="21" fillId="12" borderId="0" xfId="0" applyFont="1" applyFill="1" applyAlignment="1">
      <alignment horizontal="center" vertical="top" wrapText="1"/>
    </xf>
    <xf numFmtId="9" fontId="21" fillId="12" borderId="0" xfId="5" applyFont="1" applyFill="1" applyBorder="1"/>
    <xf numFmtId="9" fontId="21" fillId="12" borderId="22" xfId="5" applyFont="1" applyFill="1" applyBorder="1" applyAlignment="1">
      <alignment horizontal="center" vertical="center" wrapText="1"/>
    </xf>
    <xf numFmtId="9" fontId="21" fillId="12" borderId="25" xfId="5" applyFont="1" applyFill="1" applyBorder="1" applyAlignment="1">
      <alignment horizontal="center" vertical="center" wrapText="1"/>
    </xf>
    <xf numFmtId="0" fontId="21" fillId="12" borderId="22" xfId="0" applyFont="1" applyFill="1" applyBorder="1" applyAlignment="1">
      <alignment horizontal="center" vertical="top" wrapText="1"/>
    </xf>
    <xf numFmtId="9" fontId="21" fillId="12" borderId="22" xfId="5" applyFont="1" applyFill="1" applyBorder="1"/>
    <xf numFmtId="0" fontId="2" fillId="23" borderId="0" xfId="0" applyFont="1" applyFill="1" applyAlignment="1">
      <alignment horizontal="center" vertical="center" wrapText="1"/>
    </xf>
    <xf numFmtId="0" fontId="7" fillId="10" borderId="7" xfId="0" applyFont="1" applyFill="1" applyBorder="1" applyAlignment="1">
      <alignment horizontal="left" vertical="center"/>
    </xf>
    <xf numFmtId="0" fontId="7" fillId="10" borderId="17" xfId="0" applyFont="1" applyFill="1" applyBorder="1" applyAlignment="1">
      <alignment horizontal="center" vertical="center"/>
    </xf>
    <xf numFmtId="0" fontId="7" fillId="10" borderId="8" xfId="0" applyFont="1" applyFill="1" applyBorder="1" applyAlignment="1">
      <alignment horizontal="center" vertical="center"/>
    </xf>
    <xf numFmtId="0" fontId="2" fillId="10" borderId="28" xfId="0" applyFont="1" applyFill="1" applyBorder="1" applyAlignment="1">
      <alignment horizontal="center" vertical="center" wrapText="1"/>
    </xf>
    <xf numFmtId="9" fontId="0" fillId="0" borderId="2" xfId="5" applyFont="1" applyBorder="1" applyAlignment="1">
      <alignment horizontal="center" vertical="center"/>
    </xf>
    <xf numFmtId="9" fontId="16" fillId="30" borderId="2" xfId="4" applyNumberFormat="1" applyBorder="1" applyAlignment="1">
      <alignment horizontal="center" vertical="center"/>
      <protection locked="0"/>
    </xf>
    <xf numFmtId="0" fontId="28" fillId="0" borderId="0" xfId="0" applyFont="1"/>
    <xf numFmtId="0" fontId="29" fillId="0" borderId="0" xfId="0" applyFont="1"/>
    <xf numFmtId="2" fontId="12" fillId="21" borderId="17" xfId="2" applyNumberFormat="1" applyBorder="1" applyAlignment="1">
      <alignment horizontal="right"/>
    </xf>
    <xf numFmtId="1" fontId="21" fillId="14" borderId="17" xfId="2" applyNumberFormat="1" applyFont="1" applyFill="1" applyBorder="1" applyAlignment="1">
      <alignment horizontal="right"/>
    </xf>
    <xf numFmtId="0" fontId="12" fillId="14" borderId="17" xfId="2" applyFill="1" applyBorder="1"/>
    <xf numFmtId="0" fontId="12" fillId="14" borderId="35" xfId="2" applyFill="1" applyBorder="1"/>
    <xf numFmtId="2" fontId="12" fillId="14" borderId="17" xfId="2" applyNumberFormat="1" applyFill="1" applyBorder="1" applyAlignment="1">
      <alignment horizontal="right"/>
    </xf>
    <xf numFmtId="166" fontId="31" fillId="30" borderId="26" xfId="3" applyNumberFormat="1" applyFont="1" applyAlignment="1" applyProtection="1">
      <alignment horizontal="right"/>
    </xf>
    <xf numFmtId="0" fontId="13" fillId="14" borderId="0" xfId="0" applyFont="1" applyFill="1"/>
    <xf numFmtId="0" fontId="8" fillId="2" borderId="26" xfId="7" quotePrefix="1" applyFill="1" applyProtection="1">
      <alignment horizontal="center"/>
    </xf>
    <xf numFmtId="0" fontId="8" fillId="2" borderId="26" xfId="7" applyFill="1" applyProtection="1">
      <alignment horizontal="center"/>
    </xf>
    <xf numFmtId="0" fontId="10" fillId="2" borderId="0" xfId="0" applyFont="1" applyFill="1"/>
    <xf numFmtId="0" fontId="14" fillId="2" borderId="0" xfId="0" applyFont="1" applyFill="1"/>
    <xf numFmtId="0" fontId="9" fillId="2" borderId="0" xfId="0" applyFont="1" applyFill="1" applyAlignment="1">
      <alignment horizontal="left" vertical="center" wrapText="1"/>
    </xf>
    <xf numFmtId="0" fontId="9" fillId="2" borderId="0" xfId="0" applyFont="1" applyFill="1" applyAlignment="1">
      <alignment horizontal="left" vertical="center"/>
    </xf>
    <xf numFmtId="0" fontId="0" fillId="37" borderId="0" xfId="0" applyFill="1"/>
    <xf numFmtId="0" fontId="14" fillId="37" borderId="0" xfId="0" applyFont="1" applyFill="1" applyAlignment="1">
      <alignment wrapText="1"/>
    </xf>
    <xf numFmtId="0" fontId="0" fillId="37" borderId="0" xfId="0" applyFill="1" applyAlignment="1">
      <alignment wrapText="1"/>
    </xf>
    <xf numFmtId="0" fontId="1" fillId="8" borderId="15" xfId="0" applyFont="1" applyFill="1" applyBorder="1" applyAlignment="1">
      <alignment horizontal="left" vertical="center" wrapText="1"/>
    </xf>
    <xf numFmtId="0" fontId="0" fillId="37" borderId="0" xfId="0" applyFill="1" applyAlignment="1">
      <alignment vertical="center"/>
    </xf>
    <xf numFmtId="0" fontId="13" fillId="37" borderId="0" xfId="0" applyFont="1" applyFill="1" applyAlignment="1">
      <alignment vertical="center"/>
    </xf>
    <xf numFmtId="0" fontId="0" fillId="0" borderId="0" xfId="0" applyAlignment="1">
      <alignment horizontal="center" vertical="center" wrapText="1"/>
    </xf>
    <xf numFmtId="0" fontId="8" fillId="38" borderId="4" xfId="0" applyFont="1" applyFill="1" applyBorder="1" applyAlignment="1">
      <alignment horizontal="center" vertical="center" wrapText="1"/>
    </xf>
    <xf numFmtId="0" fontId="0" fillId="2" borderId="7" xfId="0" applyFill="1" applyBorder="1" applyAlignment="1">
      <alignment horizontal="left" vertical="center" wrapText="1"/>
    </xf>
    <xf numFmtId="0" fontId="8" fillId="2" borderId="4" xfId="0" quotePrefix="1" applyFont="1" applyFill="1" applyBorder="1" applyAlignment="1">
      <alignment horizontal="center" vertical="center" wrapText="1"/>
    </xf>
    <xf numFmtId="0" fontId="10" fillId="37" borderId="0" xfId="0" applyFont="1" applyFill="1"/>
    <xf numFmtId="0" fontId="8" fillId="37" borderId="26" xfId="7" applyFill="1" applyProtection="1">
      <alignment horizontal="center"/>
    </xf>
    <xf numFmtId="0" fontId="0" fillId="19" borderId="0" xfId="0" applyFill="1" applyAlignment="1">
      <alignment horizontal="left" vertical="center"/>
    </xf>
    <xf numFmtId="0" fontId="8" fillId="2" borderId="4" xfId="0" applyFont="1" applyFill="1" applyBorder="1" applyAlignment="1">
      <alignment horizontal="center" vertical="center" wrapText="1"/>
    </xf>
    <xf numFmtId="0" fontId="8" fillId="39" borderId="26" xfId="7" applyFill="1" applyProtection="1">
      <alignment horizontal="center"/>
    </xf>
    <xf numFmtId="0" fontId="8" fillId="39" borderId="26" xfId="7" quotePrefix="1" applyFill="1" applyProtection="1">
      <alignment horizontal="center"/>
    </xf>
    <xf numFmtId="0" fontId="0" fillId="8" borderId="10" xfId="0" applyFill="1" applyBorder="1" applyAlignment="1">
      <alignment horizontal="center" vertical="center" wrapText="1"/>
    </xf>
    <xf numFmtId="0" fontId="0" fillId="14" borderId="0" xfId="0" applyFill="1" applyAlignment="1">
      <alignment horizontal="right" vertical="center"/>
    </xf>
    <xf numFmtId="0" fontId="0" fillId="14" borderId="0" xfId="0" applyFill="1" applyAlignment="1">
      <alignment horizontal="center" vertical="center" wrapText="1"/>
    </xf>
    <xf numFmtId="0" fontId="34" fillId="37" borderId="0" xfId="0" applyFont="1" applyFill="1"/>
    <xf numFmtId="0" fontId="13" fillId="37" borderId="0" xfId="0" applyFont="1" applyFill="1"/>
    <xf numFmtId="0" fontId="0" fillId="39" borderId="7" xfId="0" applyFill="1" applyBorder="1" applyAlignment="1">
      <alignment horizontal="left" vertical="center" wrapText="1"/>
    </xf>
    <xf numFmtId="0" fontId="9" fillId="0" borderId="0" xfId="0" applyFont="1"/>
    <xf numFmtId="0" fontId="28" fillId="40" borderId="0" xfId="0" applyFont="1" applyFill="1"/>
    <xf numFmtId="0" fontId="28" fillId="41" borderId="0" xfId="0" applyFont="1" applyFill="1"/>
    <xf numFmtId="0" fontId="28" fillId="42" borderId="0" xfId="0" applyFont="1" applyFill="1"/>
    <xf numFmtId="0" fontId="35" fillId="43" borderId="0" xfId="0" applyFont="1" applyFill="1"/>
    <xf numFmtId="0" fontId="28" fillId="44" borderId="0" xfId="0" applyFont="1" applyFill="1"/>
    <xf numFmtId="0" fontId="28" fillId="45" borderId="0" xfId="0" applyFont="1" applyFill="1"/>
    <xf numFmtId="0" fontId="28" fillId="46" borderId="2" xfId="0" applyFont="1" applyFill="1" applyBorder="1"/>
    <xf numFmtId="0" fontId="28" fillId="46" borderId="2" xfId="0" applyFont="1" applyFill="1" applyBorder="1" applyAlignment="1">
      <alignment horizontal="center" vertical="center" wrapText="1"/>
    </xf>
    <xf numFmtId="0" fontId="28" fillId="46" borderId="2" xfId="0" applyFont="1" applyFill="1" applyBorder="1" applyAlignment="1">
      <alignment horizontal="left"/>
    </xf>
    <xf numFmtId="2" fontId="28" fillId="47" borderId="2" xfId="0" applyNumberFormat="1" applyFont="1" applyFill="1" applyBorder="1"/>
    <xf numFmtId="2" fontId="28" fillId="48" borderId="2" xfId="0" applyNumberFormat="1" applyFont="1" applyFill="1" applyBorder="1"/>
    <xf numFmtId="0" fontId="28" fillId="48" borderId="2" xfId="0" applyFont="1" applyFill="1" applyBorder="1"/>
    <xf numFmtId="0" fontId="28" fillId="0" borderId="0" xfId="0" applyFont="1" applyAlignment="1">
      <alignment horizontal="left"/>
    </xf>
    <xf numFmtId="2" fontId="36" fillId="0" borderId="0" xfId="0" applyNumberFormat="1" applyFont="1"/>
    <xf numFmtId="2" fontId="28" fillId="0" borderId="0" xfId="0" applyNumberFormat="1" applyFont="1"/>
    <xf numFmtId="0" fontId="28" fillId="49" borderId="0" xfId="0" applyFont="1" applyFill="1"/>
    <xf numFmtId="0" fontId="28" fillId="50" borderId="0" xfId="0" applyFont="1" applyFill="1"/>
    <xf numFmtId="0" fontId="28" fillId="51" borderId="0" xfId="0" applyFont="1" applyFill="1"/>
    <xf numFmtId="0" fontId="37" fillId="0" borderId="0" xfId="0" applyFont="1"/>
    <xf numFmtId="0" fontId="28" fillId="0" borderId="0" xfId="0" applyFont="1" applyAlignment="1">
      <alignment horizontal="right"/>
    </xf>
    <xf numFmtId="165" fontId="28" fillId="41" borderId="0" xfId="0" applyNumberFormat="1" applyFont="1" applyFill="1"/>
    <xf numFmtId="165" fontId="28" fillId="42" borderId="0" xfId="0" applyNumberFormat="1" applyFont="1" applyFill="1"/>
    <xf numFmtId="165" fontId="28" fillId="52" borderId="0" xfId="0" applyNumberFormat="1" applyFont="1" applyFill="1"/>
    <xf numFmtId="165" fontId="28" fillId="44" borderId="0" xfId="0" applyNumberFormat="1" applyFont="1" applyFill="1"/>
    <xf numFmtId="165" fontId="28" fillId="45" borderId="0" xfId="0" applyNumberFormat="1" applyFont="1" applyFill="1"/>
    <xf numFmtId="165" fontId="28" fillId="0" borderId="0" xfId="0" applyNumberFormat="1" applyFont="1"/>
    <xf numFmtId="0" fontId="38" fillId="0" borderId="0" xfId="0" applyFont="1"/>
    <xf numFmtId="1" fontId="12" fillId="14" borderId="17" xfId="2" applyNumberFormat="1" applyFill="1" applyBorder="1" applyAlignment="1">
      <alignment horizontal="right"/>
    </xf>
    <xf numFmtId="1" fontId="12" fillId="14" borderId="35" xfId="2" applyNumberFormat="1" applyFill="1" applyBorder="1" applyAlignment="1">
      <alignment horizontal="right"/>
    </xf>
    <xf numFmtId="9" fontId="21" fillId="14" borderId="0" xfId="5" applyFont="1" applyFill="1" applyBorder="1" applyAlignment="1">
      <alignment horizontal="center" wrapText="1"/>
    </xf>
    <xf numFmtId="0" fontId="0" fillId="14" borderId="0" xfId="0" applyFill="1" applyAlignment="1">
      <alignment horizontal="center" wrapText="1"/>
    </xf>
    <xf numFmtId="0" fontId="21" fillId="14" borderId="0" xfId="0" applyFont="1" applyFill="1" applyAlignment="1">
      <alignment horizontal="center" wrapText="1"/>
    </xf>
    <xf numFmtId="9" fontId="0" fillId="14" borderId="0" xfId="0" applyNumberFormat="1" applyFill="1"/>
    <xf numFmtId="167" fontId="0" fillId="14" borderId="0" xfId="0" applyNumberFormat="1" applyFill="1"/>
    <xf numFmtId="1" fontId="8" fillId="0" borderId="4" xfId="0" applyNumberFormat="1" applyFont="1" applyBorder="1" applyAlignment="1">
      <alignment horizontal="center" vertical="center" wrapText="1"/>
    </xf>
    <xf numFmtId="1" fontId="8" fillId="2" borderId="4" xfId="0" applyNumberFormat="1" applyFont="1" applyFill="1" applyBorder="1" applyAlignment="1">
      <alignment horizontal="center" vertical="center" wrapText="1"/>
    </xf>
    <xf numFmtId="1" fontId="8" fillId="0" borderId="4" xfId="0" quotePrefix="1" applyNumberFormat="1" applyFont="1" applyBorder="1" applyAlignment="1">
      <alignment horizontal="center" vertical="center" wrapText="1"/>
    </xf>
    <xf numFmtId="1" fontId="8" fillId="39" borderId="4" xfId="0" applyNumberFormat="1" applyFont="1" applyFill="1" applyBorder="1" applyAlignment="1">
      <alignment horizontal="center" vertical="center" wrapText="1"/>
    </xf>
    <xf numFmtId="9" fontId="32" fillId="14" borderId="0" xfId="5" applyFont="1" applyFill="1" applyBorder="1" applyAlignment="1">
      <alignment horizontal="center" wrapText="1"/>
    </xf>
    <xf numFmtId="9" fontId="0" fillId="14" borderId="0" xfId="5" applyFont="1" applyFill="1" applyAlignment="1">
      <alignment horizontal="center" wrapText="1"/>
    </xf>
    <xf numFmtId="0" fontId="32" fillId="14" borderId="0" xfId="0" applyFont="1" applyFill="1" applyAlignment="1">
      <alignment horizontal="center" wrapText="1"/>
    </xf>
    <xf numFmtId="0" fontId="0" fillId="53" borderId="0" xfId="0" applyFill="1"/>
    <xf numFmtId="0" fontId="20" fillId="0" borderId="0" xfId="0" applyFont="1" applyAlignment="1">
      <alignment horizontal="center" vertical="center" wrapText="1"/>
    </xf>
    <xf numFmtId="0" fontId="20" fillId="2" borderId="0" xfId="0" applyFont="1" applyFill="1" applyAlignment="1">
      <alignment horizontal="center" vertical="center" wrapText="1"/>
    </xf>
    <xf numFmtId="0" fontId="20" fillId="35" borderId="0" xfId="0" applyFont="1" applyFill="1" applyAlignment="1">
      <alignment horizontal="center" vertical="center" wrapText="1"/>
    </xf>
    <xf numFmtId="0" fontId="20" fillId="53" borderId="0" xfId="0" applyFont="1" applyFill="1" applyAlignment="1">
      <alignment horizontal="center" vertical="center" wrapText="1"/>
    </xf>
    <xf numFmtId="0" fontId="20" fillId="18" borderId="0" xfId="0" applyFont="1" applyFill="1" applyAlignment="1">
      <alignment horizontal="center" vertical="center" wrapText="1"/>
    </xf>
    <xf numFmtId="0" fontId="20" fillId="54" borderId="0" xfId="0" applyFont="1" applyFill="1" applyAlignment="1">
      <alignment horizontal="center" vertical="center" wrapText="1"/>
    </xf>
    <xf numFmtId="0" fontId="0" fillId="29" borderId="20" xfId="0" applyFill="1" applyBorder="1"/>
    <xf numFmtId="0" fontId="0" fillId="29" borderId="21" xfId="0" applyFill="1" applyBorder="1"/>
    <xf numFmtId="0" fontId="0" fillId="29" borderId="3" xfId="0" applyFill="1" applyBorder="1"/>
    <xf numFmtId="0" fontId="0" fillId="29" borderId="18" xfId="0" applyFill="1" applyBorder="1"/>
    <xf numFmtId="0" fontId="22" fillId="29" borderId="0" xfId="0" applyFont="1" applyFill="1"/>
    <xf numFmtId="0" fontId="0" fillId="29" borderId="0" xfId="0" applyFill="1"/>
    <xf numFmtId="0" fontId="0" fillId="29" borderId="22" xfId="0" applyFill="1" applyBorder="1"/>
    <xf numFmtId="0" fontId="0" fillId="29" borderId="23" xfId="0" applyFill="1" applyBorder="1"/>
    <xf numFmtId="0" fontId="0" fillId="29" borderId="24" xfId="0" applyFill="1" applyBorder="1"/>
    <xf numFmtId="0" fontId="0" fillId="29" borderId="25" xfId="0" applyFill="1" applyBorder="1"/>
    <xf numFmtId="0" fontId="0" fillId="34" borderId="20" xfId="0" applyFill="1" applyBorder="1"/>
    <xf numFmtId="0" fontId="0" fillId="34" borderId="21" xfId="0" applyFill="1" applyBorder="1"/>
    <xf numFmtId="0" fontId="0" fillId="34" borderId="3" xfId="0" applyFill="1" applyBorder="1"/>
    <xf numFmtId="0" fontId="0" fillId="34" borderId="18" xfId="0" applyFill="1" applyBorder="1"/>
    <xf numFmtId="0" fontId="0" fillId="34" borderId="0" xfId="0" applyFill="1"/>
    <xf numFmtId="0" fontId="0" fillId="34" borderId="22" xfId="0" applyFill="1" applyBorder="1"/>
    <xf numFmtId="0" fontId="0" fillId="34" borderId="0" xfId="0" applyFill="1" applyAlignment="1">
      <alignment horizontal="left"/>
    </xf>
    <xf numFmtId="0" fontId="0" fillId="34" borderId="23" xfId="0" applyFill="1" applyBorder="1"/>
    <xf numFmtId="0" fontId="0" fillId="34" borderId="24" xfId="0" applyFill="1" applyBorder="1"/>
    <xf numFmtId="0" fontId="0" fillId="34" borderId="25" xfId="0" applyFill="1" applyBorder="1"/>
    <xf numFmtId="0" fontId="0" fillId="30" borderId="26" xfId="4" applyFont="1" applyAlignment="1">
      <protection locked="0"/>
    </xf>
    <xf numFmtId="0" fontId="15" fillId="34" borderId="31" xfId="0" applyFont="1" applyFill="1" applyBorder="1"/>
    <xf numFmtId="0" fontId="33" fillId="30" borderId="26" xfId="8" applyFill="1" applyBorder="1" applyAlignment="1" applyProtection="1">
      <protection locked="0"/>
    </xf>
    <xf numFmtId="0" fontId="19" fillId="30" borderId="2" xfId="4" applyFont="1" applyBorder="1" applyAlignment="1">
      <alignment horizontal="center" vertical="center"/>
      <protection locked="0"/>
    </xf>
    <xf numFmtId="1" fontId="47" fillId="0" borderId="4" xfId="0" applyNumberFormat="1" applyFont="1" applyBorder="1" applyAlignment="1">
      <alignment horizontal="center" vertical="center" wrapText="1"/>
    </xf>
    <xf numFmtId="0" fontId="16" fillId="30" borderId="26" xfId="4" quotePrefix="1">
      <alignment horizontal="right"/>
      <protection locked="0"/>
    </xf>
    <xf numFmtId="0" fontId="0" fillId="11" borderId="7" xfId="0" applyFill="1" applyBorder="1" applyAlignment="1">
      <alignment horizontal="left" vertical="center" wrapText="1"/>
    </xf>
    <xf numFmtId="0" fontId="0" fillId="15" borderId="7" xfId="0" applyFill="1" applyBorder="1" applyAlignment="1">
      <alignment horizontal="left" vertical="center" wrapText="1"/>
    </xf>
    <xf numFmtId="0" fontId="0" fillId="3" borderId="7" xfId="0" applyFill="1" applyBorder="1" applyAlignment="1">
      <alignment horizontal="left" vertical="center" wrapText="1"/>
    </xf>
    <xf numFmtId="0" fontId="0" fillId="6" borderId="7" xfId="0" applyFill="1" applyBorder="1" applyAlignment="1">
      <alignment horizontal="left" vertical="center" wrapText="1"/>
    </xf>
    <xf numFmtId="0" fontId="0" fillId="8" borderId="7" xfId="0" applyFill="1" applyBorder="1" applyAlignment="1">
      <alignment horizontal="left" vertical="center" wrapText="1"/>
    </xf>
    <xf numFmtId="0" fontId="0" fillId="16" borderId="7" xfId="0" applyFill="1" applyBorder="1" applyAlignment="1">
      <alignment horizontal="left" vertical="center" wrapText="1"/>
    </xf>
    <xf numFmtId="0" fontId="0" fillId="5" borderId="7" xfId="0" applyFill="1" applyBorder="1" applyAlignment="1">
      <alignment horizontal="left" vertical="center" wrapText="1"/>
    </xf>
    <xf numFmtId="0" fontId="0" fillId="18" borderId="7" xfId="0" applyFill="1" applyBorder="1" applyAlignment="1">
      <alignment horizontal="left" vertical="center" wrapText="1"/>
    </xf>
    <xf numFmtId="0" fontId="44" fillId="55" borderId="38" xfId="13" applyBorder="1"/>
    <xf numFmtId="0" fontId="16" fillId="30" borderId="8" xfId="4" applyBorder="1" applyAlignment="1">
      <alignment horizontal="center" vertical="center"/>
      <protection locked="0"/>
    </xf>
    <xf numFmtId="0" fontId="0" fillId="30" borderId="8" xfId="4" applyFont="1" applyBorder="1" applyAlignment="1">
      <alignment horizontal="center" vertical="center"/>
      <protection locked="0"/>
    </xf>
    <xf numFmtId="0" fontId="44" fillId="55" borderId="2" xfId="13" applyBorder="1"/>
    <xf numFmtId="0" fontId="42" fillId="14" borderId="0" xfId="11" applyFont="1" applyFill="1" applyAlignment="1">
      <alignment wrapText="1"/>
    </xf>
    <xf numFmtId="0" fontId="42" fillId="14" borderId="0" xfId="11" applyFont="1" applyFill="1" applyAlignment="1"/>
    <xf numFmtId="0" fontId="0" fillId="14" borderId="0" xfId="0" applyFill="1" applyAlignment="1">
      <alignment vertical="top" wrapText="1"/>
    </xf>
    <xf numFmtId="0" fontId="39" fillId="14" borderId="37" xfId="9" applyFill="1" applyBorder="1" applyAlignment="1">
      <alignment wrapText="1"/>
    </xf>
    <xf numFmtId="0" fontId="40" fillId="14" borderId="37" xfId="10" applyFill="1" applyAlignment="1">
      <alignment wrapText="1"/>
    </xf>
    <xf numFmtId="0" fontId="39" fillId="14" borderId="37" xfId="9" applyFill="1" applyBorder="1" applyAlignment="1"/>
    <xf numFmtId="0" fontId="40" fillId="14" borderId="0" xfId="10" applyFill="1" applyBorder="1" applyAlignment="1"/>
    <xf numFmtId="0" fontId="40" fillId="14" borderId="37" xfId="10" applyFill="1" applyAlignment="1"/>
    <xf numFmtId="0" fontId="30" fillId="36" borderId="26" xfId="4" applyFont="1" applyFill="1">
      <alignment horizontal="right"/>
      <protection locked="0"/>
    </xf>
    <xf numFmtId="0" fontId="16" fillId="30" borderId="2" xfId="4" applyBorder="1" applyAlignment="1">
      <alignment horizontal="center" vertical="center"/>
      <protection locked="0"/>
    </xf>
    <xf numFmtId="0" fontId="16" fillId="30" borderId="4" xfId="4" applyBorder="1" applyAlignment="1">
      <alignment horizontal="center" vertical="center"/>
      <protection locked="0"/>
    </xf>
    <xf numFmtId="0" fontId="5" fillId="0" borderId="0" xfId="1" applyFont="1" applyBorder="1" applyAlignment="1">
      <alignment horizontal="left" vertical="center" wrapText="1"/>
    </xf>
    <xf numFmtId="0" fontId="5" fillId="0" borderId="0" xfId="1" applyFont="1" applyBorder="1" applyAlignment="1">
      <alignment horizontal="center" vertical="center" wrapText="1"/>
    </xf>
    <xf numFmtId="0" fontId="14" fillId="0" borderId="0" xfId="0" applyFont="1"/>
    <xf numFmtId="0" fontId="5" fillId="0" borderId="0" xfId="1" applyFont="1" applyFill="1" applyBorder="1" applyAlignment="1">
      <alignment horizontal="center" vertical="center" wrapText="1"/>
    </xf>
    <xf numFmtId="1" fontId="5" fillId="0" borderId="0" xfId="1" applyNumberFormat="1" applyFont="1" applyBorder="1" applyAlignment="1">
      <alignment horizontal="center" vertical="center" wrapText="1"/>
    </xf>
    <xf numFmtId="0" fontId="43" fillId="2" borderId="0" xfId="1" applyFont="1" applyFill="1" applyBorder="1" applyAlignment="1">
      <alignment horizontal="left" vertical="center"/>
    </xf>
    <xf numFmtId="2" fontId="5" fillId="0" borderId="0" xfId="1" applyNumberFormat="1" applyFont="1" applyBorder="1" applyAlignment="1">
      <alignment horizontal="center" vertical="center" wrapText="1"/>
    </xf>
    <xf numFmtId="0" fontId="2" fillId="12" borderId="4" xfId="0" applyFont="1" applyFill="1" applyBorder="1" applyAlignment="1">
      <alignment horizontal="center" vertical="center"/>
    </xf>
    <xf numFmtId="0" fontId="0" fillId="30" borderId="4" xfId="4" applyFont="1" applyBorder="1" applyAlignment="1">
      <alignment horizontal="center" vertical="center"/>
      <protection locked="0"/>
    </xf>
    <xf numFmtId="0" fontId="17" fillId="31" borderId="40" xfId="6" applyBorder="1" applyAlignment="1">
      <alignment horizontal="center" vertical="center"/>
    </xf>
    <xf numFmtId="0" fontId="0" fillId="14" borderId="41" xfId="0" applyFill="1" applyBorder="1"/>
    <xf numFmtId="1" fontId="14" fillId="0" borderId="41" xfId="0" applyNumberFormat="1" applyFont="1" applyBorder="1" applyAlignment="1">
      <alignment horizontal="right"/>
    </xf>
    <xf numFmtId="9" fontId="12" fillId="21" borderId="41" xfId="2" applyNumberFormat="1" applyBorder="1" applyAlignment="1">
      <alignment horizontal="right"/>
    </xf>
    <xf numFmtId="0" fontId="12" fillId="14" borderId="41" xfId="2" applyFill="1" applyBorder="1"/>
    <xf numFmtId="2" fontId="12" fillId="21" borderId="41" xfId="2" applyNumberFormat="1" applyBorder="1"/>
    <xf numFmtId="2" fontId="12" fillId="14" borderId="41" xfId="2" applyNumberFormat="1" applyFill="1" applyBorder="1"/>
    <xf numFmtId="2" fontId="12" fillId="21" borderId="41" xfId="2" applyNumberFormat="1" applyBorder="1" applyAlignment="1">
      <alignment horizontal="right"/>
    </xf>
    <xf numFmtId="1" fontId="21" fillId="14" borderId="41" xfId="2" applyNumberFormat="1" applyFont="1" applyFill="1" applyBorder="1" applyAlignment="1">
      <alignment horizontal="right"/>
    </xf>
    <xf numFmtId="0" fontId="14" fillId="0" borderId="41" xfId="0" applyFont="1" applyBorder="1"/>
    <xf numFmtId="1" fontId="12" fillId="14" borderId="41" xfId="2" applyNumberFormat="1" applyFill="1" applyBorder="1" applyAlignment="1">
      <alignment horizontal="right"/>
    </xf>
    <xf numFmtId="0" fontId="7" fillId="17" borderId="30" xfId="0" applyFont="1" applyFill="1" applyBorder="1" applyAlignment="1">
      <alignment horizontal="center" vertical="center"/>
    </xf>
    <xf numFmtId="0" fontId="7" fillId="20" borderId="30" xfId="0" applyFont="1" applyFill="1" applyBorder="1" applyAlignment="1">
      <alignment horizontal="center" vertical="center"/>
    </xf>
    <xf numFmtId="0" fontId="0" fillId="14" borderId="30" xfId="0" applyFill="1" applyBorder="1"/>
    <xf numFmtId="0" fontId="14" fillId="17" borderId="0" xfId="0" applyFont="1" applyFill="1" applyAlignment="1">
      <alignment horizontal="center" vertical="center"/>
    </xf>
    <xf numFmtId="0" fontId="14" fillId="17" borderId="0" xfId="0" applyFont="1" applyFill="1"/>
    <xf numFmtId="0" fontId="0" fillId="17" borderId="0" xfId="0" applyFill="1"/>
    <xf numFmtId="0" fontId="14" fillId="14" borderId="0" xfId="0" applyFont="1" applyFill="1"/>
    <xf numFmtId="0" fontId="14" fillId="0" borderId="0" xfId="0" applyFont="1" applyAlignment="1">
      <alignment wrapText="1"/>
    </xf>
    <xf numFmtId="0" fontId="14" fillId="0" borderId="0" xfId="0" applyFont="1" applyAlignment="1">
      <alignment horizontal="center" vertical="center"/>
    </xf>
    <xf numFmtId="164" fontId="14" fillId="0" borderId="0" xfId="12" applyFont="1" applyBorder="1"/>
    <xf numFmtId="2" fontId="5" fillId="4" borderId="0" xfId="1" applyNumberFormat="1" applyFont="1" applyFill="1" applyBorder="1" applyAlignment="1">
      <alignment horizontal="center" vertical="center" wrapText="1"/>
    </xf>
    <xf numFmtId="0" fontId="16" fillId="30" borderId="42" xfId="4" applyBorder="1" applyAlignment="1">
      <alignment horizontal="left"/>
      <protection locked="0"/>
    </xf>
    <xf numFmtId="0" fontId="19" fillId="30" borderId="2" xfId="4" applyFont="1" applyBorder="1" applyAlignment="1">
      <alignment horizontal="center" vertical="center" wrapText="1"/>
      <protection locked="0"/>
    </xf>
    <xf numFmtId="0" fontId="7" fillId="17" borderId="0" xfId="0" applyFont="1" applyFill="1" applyAlignment="1">
      <alignment vertical="center"/>
    </xf>
    <xf numFmtId="0" fontId="7" fillId="17" borderId="24" xfId="0" applyFont="1" applyFill="1" applyBorder="1" applyAlignment="1">
      <alignment vertical="center"/>
    </xf>
    <xf numFmtId="0" fontId="5" fillId="0" borderId="20" xfId="1" applyFont="1" applyBorder="1" applyAlignment="1">
      <alignment horizontal="left" vertical="center" wrapText="1"/>
    </xf>
    <xf numFmtId="0" fontId="44" fillId="55" borderId="2" xfId="13" applyBorder="1" applyAlignment="1">
      <alignment horizontal="left" vertical="center" wrapText="1"/>
    </xf>
    <xf numFmtId="0" fontId="0" fillId="30" borderId="2" xfId="4" applyFont="1" applyBorder="1" applyAlignment="1">
      <alignment horizontal="left" vertical="center"/>
      <protection locked="0"/>
    </xf>
    <xf numFmtId="0" fontId="0" fillId="30" borderId="2" xfId="4" applyFont="1" applyBorder="1" applyAlignment="1">
      <alignment horizontal="left" vertical="top" wrapText="1"/>
      <protection locked="0"/>
    </xf>
    <xf numFmtId="0" fontId="5" fillId="2" borderId="2" xfId="1" applyFont="1" applyFill="1" applyBorder="1" applyAlignment="1">
      <alignment horizontal="left" vertical="center" wrapText="1"/>
    </xf>
    <xf numFmtId="0" fontId="5" fillId="32" borderId="12" xfId="1" applyFont="1" applyFill="1" applyBorder="1" applyAlignment="1">
      <alignment horizontal="center" vertical="center" wrapText="1"/>
    </xf>
    <xf numFmtId="0" fontId="5" fillId="32" borderId="11" xfId="1" applyFont="1" applyFill="1" applyBorder="1" applyAlignment="1">
      <alignment horizontal="center" vertical="center" wrapText="1"/>
    </xf>
    <xf numFmtId="0" fontId="5" fillId="26" borderId="12" xfId="1" applyFont="1" applyFill="1" applyBorder="1" applyAlignment="1">
      <alignment horizontal="left" vertical="center" wrapText="1"/>
    </xf>
    <xf numFmtId="0" fontId="0" fillId="20" borderId="12" xfId="0" applyFill="1" applyBorder="1" applyAlignment="1">
      <alignment horizontal="center" vertical="center" wrapText="1"/>
    </xf>
    <xf numFmtId="0" fontId="0" fillId="10" borderId="12" xfId="0" applyFill="1" applyBorder="1" applyAlignment="1">
      <alignment horizontal="center" vertical="center" wrapText="1"/>
    </xf>
    <xf numFmtId="0" fontId="0" fillId="17" borderId="1" xfId="0" applyFill="1" applyBorder="1"/>
    <xf numFmtId="0" fontId="0" fillId="17" borderId="1" xfId="0" applyFill="1" applyBorder="1" applyAlignment="1">
      <alignment horizontal="center" vertical="center" wrapText="1"/>
    </xf>
    <xf numFmtId="0" fontId="14" fillId="17" borderId="1" xfId="0" applyFont="1" applyFill="1" applyBorder="1"/>
    <xf numFmtId="0" fontId="0" fillId="17" borderId="12" xfId="0" applyFill="1" applyBorder="1" applyAlignment="1">
      <alignment horizontal="center" vertical="center" wrapText="1"/>
    </xf>
    <xf numFmtId="0" fontId="2" fillId="4" borderId="15" xfId="0" applyFont="1" applyFill="1" applyBorder="1" applyAlignment="1">
      <alignment horizontal="center" vertical="center" wrapText="1"/>
    </xf>
    <xf numFmtId="0" fontId="0" fillId="20" borderId="13" xfId="0" applyFill="1" applyBorder="1" applyAlignment="1">
      <alignment horizontal="center" vertical="center" wrapText="1"/>
    </xf>
    <xf numFmtId="0" fontId="5" fillId="0" borderId="10" xfId="1" applyFont="1" applyBorder="1" applyAlignment="1">
      <alignment horizontal="left" vertical="center" wrapText="1"/>
    </xf>
    <xf numFmtId="0" fontId="0" fillId="12" borderId="0" xfId="0" applyFill="1" applyAlignment="1">
      <alignment wrapText="1"/>
    </xf>
    <xf numFmtId="9" fontId="0" fillId="14" borderId="0" xfId="0" applyNumberFormat="1" applyFill="1" applyAlignment="1">
      <alignment horizontal="center" wrapText="1"/>
    </xf>
    <xf numFmtId="0" fontId="0" fillId="12" borderId="0" xfId="0" applyFill="1" applyAlignment="1">
      <alignment horizontal="center" vertical="center"/>
    </xf>
    <xf numFmtId="0" fontId="0" fillId="12" borderId="0" xfId="0" applyFill="1" applyAlignment="1">
      <alignment horizontal="left" vertical="center" wrapText="1"/>
    </xf>
    <xf numFmtId="1" fontId="8" fillId="0" borderId="0" xfId="0" quotePrefix="1" applyNumberFormat="1" applyFont="1" applyAlignment="1">
      <alignment horizontal="center" vertical="center" wrapText="1"/>
    </xf>
    <xf numFmtId="1" fontId="8" fillId="0" borderId="0" xfId="0" applyNumberFormat="1" applyFont="1" applyAlignment="1">
      <alignment horizontal="center" vertical="center" wrapText="1"/>
    </xf>
    <xf numFmtId="0" fontId="19" fillId="14" borderId="0" xfId="0" applyFont="1" applyFill="1" applyAlignment="1">
      <alignment horizontal="left"/>
    </xf>
    <xf numFmtId="0" fontId="16" fillId="30" borderId="26" xfId="4" applyAlignment="1">
      <alignment horizontal="left"/>
      <protection locked="0"/>
    </xf>
    <xf numFmtId="0" fontId="0" fillId="29" borderId="0" xfId="0" applyFill="1" applyAlignment="1">
      <alignment horizontal="left" vertical="center"/>
    </xf>
    <xf numFmtId="0" fontId="52" fillId="17" borderId="0" xfId="0" applyFont="1" applyFill="1" applyAlignment="1">
      <alignment horizontal="center" vertical="center"/>
    </xf>
    <xf numFmtId="0" fontId="0" fillId="57" borderId="20" xfId="0" applyFill="1" applyBorder="1"/>
    <xf numFmtId="0" fontId="0" fillId="57" borderId="21" xfId="0" applyFill="1" applyBorder="1"/>
    <xf numFmtId="0" fontId="0" fillId="57" borderId="18" xfId="0" applyFill="1" applyBorder="1"/>
    <xf numFmtId="0" fontId="0" fillId="57" borderId="0" xfId="0" applyFill="1"/>
    <xf numFmtId="0" fontId="0" fillId="57" borderId="0" xfId="0" applyFill="1" applyAlignment="1">
      <alignment horizontal="left"/>
    </xf>
    <xf numFmtId="0" fontId="22" fillId="57" borderId="0" xfId="0" applyFont="1" applyFill="1"/>
    <xf numFmtId="0" fontId="0" fillId="57" borderId="23" xfId="0" applyFill="1" applyBorder="1"/>
    <xf numFmtId="0" fontId="0" fillId="57" borderId="24" xfId="0" applyFill="1" applyBorder="1"/>
    <xf numFmtId="0" fontId="0" fillId="57" borderId="3" xfId="0" applyFill="1" applyBorder="1"/>
    <xf numFmtId="0" fontId="0" fillId="57" borderId="22" xfId="0" applyFill="1" applyBorder="1"/>
    <xf numFmtId="0" fontId="18" fillId="57" borderId="31" xfId="0" applyFont="1" applyFill="1" applyBorder="1"/>
    <xf numFmtId="0" fontId="0" fillId="57" borderId="25" xfId="0" applyFill="1" applyBorder="1"/>
    <xf numFmtId="0" fontId="53" fillId="57" borderId="0" xfId="0" applyFont="1" applyFill="1"/>
    <xf numFmtId="0" fontId="0" fillId="11" borderId="2" xfId="0" applyFill="1" applyBorder="1" applyAlignment="1">
      <alignment horizontal="center" vertical="center" wrapText="1"/>
    </xf>
    <xf numFmtId="0" fontId="5" fillId="0" borderId="2" xfId="1" applyFont="1" applyBorder="1" applyAlignment="1">
      <alignment horizontal="center" vertical="center" wrapText="1"/>
    </xf>
    <xf numFmtId="0" fontId="0" fillId="0" borderId="0" xfId="0" applyAlignment="1">
      <alignment horizontal="center"/>
    </xf>
    <xf numFmtId="0" fontId="5" fillId="0" borderId="18" xfId="1" applyFont="1" applyBorder="1" applyAlignment="1">
      <alignment horizontal="left" vertical="center" wrapText="1"/>
    </xf>
    <xf numFmtId="0" fontId="5" fillId="0" borderId="12" xfId="1" applyFont="1" applyBorder="1" applyAlignment="1">
      <alignment horizontal="left" vertical="center" wrapText="1"/>
    </xf>
    <xf numFmtId="0" fontId="5" fillId="2" borderId="10" xfId="1" applyFont="1" applyFill="1" applyBorder="1" applyAlignment="1">
      <alignment horizontal="center" vertical="center" wrapText="1"/>
    </xf>
    <xf numFmtId="0" fontId="5" fillId="14" borderId="10" xfId="1" applyFont="1" applyFill="1" applyBorder="1" applyAlignment="1">
      <alignment horizontal="center" vertical="center" wrapText="1"/>
    </xf>
    <xf numFmtId="0" fontId="14" fillId="0" borderId="1" xfId="0" applyFont="1" applyBorder="1"/>
    <xf numFmtId="0" fontId="49" fillId="2" borderId="13" xfId="1" applyFont="1" applyFill="1" applyBorder="1" applyAlignment="1">
      <alignment horizontal="left" vertical="center" wrapText="1"/>
    </xf>
    <xf numFmtId="0" fontId="17" fillId="31" borderId="43" xfId="6" applyBorder="1" applyAlignment="1">
      <alignment horizontal="center" vertical="center"/>
    </xf>
    <xf numFmtId="0" fontId="14" fillId="32" borderId="44" xfId="0" applyFont="1" applyFill="1" applyBorder="1" applyAlignment="1">
      <alignment horizontal="center" vertical="center"/>
    </xf>
    <xf numFmtId="0" fontId="14" fillId="32" borderId="1" xfId="0" applyFont="1" applyFill="1" applyBorder="1" applyAlignment="1">
      <alignment horizontal="center" vertical="center"/>
    </xf>
    <xf numFmtId="0" fontId="27" fillId="32" borderId="1" xfId="0" applyFont="1" applyFill="1" applyBorder="1" applyAlignment="1">
      <alignment horizontal="center" vertical="center"/>
    </xf>
    <xf numFmtId="0" fontId="0" fillId="14" borderId="1" xfId="0" applyFill="1" applyBorder="1"/>
    <xf numFmtId="9" fontId="0" fillId="14" borderId="1" xfId="0" applyNumberFormat="1" applyFill="1" applyBorder="1" applyAlignment="1">
      <alignment horizontal="left" vertical="center"/>
    </xf>
    <xf numFmtId="0" fontId="0" fillId="11" borderId="45" xfId="0" applyFill="1" applyBorder="1" applyAlignment="1">
      <alignment horizontal="left" vertical="center"/>
    </xf>
    <xf numFmtId="0" fontId="0" fillId="19" borderId="46" xfId="0" applyFill="1" applyBorder="1" applyAlignment="1">
      <alignment horizontal="left" vertical="center"/>
    </xf>
    <xf numFmtId="0" fontId="0" fillId="11" borderId="46" xfId="0" applyFill="1" applyBorder="1" applyAlignment="1">
      <alignment horizontal="left" vertical="center"/>
    </xf>
    <xf numFmtId="0" fontId="13" fillId="11" borderId="46" xfId="0" applyFont="1" applyFill="1" applyBorder="1" applyAlignment="1">
      <alignment horizontal="left" vertical="center"/>
    </xf>
    <xf numFmtId="0" fontId="0" fillId="5" borderId="46" xfId="0" applyFill="1" applyBorder="1" applyAlignment="1">
      <alignment horizontal="left" vertical="center"/>
    </xf>
    <xf numFmtId="0" fontId="0" fillId="14" borderId="46" xfId="0" applyFill="1" applyBorder="1" applyAlignment="1">
      <alignment horizontal="left" vertical="center" wrapText="1"/>
    </xf>
    <xf numFmtId="0" fontId="0" fillId="15" borderId="46" xfId="0" applyFill="1" applyBorder="1" applyAlignment="1">
      <alignment horizontal="left" vertical="center" wrapText="1"/>
    </xf>
    <xf numFmtId="0" fontId="13" fillId="15" borderId="46" xfId="0" applyFont="1" applyFill="1" applyBorder="1" applyAlignment="1">
      <alignment horizontal="left" vertical="center" wrapText="1"/>
    </xf>
    <xf numFmtId="0" fontId="0" fillId="3" borderId="46" xfId="0" applyFill="1" applyBorder="1" applyAlignment="1">
      <alignment horizontal="left" vertical="center" wrapText="1"/>
    </xf>
    <xf numFmtId="0" fontId="0" fillId="6" borderId="46" xfId="0" applyFill="1" applyBorder="1" applyAlignment="1">
      <alignment horizontal="left" vertical="center" wrapText="1"/>
    </xf>
    <xf numFmtId="0" fontId="13" fillId="6" borderId="46" xfId="0" applyFont="1" applyFill="1" applyBorder="1" applyAlignment="1">
      <alignment horizontal="left" vertical="center" wrapText="1"/>
    </xf>
    <xf numFmtId="0" fontId="0" fillId="8" borderId="46" xfId="0" applyFill="1" applyBorder="1" applyAlignment="1">
      <alignment horizontal="left" vertical="center" wrapText="1"/>
    </xf>
    <xf numFmtId="0" fontId="13" fillId="8" borderId="46" xfId="0" applyFont="1" applyFill="1" applyBorder="1" applyAlignment="1">
      <alignment horizontal="left" vertical="center" wrapText="1"/>
    </xf>
    <xf numFmtId="0" fontId="0" fillId="16" borderId="46" xfId="0" applyFill="1" applyBorder="1" applyAlignment="1">
      <alignment horizontal="left" vertical="center" wrapText="1"/>
    </xf>
    <xf numFmtId="0" fontId="13" fillId="16" borderId="46" xfId="0" applyFont="1" applyFill="1" applyBorder="1" applyAlignment="1">
      <alignment horizontal="left" vertical="center" wrapText="1"/>
    </xf>
    <xf numFmtId="0" fontId="0" fillId="5" borderId="46" xfId="0" applyFill="1" applyBorder="1" applyAlignment="1">
      <alignment horizontal="left" vertical="center" wrapText="1"/>
    </xf>
    <xf numFmtId="0" fontId="0" fillId="5" borderId="47" xfId="0" applyFill="1" applyBorder="1" applyAlignment="1">
      <alignment horizontal="left" vertical="center" wrapText="1"/>
    </xf>
    <xf numFmtId="0" fontId="0" fillId="11" borderId="48" xfId="0" applyFill="1" applyBorder="1" applyAlignment="1">
      <alignment horizontal="left" vertical="center" wrapText="1"/>
    </xf>
    <xf numFmtId="0" fontId="0" fillId="11" borderId="49" xfId="0" applyFill="1" applyBorder="1" applyAlignment="1">
      <alignment horizontal="left" vertical="center" wrapText="1"/>
    </xf>
    <xf numFmtId="0" fontId="0" fillId="11" borderId="50" xfId="0" applyFill="1" applyBorder="1" applyAlignment="1">
      <alignment horizontal="left" vertical="center" wrapText="1"/>
    </xf>
    <xf numFmtId="0" fontId="2" fillId="12" borderId="50" xfId="0" applyFont="1" applyFill="1" applyBorder="1" applyAlignment="1">
      <alignment horizontal="center" vertical="center"/>
    </xf>
    <xf numFmtId="0" fontId="0" fillId="30" borderId="50" xfId="4" applyFont="1" applyBorder="1" applyAlignment="1">
      <alignment horizontal="center" vertical="center"/>
      <protection locked="0"/>
    </xf>
    <xf numFmtId="9" fontId="16" fillId="30" borderId="50" xfId="4" applyNumberFormat="1" applyBorder="1" applyAlignment="1">
      <alignment horizontal="center" vertical="center"/>
      <protection locked="0"/>
    </xf>
    <xf numFmtId="0" fontId="16" fillId="30" borderId="21" xfId="4" applyBorder="1" applyAlignment="1">
      <alignment horizontal="center" vertical="center"/>
      <protection locked="0"/>
    </xf>
    <xf numFmtId="9" fontId="0" fillId="0" borderId="39" xfId="5" applyFont="1" applyBorder="1" applyAlignment="1">
      <alignment horizontal="center" vertical="center"/>
    </xf>
    <xf numFmtId="0" fontId="0" fillId="14" borderId="50" xfId="0" applyFill="1" applyBorder="1" applyAlignment="1">
      <alignment horizontal="left" vertical="center" wrapText="1"/>
    </xf>
    <xf numFmtId="0" fontId="0" fillId="12" borderId="50" xfId="0" applyFill="1" applyBorder="1" applyAlignment="1">
      <alignment horizontal="center" vertical="center"/>
    </xf>
    <xf numFmtId="0" fontId="0" fillId="12" borderId="51" xfId="0" applyFill="1" applyBorder="1" applyAlignment="1">
      <alignment horizontal="center" vertical="center"/>
    </xf>
    <xf numFmtId="0" fontId="0" fillId="11" borderId="32" xfId="0" applyFill="1" applyBorder="1" applyAlignment="1">
      <alignment horizontal="left" vertical="center" wrapText="1"/>
    </xf>
    <xf numFmtId="0" fontId="0" fillId="12" borderId="52" xfId="0" applyFill="1" applyBorder="1" applyAlignment="1">
      <alignment horizontal="center" vertical="center"/>
    </xf>
    <xf numFmtId="0" fontId="0" fillId="7" borderId="32" xfId="0" applyFill="1" applyBorder="1" applyAlignment="1">
      <alignment horizontal="left" vertical="center" wrapText="1"/>
    </xf>
    <xf numFmtId="0" fontId="0" fillId="18" borderId="32" xfId="0" applyFill="1" applyBorder="1" applyAlignment="1">
      <alignment horizontal="left" vertical="center" wrapText="1"/>
    </xf>
    <xf numFmtId="0" fontId="0" fillId="18" borderId="33" xfId="0" applyFill="1" applyBorder="1" applyAlignment="1">
      <alignment horizontal="left" vertical="center" wrapText="1"/>
    </xf>
    <xf numFmtId="0" fontId="44" fillId="55" borderId="53" xfId="13" applyBorder="1"/>
    <xf numFmtId="0" fontId="44" fillId="55" borderId="54" xfId="13" applyBorder="1"/>
    <xf numFmtId="0" fontId="2" fillId="12" borderId="55" xfId="0" applyFont="1" applyFill="1" applyBorder="1" applyAlignment="1">
      <alignment horizontal="center" vertical="center"/>
    </xf>
    <xf numFmtId="0" fontId="0" fillId="30" borderId="55" xfId="4" applyFont="1" applyBorder="1" applyAlignment="1">
      <alignment horizontal="center" vertical="center"/>
      <protection locked="0"/>
    </xf>
    <xf numFmtId="9" fontId="16" fillId="30" borderId="54" xfId="4" applyNumberFormat="1" applyBorder="1" applyAlignment="1">
      <alignment horizontal="center" vertical="center"/>
      <protection locked="0"/>
    </xf>
    <xf numFmtId="0" fontId="16" fillId="30" borderId="56" xfId="4" applyBorder="1" applyAlignment="1">
      <alignment horizontal="center" vertical="center"/>
      <protection locked="0"/>
    </xf>
    <xf numFmtId="9" fontId="0" fillId="0" borderId="54" xfId="5" applyFont="1" applyBorder="1" applyAlignment="1">
      <alignment horizontal="center" vertical="center"/>
    </xf>
    <xf numFmtId="0" fontId="0" fillId="14" borderId="54" xfId="0" applyFill="1" applyBorder="1" applyAlignment="1">
      <alignment horizontal="left" vertical="center" wrapText="1"/>
    </xf>
    <xf numFmtId="0" fontId="0" fillId="12" borderId="57" xfId="0" applyFill="1" applyBorder="1" applyAlignment="1">
      <alignment horizontal="center" vertical="center"/>
    </xf>
    <xf numFmtId="0" fontId="0" fillId="14" borderId="44" xfId="0" applyFill="1" applyBorder="1" applyAlignment="1">
      <alignment horizontal="left" vertical="center"/>
    </xf>
    <xf numFmtId="9" fontId="13" fillId="0" borderId="50" xfId="5" applyFont="1" applyBorder="1" applyAlignment="1">
      <alignment horizontal="center" vertical="center" wrapText="1"/>
    </xf>
    <xf numFmtId="9" fontId="13" fillId="0" borderId="2" xfId="5" applyFont="1" applyBorder="1" applyAlignment="1">
      <alignment horizontal="center" vertical="center" wrapText="1"/>
    </xf>
    <xf numFmtId="9" fontId="13" fillId="0" borderId="54" xfId="5" applyFont="1" applyBorder="1" applyAlignment="1">
      <alignment horizontal="center" vertical="center" wrapText="1"/>
    </xf>
    <xf numFmtId="0" fontId="42" fillId="14" borderId="0" xfId="11" applyFont="1" applyFill="1" applyAlignment="1">
      <alignment horizontal="left" vertical="center" wrapText="1"/>
    </xf>
    <xf numFmtId="0" fontId="0" fillId="58" borderId="20" xfId="0" applyFill="1" applyBorder="1"/>
    <xf numFmtId="0" fontId="0" fillId="58" borderId="21" xfId="0" applyFill="1" applyBorder="1"/>
    <xf numFmtId="0" fontId="0" fillId="58" borderId="3" xfId="0" applyFill="1" applyBorder="1"/>
    <xf numFmtId="0" fontId="0" fillId="58" borderId="18" xfId="0" applyFill="1" applyBorder="1"/>
    <xf numFmtId="0" fontId="0" fillId="58" borderId="0" xfId="0" applyFill="1"/>
    <xf numFmtId="0" fontId="0" fillId="58" borderId="22" xfId="0" applyFill="1" applyBorder="1"/>
    <xf numFmtId="0" fontId="53" fillId="29" borderId="0" xfId="0" applyFont="1" applyFill="1"/>
    <xf numFmtId="0" fontId="53" fillId="34" borderId="0" xfId="0" applyFont="1" applyFill="1"/>
    <xf numFmtId="0" fontId="25" fillId="14" borderId="0" xfId="0" applyFont="1" applyFill="1"/>
    <xf numFmtId="0" fontId="53" fillId="58" borderId="0" xfId="0" applyFont="1" applyFill="1"/>
    <xf numFmtId="0" fontId="0" fillId="58" borderId="23" xfId="0" applyFill="1" applyBorder="1"/>
    <xf numFmtId="0" fontId="0" fillId="58" borderId="24" xfId="0" applyFill="1" applyBorder="1"/>
    <xf numFmtId="0" fontId="0" fillId="58" borderId="25" xfId="0" applyFill="1" applyBorder="1"/>
    <xf numFmtId="0" fontId="54" fillId="12" borderId="21" xfId="0" applyFont="1" applyFill="1" applyBorder="1"/>
    <xf numFmtId="0" fontId="25" fillId="12" borderId="0" xfId="0" applyFont="1" applyFill="1"/>
    <xf numFmtId="0" fontId="7" fillId="14" borderId="0" xfId="0" applyFont="1" applyFill="1"/>
    <xf numFmtId="0" fontId="0" fillId="19" borderId="0" xfId="0" applyFill="1" applyAlignment="1">
      <alignment horizontal="center" vertical="center"/>
    </xf>
    <xf numFmtId="0" fontId="5" fillId="59" borderId="12" xfId="1" applyFont="1" applyFill="1" applyBorder="1" applyAlignment="1">
      <alignment horizontal="left" vertical="center" wrapText="1"/>
    </xf>
    <xf numFmtId="0" fontId="5" fillId="59" borderId="0" xfId="1" applyFont="1" applyFill="1" applyBorder="1" applyAlignment="1">
      <alignment horizontal="left" vertical="center" wrapText="1"/>
    </xf>
    <xf numFmtId="0" fontId="14" fillId="59" borderId="1" xfId="0" applyFont="1" applyFill="1" applyBorder="1" applyAlignment="1">
      <alignment horizontal="center" vertical="center"/>
    </xf>
    <xf numFmtId="0" fontId="2" fillId="59" borderId="50" xfId="4" applyFont="1" applyFill="1" applyBorder="1" applyAlignment="1">
      <alignment horizontal="center" vertical="center"/>
      <protection locked="0"/>
    </xf>
    <xf numFmtId="0" fontId="2" fillId="59" borderId="4" xfId="4" applyFont="1" applyFill="1" applyBorder="1" applyAlignment="1">
      <alignment horizontal="center" vertical="center"/>
      <protection locked="0"/>
    </xf>
    <xf numFmtId="0" fontId="2" fillId="59" borderId="55" xfId="4" applyFont="1" applyFill="1" applyBorder="1" applyAlignment="1">
      <alignment horizontal="center" vertical="center"/>
      <protection locked="0"/>
    </xf>
    <xf numFmtId="10" fontId="50" fillId="4" borderId="0" xfId="5" applyNumberFormat="1" applyFont="1" applyFill="1" applyBorder="1" applyAlignment="1">
      <alignment horizontal="center" vertical="center" wrapText="1"/>
    </xf>
    <xf numFmtId="9" fontId="13" fillId="12" borderId="0" xfId="5" applyFont="1" applyFill="1" applyBorder="1" applyAlignment="1">
      <alignment horizontal="center" vertical="center" wrapText="1"/>
    </xf>
    <xf numFmtId="10" fontId="13" fillId="12" borderId="0" xfId="5" applyNumberFormat="1" applyFont="1" applyFill="1" applyBorder="1" applyAlignment="1">
      <alignment horizontal="center" vertical="center" wrapText="1"/>
    </xf>
    <xf numFmtId="168" fontId="13" fillId="12" borderId="24" xfId="0" applyNumberFormat="1" applyFont="1" applyFill="1" applyBorder="1" applyAlignment="1">
      <alignment horizontal="center"/>
    </xf>
    <xf numFmtId="2" fontId="14" fillId="0" borderId="0" xfId="0" applyNumberFormat="1" applyFont="1"/>
    <xf numFmtId="9" fontId="0" fillId="14" borderId="0" xfId="5" applyFont="1" applyFill="1"/>
    <xf numFmtId="164" fontId="0" fillId="14" borderId="0" xfId="12" applyFont="1" applyFill="1"/>
    <xf numFmtId="169" fontId="28" fillId="48" borderId="2" xfId="0" applyNumberFormat="1" applyFont="1" applyFill="1" applyBorder="1"/>
    <xf numFmtId="0" fontId="1" fillId="20" borderId="30" xfId="0" applyFont="1" applyFill="1" applyBorder="1" applyAlignment="1">
      <alignment horizontal="center" vertical="center" wrapText="1"/>
    </xf>
    <xf numFmtId="0" fontId="2" fillId="18" borderId="0" xfId="0" applyFont="1" applyFill="1" applyAlignment="1">
      <alignment horizontal="center" vertical="center" wrapText="1"/>
    </xf>
    <xf numFmtId="0" fontId="0" fillId="20" borderId="0" xfId="0" applyFill="1" applyAlignment="1">
      <alignment horizontal="center" vertical="center" wrapText="1"/>
    </xf>
    <xf numFmtId="0" fontId="48" fillId="0" borderId="0" xfId="0" applyFont="1" applyAlignment="1">
      <alignment vertical="center" wrapText="1"/>
    </xf>
    <xf numFmtId="0" fontId="69" fillId="0" borderId="0" xfId="0" applyFont="1" applyAlignment="1">
      <alignment horizontal="center" vertical="center" wrapText="1"/>
    </xf>
    <xf numFmtId="0" fontId="7" fillId="10" borderId="30" xfId="0" applyFont="1" applyFill="1" applyBorder="1" applyAlignment="1">
      <alignment horizontal="center" vertical="center"/>
    </xf>
    <xf numFmtId="0" fontId="2" fillId="10" borderId="0" xfId="0" applyFont="1" applyFill="1" applyAlignment="1">
      <alignment horizontal="center" vertical="center" wrapText="1"/>
    </xf>
    <xf numFmtId="10" fontId="5" fillId="0" borderId="0" xfId="5" applyNumberFormat="1" applyFont="1" applyBorder="1" applyAlignment="1">
      <alignment horizontal="center" vertical="center" wrapText="1"/>
    </xf>
    <xf numFmtId="166" fontId="22" fillId="12" borderId="0" xfId="5" applyNumberFormat="1" applyFont="1" applyFill="1" applyBorder="1" applyAlignment="1">
      <alignment horizontal="right"/>
    </xf>
    <xf numFmtId="166" fontId="23" fillId="12" borderId="0" xfId="5" applyNumberFormat="1" applyFont="1" applyFill="1" applyBorder="1" applyAlignment="1">
      <alignment horizontal="right" vertical="center" wrapText="1"/>
    </xf>
    <xf numFmtId="166" fontId="53" fillId="12" borderId="0" xfId="5" applyNumberFormat="1" applyFont="1" applyFill="1" applyBorder="1"/>
    <xf numFmtId="166" fontId="23" fillId="12" borderId="0" xfId="5" applyNumberFormat="1" applyFont="1" applyFill="1" applyBorder="1"/>
    <xf numFmtId="166" fontId="0" fillId="12" borderId="2" xfId="0" applyNumberFormat="1" applyFill="1" applyBorder="1" applyAlignment="1">
      <alignment horizontal="center"/>
    </xf>
    <xf numFmtId="166" fontId="21" fillId="12" borderId="0" xfId="5" applyNumberFormat="1" applyFont="1" applyFill="1" applyBorder="1" applyAlignment="1">
      <alignment horizontal="center" vertical="center" wrapText="1"/>
    </xf>
    <xf numFmtId="0" fontId="18" fillId="0" borderId="1" xfId="0" applyFont="1" applyBorder="1"/>
    <xf numFmtId="2" fontId="71" fillId="0" borderId="0" xfId="0" applyNumberFormat="1" applyFont="1"/>
    <xf numFmtId="0" fontId="8" fillId="14" borderId="2" xfId="7" applyFill="1" applyBorder="1" applyProtection="1">
      <alignment horizontal="center"/>
    </xf>
    <xf numFmtId="2" fontId="28" fillId="47" borderId="2" xfId="0" applyNumberFormat="1" applyFont="1" applyFill="1" applyBorder="1" applyAlignment="1">
      <alignment horizontal="center"/>
    </xf>
    <xf numFmtId="2" fontId="28" fillId="48" borderId="2" xfId="0" applyNumberFormat="1" applyFont="1" applyFill="1" applyBorder="1" applyAlignment="1">
      <alignment horizontal="center"/>
    </xf>
    <xf numFmtId="2" fontId="30" fillId="47" borderId="2" xfId="0" applyNumberFormat="1" applyFont="1" applyFill="1" applyBorder="1"/>
    <xf numFmtId="2" fontId="30" fillId="48" borderId="2" xfId="0" applyNumberFormat="1" applyFont="1" applyFill="1" applyBorder="1"/>
    <xf numFmtId="0" fontId="68" fillId="0" borderId="68" xfId="0" applyFont="1" applyBorder="1" applyAlignment="1">
      <alignment horizontal="center" vertical="center" wrapText="1"/>
    </xf>
    <xf numFmtId="0" fontId="68" fillId="0" borderId="20" xfId="0" applyFont="1" applyBorder="1" applyAlignment="1">
      <alignment horizontal="center" vertical="center" wrapText="1"/>
    </xf>
    <xf numFmtId="0" fontId="69" fillId="0" borderId="10" xfId="0" applyFont="1" applyBorder="1" applyAlignment="1">
      <alignment horizontal="center" vertical="center" wrapText="1"/>
    </xf>
    <xf numFmtId="0" fontId="69" fillId="0" borderId="12" xfId="0" applyFont="1" applyBorder="1" applyAlignment="1">
      <alignment horizontal="center" vertical="center" wrapText="1"/>
    </xf>
    <xf numFmtId="0" fontId="69" fillId="0" borderId="13" xfId="0" applyFont="1" applyBorder="1" applyAlignment="1">
      <alignment horizontal="center" vertical="center" wrapText="1"/>
    </xf>
    <xf numFmtId="0" fontId="69" fillId="0" borderId="44" xfId="0" applyFont="1" applyBorder="1" applyAlignment="1">
      <alignment horizontal="center" vertical="center" wrapText="1"/>
    </xf>
    <xf numFmtId="0" fontId="68" fillId="0" borderId="8" xfId="0" applyFont="1" applyBorder="1" applyAlignment="1">
      <alignment horizontal="center" vertical="center" wrapText="1"/>
    </xf>
    <xf numFmtId="0" fontId="69" fillId="0" borderId="67" xfId="0" applyFont="1" applyBorder="1" applyAlignment="1">
      <alignment horizontal="center" vertical="center" wrapText="1"/>
    </xf>
    <xf numFmtId="2" fontId="48" fillId="0" borderId="70" xfId="0" applyNumberFormat="1" applyFont="1" applyBorder="1" applyAlignment="1">
      <alignment horizontal="center" vertical="center"/>
    </xf>
    <xf numFmtId="2" fontId="48" fillId="0" borderId="4" xfId="0" applyNumberFormat="1" applyFont="1" applyBorder="1" applyAlignment="1">
      <alignment horizontal="center" vertical="center"/>
    </xf>
    <xf numFmtId="2" fontId="48" fillId="0" borderId="52" xfId="0" applyNumberFormat="1" applyFont="1" applyBorder="1" applyAlignment="1">
      <alignment horizontal="center" vertical="center"/>
    </xf>
    <xf numFmtId="9" fontId="48" fillId="0" borderId="70" xfId="5" applyFont="1" applyBorder="1" applyAlignment="1">
      <alignment horizontal="center" vertical="center"/>
    </xf>
    <xf numFmtId="9" fontId="48" fillId="0" borderId="4" xfId="5" applyFont="1" applyBorder="1" applyAlignment="1">
      <alignment horizontal="center" vertical="center"/>
    </xf>
    <xf numFmtId="9" fontId="48" fillId="0" borderId="52" xfId="5" applyFont="1" applyBorder="1" applyAlignment="1">
      <alignment horizontal="center" vertical="center"/>
    </xf>
    <xf numFmtId="9" fontId="48" fillId="0" borderId="45" xfId="5" applyFont="1" applyBorder="1" applyAlignment="1">
      <alignment horizontal="center" vertical="center"/>
    </xf>
    <xf numFmtId="9" fontId="48" fillId="0" borderId="70" xfId="0" applyNumberFormat="1" applyFont="1" applyBorder="1" applyAlignment="1">
      <alignment horizontal="center" vertical="center"/>
    </xf>
    <xf numFmtId="9" fontId="48" fillId="0" borderId="4" xfId="0" applyNumberFormat="1" applyFont="1" applyBorder="1" applyAlignment="1">
      <alignment horizontal="center" vertical="center"/>
    </xf>
    <xf numFmtId="9" fontId="48" fillId="0" borderId="52" xfId="0" applyNumberFormat="1" applyFont="1" applyBorder="1" applyAlignment="1">
      <alignment horizontal="center" vertical="center"/>
    </xf>
    <xf numFmtId="9" fontId="48" fillId="0" borderId="8" xfId="0" applyNumberFormat="1" applyFont="1" applyBorder="1" applyAlignment="1">
      <alignment horizontal="center" vertical="center"/>
    </xf>
    <xf numFmtId="0" fontId="69" fillId="0" borderId="15" xfId="0" applyFont="1" applyBorder="1" applyAlignment="1">
      <alignment horizontal="center" vertical="center" wrapText="1"/>
    </xf>
    <xf numFmtId="2" fontId="48" fillId="0" borderId="32" xfId="0" applyNumberFormat="1" applyFont="1" applyBorder="1" applyAlignment="1">
      <alignment horizontal="center" vertical="center"/>
    </xf>
    <xf numFmtId="2" fontId="48" fillId="0" borderId="2" xfId="0" applyNumberFormat="1" applyFont="1" applyBorder="1" applyAlignment="1">
      <alignment horizontal="center" vertical="center"/>
    </xf>
    <xf numFmtId="2" fontId="48" fillId="0" borderId="71" xfId="0" applyNumberFormat="1" applyFont="1" applyBorder="1" applyAlignment="1">
      <alignment horizontal="center" vertical="center"/>
    </xf>
    <xf numFmtId="2" fontId="48" fillId="0" borderId="33" xfId="0" applyNumberFormat="1" applyFont="1" applyBorder="1" applyAlignment="1">
      <alignment horizontal="center" vertical="center"/>
    </xf>
    <xf numFmtId="2" fontId="48" fillId="0" borderId="54" xfId="0" applyNumberFormat="1" applyFont="1" applyBorder="1" applyAlignment="1">
      <alignment horizontal="center" vertical="center"/>
    </xf>
    <xf numFmtId="2" fontId="48" fillId="0" borderId="72" xfId="0" applyNumberFormat="1" applyFont="1" applyBorder="1" applyAlignment="1">
      <alignment horizontal="center" vertical="center"/>
    </xf>
    <xf numFmtId="2" fontId="48" fillId="0" borderId="47" xfId="0" applyNumberFormat="1" applyFont="1" applyBorder="1" applyAlignment="1">
      <alignment horizontal="center" vertical="center"/>
    </xf>
    <xf numFmtId="9" fontId="48" fillId="0" borderId="32" xfId="0" applyNumberFormat="1" applyFont="1" applyBorder="1" applyAlignment="1">
      <alignment horizontal="center" vertical="center"/>
    </xf>
    <xf numFmtId="9" fontId="48" fillId="0" borderId="2" xfId="0" applyNumberFormat="1" applyFont="1" applyBorder="1" applyAlignment="1">
      <alignment horizontal="center" vertical="center"/>
    </xf>
    <xf numFmtId="9" fontId="48" fillId="0" borderId="71" xfId="0" applyNumberFormat="1" applyFont="1" applyBorder="1" applyAlignment="1">
      <alignment horizontal="center" vertical="center"/>
    </xf>
    <xf numFmtId="0" fontId="69" fillId="0" borderId="73" xfId="0" applyFont="1" applyBorder="1" applyAlignment="1">
      <alignment horizontal="center" vertical="center" wrapText="1"/>
    </xf>
    <xf numFmtId="10" fontId="48" fillId="0" borderId="0" xfId="0" applyNumberFormat="1" applyFont="1" applyAlignment="1">
      <alignment vertical="center"/>
    </xf>
    <xf numFmtId="0" fontId="48" fillId="0" borderId="0" xfId="0" applyFont="1" applyAlignment="1">
      <alignment vertical="center"/>
    </xf>
    <xf numFmtId="0" fontId="70" fillId="0" borderId="0" xfId="0" applyFont="1" applyAlignment="1">
      <alignment vertical="center"/>
    </xf>
    <xf numFmtId="0" fontId="69" fillId="0" borderId="74" xfId="0" applyFont="1" applyBorder="1" applyAlignment="1">
      <alignment horizontal="center" vertical="center" wrapText="1"/>
    </xf>
    <xf numFmtId="9" fontId="48" fillId="0" borderId="33" xfId="0" applyNumberFormat="1" applyFont="1" applyBorder="1" applyAlignment="1">
      <alignment horizontal="center" vertical="center"/>
    </xf>
    <xf numFmtId="9" fontId="48" fillId="0" borderId="54" xfId="0" applyNumberFormat="1" applyFont="1" applyBorder="1" applyAlignment="1">
      <alignment horizontal="center" vertical="center"/>
    </xf>
    <xf numFmtId="9" fontId="48" fillId="0" borderId="72" xfId="0" applyNumberFormat="1" applyFont="1" applyBorder="1" applyAlignment="1">
      <alignment horizontal="center" vertical="center"/>
    </xf>
    <xf numFmtId="2" fontId="72" fillId="0" borderId="0" xfId="0" applyNumberFormat="1" applyFont="1"/>
    <xf numFmtId="0" fontId="62" fillId="0" borderId="0" xfId="0" applyFont="1"/>
    <xf numFmtId="0" fontId="62" fillId="46" borderId="2" xfId="0" applyFont="1" applyFill="1" applyBorder="1" applyAlignment="1">
      <alignment horizontal="center" vertical="center" wrapText="1"/>
    </xf>
    <xf numFmtId="2" fontId="62" fillId="48" borderId="2" xfId="0" applyNumberFormat="1" applyFont="1" applyFill="1" applyBorder="1"/>
    <xf numFmtId="165" fontId="62" fillId="0" borderId="2" xfId="0" applyNumberFormat="1" applyFont="1" applyBorder="1"/>
    <xf numFmtId="2" fontId="62" fillId="0" borderId="2" xfId="0" applyNumberFormat="1" applyFont="1" applyBorder="1"/>
    <xf numFmtId="0" fontId="62" fillId="0" borderId="2" xfId="0" applyFont="1" applyBorder="1"/>
    <xf numFmtId="1" fontId="62" fillId="0" borderId="2" xfId="0" applyNumberFormat="1" applyFont="1" applyBorder="1"/>
    <xf numFmtId="0" fontId="62" fillId="32" borderId="2" xfId="0" applyFont="1" applyFill="1" applyBorder="1"/>
    <xf numFmtId="1" fontId="62" fillId="32" borderId="2" xfId="0" applyNumberFormat="1" applyFont="1" applyFill="1" applyBorder="1"/>
    <xf numFmtId="0" fontId="62" fillId="46" borderId="69" xfId="0" applyFont="1" applyFill="1" applyBorder="1" applyAlignment="1">
      <alignment horizontal="center" vertical="center" wrapText="1"/>
    </xf>
    <xf numFmtId="0" fontId="62" fillId="46" borderId="2" xfId="0" applyFont="1" applyFill="1" applyBorder="1" applyAlignment="1">
      <alignment horizontal="left"/>
    </xf>
    <xf numFmtId="0" fontId="62" fillId="48" borderId="0" xfId="0" applyFont="1" applyFill="1" applyAlignment="1">
      <alignment horizontal="center"/>
    </xf>
    <xf numFmtId="0" fontId="51" fillId="56" borderId="0" xfId="14" applyAlignment="1">
      <alignment vertical="center" wrapText="1"/>
    </xf>
    <xf numFmtId="0" fontId="0" fillId="0" borderId="0" xfId="0" applyAlignment="1">
      <alignment vertical="center" wrapText="1"/>
    </xf>
    <xf numFmtId="0" fontId="28" fillId="0" borderId="58" xfId="0" applyFont="1" applyBorder="1" applyAlignment="1">
      <alignment vertical="center" wrapText="1" readingOrder="1"/>
    </xf>
    <xf numFmtId="0" fontId="30" fillId="0" borderId="0" xfId="0" applyFont="1" applyAlignment="1">
      <alignment vertical="center" wrapText="1"/>
    </xf>
    <xf numFmtId="0" fontId="0" fillId="0" borderId="0" xfId="0" applyAlignment="1">
      <alignment vertical="center"/>
    </xf>
    <xf numFmtId="0" fontId="22" fillId="29" borderId="0" xfId="0" applyFont="1" applyFill="1" applyAlignment="1">
      <alignment vertical="center" wrapText="1"/>
    </xf>
    <xf numFmtId="0" fontId="56" fillId="60" borderId="0" xfId="0" applyFont="1" applyFill="1" applyAlignment="1">
      <alignment vertical="center" wrapText="1"/>
    </xf>
    <xf numFmtId="0" fontId="0" fillId="29" borderId="0" xfId="0" applyFill="1" applyAlignment="1">
      <alignment vertical="center" wrapText="1"/>
    </xf>
    <xf numFmtId="0" fontId="57" fillId="29" borderId="59" xfId="0" applyFont="1" applyFill="1" applyBorder="1" applyAlignment="1">
      <alignment vertical="center" wrapText="1" readingOrder="1"/>
    </xf>
    <xf numFmtId="0" fontId="30" fillId="60" borderId="0" xfId="0" applyFont="1" applyFill="1" applyAlignment="1">
      <alignment vertical="center" wrapText="1"/>
    </xf>
    <xf numFmtId="0" fontId="28" fillId="29" borderId="59" xfId="0" applyFont="1" applyFill="1" applyBorder="1" applyAlignment="1">
      <alignment vertical="center" wrapText="1" readingOrder="1"/>
    </xf>
    <xf numFmtId="0" fontId="0" fillId="29" borderId="0" xfId="0" applyFill="1" applyAlignment="1">
      <alignment horizontal="left" vertical="center" wrapText="1"/>
    </xf>
    <xf numFmtId="0" fontId="15" fillId="29" borderId="0" xfId="0" applyFont="1" applyFill="1" applyAlignment="1">
      <alignment horizontal="left" vertical="center" wrapText="1"/>
    </xf>
    <xf numFmtId="0" fontId="36" fillId="60" borderId="0" xfId="0" applyFont="1" applyFill="1" applyAlignment="1">
      <alignment vertical="center" wrapText="1"/>
    </xf>
    <xf numFmtId="0" fontId="0" fillId="29" borderId="24" xfId="0" applyFill="1" applyBorder="1" applyAlignment="1">
      <alignment vertical="center" wrapText="1"/>
    </xf>
    <xf numFmtId="0" fontId="30" fillId="60" borderId="24" xfId="0" applyFont="1" applyFill="1" applyBorder="1" applyAlignment="1">
      <alignment vertical="center" wrapText="1"/>
    </xf>
    <xf numFmtId="0" fontId="57" fillId="0" borderId="59" xfId="0" applyFont="1" applyBorder="1" applyAlignment="1">
      <alignment vertical="center" wrapText="1" readingOrder="1"/>
    </xf>
    <xf numFmtId="0" fontId="30" fillId="61" borderId="0" xfId="0" applyFont="1" applyFill="1" applyAlignment="1">
      <alignment vertical="center" wrapText="1"/>
    </xf>
    <xf numFmtId="0" fontId="0" fillId="34" borderId="21" xfId="0" applyFill="1" applyBorder="1" applyAlignment="1">
      <alignment vertical="center" wrapText="1"/>
    </xf>
    <xf numFmtId="0" fontId="57" fillId="62" borderId="59" xfId="0" applyFont="1" applyFill="1" applyBorder="1" applyAlignment="1">
      <alignment vertical="center" wrapText="1" readingOrder="1"/>
    </xf>
    <xf numFmtId="0" fontId="30" fillId="63" borderId="21" xfId="0" applyFont="1" applyFill="1" applyBorder="1" applyAlignment="1">
      <alignment vertical="center" wrapText="1"/>
    </xf>
    <xf numFmtId="0" fontId="22" fillId="34" borderId="0" xfId="0" applyFont="1" applyFill="1" applyAlignment="1">
      <alignment vertical="center" wrapText="1"/>
    </xf>
    <xf numFmtId="0" fontId="22" fillId="62" borderId="0" xfId="0" applyFont="1" applyFill="1" applyAlignment="1">
      <alignment vertical="center" wrapText="1"/>
    </xf>
    <xf numFmtId="0" fontId="56" fillId="63" borderId="0" xfId="0" applyFont="1" applyFill="1" applyAlignment="1">
      <alignment vertical="center" wrapText="1"/>
    </xf>
    <xf numFmtId="0" fontId="0" fillId="34" borderId="0" xfId="0" applyFill="1" applyAlignment="1">
      <alignment vertical="center" wrapText="1"/>
    </xf>
    <xf numFmtId="0" fontId="30" fillId="63" borderId="0" xfId="0" applyFont="1" applyFill="1" applyAlignment="1">
      <alignment vertical="center" wrapText="1"/>
    </xf>
    <xf numFmtId="0" fontId="28" fillId="62" borderId="59" xfId="0" applyFont="1" applyFill="1" applyBorder="1" applyAlignment="1">
      <alignment vertical="center" wrapText="1" readingOrder="1"/>
    </xf>
    <xf numFmtId="0" fontId="15" fillId="34" borderId="0" xfId="0" applyFont="1" applyFill="1" applyAlignment="1">
      <alignment horizontal="left" vertical="center" wrapText="1"/>
    </xf>
    <xf numFmtId="0" fontId="36" fillId="63" borderId="0" xfId="0" applyFont="1" applyFill="1" applyAlignment="1">
      <alignment vertical="center" wrapText="1"/>
    </xf>
    <xf numFmtId="0" fontId="0" fillId="34" borderId="0" xfId="0" applyFill="1" applyAlignment="1">
      <alignment horizontal="left" vertical="center" wrapText="1"/>
    </xf>
    <xf numFmtId="0" fontId="0" fillId="34" borderId="24" xfId="0" applyFill="1" applyBorder="1" applyAlignment="1">
      <alignment vertical="center" wrapText="1"/>
    </xf>
    <xf numFmtId="0" fontId="30" fillId="63" borderId="24" xfId="0" applyFont="1" applyFill="1" applyBorder="1" applyAlignment="1">
      <alignment vertical="center" wrapText="1"/>
    </xf>
    <xf numFmtId="0" fontId="0" fillId="23" borderId="21" xfId="0" applyFill="1" applyBorder="1" applyAlignment="1">
      <alignment vertical="center" wrapText="1"/>
    </xf>
    <xf numFmtId="0" fontId="57" fillId="64" borderId="59" xfId="0" applyFont="1" applyFill="1" applyBorder="1" applyAlignment="1">
      <alignment vertical="center" wrapText="1" readingOrder="1"/>
    </xf>
    <xf numFmtId="0" fontId="30" fillId="50" borderId="21" xfId="0" applyFont="1" applyFill="1" applyBorder="1" applyAlignment="1">
      <alignment vertical="center" wrapText="1"/>
    </xf>
    <xf numFmtId="0" fontId="22" fillId="23" borderId="0" xfId="0" applyFont="1" applyFill="1" applyAlignment="1">
      <alignment vertical="center" wrapText="1"/>
    </xf>
    <xf numFmtId="0" fontId="22" fillId="64" borderId="0" xfId="0" applyFont="1" applyFill="1" applyAlignment="1">
      <alignment vertical="center" wrapText="1"/>
    </xf>
    <xf numFmtId="0" fontId="56" fillId="50" borderId="0" xfId="0" applyFont="1" applyFill="1" applyAlignment="1">
      <alignment vertical="center" wrapText="1"/>
    </xf>
    <xf numFmtId="0" fontId="0" fillId="23" borderId="0" xfId="0" applyFill="1" applyAlignment="1">
      <alignment vertical="center" wrapText="1"/>
    </xf>
    <xf numFmtId="0" fontId="30" fillId="50" borderId="0" xfId="0" applyFont="1" applyFill="1" applyAlignment="1">
      <alignment vertical="center" wrapText="1"/>
    </xf>
    <xf numFmtId="0" fontId="28" fillId="64" borderId="59" xfId="0" applyFont="1" applyFill="1" applyBorder="1" applyAlignment="1">
      <alignment vertical="center" wrapText="1" readingOrder="1"/>
    </xf>
    <xf numFmtId="0" fontId="0" fillId="23" borderId="0" xfId="0" applyFill="1" applyAlignment="1">
      <alignment horizontal="left" vertical="center" wrapText="1"/>
    </xf>
    <xf numFmtId="0" fontId="0" fillId="23" borderId="24" xfId="0" applyFill="1" applyBorder="1" applyAlignment="1">
      <alignment vertical="center" wrapText="1"/>
    </xf>
    <xf numFmtId="0" fontId="30" fillId="50" borderId="24" xfId="0" applyFont="1" applyFill="1" applyBorder="1" applyAlignment="1">
      <alignment vertical="center" wrapText="1"/>
    </xf>
    <xf numFmtId="0" fontId="0" fillId="11" borderId="21" xfId="0" applyFill="1" applyBorder="1" applyAlignment="1">
      <alignment vertical="center" wrapText="1"/>
    </xf>
    <xf numFmtId="0" fontId="57" fillId="38" borderId="59" xfId="0" applyFont="1" applyFill="1" applyBorder="1" applyAlignment="1">
      <alignment vertical="center" wrapText="1" readingOrder="1"/>
    </xf>
    <xf numFmtId="0" fontId="30" fillId="65" borderId="21" xfId="0" applyFont="1" applyFill="1" applyBorder="1" applyAlignment="1">
      <alignment vertical="center" wrapText="1"/>
    </xf>
    <xf numFmtId="0" fontId="22" fillId="11" borderId="0" xfId="0" applyFont="1" applyFill="1" applyAlignment="1">
      <alignment vertical="center" wrapText="1"/>
    </xf>
    <xf numFmtId="0" fontId="22" fillId="38" borderId="0" xfId="0" applyFont="1" applyFill="1" applyAlignment="1">
      <alignment vertical="center" wrapText="1"/>
    </xf>
    <xf numFmtId="0" fontId="56" fillId="65" borderId="0" xfId="0" applyFont="1" applyFill="1" applyAlignment="1">
      <alignment vertical="center" wrapText="1"/>
    </xf>
    <xf numFmtId="0" fontId="0" fillId="11" borderId="0" xfId="0" applyFill="1" applyAlignment="1">
      <alignment vertical="center" wrapText="1"/>
    </xf>
    <xf numFmtId="0" fontId="30" fillId="65" borderId="0" xfId="0" applyFont="1" applyFill="1" applyAlignment="1">
      <alignment vertical="center" wrapText="1"/>
    </xf>
    <xf numFmtId="0" fontId="0" fillId="11" borderId="0" xfId="0" applyFill="1" applyAlignment="1">
      <alignment horizontal="left" vertical="center" wrapText="1"/>
    </xf>
    <xf numFmtId="0" fontId="28" fillId="38" borderId="59" xfId="0" applyFont="1" applyFill="1" applyBorder="1" applyAlignment="1">
      <alignment vertical="center" wrapText="1" readingOrder="1"/>
    </xf>
    <xf numFmtId="0" fontId="0" fillId="11" borderId="24" xfId="0" applyFill="1" applyBorder="1" applyAlignment="1">
      <alignment vertical="center" wrapText="1"/>
    </xf>
    <xf numFmtId="0" fontId="30" fillId="65" borderId="24" xfId="0" applyFont="1" applyFill="1" applyBorder="1" applyAlignment="1">
      <alignment vertical="center" wrapText="1"/>
    </xf>
    <xf numFmtId="0" fontId="0" fillId="15" borderId="21" xfId="0" applyFill="1" applyBorder="1" applyAlignment="1">
      <alignment vertical="center" wrapText="1"/>
    </xf>
    <xf numFmtId="0" fontId="30" fillId="66" borderId="21" xfId="0" applyFont="1" applyFill="1" applyBorder="1" applyAlignment="1">
      <alignment vertical="center" wrapText="1"/>
    </xf>
    <xf numFmtId="0" fontId="22" fillId="15" borderId="0" xfId="0" applyFont="1" applyFill="1" applyAlignment="1">
      <alignment vertical="center" wrapText="1"/>
    </xf>
    <xf numFmtId="0" fontId="56" fillId="66" borderId="0" xfId="0" applyFont="1" applyFill="1" applyAlignment="1">
      <alignment vertical="center" wrapText="1"/>
    </xf>
    <xf numFmtId="0" fontId="0" fillId="15" borderId="0" xfId="0" applyFill="1" applyAlignment="1">
      <alignment vertical="center" wrapText="1"/>
    </xf>
    <xf numFmtId="0" fontId="30" fillId="66" borderId="0" xfId="0" applyFont="1" applyFill="1" applyAlignment="1">
      <alignment vertical="center" wrapText="1"/>
    </xf>
    <xf numFmtId="0" fontId="0" fillId="15" borderId="0" xfId="0" applyFill="1" applyAlignment="1">
      <alignment horizontal="left" vertical="center" wrapText="1"/>
    </xf>
    <xf numFmtId="0" fontId="28" fillId="0" borderId="59" xfId="0" applyFont="1" applyBorder="1" applyAlignment="1">
      <alignment vertical="center" wrapText="1" readingOrder="1"/>
    </xf>
    <xf numFmtId="0" fontId="0" fillId="15" borderId="24" xfId="0" applyFill="1" applyBorder="1" applyAlignment="1">
      <alignment vertical="center" wrapText="1"/>
    </xf>
    <xf numFmtId="0" fontId="30" fillId="66" borderId="24" xfId="0" applyFont="1" applyFill="1" applyBorder="1" applyAlignment="1">
      <alignment vertical="center" wrapText="1"/>
    </xf>
    <xf numFmtId="0" fontId="0" fillId="3" borderId="21" xfId="0" applyFill="1" applyBorder="1" applyAlignment="1">
      <alignment vertical="center" wrapText="1"/>
    </xf>
    <xf numFmtId="0" fontId="57" fillId="67" borderId="59" xfId="0" applyFont="1" applyFill="1" applyBorder="1" applyAlignment="1">
      <alignment vertical="center" wrapText="1" readingOrder="1"/>
    </xf>
    <xf numFmtId="0" fontId="30" fillId="51" borderId="21" xfId="0" applyFont="1" applyFill="1" applyBorder="1" applyAlignment="1">
      <alignment vertical="center" wrapText="1"/>
    </xf>
    <xf numFmtId="0" fontId="22" fillId="3" borderId="0" xfId="0" applyFont="1" applyFill="1" applyAlignment="1">
      <alignment vertical="center" wrapText="1"/>
    </xf>
    <xf numFmtId="0" fontId="22" fillId="67" borderId="0" xfId="0" applyFont="1" applyFill="1" applyAlignment="1">
      <alignment vertical="center" wrapText="1"/>
    </xf>
    <xf numFmtId="0" fontId="56" fillId="51" borderId="0" xfId="0" applyFont="1" applyFill="1" applyAlignment="1">
      <alignment vertical="center" wrapText="1"/>
    </xf>
    <xf numFmtId="0" fontId="0" fillId="3" borderId="0" xfId="0" applyFill="1" applyAlignment="1">
      <alignment vertical="center" wrapText="1"/>
    </xf>
    <xf numFmtId="0" fontId="30" fillId="51" borderId="0" xfId="0" applyFont="1" applyFill="1" applyAlignment="1">
      <alignment vertical="center" wrapText="1"/>
    </xf>
    <xf numFmtId="0" fontId="0" fillId="3" borderId="0" xfId="0" applyFill="1" applyAlignment="1">
      <alignment horizontal="left" vertical="center" wrapText="1"/>
    </xf>
    <xf numFmtId="0" fontId="28" fillId="67" borderId="59" xfId="0" applyFont="1" applyFill="1" applyBorder="1" applyAlignment="1">
      <alignment vertical="center" wrapText="1" readingOrder="1"/>
    </xf>
    <xf numFmtId="0" fontId="0" fillId="3" borderId="24" xfId="0" applyFill="1" applyBorder="1" applyAlignment="1">
      <alignment vertical="center" wrapText="1"/>
    </xf>
    <xf numFmtId="0" fontId="30" fillId="51" borderId="24" xfId="0" applyFont="1" applyFill="1" applyBorder="1" applyAlignment="1">
      <alignment vertical="center" wrapText="1"/>
    </xf>
    <xf numFmtId="0" fontId="0" fillId="6" borderId="21" xfId="0" applyFill="1" applyBorder="1" applyAlignment="1">
      <alignment vertical="center" wrapText="1"/>
    </xf>
    <xf numFmtId="0" fontId="57" fillId="68" borderId="59" xfId="0" applyFont="1" applyFill="1" applyBorder="1" applyAlignment="1">
      <alignment vertical="center" wrapText="1" readingOrder="1"/>
    </xf>
    <xf numFmtId="0" fontId="30" fillId="69" borderId="21" xfId="0" applyFont="1" applyFill="1" applyBorder="1" applyAlignment="1">
      <alignment vertical="center" wrapText="1"/>
    </xf>
    <xf numFmtId="0" fontId="22" fillId="6" borderId="0" xfId="0" applyFont="1" applyFill="1" applyAlignment="1">
      <alignment vertical="center" wrapText="1"/>
    </xf>
    <xf numFmtId="0" fontId="22" fillId="68" borderId="0" xfId="0" applyFont="1" applyFill="1" applyAlignment="1">
      <alignment vertical="center" wrapText="1"/>
    </xf>
    <xf numFmtId="0" fontId="56" fillId="69" borderId="0" xfId="0" applyFont="1" applyFill="1" applyAlignment="1">
      <alignment vertical="center" wrapText="1"/>
    </xf>
    <xf numFmtId="0" fontId="0" fillId="6" borderId="0" xfId="0" applyFill="1" applyAlignment="1">
      <alignment vertical="center" wrapText="1"/>
    </xf>
    <xf numFmtId="0" fontId="30" fillId="69" borderId="0" xfId="0" applyFont="1" applyFill="1" applyAlignment="1">
      <alignment vertical="center" wrapText="1"/>
    </xf>
    <xf numFmtId="0" fontId="0" fillId="6" borderId="0" xfId="0" applyFill="1" applyAlignment="1">
      <alignment horizontal="left" vertical="center" wrapText="1"/>
    </xf>
    <xf numFmtId="0" fontId="28" fillId="68" borderId="59" xfId="0" applyFont="1" applyFill="1" applyBorder="1" applyAlignment="1">
      <alignment vertical="center" wrapText="1" readingOrder="1"/>
    </xf>
    <xf numFmtId="0" fontId="0" fillId="6" borderId="24" xfId="0" applyFill="1" applyBorder="1" applyAlignment="1">
      <alignment vertical="center" wrapText="1"/>
    </xf>
    <xf numFmtId="0" fontId="30" fillId="69" borderId="24" xfId="0" applyFont="1" applyFill="1" applyBorder="1" applyAlignment="1">
      <alignment vertical="center" wrapText="1"/>
    </xf>
    <xf numFmtId="0" fontId="0" fillId="16" borderId="21" xfId="0" applyFill="1" applyBorder="1" applyAlignment="1">
      <alignment vertical="center" wrapText="1"/>
    </xf>
    <xf numFmtId="0" fontId="57" fillId="70" borderId="59" xfId="0" applyFont="1" applyFill="1" applyBorder="1" applyAlignment="1">
      <alignment vertical="center" wrapText="1" readingOrder="1"/>
    </xf>
    <xf numFmtId="0" fontId="30" fillId="71" borderId="21" xfId="0" applyFont="1" applyFill="1" applyBorder="1" applyAlignment="1">
      <alignment vertical="center" wrapText="1"/>
    </xf>
    <xf numFmtId="0" fontId="22" fillId="16" borderId="0" xfId="0" applyFont="1" applyFill="1" applyAlignment="1">
      <alignment vertical="center" wrapText="1"/>
    </xf>
    <xf numFmtId="0" fontId="22" fillId="70" borderId="0" xfId="0" applyFont="1" applyFill="1" applyAlignment="1">
      <alignment vertical="center" wrapText="1"/>
    </xf>
    <xf numFmtId="0" fontId="56" fillId="71" borderId="0" xfId="0" applyFont="1" applyFill="1" applyAlignment="1">
      <alignment vertical="center" wrapText="1"/>
    </xf>
    <xf numFmtId="0" fontId="0" fillId="16" borderId="0" xfId="0" applyFill="1" applyAlignment="1">
      <alignment vertical="center" wrapText="1"/>
    </xf>
    <xf numFmtId="0" fontId="30" fillId="71" borderId="0" xfId="0" applyFont="1" applyFill="1" applyAlignment="1">
      <alignment vertical="center" wrapText="1"/>
    </xf>
    <xf numFmtId="0" fontId="0" fillId="16" borderId="0" xfId="0" applyFill="1" applyAlignment="1">
      <alignment horizontal="left" vertical="center" wrapText="1"/>
    </xf>
    <xf numFmtId="0" fontId="28" fillId="70" borderId="59" xfId="0" applyFont="1" applyFill="1" applyBorder="1" applyAlignment="1">
      <alignment vertical="center" wrapText="1" readingOrder="1"/>
    </xf>
    <xf numFmtId="0" fontId="0" fillId="16" borderId="24" xfId="0" applyFill="1" applyBorder="1" applyAlignment="1">
      <alignment vertical="center" wrapText="1"/>
    </xf>
    <xf numFmtId="0" fontId="30" fillId="71" borderId="24" xfId="0" applyFont="1" applyFill="1" applyBorder="1" applyAlignment="1">
      <alignment vertical="center" wrapText="1"/>
    </xf>
    <xf numFmtId="0" fontId="0" fillId="5" borderId="21" xfId="0" applyFill="1" applyBorder="1" applyAlignment="1">
      <alignment vertical="center" wrapText="1"/>
    </xf>
    <xf numFmtId="0" fontId="57" fillId="72" borderId="59" xfId="0" applyFont="1" applyFill="1" applyBorder="1" applyAlignment="1">
      <alignment vertical="center" wrapText="1" readingOrder="1"/>
    </xf>
    <xf numFmtId="0" fontId="30" fillId="47" borderId="21" xfId="0" applyFont="1" applyFill="1" applyBorder="1" applyAlignment="1">
      <alignment vertical="center" wrapText="1"/>
    </xf>
    <xf numFmtId="0" fontId="22" fillId="5" borderId="0" xfId="0" applyFont="1" applyFill="1" applyAlignment="1">
      <alignment vertical="center" wrapText="1"/>
    </xf>
    <xf numFmtId="0" fontId="22" fillId="72" borderId="0" xfId="0" applyFont="1" applyFill="1" applyAlignment="1">
      <alignment vertical="center" wrapText="1"/>
    </xf>
    <xf numFmtId="0" fontId="56" fillId="47" borderId="0" xfId="0" applyFont="1" applyFill="1" applyAlignment="1">
      <alignment vertical="center" wrapText="1"/>
    </xf>
    <xf numFmtId="0" fontId="0" fillId="5" borderId="0" xfId="0" applyFill="1" applyAlignment="1">
      <alignment vertical="center" wrapText="1"/>
    </xf>
    <xf numFmtId="0" fontId="30" fillId="47" borderId="0" xfId="0" applyFont="1" applyFill="1" applyAlignment="1">
      <alignment vertical="center" wrapText="1"/>
    </xf>
    <xf numFmtId="0" fontId="0" fillId="5" borderId="0" xfId="0" applyFill="1" applyAlignment="1">
      <alignment horizontal="left" vertical="center" wrapText="1"/>
    </xf>
    <xf numFmtId="0" fontId="28" fillId="72" borderId="59" xfId="0" applyFont="1" applyFill="1" applyBorder="1" applyAlignment="1">
      <alignment vertical="center" wrapText="1" readingOrder="1"/>
    </xf>
    <xf numFmtId="0" fontId="0" fillId="5" borderId="24" xfId="0" applyFill="1" applyBorder="1" applyAlignment="1">
      <alignment vertical="center" wrapText="1"/>
    </xf>
    <xf numFmtId="0" fontId="30" fillId="47" borderId="24" xfId="0" applyFont="1" applyFill="1" applyBorder="1" applyAlignment="1">
      <alignment vertical="center" wrapText="1"/>
    </xf>
    <xf numFmtId="0" fontId="0" fillId="7" borderId="21" xfId="0" applyFill="1" applyBorder="1" applyAlignment="1">
      <alignment vertical="center" wrapText="1"/>
    </xf>
    <xf numFmtId="0" fontId="57" fillId="7" borderId="59" xfId="0" applyFont="1" applyFill="1" applyBorder="1" applyAlignment="1">
      <alignment vertical="center" wrapText="1" readingOrder="1"/>
    </xf>
    <xf numFmtId="0" fontId="30" fillId="73" borderId="21" xfId="0" applyFont="1" applyFill="1" applyBorder="1" applyAlignment="1">
      <alignment vertical="center" wrapText="1"/>
    </xf>
    <xf numFmtId="0" fontId="22" fillId="7" borderId="0" xfId="0" applyFont="1" applyFill="1" applyAlignment="1">
      <alignment vertical="center" wrapText="1"/>
    </xf>
    <xf numFmtId="0" fontId="56" fillId="73" borderId="0" xfId="0" applyFont="1" applyFill="1" applyAlignment="1">
      <alignment vertical="center" wrapText="1"/>
    </xf>
    <xf numFmtId="0" fontId="0" fillId="7" borderId="0" xfId="0" applyFill="1" applyAlignment="1">
      <alignment vertical="center" wrapText="1"/>
    </xf>
    <xf numFmtId="0" fontId="30" fillId="73" borderId="0" xfId="0" applyFont="1" applyFill="1" applyAlignment="1">
      <alignment vertical="center" wrapText="1"/>
    </xf>
    <xf numFmtId="0" fontId="0" fillId="7" borderId="0" xfId="0" applyFill="1" applyAlignment="1">
      <alignment horizontal="left" vertical="center" wrapText="1"/>
    </xf>
    <xf numFmtId="0" fontId="28" fillId="7" borderId="59" xfId="0" applyFont="1" applyFill="1" applyBorder="1" applyAlignment="1">
      <alignment vertical="center" wrapText="1" readingOrder="1"/>
    </xf>
    <xf numFmtId="0" fontId="0" fillId="7" borderId="24" xfId="0" applyFill="1" applyBorder="1" applyAlignment="1">
      <alignment vertical="center" wrapText="1"/>
    </xf>
    <xf numFmtId="0" fontId="30" fillId="73" borderId="24" xfId="0" applyFont="1" applyFill="1" applyBorder="1" applyAlignment="1">
      <alignment vertical="center" wrapText="1"/>
    </xf>
    <xf numFmtId="0" fontId="0" fillId="24" borderId="19" xfId="0" applyFill="1" applyBorder="1" applyAlignment="1">
      <alignment vertical="center" wrapText="1"/>
    </xf>
    <xf numFmtId="0" fontId="28" fillId="74" borderId="59" xfId="0" applyFont="1" applyFill="1" applyBorder="1" applyAlignment="1">
      <alignment vertical="center" wrapText="1" readingOrder="1"/>
    </xf>
    <xf numFmtId="0" fontId="30" fillId="42" borderId="60" xfId="0" applyFont="1" applyFill="1" applyBorder="1" applyAlignment="1">
      <alignment vertical="center" wrapText="1"/>
    </xf>
    <xf numFmtId="0" fontId="30" fillId="42" borderId="61" xfId="0" applyFont="1" applyFill="1" applyBorder="1" applyAlignment="1">
      <alignment vertical="center" wrapText="1"/>
    </xf>
    <xf numFmtId="0" fontId="0" fillId="25" borderId="19" xfId="0" applyFill="1" applyBorder="1" applyAlignment="1">
      <alignment vertical="center" wrapText="1"/>
    </xf>
    <xf numFmtId="0" fontId="30" fillId="45" borderId="61" xfId="0" applyFont="1" applyFill="1" applyBorder="1" applyAlignment="1">
      <alignment vertical="center" wrapText="1"/>
    </xf>
    <xf numFmtId="0" fontId="0" fillId="26" borderId="19" xfId="0" applyFill="1" applyBorder="1" applyAlignment="1">
      <alignment vertical="center" wrapText="1"/>
    </xf>
    <xf numFmtId="0" fontId="28" fillId="75" borderId="59" xfId="0" applyFont="1" applyFill="1" applyBorder="1" applyAlignment="1">
      <alignment vertical="center" wrapText="1" readingOrder="1"/>
    </xf>
    <xf numFmtId="0" fontId="30" fillId="43" borderId="61" xfId="0" applyFont="1" applyFill="1" applyBorder="1" applyAlignment="1">
      <alignment vertical="center" wrapText="1"/>
    </xf>
    <xf numFmtId="0" fontId="0" fillId="27" borderId="19" xfId="0" applyFill="1" applyBorder="1" applyAlignment="1">
      <alignment vertical="center" wrapText="1"/>
    </xf>
    <xf numFmtId="0" fontId="28" fillId="76" borderId="59" xfId="0" applyFont="1" applyFill="1" applyBorder="1" applyAlignment="1">
      <alignment vertical="center" wrapText="1" readingOrder="1"/>
    </xf>
    <xf numFmtId="0" fontId="30" fillId="44" borderId="61" xfId="0" applyFont="1" applyFill="1" applyBorder="1" applyAlignment="1">
      <alignment vertical="center" wrapText="1"/>
    </xf>
    <xf numFmtId="0" fontId="0" fillId="28" borderId="19" xfId="0" applyFill="1" applyBorder="1" applyAlignment="1">
      <alignment vertical="center" wrapText="1"/>
    </xf>
    <xf numFmtId="0" fontId="28" fillId="77" borderId="59" xfId="0" applyFont="1" applyFill="1" applyBorder="1" applyAlignment="1">
      <alignment vertical="center" wrapText="1" readingOrder="1"/>
    </xf>
    <xf numFmtId="0" fontId="30" fillId="41" borderId="61" xfId="0" applyFont="1" applyFill="1" applyBorder="1" applyAlignment="1">
      <alignment vertical="center" wrapText="1"/>
    </xf>
    <xf numFmtId="0" fontId="58" fillId="78" borderId="0" xfId="0" applyFont="1" applyFill="1" applyAlignment="1">
      <alignment vertical="center" wrapText="1"/>
    </xf>
    <xf numFmtId="0" fontId="59" fillId="0" borderId="15" xfId="0" applyFont="1" applyBorder="1" applyAlignment="1">
      <alignment vertical="center" wrapText="1"/>
    </xf>
    <xf numFmtId="0" fontId="59" fillId="0" borderId="62" xfId="0" applyFont="1" applyBorder="1" applyAlignment="1">
      <alignment vertical="center" wrapText="1"/>
    </xf>
    <xf numFmtId="0" fontId="30" fillId="65" borderId="62" xfId="0" applyFont="1" applyFill="1" applyBorder="1" applyAlignment="1">
      <alignment vertical="center" wrapText="1"/>
    </xf>
    <xf numFmtId="0" fontId="28" fillId="79" borderId="59" xfId="0" applyFont="1" applyFill="1" applyBorder="1" applyAlignment="1">
      <alignment vertical="center" wrapText="1" readingOrder="1"/>
    </xf>
    <xf numFmtId="0" fontId="30" fillId="66" borderId="62" xfId="0" applyFont="1" applyFill="1" applyBorder="1" applyAlignment="1">
      <alignment vertical="center" wrapText="1"/>
    </xf>
    <xf numFmtId="0" fontId="30" fillId="51" borderId="62" xfId="0" applyFont="1" applyFill="1" applyBorder="1" applyAlignment="1">
      <alignment vertical="center" wrapText="1"/>
    </xf>
    <xf numFmtId="0" fontId="30" fillId="69" borderId="62" xfId="0" applyFont="1" applyFill="1" applyBorder="1" applyAlignment="1">
      <alignment vertical="center" wrapText="1"/>
    </xf>
    <xf numFmtId="0" fontId="28" fillId="80" borderId="59" xfId="0" applyFont="1" applyFill="1" applyBorder="1" applyAlignment="1">
      <alignment vertical="center" wrapText="1" readingOrder="1"/>
    </xf>
    <xf numFmtId="0" fontId="30" fillId="81" borderId="62" xfId="0" applyFont="1" applyFill="1" applyBorder="1" applyAlignment="1">
      <alignment vertical="center" wrapText="1"/>
    </xf>
    <xf numFmtId="0" fontId="30" fillId="71" borderId="62" xfId="0" applyFont="1" applyFill="1" applyBorder="1" applyAlignment="1">
      <alignment vertical="center" wrapText="1"/>
    </xf>
    <xf numFmtId="0" fontId="30" fillId="47" borderId="62" xfId="0" applyFont="1" applyFill="1" applyBorder="1" applyAlignment="1">
      <alignment vertical="center" wrapText="1"/>
    </xf>
    <xf numFmtId="0" fontId="30" fillId="73" borderId="62" xfId="0" applyFont="1" applyFill="1" applyBorder="1" applyAlignment="1">
      <alignment vertical="center" wrapText="1"/>
    </xf>
    <xf numFmtId="0" fontId="28" fillId="82" borderId="59" xfId="0" applyFont="1" applyFill="1" applyBorder="1" applyAlignment="1">
      <alignment vertical="center" wrapText="1" readingOrder="1"/>
    </xf>
    <xf numFmtId="0" fontId="30" fillId="83" borderId="62" xfId="0" applyFont="1" applyFill="1" applyBorder="1" applyAlignment="1">
      <alignment vertical="center" wrapText="1"/>
    </xf>
    <xf numFmtId="0" fontId="57" fillId="0" borderId="63" xfId="0" applyFont="1" applyBorder="1" applyAlignment="1">
      <alignment vertical="center" wrapText="1" readingOrder="1"/>
    </xf>
    <xf numFmtId="0" fontId="28" fillId="38" borderId="63" xfId="0" applyFont="1" applyFill="1" applyBorder="1" applyAlignment="1">
      <alignment vertical="center" wrapText="1" readingOrder="1"/>
    </xf>
    <xf numFmtId="0" fontId="28" fillId="79" borderId="63" xfId="0" applyFont="1" applyFill="1" applyBorder="1" applyAlignment="1">
      <alignment vertical="center" wrapText="1" readingOrder="1"/>
    </xf>
    <xf numFmtId="0" fontId="28" fillId="84" borderId="63" xfId="0" applyFont="1" applyFill="1" applyBorder="1" applyAlignment="1">
      <alignment vertical="center" wrapText="1" readingOrder="1"/>
    </xf>
    <xf numFmtId="0" fontId="28" fillId="85" borderId="63" xfId="0" applyFont="1" applyFill="1" applyBorder="1" applyAlignment="1">
      <alignment vertical="center" wrapText="1" readingOrder="1"/>
    </xf>
    <xf numFmtId="0" fontId="28" fillId="8" borderId="63" xfId="0" applyFont="1" applyFill="1" applyBorder="1" applyAlignment="1">
      <alignment vertical="center" wrapText="1" readingOrder="1"/>
    </xf>
    <xf numFmtId="0" fontId="28" fillId="70" borderId="63" xfId="0" applyFont="1" applyFill="1" applyBorder="1" applyAlignment="1">
      <alignment vertical="center" wrapText="1" readingOrder="1"/>
    </xf>
    <xf numFmtId="0" fontId="28" fillId="72" borderId="63" xfId="0" applyFont="1" applyFill="1" applyBorder="1" applyAlignment="1">
      <alignment vertical="center" wrapText="1" readingOrder="1"/>
    </xf>
    <xf numFmtId="0" fontId="28" fillId="7" borderId="63" xfId="0" applyFont="1" applyFill="1" applyBorder="1" applyAlignment="1">
      <alignment vertical="center" wrapText="1" readingOrder="1"/>
    </xf>
    <xf numFmtId="0" fontId="28" fillId="82" borderId="63" xfId="0" applyFont="1" applyFill="1" applyBorder="1" applyAlignment="1">
      <alignment vertical="center" wrapText="1" readingOrder="1"/>
    </xf>
    <xf numFmtId="0" fontId="60" fillId="0" borderId="59" xfId="0" applyFont="1" applyBorder="1" applyAlignment="1">
      <alignment vertical="center" wrapText="1" readingOrder="1"/>
    </xf>
    <xf numFmtId="0" fontId="61" fillId="0" borderId="59" xfId="0" applyFont="1" applyBorder="1" applyAlignment="1">
      <alignment vertical="center" wrapText="1" readingOrder="1"/>
    </xf>
    <xf numFmtId="0" fontId="60" fillId="37" borderId="59" xfId="0" applyFont="1" applyFill="1" applyBorder="1" applyAlignment="1">
      <alignment vertical="center" wrapText="1" readingOrder="1"/>
    </xf>
    <xf numFmtId="0" fontId="30" fillId="69" borderId="64" xfId="0" applyFont="1" applyFill="1" applyBorder="1" applyAlignment="1">
      <alignment vertical="center" wrapText="1"/>
    </xf>
    <xf numFmtId="0" fontId="59" fillId="0" borderId="2" xfId="0" applyFont="1" applyBorder="1" applyAlignment="1">
      <alignment vertical="center" wrapText="1"/>
    </xf>
    <xf numFmtId="0" fontId="59" fillId="0" borderId="4" xfId="0" applyFont="1" applyBorder="1" applyAlignment="1">
      <alignment vertical="center" wrapText="1"/>
    </xf>
    <xf numFmtId="0" fontId="61" fillId="37" borderId="59" xfId="0" applyFont="1" applyFill="1" applyBorder="1" applyAlignment="1">
      <alignment vertical="center" wrapText="1" readingOrder="1"/>
    </xf>
    <xf numFmtId="0" fontId="62" fillId="37" borderId="59" xfId="0" applyFont="1" applyFill="1" applyBorder="1" applyAlignment="1">
      <alignment vertical="center" wrapText="1" readingOrder="1"/>
    </xf>
    <xf numFmtId="0" fontId="30" fillId="81" borderId="64" xfId="0" applyFont="1" applyFill="1" applyBorder="1" applyAlignment="1">
      <alignment vertical="center" wrapText="1"/>
    </xf>
    <xf numFmtId="0" fontId="48" fillId="15" borderId="2" xfId="0" applyFont="1" applyFill="1" applyBorder="1" applyAlignment="1">
      <alignment horizontal="left" vertical="center" wrapText="1"/>
    </xf>
    <xf numFmtId="0" fontId="30" fillId="73" borderId="23" xfId="0" applyFont="1" applyFill="1" applyBorder="1" applyAlignment="1">
      <alignment vertical="center" wrapText="1"/>
    </xf>
    <xf numFmtId="0" fontId="6" fillId="14" borderId="0" xfId="0" applyFont="1" applyFill="1" applyAlignment="1">
      <alignment horizontal="left" vertical="center" wrapText="1"/>
    </xf>
    <xf numFmtId="0" fontId="57" fillId="37" borderId="59" xfId="0" applyFont="1" applyFill="1" applyBorder="1" applyAlignment="1">
      <alignment vertical="center" wrapText="1" readingOrder="1"/>
    </xf>
    <xf numFmtId="0" fontId="63" fillId="61" borderId="0" xfId="0" applyFont="1" applyFill="1" applyAlignment="1">
      <alignment vertical="center" wrapText="1"/>
    </xf>
    <xf numFmtId="0" fontId="0" fillId="14" borderId="0" xfId="0" applyFill="1" applyAlignment="1">
      <alignment horizontal="left" vertical="center" wrapText="1"/>
    </xf>
    <xf numFmtId="0" fontId="28" fillId="37" borderId="59" xfId="0" applyFont="1" applyFill="1" applyBorder="1" applyAlignment="1">
      <alignment vertical="center" wrapText="1" readingOrder="1"/>
    </xf>
    <xf numFmtId="0" fontId="0" fillId="0" borderId="0" xfId="0" quotePrefix="1" applyAlignment="1">
      <alignment vertical="center" wrapText="1"/>
    </xf>
    <xf numFmtId="0" fontId="30" fillId="65" borderId="15" xfId="0" applyFont="1" applyFill="1" applyBorder="1" applyAlignment="1">
      <alignment vertical="center" wrapText="1"/>
    </xf>
    <xf numFmtId="0" fontId="44" fillId="55" borderId="27" xfId="13" applyAlignment="1">
      <alignment horizontal="left" vertical="center" wrapText="1"/>
    </xf>
    <xf numFmtId="0" fontId="64" fillId="86" borderId="59" xfId="0" applyFont="1" applyFill="1" applyBorder="1" applyAlignment="1">
      <alignment vertical="center" wrapText="1" readingOrder="1"/>
    </xf>
    <xf numFmtId="0" fontId="64" fillId="87" borderId="65" xfId="0" applyFont="1" applyFill="1" applyBorder="1" applyAlignment="1">
      <alignment vertical="center" wrapText="1"/>
    </xf>
    <xf numFmtId="0" fontId="44" fillId="55" borderId="0" xfId="13" applyBorder="1" applyAlignment="1">
      <alignment horizontal="left" vertical="center" wrapText="1"/>
    </xf>
    <xf numFmtId="0" fontId="64" fillId="87" borderId="0" xfId="0" applyFont="1" applyFill="1" applyAlignment="1">
      <alignment vertical="center" wrapText="1"/>
    </xf>
    <xf numFmtId="0" fontId="43" fillId="2" borderId="15" xfId="1" applyFont="1" applyFill="1" applyBorder="1" applyAlignment="1">
      <alignment horizontal="left" vertical="center" wrapText="1"/>
    </xf>
    <xf numFmtId="0" fontId="65" fillId="88" borderId="15" xfId="0" applyFont="1" applyFill="1" applyBorder="1" applyAlignment="1">
      <alignment vertical="center" wrapText="1"/>
    </xf>
    <xf numFmtId="0" fontId="5" fillId="2" borderId="13" xfId="1" applyFont="1" applyFill="1" applyBorder="1" applyAlignment="1">
      <alignment horizontal="center" vertical="center" wrapText="1"/>
    </xf>
    <xf numFmtId="0" fontId="59" fillId="88" borderId="62" xfId="0" applyFont="1" applyFill="1" applyBorder="1" applyAlignment="1">
      <alignment vertical="center" wrapText="1"/>
    </xf>
    <xf numFmtId="0" fontId="65" fillId="88" borderId="62" xfId="0" applyFont="1" applyFill="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0" fillId="19" borderId="2" xfId="0" applyFill="1" applyBorder="1" applyAlignment="1">
      <alignment horizontal="left" vertical="center" wrapText="1"/>
    </xf>
    <xf numFmtId="0" fontId="30" fillId="46" borderId="15" xfId="0" applyFont="1" applyFill="1" applyBorder="1" applyAlignment="1">
      <alignment vertical="center" wrapText="1"/>
    </xf>
    <xf numFmtId="0" fontId="30" fillId="46" borderId="62" xfId="0" applyFont="1" applyFill="1" applyBorder="1" applyAlignment="1">
      <alignment vertical="center" wrapText="1"/>
    </xf>
    <xf numFmtId="0" fontId="0" fillId="19" borderId="0" xfId="0" applyFill="1" applyAlignment="1">
      <alignment horizontal="center" vertical="center" wrapText="1"/>
    </xf>
    <xf numFmtId="0" fontId="30" fillId="46" borderId="0" xfId="0" applyFont="1" applyFill="1" applyAlignment="1">
      <alignment vertical="center" wrapText="1"/>
    </xf>
    <xf numFmtId="0" fontId="28" fillId="0" borderId="59" xfId="0" quotePrefix="1" applyFont="1" applyBorder="1" applyAlignment="1">
      <alignment vertical="center" wrapText="1" readingOrder="1"/>
    </xf>
    <xf numFmtId="0" fontId="30" fillId="0" borderId="0" xfId="0" quotePrefix="1" applyFont="1" applyAlignment="1">
      <alignment vertical="center" wrapText="1"/>
    </xf>
    <xf numFmtId="0" fontId="43" fillId="2" borderId="13" xfId="1" applyFont="1" applyFill="1" applyBorder="1" applyAlignment="1">
      <alignment horizontal="left" vertical="center" wrapText="1"/>
    </xf>
    <xf numFmtId="0" fontId="10" fillId="14" borderId="0" xfId="0" applyFont="1" applyFill="1" applyAlignment="1">
      <alignment vertical="center" wrapText="1"/>
    </xf>
    <xf numFmtId="0" fontId="66" fillId="61" borderId="0" xfId="0" applyFont="1" applyFill="1" applyAlignment="1">
      <alignment vertical="center" wrapText="1"/>
    </xf>
    <xf numFmtId="0" fontId="13" fillId="14" borderId="0" xfId="0" applyFont="1" applyFill="1" applyAlignment="1">
      <alignment vertical="center" wrapText="1"/>
    </xf>
    <xf numFmtId="0" fontId="62" fillId="61" borderId="0" xfId="0" applyFont="1" applyFill="1" applyAlignment="1">
      <alignment vertical="center" wrapText="1"/>
    </xf>
    <xf numFmtId="0" fontId="26" fillId="12" borderId="0" xfId="0" applyFont="1" applyFill="1" applyAlignment="1">
      <alignment vertical="center" wrapText="1"/>
    </xf>
    <xf numFmtId="0" fontId="67" fillId="89" borderId="0" xfId="0" applyFont="1" applyFill="1" applyAlignment="1">
      <alignment vertical="center" wrapText="1"/>
    </xf>
    <xf numFmtId="0" fontId="24" fillId="12" borderId="21" xfId="0" applyFont="1" applyFill="1" applyBorder="1" applyAlignment="1">
      <alignment vertical="center" wrapText="1"/>
    </xf>
    <xf numFmtId="0" fontId="26" fillId="12" borderId="66" xfId="0" applyFont="1" applyFill="1" applyBorder="1" applyAlignment="1">
      <alignment vertical="center" wrapText="1"/>
    </xf>
    <xf numFmtId="0" fontId="67" fillId="89" borderId="21" xfId="0" applyFont="1" applyFill="1" applyBorder="1" applyAlignment="1">
      <alignment vertical="center" wrapText="1"/>
    </xf>
    <xf numFmtId="0" fontId="0" fillId="13" borderId="9" xfId="0" applyFill="1" applyBorder="1" applyAlignment="1">
      <alignment horizontal="center" vertical="center" wrapText="1"/>
    </xf>
    <xf numFmtId="0" fontId="30" fillId="90" borderId="9" xfId="0" applyFont="1" applyFill="1" applyBorder="1" applyAlignment="1">
      <alignment vertical="center" wrapText="1"/>
    </xf>
    <xf numFmtId="0" fontId="0" fillId="12" borderId="4" xfId="0" applyFill="1" applyBorder="1" applyAlignment="1">
      <alignment horizontal="center" vertical="center" wrapText="1"/>
    </xf>
    <xf numFmtId="0" fontId="30" fillId="89" borderId="62" xfId="0" applyFont="1" applyFill="1" applyBorder="1" applyAlignment="1">
      <alignment vertical="center" wrapText="1"/>
    </xf>
    <xf numFmtId="0" fontId="0" fillId="12" borderId="2" xfId="0" applyFill="1" applyBorder="1" applyAlignment="1">
      <alignment horizontal="center" vertical="center" wrapText="1"/>
    </xf>
    <xf numFmtId="0" fontId="0" fillId="9" borderId="0" xfId="0" applyFill="1" applyAlignment="1">
      <alignment horizontal="right" vertical="center" wrapText="1"/>
    </xf>
    <xf numFmtId="0" fontId="30" fillId="91" borderId="0" xfId="0" applyFont="1" applyFill="1" applyAlignment="1">
      <alignment vertical="center" wrapText="1"/>
    </xf>
    <xf numFmtId="0" fontId="0" fillId="12" borderId="0" xfId="0" applyFill="1" applyAlignment="1">
      <alignment vertical="center" wrapText="1"/>
    </xf>
    <xf numFmtId="0" fontId="30" fillId="89" borderId="0" xfId="0" applyFont="1" applyFill="1" applyAlignment="1">
      <alignment vertical="center" wrapText="1"/>
    </xf>
    <xf numFmtId="0" fontId="0" fillId="30" borderId="2" xfId="4" applyFont="1" applyBorder="1" applyAlignment="1">
      <alignment horizontal="left" vertical="center" wrapText="1"/>
      <protection locked="0"/>
    </xf>
    <xf numFmtId="0" fontId="30" fillId="92" borderId="15" xfId="0" applyFont="1" applyFill="1" applyBorder="1" applyAlignment="1">
      <alignment vertical="center" wrapText="1"/>
    </xf>
    <xf numFmtId="0" fontId="30" fillId="92" borderId="62" xfId="0" applyFont="1" applyFill="1" applyBorder="1" applyAlignment="1">
      <alignment vertical="center" wrapText="1"/>
    </xf>
    <xf numFmtId="0" fontId="68" fillId="0" borderId="20" xfId="0" applyFont="1" applyBorder="1" applyAlignment="1">
      <alignment horizontal="center" vertical="center" wrapText="1"/>
    </xf>
    <xf numFmtId="0" fontId="68" fillId="0" borderId="21" xfId="0" applyFont="1" applyBorder="1" applyAlignment="1">
      <alignment horizontal="center" vertical="center" wrapText="1"/>
    </xf>
    <xf numFmtId="0" fontId="68" fillId="0" borderId="3" xfId="0" applyFont="1" applyBorder="1" applyAlignment="1">
      <alignment horizontal="center" vertical="center" wrapText="1"/>
    </xf>
    <xf numFmtId="0" fontId="1" fillId="20" borderId="7"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1" fillId="20" borderId="8" xfId="0" applyFont="1" applyFill="1" applyBorder="1" applyAlignment="1">
      <alignment horizontal="center" vertical="center" wrapText="1"/>
    </xf>
    <xf numFmtId="0" fontId="13" fillId="14" borderId="0" xfId="0" applyFont="1" applyFill="1" applyAlignment="1">
      <alignment horizontal="left" vertical="top" wrapText="1"/>
    </xf>
    <xf numFmtId="9" fontId="55" fillId="12" borderId="0" xfId="5" applyFont="1" applyFill="1" applyBorder="1" applyAlignment="1">
      <alignment horizontal="left"/>
    </xf>
    <xf numFmtId="0" fontId="0" fillId="19" borderId="0" xfId="0" applyFill="1" applyAlignment="1">
      <alignment horizontal="center" vertical="center"/>
    </xf>
    <xf numFmtId="0" fontId="2" fillId="4" borderId="2"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20" borderId="2" xfId="0" applyFont="1" applyFill="1" applyBorder="1" applyAlignment="1">
      <alignment horizontal="center" wrapText="1"/>
    </xf>
    <xf numFmtId="0" fontId="16" fillId="30" borderId="26" xfId="4" applyAlignment="1">
      <alignment horizontal="left" wrapText="1"/>
      <protection locked="0"/>
    </xf>
    <xf numFmtId="0" fontId="16" fillId="30" borderId="4" xfId="4" applyBorder="1" applyAlignment="1">
      <alignment horizontal="center" vertical="center" wrapText="1"/>
      <protection locked="0"/>
    </xf>
  </cellXfs>
  <cellStyles count="15">
    <cellStyle name="Berechnung" xfId="6" builtinId="22"/>
    <cellStyle name="Eingabe" xfId="13" builtinId="20"/>
    <cellStyle name="Erklärender Text" xfId="11" builtinId="53"/>
    <cellStyle name="input field" xfId="4" xr:uid="{3BCEECAD-B26F-40F0-AA90-59BEA43C99B9}"/>
    <cellStyle name="input ordinal" xfId="7" xr:uid="{6FA56CD6-26BF-48E2-BF4E-83BC80CFBB00}"/>
    <cellStyle name="Komma" xfId="12" builtinId="3"/>
    <cellStyle name="Link" xfId="8" builtinId="8"/>
    <cellStyle name="Neutral" xfId="14" builtinId="28"/>
    <cellStyle name="Notiz" xfId="3" builtinId="10"/>
    <cellStyle name="Prozent" xfId="5" builtinId="5"/>
    <cellStyle name="Schlecht" xfId="2" builtinId="27"/>
    <cellStyle name="Standard" xfId="0" builtinId="0"/>
    <cellStyle name="Überschrift" xfId="9" builtinId="15"/>
    <cellStyle name="Überschrift 1" xfId="10" builtinId="16"/>
    <cellStyle name="Überschrift 3" xfId="1" builtinId="18"/>
  </cellStyles>
  <dxfs count="248">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0" tint="-0.14996795556505021"/>
      </font>
      <fill>
        <patternFill>
          <bgColor theme="0" tint="-4.9989318521683403E-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rgb="FFFFFFCC"/>
        </patternFill>
      </fill>
    </dxf>
    <dxf>
      <fill>
        <patternFill>
          <bgColor theme="5" tint="0.59996337778862885"/>
        </patternFill>
      </fill>
    </dxf>
    <dxf>
      <fill>
        <patternFill>
          <bgColor theme="5" tint="0.59996337778862885"/>
        </patternFill>
      </fill>
    </dxf>
    <dxf>
      <fill>
        <patternFill>
          <bgColor rgb="FFFFFFCC"/>
        </patternFill>
      </fill>
    </dxf>
    <dxf>
      <font>
        <color theme="9" tint="0.39994506668294322"/>
      </font>
    </dxf>
    <dxf>
      <font>
        <b/>
        <i/>
        <strike val="0"/>
      </font>
    </dxf>
    <dxf>
      <font>
        <b val="0"/>
        <i/>
      </font>
      <fill>
        <patternFill>
          <bgColor theme="0" tint="-0.24994659260841701"/>
        </patternFill>
      </fill>
    </dxf>
    <dxf>
      <font>
        <b val="0"/>
        <i/>
      </font>
      <fill>
        <patternFill>
          <bgColor theme="0" tint="-0.24994659260841701"/>
        </patternFill>
      </fill>
    </dxf>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ont>
        <color theme="0"/>
      </font>
    </dxf>
    <dxf>
      <fill>
        <patternFill>
          <bgColor theme="7" tint="0.39994506668294322"/>
        </patternFill>
      </fill>
    </dxf>
    <dxf>
      <font>
        <color theme="0" tint="-0.14996795556505021"/>
      </font>
      <fill>
        <patternFill>
          <bgColor theme="0" tint="-0.14996795556505021"/>
        </patternFill>
      </fill>
    </dxf>
    <dxf>
      <fill>
        <patternFill>
          <bgColor theme="5" tint="0.59996337778862885"/>
        </patternFill>
      </fill>
    </dxf>
    <dxf>
      <font>
        <color theme="0" tint="-0.14996795556505021"/>
      </font>
      <fill>
        <patternFill>
          <bgColor theme="0" tint="-0.14996795556505021"/>
        </patternFill>
      </fill>
    </dxf>
    <dxf>
      <font>
        <b/>
        <i val="0"/>
        <color auto="1"/>
      </font>
      <fill>
        <patternFill>
          <bgColor rgb="FFFFFFCC"/>
        </patternFill>
      </fill>
      <border>
        <left style="thin">
          <color auto="1"/>
        </left>
        <right style="thin">
          <color auto="1"/>
        </right>
        <top style="thin">
          <color auto="1"/>
        </top>
        <bottom style="thin">
          <color auto="1"/>
        </bottom>
      </border>
    </dxf>
    <dxf>
      <font>
        <color rgb="FFFF0000"/>
      </font>
    </dxf>
    <dxf>
      <font>
        <color theme="0" tint="-0.14996795556505021"/>
      </font>
      <fill>
        <patternFill>
          <bgColor theme="0" tint="-0.14996795556505021"/>
        </patternFill>
      </fill>
    </dxf>
    <dxf>
      <font>
        <b/>
        <i val="0"/>
        <color auto="1"/>
      </font>
      <fill>
        <patternFill>
          <bgColor rgb="FFFFFFCC"/>
        </patternFill>
      </fill>
      <border>
        <left style="thin">
          <color auto="1"/>
        </left>
        <right style="thin">
          <color auto="1"/>
        </right>
        <top style="thin">
          <color auto="1"/>
        </top>
        <bottom style="thin">
          <color auto="1"/>
        </bottom>
      </border>
    </dxf>
    <dxf>
      <font>
        <color rgb="FFFF0000"/>
      </font>
    </dxf>
    <dxf>
      <font>
        <b/>
        <i val="0"/>
        <color auto="1"/>
      </font>
      <fill>
        <patternFill>
          <bgColor rgb="FFFFFFCC"/>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dxf>
    <dxf>
      <fill>
        <patternFill>
          <bgColor rgb="FFFFFFCC"/>
        </patternFill>
      </fill>
    </dxf>
    <dxf>
      <fill>
        <patternFill>
          <bgColor theme="5" tint="0.59996337778862885"/>
        </patternFill>
      </fill>
    </dxf>
    <dxf>
      <font>
        <color rgb="FF9C0006"/>
      </font>
      <fill>
        <patternFill>
          <bgColor rgb="FFFFC7CE"/>
        </patternFill>
      </fill>
    </dxf>
    <dxf>
      <fill>
        <patternFill>
          <bgColor rgb="FFE2EFDA"/>
        </patternFill>
      </fill>
    </dxf>
    <dxf>
      <font>
        <color theme="0" tint="-0.1499679555650502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b val="0"/>
        <i/>
        <color theme="0" tint="-0.24994659260841701"/>
      </font>
    </dxf>
    <dxf>
      <font>
        <b val="0"/>
        <i/>
        <color theme="0" tint="-0.34998626667073579"/>
      </font>
    </dxf>
    <dxf>
      <font>
        <b val="0"/>
        <i/>
        <color theme="0" tint="-0.34998626667073579"/>
      </font>
    </dxf>
    <dxf>
      <font>
        <b val="0"/>
        <i/>
        <color theme="0" tint="-0.34998626667073579"/>
      </font>
    </dxf>
    <dxf>
      <font>
        <color theme="5" tint="0.39994506668294322"/>
      </font>
      <fill>
        <patternFill>
          <bgColor theme="5" tint="0.39994506668294322"/>
        </patternFill>
      </fill>
      <border>
        <left/>
        <right/>
        <top/>
        <bottom/>
        <vertical/>
        <horizontal/>
      </border>
    </dxf>
    <dxf>
      <font>
        <b val="0"/>
        <i/>
        <color theme="0" tint="-0.34998626667073579"/>
      </font>
    </dxf>
  </dxfs>
  <tableStyles count="0" defaultTableStyle="TableStyleMedium2" defaultPivotStyle="PivotStyleLight16"/>
  <colors>
    <mruColors>
      <color rgb="FFEC9BFF"/>
      <color rgb="FF8BE7F1"/>
      <color rgb="FFFFFFCC"/>
      <color rgb="FFE2EFDA"/>
      <color rgb="FFD2F6FA"/>
      <color rgb="FFF7ABAB"/>
      <color rgb="FF7EE8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661386797340061E-2"/>
          <c:y val="4.2824371855822815E-2"/>
          <c:w val="0.94593118630731488"/>
          <c:h val="0.75946258448118953"/>
        </c:manualLayout>
      </c:layout>
      <c:barChart>
        <c:barDir val="col"/>
        <c:grouping val="clustered"/>
        <c:varyColors val="0"/>
        <c:ser>
          <c:idx val="0"/>
          <c:order val="0"/>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Results!$D$13:$D$19</c:f>
              <c:numCache>
                <c:formatCode>General</c:formatCode>
                <c:ptCount val="7"/>
              </c:numCache>
            </c:numRef>
          </c:val>
          <c:extLst>
            <c:ext xmlns:c16="http://schemas.microsoft.com/office/drawing/2014/chart" uri="{C3380CC4-5D6E-409C-BE32-E72D297353CC}">
              <c16:uniqueId val="{0000000A-C969-46E3-AE5B-7E8FC83926DE}"/>
            </c:ext>
          </c:extLst>
        </c:ser>
        <c:ser>
          <c:idx val="4"/>
          <c:order val="1"/>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Results!$E$13:$E$19</c:f>
              <c:numCache>
                <c:formatCode>General</c:formatCode>
                <c:ptCount val="7"/>
              </c:numCache>
            </c:numRef>
          </c:val>
          <c:extLst>
            <c:ext xmlns:c16="http://schemas.microsoft.com/office/drawing/2014/chart" uri="{C3380CC4-5D6E-409C-BE32-E72D297353CC}">
              <c16:uniqueId val="{0000000B-C969-46E3-AE5B-7E8FC83926DE}"/>
            </c:ext>
          </c:extLst>
        </c:ser>
        <c:ser>
          <c:idx val="5"/>
          <c:order val="2"/>
          <c:spPr>
            <a:solidFill>
              <a:schemeClr val="accent6">
                <a:lumMod val="75000"/>
              </a:schemeClr>
            </a:solidFill>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Results!$F$13:$F$19</c:f>
              <c:numCache>
                <c:formatCode>0.0%</c:formatCode>
                <c:ptCount val="7"/>
                <c:pt idx="0">
                  <c:v>0.55319816285548262</c:v>
                </c:pt>
                <c:pt idx="1">
                  <c:v>0.25444102579979205</c:v>
                </c:pt>
                <c:pt idx="2">
                  <c:v>0.74789915966386555</c:v>
                </c:pt>
                <c:pt idx="3">
                  <c:v>0.52054794520547931</c:v>
                </c:pt>
                <c:pt idx="4">
                  <c:v>0.62500000000000011</c:v>
                </c:pt>
                <c:pt idx="5">
                  <c:v>0.42295453225697072</c:v>
                </c:pt>
                <c:pt idx="6">
                  <c:v>0.33333333333333343</c:v>
                </c:pt>
              </c:numCache>
            </c:numRef>
          </c:val>
          <c:extLst>
            <c:ext xmlns:c16="http://schemas.microsoft.com/office/drawing/2014/chart" uri="{C3380CC4-5D6E-409C-BE32-E72D297353CC}">
              <c16:uniqueId val="{0000000C-C969-46E3-AE5B-7E8FC83926DE}"/>
            </c:ext>
          </c:extLst>
        </c:ser>
        <c:ser>
          <c:idx val="1"/>
          <c:order val="3"/>
          <c:spPr>
            <a:solidFill>
              <a:schemeClr val="accent2"/>
            </a:solidFill>
            <a:ln>
              <a:noFill/>
            </a:ln>
            <a:effectLst/>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Results!$D$13:$D$19</c:f>
              <c:numCache>
                <c:formatCode>General</c:formatCode>
                <c:ptCount val="7"/>
              </c:numCache>
            </c:numRef>
          </c:val>
          <c:extLst>
            <c:ext xmlns:c16="http://schemas.microsoft.com/office/drawing/2014/chart" uri="{C3380CC4-5D6E-409C-BE32-E72D297353CC}">
              <c16:uniqueId val="{00000005-C969-46E3-AE5B-7E8FC83926DE}"/>
            </c:ext>
          </c:extLst>
        </c:ser>
        <c:ser>
          <c:idx val="2"/>
          <c:order val="4"/>
          <c:spPr>
            <a:solidFill>
              <a:schemeClr val="accent3"/>
            </a:solidFill>
            <a:ln>
              <a:noFill/>
            </a:ln>
            <a:effectLst/>
          </c:spPr>
          <c:invertIfNegative val="0"/>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Results!$E$13:$E$19</c:f>
              <c:numCache>
                <c:formatCode>General</c:formatCode>
                <c:ptCount val="7"/>
              </c:numCache>
            </c:numRef>
          </c:val>
          <c:extLst>
            <c:ext xmlns:c16="http://schemas.microsoft.com/office/drawing/2014/chart" uri="{C3380CC4-5D6E-409C-BE32-E72D297353CC}">
              <c16:uniqueId val="{00000007-C969-46E3-AE5B-7E8FC83926DE}"/>
            </c:ext>
          </c:extLst>
        </c:ser>
        <c:ser>
          <c:idx val="3"/>
          <c:order val="5"/>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Results!$C$13:$C$19</c:f>
              <c:strCache>
                <c:ptCount val="7"/>
                <c:pt idx="0">
                  <c:v>Energy efficiency</c:v>
                </c:pt>
                <c:pt idx="1">
                  <c:v>Energy flexibility and storage</c:v>
                </c:pt>
                <c:pt idx="2">
                  <c:v>Comfort</c:v>
                </c:pt>
                <c:pt idx="3">
                  <c:v>Convenience</c:v>
                </c:pt>
                <c:pt idx="4">
                  <c:v>Health, well-being and accessibility</c:v>
                </c:pt>
                <c:pt idx="5">
                  <c:v>Maintenance and fault prediction</c:v>
                </c:pt>
                <c:pt idx="6">
                  <c:v>Information to occupants</c:v>
                </c:pt>
              </c:strCache>
            </c:strRef>
          </c:cat>
          <c:val>
            <c:numRef>
              <c:f>Results!$F$13:$F$19</c:f>
              <c:numCache>
                <c:formatCode>0.0%</c:formatCode>
                <c:ptCount val="7"/>
                <c:pt idx="0">
                  <c:v>0.55319816285548262</c:v>
                </c:pt>
                <c:pt idx="1">
                  <c:v>0.25444102579979205</c:v>
                </c:pt>
                <c:pt idx="2">
                  <c:v>0.74789915966386555</c:v>
                </c:pt>
                <c:pt idx="3">
                  <c:v>0.52054794520547931</c:v>
                </c:pt>
                <c:pt idx="4">
                  <c:v>0.62500000000000011</c:v>
                </c:pt>
                <c:pt idx="5">
                  <c:v>0.42295453225697072</c:v>
                </c:pt>
                <c:pt idx="6">
                  <c:v>0.33333333333333343</c:v>
                </c:pt>
              </c:numCache>
            </c:numRef>
          </c:val>
          <c:extLst>
            <c:ext xmlns:c16="http://schemas.microsoft.com/office/drawing/2014/chart" uri="{C3380CC4-5D6E-409C-BE32-E72D297353CC}">
              <c16:uniqueId val="{00000009-C969-46E3-AE5B-7E8FC83926DE}"/>
            </c:ext>
          </c:extLst>
        </c:ser>
        <c:dLbls>
          <c:showLegendKey val="0"/>
          <c:showVal val="0"/>
          <c:showCatName val="0"/>
          <c:showSerName val="0"/>
          <c:showPercent val="0"/>
          <c:showBubbleSize val="0"/>
        </c:dLbls>
        <c:gapWidth val="100"/>
        <c:overlap val="100"/>
        <c:axId val="640644632"/>
        <c:axId val="640642008"/>
      </c:barChart>
      <c:catAx>
        <c:axId val="6406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0642008"/>
        <c:crosses val="autoZero"/>
        <c:auto val="1"/>
        <c:lblAlgn val="ctr"/>
        <c:lblOffset val="100"/>
        <c:noMultiLvlLbl val="0"/>
      </c:catAx>
      <c:valAx>
        <c:axId val="640642008"/>
        <c:scaling>
          <c:orientation val="minMax"/>
          <c:max val="1"/>
        </c:scaling>
        <c:delete val="1"/>
        <c:axPos val="l"/>
        <c:numFmt formatCode="General" sourceLinked="1"/>
        <c:majorTickMark val="none"/>
        <c:minorTickMark val="none"/>
        <c:tickLblPos val="nextTo"/>
        <c:crossAx val="64064463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Results!$D$13:$D$19</c:f>
              <c:numCache>
                <c:formatCode>General</c:formatCode>
                <c:ptCount val="7"/>
              </c:numCache>
            </c:numRef>
          </c:val>
          <c:extLst>
            <c:ext xmlns:c16="http://schemas.microsoft.com/office/drawing/2014/chart" uri="{C3380CC4-5D6E-409C-BE32-E72D297353CC}">
              <c16:uniqueId val="{00000000-9BED-4D12-B580-95DFBB411E3E}"/>
            </c:ext>
          </c:extLst>
        </c:ser>
        <c:ser>
          <c:idx val="4"/>
          <c:order val="1"/>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Results!$E$13:$E$19</c:f>
              <c:numCache>
                <c:formatCode>General</c:formatCode>
                <c:ptCount val="7"/>
              </c:numCache>
            </c:numRef>
          </c:val>
          <c:extLst>
            <c:ext xmlns:c16="http://schemas.microsoft.com/office/drawing/2014/chart" uri="{C3380CC4-5D6E-409C-BE32-E72D297353CC}">
              <c16:uniqueId val="{00000001-9BED-4D12-B580-95DFBB411E3E}"/>
            </c:ext>
          </c:extLst>
        </c:ser>
        <c:ser>
          <c:idx val="1"/>
          <c:order val="2"/>
          <c:spPr>
            <a:solidFill>
              <a:schemeClr val="accent2"/>
            </a:solidFill>
            <a:ln>
              <a:noFill/>
            </a:ln>
            <a:effectLst/>
          </c:spPr>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Results!$D$13:$D$19</c:f>
              <c:numCache>
                <c:formatCode>General</c:formatCode>
                <c:ptCount val="7"/>
              </c:numCache>
            </c:numRef>
          </c:val>
          <c:extLst>
            <c:ext xmlns:c16="http://schemas.microsoft.com/office/drawing/2014/chart" uri="{C3380CC4-5D6E-409C-BE32-E72D297353CC}">
              <c16:uniqueId val="{00000003-9BED-4D12-B580-95DFBB411E3E}"/>
            </c:ext>
          </c:extLst>
        </c:ser>
        <c:ser>
          <c:idx val="2"/>
          <c:order val="3"/>
          <c:spPr>
            <a:solidFill>
              <a:schemeClr val="accent3"/>
            </a:solidFill>
            <a:ln>
              <a:noFill/>
            </a:ln>
            <a:effectLst/>
          </c:spPr>
          <c:invertIfNegative val="0"/>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Results!$E$13:$E$19</c:f>
              <c:numCache>
                <c:formatCode>General</c:formatCode>
                <c:ptCount val="7"/>
              </c:numCache>
            </c:numRef>
          </c:val>
          <c:extLst>
            <c:ext xmlns:c16="http://schemas.microsoft.com/office/drawing/2014/chart" uri="{C3380CC4-5D6E-409C-BE32-E72D297353CC}">
              <c16:uniqueId val="{00000004-9BED-4D12-B580-95DFBB411E3E}"/>
            </c:ext>
          </c:extLst>
        </c:ser>
        <c:ser>
          <c:idx val="3"/>
          <c:order val="4"/>
          <c:spPr>
            <a:solidFill>
              <a:schemeClr val="accent6">
                <a:lumMod val="75000"/>
              </a:schemeClr>
            </a:solidFill>
          </c:spPr>
          <c:invertIfNegative val="0"/>
          <c:dLbls>
            <c:dLbl>
              <c:idx val="0"/>
              <c:tx>
                <c:rich>
                  <a:bodyPr/>
                  <a:lstStyle/>
                  <a:p>
                    <a:fld id="{3133DBE0-0E67-4247-881B-D00F507E4999}"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04F-4466-B668-DB3ABE7E566A}"/>
                </c:ext>
              </c:extLst>
            </c:dLbl>
            <c:dLbl>
              <c:idx val="1"/>
              <c:tx>
                <c:rich>
                  <a:bodyPr/>
                  <a:lstStyle/>
                  <a:p>
                    <a:fld id="{4923BB28-70FF-421D-ACF2-A527B013D639}"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4F-4466-B668-DB3ABE7E566A}"/>
                </c:ext>
              </c:extLst>
            </c:dLbl>
            <c:dLbl>
              <c:idx val="2"/>
              <c:tx>
                <c:rich>
                  <a:bodyPr/>
                  <a:lstStyle/>
                  <a:p>
                    <a:fld id="{B9807C83-68DB-49AC-897B-E0F238A54DAA}"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4F-4466-B668-DB3ABE7E566A}"/>
                </c:ext>
              </c:extLst>
            </c:dLbl>
            <c:dLbl>
              <c:idx val="3"/>
              <c:tx>
                <c:rich>
                  <a:bodyPr/>
                  <a:lstStyle/>
                  <a:p>
                    <a:fld id="{42C3F6FA-E306-480B-B057-4882C8FEF91F}"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4F-4466-B668-DB3ABE7E566A}"/>
                </c:ext>
              </c:extLst>
            </c:dLbl>
            <c:dLbl>
              <c:idx val="4"/>
              <c:tx>
                <c:rich>
                  <a:bodyPr/>
                  <a:lstStyle/>
                  <a:p>
                    <a:fld id="{1D64A5C6-B8EE-42FF-9070-AB93BB0E50F4}"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4F-4466-B668-DB3ABE7E566A}"/>
                </c:ext>
              </c:extLst>
            </c:dLbl>
            <c:dLbl>
              <c:idx val="5"/>
              <c:tx>
                <c:rich>
                  <a:bodyPr/>
                  <a:lstStyle/>
                  <a:p>
                    <a:fld id="{E779383F-DAD9-47AD-9D6A-D4094C6F329F}"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4F-4466-B668-DB3ABE7E566A}"/>
                </c:ext>
              </c:extLst>
            </c:dLbl>
            <c:dLbl>
              <c:idx val="6"/>
              <c:tx>
                <c:rich>
                  <a:bodyPr/>
                  <a:lstStyle/>
                  <a:p>
                    <a:fld id="{2710AE19-2EF7-457F-A1A1-121B920374EC}"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04F-4466-B668-DB3ABE7E566A}"/>
                </c:ext>
              </c:extLst>
            </c:dLbl>
            <c:dLbl>
              <c:idx val="7"/>
              <c:tx>
                <c:rich>
                  <a:bodyPr/>
                  <a:lstStyle/>
                  <a:p>
                    <a:fld id="{8126F2B6-9268-4399-87E5-26FFD1E7E4B3}"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4F-4466-B668-DB3ABE7E566A}"/>
                </c:ext>
              </c:extLst>
            </c:dLbl>
            <c:dLbl>
              <c:idx val="8"/>
              <c:tx>
                <c:rich>
                  <a:bodyPr/>
                  <a:lstStyle/>
                  <a:p>
                    <a:fld id="{D1E4EE72-4CF6-4814-9D19-CADD70177653}" type="CELLRANGE">
                      <a:rPr lang="en-US"/>
                      <a:pPr/>
                      <a:t>[ZELLBEREICH]</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4F-4466-B668-DB3ABE7E566A}"/>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Results!$C$25:$C$33</c:f>
              <c:strCache>
                <c:ptCount val="9"/>
                <c:pt idx="0">
                  <c:v>Heating</c:v>
                </c:pt>
                <c:pt idx="1">
                  <c:v>Domestic hot water</c:v>
                </c:pt>
                <c:pt idx="2">
                  <c:v>Cooling</c:v>
                </c:pt>
                <c:pt idx="3">
                  <c:v>Ventilation</c:v>
                </c:pt>
                <c:pt idx="4">
                  <c:v>Lighting</c:v>
                </c:pt>
                <c:pt idx="5">
                  <c:v>Dynamic building envelope</c:v>
                </c:pt>
                <c:pt idx="6">
                  <c:v>Electricity</c:v>
                </c:pt>
                <c:pt idx="7">
                  <c:v>Electric vehicle charging</c:v>
                </c:pt>
                <c:pt idx="8">
                  <c:v>Monitoring and control</c:v>
                </c:pt>
              </c:strCache>
            </c:strRef>
          </c:cat>
          <c:val>
            <c:numRef>
              <c:f>Results!$F$25:$F$33</c:f>
              <c:numCache>
                <c:formatCode>0.0%</c:formatCode>
                <c:ptCount val="9"/>
                <c:pt idx="0">
                  <c:v>0.42509920634920628</c:v>
                </c:pt>
                <c:pt idx="1">
                  <c:v>0.66666666666666663</c:v>
                </c:pt>
                <c:pt idx="2">
                  <c:v>0</c:v>
                </c:pt>
                <c:pt idx="3">
                  <c:v>0.66222492784992792</c:v>
                </c:pt>
                <c:pt idx="4">
                  <c:v>1</c:v>
                </c:pt>
                <c:pt idx="5">
                  <c:v>0.54791666666666672</c:v>
                </c:pt>
                <c:pt idx="6">
                  <c:v>0.38888888888888884</c:v>
                </c:pt>
                <c:pt idx="7">
                  <c:v>0</c:v>
                </c:pt>
                <c:pt idx="8">
                  <c:v>0.27156367597544062</c:v>
                </c:pt>
              </c:numCache>
            </c:numRef>
          </c:val>
          <c:extLst>
            <c:ext xmlns:c15="http://schemas.microsoft.com/office/drawing/2012/chart" uri="{02D57815-91ED-43cb-92C2-25804820EDAC}">
              <c15:datalabelsRange>
                <c15:f>Results!$F$25:$F$33</c15:f>
                <c15:dlblRangeCache>
                  <c:ptCount val="9"/>
                  <c:pt idx="0">
                    <c:v>42,5%</c:v>
                  </c:pt>
                  <c:pt idx="1">
                    <c:v>66,7%</c:v>
                  </c:pt>
                  <c:pt idx="2">
                    <c:v>0,0%</c:v>
                  </c:pt>
                  <c:pt idx="3">
                    <c:v>66,2%</c:v>
                  </c:pt>
                  <c:pt idx="4">
                    <c:v>100,0%</c:v>
                  </c:pt>
                  <c:pt idx="5">
                    <c:v>54,8%</c:v>
                  </c:pt>
                  <c:pt idx="6">
                    <c:v>38,9%</c:v>
                  </c:pt>
                  <c:pt idx="7">
                    <c:v>0,0%</c:v>
                  </c:pt>
                  <c:pt idx="8">
                    <c:v>27,2%</c:v>
                  </c:pt>
                </c15:dlblRangeCache>
              </c15:datalabelsRange>
            </c:ext>
            <c:ext xmlns:c16="http://schemas.microsoft.com/office/drawing/2014/chart" uri="{C3380CC4-5D6E-409C-BE32-E72D297353CC}">
              <c16:uniqueId val="{00000005-9BED-4D12-B580-95DFBB411E3E}"/>
            </c:ext>
          </c:extLst>
        </c:ser>
        <c:dLbls>
          <c:showLegendKey val="0"/>
          <c:showVal val="0"/>
          <c:showCatName val="0"/>
          <c:showSerName val="0"/>
          <c:showPercent val="0"/>
          <c:showBubbleSize val="0"/>
        </c:dLbls>
        <c:gapWidth val="100"/>
        <c:overlap val="100"/>
        <c:axId val="640644632"/>
        <c:axId val="640642008"/>
      </c:barChart>
      <c:catAx>
        <c:axId val="6406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0642008"/>
        <c:crosses val="autoZero"/>
        <c:auto val="1"/>
        <c:lblAlgn val="ctr"/>
        <c:lblOffset val="100"/>
        <c:noMultiLvlLbl val="0"/>
      </c:catAx>
      <c:valAx>
        <c:axId val="640642008"/>
        <c:scaling>
          <c:orientation val="minMax"/>
          <c:max val="1"/>
        </c:scaling>
        <c:delete val="1"/>
        <c:axPos val="l"/>
        <c:numFmt formatCode="General" sourceLinked="1"/>
        <c:majorTickMark val="none"/>
        <c:minorTickMark val="none"/>
        <c:tickLblPos val="nextTo"/>
        <c:crossAx val="64064463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87085</xdr:colOff>
      <xdr:row>5</xdr:row>
      <xdr:rowOff>44996</xdr:rowOff>
    </xdr:from>
    <xdr:to>
      <xdr:col>0</xdr:col>
      <xdr:colOff>1371599</xdr:colOff>
      <xdr:row>6</xdr:row>
      <xdr:rowOff>127364</xdr:rowOff>
    </xdr:to>
    <xdr:pic>
      <xdr:nvPicPr>
        <xdr:cNvPr id="4" name="Picture 3" descr="LOGO-CE for Word EN Positive">
          <a:extLst>
            <a:ext uri="{FF2B5EF4-FFF2-40B4-BE49-F238E27FC236}">
              <a16:creationId xmlns:a16="http://schemas.microsoft.com/office/drawing/2014/main" id="{ED0AF09C-9A06-4620-AB26-620787B688E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085" y="2211253"/>
          <a:ext cx="1284514" cy="83674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8762</xdr:colOff>
      <xdr:row>45</xdr:row>
      <xdr:rowOff>122792</xdr:rowOff>
    </xdr:to>
    <xdr:pic>
      <xdr:nvPicPr>
        <xdr:cNvPr id="2" name="Picture 1">
          <a:extLst>
            <a:ext uri="{FF2B5EF4-FFF2-40B4-BE49-F238E27FC236}">
              <a16:creationId xmlns:a16="http://schemas.microsoft.com/office/drawing/2014/main" id="{55E73B87-0CC9-45A4-8356-406C6CB171A4}"/>
            </a:ext>
          </a:extLst>
        </xdr:cNvPr>
        <xdr:cNvPicPr>
          <a:picLocks noChangeAspect="1"/>
        </xdr:cNvPicPr>
      </xdr:nvPicPr>
      <xdr:blipFill>
        <a:blip xmlns:r="http://schemas.openxmlformats.org/officeDocument/2006/relationships" r:embed="rId1"/>
        <a:stretch>
          <a:fillRect/>
        </a:stretch>
      </xdr:blipFill>
      <xdr:spPr>
        <a:xfrm>
          <a:off x="0" y="0"/>
          <a:ext cx="6104762" cy="8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580169</xdr:colOff>
      <xdr:row>10</xdr:row>
      <xdr:rowOff>27970</xdr:rowOff>
    </xdr:from>
    <xdr:to>
      <xdr:col>11</xdr:col>
      <xdr:colOff>968829</xdr:colOff>
      <xdr:row>20</xdr:row>
      <xdr:rowOff>76200</xdr:rowOff>
    </xdr:to>
    <xdr:graphicFrame macro="">
      <xdr:nvGraphicFramePr>
        <xdr:cNvPr id="4" name="Chart 3">
          <a:extLst>
            <a:ext uri="{FF2B5EF4-FFF2-40B4-BE49-F238E27FC236}">
              <a16:creationId xmlns:a16="http://schemas.microsoft.com/office/drawing/2014/main" id="{F20CD47F-FE20-49C1-861C-265BED576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406400</xdr:colOff>
      <xdr:row>22</xdr:row>
      <xdr:rowOff>98784</xdr:rowOff>
    </xdr:from>
    <xdr:to>
      <xdr:col>11</xdr:col>
      <xdr:colOff>914400</xdr:colOff>
      <xdr:row>33</xdr:row>
      <xdr:rowOff>135825</xdr:rowOff>
    </xdr:to>
    <xdr:graphicFrame macro="">
      <xdr:nvGraphicFramePr>
        <xdr:cNvPr id="6" name="Chart 5">
          <a:extLst>
            <a:ext uri="{FF2B5EF4-FFF2-40B4-BE49-F238E27FC236}">
              <a16:creationId xmlns:a16="http://schemas.microsoft.com/office/drawing/2014/main" id="{26B5389A-9E23-42AB-A4A6-53B93109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xyz@xyz"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EE8E-EB28-4E0C-AC9F-33EE69CA0B05}">
  <dimension ref="A1:B62"/>
  <sheetViews>
    <sheetView topLeftCell="A4" zoomScale="85" zoomScaleNormal="85" workbookViewId="0">
      <selection activeCell="B14" sqref="B14"/>
    </sheetView>
  </sheetViews>
  <sheetFormatPr baseColWidth="10" defaultColWidth="8.6796875" defaultRowHeight="14.75" x14ac:dyDescent="0.75"/>
  <cols>
    <col min="1" max="1" width="23.6796875" customWidth="1"/>
    <col min="2" max="2" width="150.6796875" style="2" customWidth="1"/>
  </cols>
  <sheetData>
    <row r="1" spans="1:2" s="205" customFormat="1" ht="24.25" thickBot="1" x14ac:dyDescent="1.25">
      <c r="A1" s="255" t="s">
        <v>0</v>
      </c>
      <c r="B1" s="253"/>
    </row>
    <row r="2" spans="1:2" s="205" customFormat="1" ht="20.5" thickTop="1" x14ac:dyDescent="0.95">
      <c r="A2" s="256" t="s">
        <v>1</v>
      </c>
      <c r="B2" s="25"/>
    </row>
    <row r="3" spans="1:2" s="205" customFormat="1" ht="19.75" x14ac:dyDescent="0.95">
      <c r="A3" s="256" t="s">
        <v>2</v>
      </c>
      <c r="B3" s="25"/>
    </row>
    <row r="4" spans="1:2" s="205" customFormat="1" ht="59" x14ac:dyDescent="0.75">
      <c r="A4" s="251"/>
      <c r="B4" s="250" t="s">
        <v>3</v>
      </c>
    </row>
    <row r="5" spans="1:2" s="205" customFormat="1" ht="57" customHeight="1" x14ac:dyDescent="0.75">
      <c r="A5" s="251"/>
      <c r="B5" s="397" t="s">
        <v>4</v>
      </c>
    </row>
    <row r="6" spans="1:2" s="205" customFormat="1" ht="60" customHeight="1" x14ac:dyDescent="0.75">
      <c r="A6" s="22"/>
      <c r="B6" s="25" t="s">
        <v>5</v>
      </c>
    </row>
    <row r="7" spans="1:2" s="205" customFormat="1" ht="42" customHeight="1" x14ac:dyDescent="0.75">
      <c r="A7" s="22"/>
      <c r="B7" s="25" t="s">
        <v>6</v>
      </c>
    </row>
    <row r="8" spans="1:2" s="205" customFormat="1" x14ac:dyDescent="0.75">
      <c r="A8" s="22"/>
      <c r="B8" s="25"/>
    </row>
    <row r="9" spans="1:2" s="205" customFormat="1" ht="20.5" thickBot="1" x14ac:dyDescent="1.1000000000000001">
      <c r="A9" s="257" t="s">
        <v>7</v>
      </c>
      <c r="B9" s="254"/>
    </row>
    <row r="10" spans="1:2" s="205" customFormat="1" ht="15.5" thickTop="1" x14ac:dyDescent="0.75">
      <c r="A10" s="22"/>
      <c r="B10" s="25"/>
    </row>
    <row r="11" spans="1:2" s="205" customFormat="1" x14ac:dyDescent="0.75">
      <c r="A11" s="22" t="s">
        <v>8</v>
      </c>
      <c r="B11" s="25"/>
    </row>
    <row r="12" spans="1:2" s="205" customFormat="1" x14ac:dyDescent="0.75">
      <c r="A12" s="22"/>
      <c r="B12" s="25"/>
    </row>
    <row r="13" spans="1:2" s="205" customFormat="1" ht="33.5" customHeight="1" x14ac:dyDescent="0.75">
      <c r="A13" s="252" t="s">
        <v>9</v>
      </c>
      <c r="B13" s="252" t="s">
        <v>10</v>
      </c>
    </row>
    <row r="14" spans="1:2" s="205" customFormat="1" ht="33.5" customHeight="1" x14ac:dyDescent="0.75">
      <c r="A14" s="252" t="s">
        <v>11</v>
      </c>
      <c r="B14" s="252" t="s">
        <v>12</v>
      </c>
    </row>
    <row r="15" spans="1:2" s="205" customFormat="1" ht="33.5" customHeight="1" x14ac:dyDescent="0.75">
      <c r="A15" s="252" t="s">
        <v>13</v>
      </c>
      <c r="B15" s="252" t="s">
        <v>14</v>
      </c>
    </row>
    <row r="16" spans="1:2" s="205" customFormat="1" ht="33.5" customHeight="1" x14ac:dyDescent="0.75">
      <c r="A16" s="252" t="s">
        <v>15</v>
      </c>
      <c r="B16" s="252" t="s">
        <v>16</v>
      </c>
    </row>
    <row r="17" spans="1:2" s="205" customFormat="1" ht="56.5" customHeight="1" x14ac:dyDescent="0.75">
      <c r="A17" s="252" t="s">
        <v>17</v>
      </c>
      <c r="B17" s="252" t="s">
        <v>18</v>
      </c>
    </row>
    <row r="18" spans="1:2" s="205" customFormat="1" ht="42.5" customHeight="1" x14ac:dyDescent="0.75">
      <c r="A18" s="252" t="s">
        <v>19</v>
      </c>
      <c r="B18" s="252" t="s">
        <v>20</v>
      </c>
    </row>
    <row r="19" spans="1:2" s="205" customFormat="1" x14ac:dyDescent="0.75">
      <c r="A19" s="22"/>
      <c r="B19" s="25"/>
    </row>
    <row r="20" spans="1:2" s="205" customFormat="1" x14ac:dyDescent="0.75">
      <c r="A20" s="22"/>
      <c r="B20" s="25"/>
    </row>
    <row r="21" spans="1:2" s="205" customFormat="1" x14ac:dyDescent="0.75">
      <c r="A21" s="22"/>
      <c r="B21" s="25"/>
    </row>
    <row r="22" spans="1:2" s="205" customFormat="1" ht="20.5" thickBot="1" x14ac:dyDescent="1.1000000000000001">
      <c r="A22" s="257" t="s">
        <v>21</v>
      </c>
      <c r="B22" s="254"/>
    </row>
    <row r="23" spans="1:2" s="205" customFormat="1" ht="15.5" thickTop="1" x14ac:dyDescent="0.75">
      <c r="A23" s="22"/>
      <c r="B23" s="25"/>
    </row>
    <row r="24" spans="1:2" s="205" customFormat="1" x14ac:dyDescent="0.75">
      <c r="A24" s="22" t="s">
        <v>22</v>
      </c>
      <c r="B24" s="25"/>
    </row>
    <row r="25" spans="1:2" s="205" customFormat="1" x14ac:dyDescent="0.75">
      <c r="A25" s="258"/>
      <c r="B25" s="25"/>
    </row>
    <row r="26" spans="1:2" s="205" customFormat="1" x14ac:dyDescent="0.75">
      <c r="A26" s="22"/>
      <c r="B26" s="25"/>
    </row>
    <row r="27" spans="1:2" s="205" customFormat="1" x14ac:dyDescent="0.75">
      <c r="A27" s="22" t="s">
        <v>23</v>
      </c>
      <c r="B27" s="25"/>
    </row>
    <row r="28" spans="1:2" s="205" customFormat="1" x14ac:dyDescent="0.75">
      <c r="A28" s="22" t="s">
        <v>24</v>
      </c>
      <c r="B28" s="25"/>
    </row>
    <row r="29" spans="1:2" s="205" customFormat="1" ht="20.5" thickBot="1" x14ac:dyDescent="1.1000000000000001">
      <c r="A29" s="257" t="s">
        <v>25</v>
      </c>
      <c r="B29" s="254"/>
    </row>
    <row r="30" spans="1:2" s="205" customFormat="1" ht="15.5" thickTop="1" x14ac:dyDescent="0.75">
      <c r="A30" s="22"/>
      <c r="B30" s="25"/>
    </row>
    <row r="31" spans="1:2" s="205" customFormat="1" x14ac:dyDescent="0.75">
      <c r="A31" s="22" t="s">
        <v>26</v>
      </c>
      <c r="B31" s="25" t="s">
        <v>27</v>
      </c>
    </row>
    <row r="32" spans="1:2" s="205" customFormat="1" x14ac:dyDescent="0.75">
      <c r="A32" s="22" t="s">
        <v>28</v>
      </c>
      <c r="B32" s="25" t="s">
        <v>29</v>
      </c>
    </row>
    <row r="33" spans="1:2" s="205" customFormat="1" x14ac:dyDescent="0.75">
      <c r="A33" s="22" t="s">
        <v>30</v>
      </c>
      <c r="B33" s="25" t="s">
        <v>31</v>
      </c>
    </row>
    <row r="34" spans="1:2" s="205" customFormat="1" x14ac:dyDescent="0.75">
      <c r="A34" s="22" t="s">
        <v>32</v>
      </c>
      <c r="B34" s="25" t="s">
        <v>33</v>
      </c>
    </row>
    <row r="35" spans="1:2" s="205" customFormat="1" x14ac:dyDescent="0.75">
      <c r="A35" s="22" t="s">
        <v>34</v>
      </c>
      <c r="B35" s="25" t="s">
        <v>35</v>
      </c>
    </row>
    <row r="36" spans="1:2" s="205" customFormat="1" x14ac:dyDescent="0.75">
      <c r="A36" s="22" t="s">
        <v>36</v>
      </c>
      <c r="B36" s="25" t="s">
        <v>37</v>
      </c>
    </row>
    <row r="37" spans="1:2" s="205" customFormat="1" x14ac:dyDescent="0.75">
      <c r="A37" s="22" t="s">
        <v>38</v>
      </c>
      <c r="B37" s="25" t="s">
        <v>39</v>
      </c>
    </row>
    <row r="38" spans="1:2" s="205" customFormat="1" x14ac:dyDescent="0.75">
      <c r="A38" s="22" t="s">
        <v>40</v>
      </c>
      <c r="B38" s="25" t="s">
        <v>41</v>
      </c>
    </row>
    <row r="39" spans="1:2" s="205" customFormat="1" x14ac:dyDescent="0.75">
      <c r="A39" s="22" t="s">
        <v>42</v>
      </c>
      <c r="B39" s="25" t="s">
        <v>43</v>
      </c>
    </row>
    <row r="40" spans="1:2" s="205" customFormat="1" x14ac:dyDescent="0.75">
      <c r="A40" s="22" t="s">
        <v>44</v>
      </c>
      <c r="B40" s="25" t="s">
        <v>45</v>
      </c>
    </row>
    <row r="41" spans="1:2" s="205" customFormat="1" x14ac:dyDescent="0.75">
      <c r="A41" s="22" t="s">
        <v>46</v>
      </c>
      <c r="B41" s="25" t="s">
        <v>47</v>
      </c>
    </row>
    <row r="42" spans="1:2" s="205" customFormat="1" x14ac:dyDescent="0.75">
      <c r="A42" s="22" t="s">
        <v>48</v>
      </c>
      <c r="B42" s="25" t="s">
        <v>49</v>
      </c>
    </row>
    <row r="43" spans="1:2" s="205" customFormat="1" x14ac:dyDescent="0.75">
      <c r="A43" s="22" t="s">
        <v>50</v>
      </c>
      <c r="B43" s="25" t="s">
        <v>51</v>
      </c>
    </row>
    <row r="44" spans="1:2" s="205" customFormat="1" x14ac:dyDescent="0.75">
      <c r="A44" s="22" t="s">
        <v>52</v>
      </c>
      <c r="B44" s="25" t="s">
        <v>53</v>
      </c>
    </row>
    <row r="45" spans="1:2" s="205" customFormat="1" x14ac:dyDescent="0.75">
      <c r="A45" s="22" t="s">
        <v>54</v>
      </c>
      <c r="B45" s="25" t="s">
        <v>55</v>
      </c>
    </row>
    <row r="46" spans="1:2" s="205" customFormat="1" x14ac:dyDescent="0.75">
      <c r="A46" s="22"/>
      <c r="B46" s="25"/>
    </row>
    <row r="47" spans="1:2" s="205" customFormat="1" x14ac:dyDescent="0.75">
      <c r="A47" s="22"/>
      <c r="B47" s="25"/>
    </row>
    <row r="48" spans="1:2" s="205" customFormat="1" x14ac:dyDescent="0.75">
      <c r="A48" s="22"/>
      <c r="B48" s="25"/>
    </row>
    <row r="49" spans="1:2" s="205" customFormat="1" x14ac:dyDescent="0.75">
      <c r="A49" s="22"/>
      <c r="B49" s="25"/>
    </row>
    <row r="50" spans="1:2" s="205" customFormat="1" x14ac:dyDescent="0.75">
      <c r="A50" s="22"/>
      <c r="B50" s="25"/>
    </row>
    <row r="51" spans="1:2" s="205" customFormat="1" x14ac:dyDescent="0.75">
      <c r="A51" s="22"/>
      <c r="B51" s="25"/>
    </row>
    <row r="52" spans="1:2" s="205" customFormat="1" x14ac:dyDescent="0.75">
      <c r="A52" s="22"/>
      <c r="B52" s="25"/>
    </row>
    <row r="53" spans="1:2" s="205" customFormat="1" x14ac:dyDescent="0.75">
      <c r="A53" s="22"/>
      <c r="B53" s="25"/>
    </row>
    <row r="54" spans="1:2" s="205" customFormat="1" x14ac:dyDescent="0.75">
      <c r="A54" s="22"/>
      <c r="B54" s="25"/>
    </row>
    <row r="55" spans="1:2" s="205" customFormat="1" x14ac:dyDescent="0.75">
      <c r="A55" s="22"/>
      <c r="B55" s="25"/>
    </row>
    <row r="56" spans="1:2" s="205" customFormat="1" x14ac:dyDescent="0.75">
      <c r="A56" s="22"/>
      <c r="B56" s="25"/>
    </row>
    <row r="57" spans="1:2" s="205" customFormat="1" x14ac:dyDescent="0.75">
      <c r="A57" s="22"/>
      <c r="B57" s="25"/>
    </row>
    <row r="58" spans="1:2" s="205" customFormat="1" x14ac:dyDescent="0.75">
      <c r="A58" s="22"/>
      <c r="B58" s="25"/>
    </row>
    <row r="59" spans="1:2" s="205" customFormat="1" x14ac:dyDescent="0.75">
      <c r="A59" s="22"/>
      <c r="B59" s="25"/>
    </row>
    <row r="60" spans="1:2" s="205" customFormat="1" x14ac:dyDescent="0.75">
      <c r="A60" s="22"/>
      <c r="B60" s="25"/>
    </row>
    <row r="61" spans="1:2" s="205" customFormat="1" x14ac:dyDescent="0.75">
      <c r="A61" s="22"/>
      <c r="B61" s="25"/>
    </row>
    <row r="62" spans="1:2" s="205" customFormat="1" x14ac:dyDescent="0.75">
      <c r="A62" s="22"/>
      <c r="B62" s="2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CDE6-98EB-49FD-B573-BF2BA670A694}">
  <dimension ref="A1:AJ220"/>
  <sheetViews>
    <sheetView topLeftCell="B1" zoomScale="53" zoomScaleNormal="100" workbookViewId="0">
      <selection activeCell="E208" sqref="E208"/>
    </sheetView>
  </sheetViews>
  <sheetFormatPr baseColWidth="10" defaultColWidth="9.5" defaultRowHeight="14.75" outlineLevelRow="3" outlineLevelCol="1" x14ac:dyDescent="0.75"/>
  <cols>
    <col min="1" max="1" width="3.5" style="22" customWidth="1"/>
    <col min="2" max="2" width="5.5" style="22" customWidth="1"/>
    <col min="3" max="3" width="23.5" customWidth="1"/>
    <col min="4" max="4" width="60.5" customWidth="1"/>
    <col min="5" max="6" width="16" customWidth="1"/>
    <col min="7" max="11" width="16" style="2" customWidth="1"/>
    <col min="12" max="12" width="9.5" style="141"/>
    <col min="13" max="14" width="9.5" style="141" customWidth="1" outlineLevel="1"/>
    <col min="15" max="27" width="9.5" style="141" outlineLevel="1"/>
    <col min="28" max="16384" width="9.5" style="141"/>
  </cols>
  <sheetData>
    <row r="1" spans="1:36" s="137" customFormat="1" ht="37.5" customHeight="1" thickBot="1" x14ac:dyDescent="1.1499999999999999">
      <c r="A1" s="29"/>
      <c r="B1" s="29"/>
      <c r="C1" s="29" t="str">
        <f>LINK!C987</f>
        <v>Domain</v>
      </c>
      <c r="D1" s="30" t="str">
        <f>LINK!C988</f>
        <v>Heating</v>
      </c>
      <c r="E1" s="31"/>
      <c r="F1" s="31"/>
      <c r="G1" s="32"/>
      <c r="H1" s="32"/>
      <c r="I1" s="32"/>
      <c r="J1" s="32"/>
      <c r="K1" s="32"/>
      <c r="U1" s="138"/>
      <c r="V1" s="138"/>
      <c r="W1" s="138"/>
      <c r="X1" s="139"/>
      <c r="Y1" s="139"/>
      <c r="Z1" s="139"/>
      <c r="AA1" s="139"/>
      <c r="AB1" s="139"/>
      <c r="AC1" s="139"/>
      <c r="AE1" s="140"/>
      <c r="AF1" s="139"/>
      <c r="AG1" s="139"/>
      <c r="AH1" s="139"/>
      <c r="AI1" s="139"/>
      <c r="AJ1" s="139"/>
    </row>
    <row r="2" spans="1:36" ht="26.25" customHeight="1" thickTop="1" thickBot="1" x14ac:dyDescent="0.9">
      <c r="C2" s="22"/>
      <c r="D2" s="22"/>
      <c r="E2" s="22"/>
      <c r="F2" s="22"/>
      <c r="G2" s="22"/>
      <c r="H2" s="22"/>
      <c r="I2" s="22"/>
      <c r="J2" s="22"/>
      <c r="K2" s="22"/>
      <c r="U2" s="142"/>
      <c r="V2" s="142"/>
      <c r="W2" s="142"/>
      <c r="X2" s="142"/>
      <c r="Y2" s="142"/>
      <c r="Z2" s="142"/>
      <c r="AA2" s="142"/>
      <c r="AB2" s="143"/>
      <c r="AC2" s="143"/>
      <c r="AE2" s="142"/>
      <c r="AF2" s="142"/>
      <c r="AG2" s="142"/>
      <c r="AH2" s="142"/>
      <c r="AI2" s="143"/>
      <c r="AJ2" s="143"/>
    </row>
    <row r="3" spans="1:36" ht="17.25" customHeight="1" outlineLevel="1" thickBot="1" x14ac:dyDescent="0.9">
      <c r="C3" s="34" t="str">
        <f>LINK!$C$998</f>
        <v>code</v>
      </c>
      <c r="D3" s="28" t="str">
        <f>LINK!$C$999</f>
        <v>service</v>
      </c>
      <c r="E3" s="21">
        <f>VLOOKUP(C4,overview_of_services!$B$4:$O$111,9,FALSE)</f>
        <v>1</v>
      </c>
      <c r="F3" s="22"/>
      <c r="G3" s="25"/>
      <c r="H3" s="25"/>
      <c r="I3" s="25"/>
      <c r="J3" s="25"/>
      <c r="K3" s="25"/>
    </row>
    <row r="4" spans="1:36" s="145" customFormat="1" ht="36.75" customHeight="1" outlineLevel="1" thickBot="1" x14ac:dyDescent="1.5">
      <c r="A4" s="22"/>
      <c r="B4" s="38" t="s">
        <v>1949</v>
      </c>
      <c r="C4" s="33" t="str">
        <f>LINK!C260</f>
        <v>H-1a</v>
      </c>
      <c r="D4" s="144" t="str">
        <f>VLOOKUP(C4,overview_of_services!$B$4:$I$111,3,FALSE)</f>
        <v>Heat emission control</v>
      </c>
      <c r="E4" s="41"/>
      <c r="F4" s="414" t="str">
        <f>LINK!$C$1009</f>
        <v>Service group:</v>
      </c>
      <c r="G4" s="733" t="str">
        <f>VLOOKUP(C4,overview_of_services!$B$4:$I$52,2,FALSE)</f>
        <v>Heat control - demand side</v>
      </c>
      <c r="H4" s="733"/>
      <c r="I4" s="414"/>
      <c r="J4" s="19"/>
      <c r="K4" s="19"/>
      <c r="M4" s="145" t="s">
        <v>1950</v>
      </c>
      <c r="N4" s="145">
        <f>ROW()</f>
        <v>4</v>
      </c>
    </row>
    <row r="5" spans="1:36" ht="5.25" customHeight="1" outlineLevel="1" x14ac:dyDescent="0.75">
      <c r="C5" s="22"/>
      <c r="D5" s="22"/>
      <c r="E5" s="22"/>
      <c r="F5" s="22"/>
      <c r="G5" s="22"/>
      <c r="H5" s="22"/>
      <c r="I5" s="22"/>
      <c r="J5" s="22"/>
      <c r="K5" s="22"/>
    </row>
    <row r="6" spans="1:36" ht="20.25" customHeight="1" outlineLevel="2" x14ac:dyDescent="0.75">
      <c r="C6" s="734" t="str">
        <f>LINK!$C$1000</f>
        <v>Functionality levels</v>
      </c>
      <c r="D6" s="734"/>
      <c r="E6" s="736" t="str">
        <f>LINK!$C$1006</f>
        <v>IMPACTS</v>
      </c>
      <c r="F6" s="736"/>
      <c r="G6" s="736"/>
      <c r="H6" s="736"/>
      <c r="I6" s="736"/>
      <c r="J6" s="736"/>
      <c r="K6" s="736"/>
    </row>
    <row r="7" spans="1:36"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36" s="145" customFormat="1" ht="35.25" customHeight="1" outlineLevel="2" thickTop="1" x14ac:dyDescent="0.75">
      <c r="A8" s="22"/>
      <c r="B8" s="22"/>
      <c r="C8" s="35" t="str">
        <f>LINK!$C$1001</f>
        <v>level 0</v>
      </c>
      <c r="D8" s="21" t="str">
        <f>VLOOKUP(C4,overview_of_services!$B$4:$I$111,4,FALSE)</f>
        <v>No automatic control</v>
      </c>
      <c r="E8" s="27">
        <v>0</v>
      </c>
      <c r="F8" s="27">
        <v>0</v>
      </c>
      <c r="G8" s="27">
        <v>0</v>
      </c>
      <c r="H8" s="27">
        <v>0</v>
      </c>
      <c r="I8" s="27">
        <v>0</v>
      </c>
      <c r="J8" s="27">
        <v>0</v>
      </c>
      <c r="K8" s="27">
        <v>0</v>
      </c>
      <c r="R8" s="141"/>
      <c r="S8" s="141"/>
      <c r="T8" s="141"/>
    </row>
    <row r="9" spans="1:36" s="145" customFormat="1" ht="35.25" customHeight="1" outlineLevel="2" x14ac:dyDescent="0.75">
      <c r="A9" s="22"/>
      <c r="B9" s="22"/>
      <c r="C9" s="35" t="str">
        <f>LINK!$C$1002</f>
        <v>level 1</v>
      </c>
      <c r="D9" s="1" t="str">
        <f>VLOOKUP(C4,overview_of_services!$B$4:$I$111,5,FALSE)</f>
        <v>Central automatic control (e.g. central thermostat)</v>
      </c>
      <c r="E9" s="27">
        <v>1</v>
      </c>
      <c r="F9" s="27">
        <v>0</v>
      </c>
      <c r="G9" s="27">
        <v>1</v>
      </c>
      <c r="H9" s="27">
        <v>1</v>
      </c>
      <c r="I9" s="27">
        <v>1</v>
      </c>
      <c r="J9" s="27">
        <v>0</v>
      </c>
      <c r="K9" s="27">
        <v>0</v>
      </c>
      <c r="R9" s="141"/>
      <c r="S9" s="141"/>
      <c r="T9" s="141"/>
    </row>
    <row r="10" spans="1:36" s="145" customFormat="1" ht="82.5" customHeight="1" outlineLevel="2" x14ac:dyDescent="0.75">
      <c r="A10" s="22"/>
      <c r="B10" s="22"/>
      <c r="C10" s="35" t="str">
        <f>LINK!$C$1003</f>
        <v>level 2</v>
      </c>
      <c r="D10" s="1" t="str">
        <f>VLOOKUP(C4,overview_of_services!$B$4:$I$111,6,FALSE)</f>
        <v>Individual room control (e.g. thermostatic valves, or electronic controller)</v>
      </c>
      <c r="E10" s="27">
        <v>2</v>
      </c>
      <c r="F10" s="27">
        <v>0</v>
      </c>
      <c r="G10" s="27">
        <v>2</v>
      </c>
      <c r="H10" s="27">
        <v>2</v>
      </c>
      <c r="I10" s="27">
        <v>2</v>
      </c>
      <c r="J10" s="27">
        <v>0</v>
      </c>
      <c r="K10" s="27">
        <v>0</v>
      </c>
      <c r="R10" s="141"/>
      <c r="S10" s="141"/>
      <c r="T10" s="141"/>
      <c r="AA10" s="146"/>
      <c r="AH10" s="146"/>
    </row>
    <row r="11" spans="1:36" s="145" customFormat="1" ht="35.25" customHeight="1" outlineLevel="2" x14ac:dyDescent="0.75">
      <c r="A11" s="22"/>
      <c r="B11" s="22"/>
      <c r="C11" s="35" t="str">
        <f>LINK!$C$1004</f>
        <v>level 3</v>
      </c>
      <c r="D11" s="1" t="str">
        <f>VLOOKUP(C4,overview_of_services!$B$4:$I$111,7,FALSE)</f>
        <v>Individual room control with communication between controllers and to BACS</v>
      </c>
      <c r="E11" s="27">
        <v>2</v>
      </c>
      <c r="F11" s="27">
        <v>0</v>
      </c>
      <c r="G11" s="27">
        <v>2</v>
      </c>
      <c r="H11" s="27">
        <v>3</v>
      </c>
      <c r="I11" s="27">
        <v>2</v>
      </c>
      <c r="J11" s="27">
        <v>1</v>
      </c>
      <c r="K11" s="27">
        <v>0</v>
      </c>
      <c r="R11" s="141"/>
      <c r="S11" s="141"/>
      <c r="T11" s="141"/>
      <c r="AA11" s="146"/>
      <c r="AH11" s="146"/>
    </row>
    <row r="12" spans="1:36" s="145" customFormat="1" ht="21" outlineLevel="2" x14ac:dyDescent="0.75">
      <c r="A12" s="22"/>
      <c r="B12" s="22"/>
      <c r="C12" s="35" t="str">
        <f>LINK!$C$1005</f>
        <v>level 4</v>
      </c>
      <c r="D12" s="1" t="str">
        <f>VLOOKUP(C4,overview_of_services!$B$4:$I$111,8,FALSE)</f>
        <v>Individual room control with communication and occupancy detection</v>
      </c>
      <c r="E12" s="39">
        <v>3</v>
      </c>
      <c r="F12" s="27">
        <v>0</v>
      </c>
      <c r="G12" s="27">
        <v>2</v>
      </c>
      <c r="H12" s="27">
        <v>3</v>
      </c>
      <c r="I12" s="27">
        <v>2</v>
      </c>
      <c r="J12" s="27">
        <v>1</v>
      </c>
      <c r="K12" s="27">
        <v>0</v>
      </c>
      <c r="R12" s="141"/>
      <c r="S12" s="141"/>
      <c r="T12" s="141"/>
      <c r="AA12" s="146"/>
      <c r="AH12" s="146"/>
    </row>
    <row r="13" spans="1:36" s="145" customFormat="1" ht="6" customHeight="1" outlineLevel="3" thickBot="1" x14ac:dyDescent="0.9">
      <c r="A13" s="22"/>
      <c r="B13" s="22"/>
      <c r="C13" s="23"/>
      <c r="D13" s="23"/>
      <c r="E13" s="24"/>
      <c r="F13" s="24"/>
      <c r="G13" s="24"/>
      <c r="H13" s="24"/>
      <c r="I13" s="24"/>
      <c r="J13" s="24"/>
      <c r="K13" s="24"/>
    </row>
    <row r="14" spans="1:36" s="145" customFormat="1" ht="30.75" customHeight="1" outlineLevel="3" thickBot="1" x14ac:dyDescent="0.9">
      <c r="A14" s="22"/>
      <c r="B14" s="22"/>
      <c r="C14" s="20"/>
      <c r="D14" s="20" t="str">
        <f>LINK!$C$1007</f>
        <v>Information sources</v>
      </c>
      <c r="E14" s="3"/>
      <c r="F14" s="5"/>
      <c r="G14" s="5"/>
      <c r="H14" s="5"/>
      <c r="I14" s="5"/>
      <c r="J14" s="5"/>
      <c r="K14" s="5"/>
    </row>
    <row r="15" spans="1:36" s="145" customFormat="1" ht="30.75" customHeight="1" outlineLevel="3" thickBot="1" x14ac:dyDescent="0.9">
      <c r="A15" s="22"/>
      <c r="B15" s="22"/>
      <c r="C15" s="20"/>
      <c r="D15" s="20" t="str">
        <f>LINK!$C$1008</f>
        <v>Standard?</v>
      </c>
      <c r="E15" s="3" t="s">
        <v>1951</v>
      </c>
      <c r="F15" s="4"/>
      <c r="G15" s="5"/>
      <c r="H15" s="5"/>
      <c r="I15" s="5"/>
      <c r="J15" s="5"/>
      <c r="K15" s="5"/>
    </row>
    <row r="16" spans="1:36" s="145" customFormat="1" ht="30.75" customHeight="1" outlineLevel="3" x14ac:dyDescent="0.75">
      <c r="A16" s="22"/>
      <c r="B16" s="22"/>
      <c r="C16" s="20"/>
      <c r="D16" s="20"/>
      <c r="E16" s="147"/>
      <c r="F16" s="147"/>
      <c r="G16" s="147"/>
      <c r="H16" s="147"/>
      <c r="I16" s="147"/>
      <c r="J16" s="147"/>
      <c r="K16" s="147"/>
    </row>
    <row r="17" spans="1:14" s="145" customFormat="1" ht="30.5" customHeight="1" outlineLevel="3" x14ac:dyDescent="0.75">
      <c r="A17" s="22"/>
      <c r="B17" s="22"/>
      <c r="C17" s="20"/>
      <c r="D17" s="20"/>
      <c r="E17" s="147"/>
      <c r="F17" s="147"/>
      <c r="G17" s="147"/>
      <c r="H17" s="147"/>
      <c r="I17" s="147"/>
      <c r="J17" s="147"/>
      <c r="K17" s="147"/>
    </row>
    <row r="18" spans="1:14" outlineLevel="2" x14ac:dyDescent="0.75">
      <c r="C18" s="22"/>
      <c r="D18" s="22"/>
      <c r="E18" s="22"/>
      <c r="F18" s="22"/>
      <c r="G18" s="25"/>
      <c r="H18" s="25"/>
      <c r="I18" s="25"/>
      <c r="J18" s="25"/>
      <c r="K18" s="25"/>
    </row>
    <row r="19" spans="1:14" ht="15.5" outlineLevel="2" thickBot="1" x14ac:dyDescent="0.9">
      <c r="C19" s="22"/>
      <c r="D19" s="22"/>
      <c r="E19" s="22"/>
      <c r="F19" s="22"/>
      <c r="G19" s="25"/>
      <c r="H19" s="25"/>
      <c r="I19" s="25"/>
      <c r="J19" s="25"/>
      <c r="K19" s="25"/>
    </row>
    <row r="20" spans="1:14" ht="15.5" outlineLevel="1" thickBot="1" x14ac:dyDescent="0.9">
      <c r="C20" s="34" t="str">
        <f>LINK!$C$998</f>
        <v>code</v>
      </c>
      <c r="D20" s="28" t="str">
        <f>LINK!$C$999</f>
        <v>service</v>
      </c>
      <c r="E20" s="21">
        <f>VLOOKUP(C21,overview_of_services!$B$4:$O$111,9,FALSE)</f>
        <v>0</v>
      </c>
      <c r="F20" s="22"/>
      <c r="G20" s="25"/>
      <c r="H20" s="25"/>
      <c r="I20" s="25"/>
      <c r="J20" s="25"/>
      <c r="K20" s="25"/>
    </row>
    <row r="21" spans="1:14" s="145" customFormat="1" ht="36.75" customHeight="1" outlineLevel="1" thickBot="1" x14ac:dyDescent="1.5">
      <c r="A21" s="22"/>
      <c r="B21" s="38" t="s">
        <v>1949</v>
      </c>
      <c r="C21" s="33" t="str">
        <f>LINK!C261</f>
        <v>H-1b</v>
      </c>
      <c r="D21" s="144" t="str">
        <f>VLOOKUP(C21,overview_of_services!$B$4:$I$111,3,FALSE)</f>
        <v>Emission control for TABS (heating mode)</v>
      </c>
      <c r="E21" s="41"/>
      <c r="F21" s="414" t="str">
        <f>LINK!$C$1009</f>
        <v>Service group:</v>
      </c>
      <c r="G21" s="733" t="str">
        <f>VLOOKUP(C21,overview_of_services!$B$4:$I$52,2,FALSE)</f>
        <v>Heat control - demand side</v>
      </c>
      <c r="H21" s="733"/>
      <c r="I21" s="414"/>
      <c r="J21" s="19"/>
      <c r="K21" s="19"/>
      <c r="M21" s="145" t="s">
        <v>1950</v>
      </c>
      <c r="N21" s="145">
        <f>ROW()</f>
        <v>21</v>
      </c>
    </row>
    <row r="22" spans="1:14" ht="5.25" customHeight="1" outlineLevel="1" x14ac:dyDescent="0.75">
      <c r="C22" s="22"/>
      <c r="D22" s="22"/>
      <c r="E22" s="22"/>
      <c r="F22" s="22"/>
      <c r="G22" s="22"/>
      <c r="H22" s="22"/>
      <c r="I22" s="22"/>
      <c r="J22" s="22"/>
      <c r="K22" s="22"/>
    </row>
    <row r="23" spans="1:14" ht="20.25" customHeight="1" outlineLevel="2" x14ac:dyDescent="0.75">
      <c r="C23" s="734" t="str">
        <f>LINK!$C$1000</f>
        <v>Functionality levels</v>
      </c>
      <c r="D23" s="734"/>
      <c r="E23" s="736" t="str">
        <f>LINK!$C$1006</f>
        <v>IMPACTS</v>
      </c>
      <c r="F23" s="736"/>
      <c r="G23" s="736"/>
      <c r="H23" s="736"/>
      <c r="I23" s="736"/>
      <c r="J23" s="736"/>
      <c r="K23" s="736"/>
    </row>
    <row r="24" spans="1:14" ht="36.75" customHeight="1" outlineLevel="2" thickBot="1" x14ac:dyDescent="0.9">
      <c r="C24" s="735"/>
      <c r="D24" s="735"/>
      <c r="E24" s="26" t="str">
        <f>LINK!$C$966</f>
        <v>Energy efficiency</v>
      </c>
      <c r="F24" s="26" t="str">
        <f>LINK!$C$967</f>
        <v>Energy flexibility and storage</v>
      </c>
      <c r="G24" s="26" t="str">
        <f>LINK!$C$968</f>
        <v>Comfort</v>
      </c>
      <c r="H24" s="26" t="str">
        <f>LINK!$C$969</f>
        <v>Convenience</v>
      </c>
      <c r="I24" s="26" t="str">
        <f>LINK!$C$970</f>
        <v>Health, well-being and accessibility</v>
      </c>
      <c r="J24" s="26" t="str">
        <f>LINK!$C$971</f>
        <v>Maintenance and fault prediction</v>
      </c>
      <c r="K24" s="26" t="str">
        <f>LINK!$C$972</f>
        <v>Information to occupants</v>
      </c>
    </row>
    <row r="25" spans="1:14" s="145" customFormat="1" ht="35.25" customHeight="1" outlineLevel="2" thickTop="1" x14ac:dyDescent="0.75">
      <c r="A25" s="22"/>
      <c r="B25" s="22"/>
      <c r="C25" s="35" t="str">
        <f>LINK!$C$1001</f>
        <v>level 0</v>
      </c>
      <c r="D25" s="21" t="str">
        <f>VLOOKUP(C21,overview_of_services!$B$4:$I$111,4,FALSE)</f>
        <v>No automatic control</v>
      </c>
      <c r="E25" s="27">
        <v>0</v>
      </c>
      <c r="F25" s="27">
        <v>0</v>
      </c>
      <c r="G25" s="27">
        <v>0</v>
      </c>
      <c r="H25" s="27">
        <v>0</v>
      </c>
      <c r="I25" s="27">
        <v>0</v>
      </c>
      <c r="J25" s="27">
        <v>0</v>
      </c>
      <c r="K25" s="27">
        <v>0</v>
      </c>
    </row>
    <row r="26" spans="1:14" s="145" customFormat="1" ht="21" outlineLevel="2" x14ac:dyDescent="0.75">
      <c r="A26" s="22"/>
      <c r="B26" s="22"/>
      <c r="C26" s="35" t="str">
        <f>LINK!$C$1002</f>
        <v>level 1</v>
      </c>
      <c r="D26" s="1" t="str">
        <f>VLOOKUP(C21,overview_of_services!$B$4:$I$111,5,FALSE)</f>
        <v>Central automatic control</v>
      </c>
      <c r="E26" s="27">
        <v>1</v>
      </c>
      <c r="F26" s="27">
        <v>0</v>
      </c>
      <c r="G26" s="27">
        <v>1</v>
      </c>
      <c r="H26" s="27">
        <v>1</v>
      </c>
      <c r="I26" s="27">
        <v>1</v>
      </c>
      <c r="J26" s="27">
        <v>0</v>
      </c>
      <c r="K26" s="27">
        <v>0</v>
      </c>
    </row>
    <row r="27" spans="1:14" s="145" customFormat="1" ht="21" outlineLevel="2" x14ac:dyDescent="0.75">
      <c r="A27" s="22"/>
      <c r="B27" s="22"/>
      <c r="C27" s="35" t="str">
        <f>LINK!$C$1003</f>
        <v>level 2</v>
      </c>
      <c r="D27" s="1" t="str">
        <f>VLOOKUP(C21,overview_of_services!$B$4:$I$111,6,FALSE)</f>
        <v>Advanced central automatic control</v>
      </c>
      <c r="E27" s="27">
        <v>1</v>
      </c>
      <c r="F27" s="27">
        <v>0</v>
      </c>
      <c r="G27" s="27">
        <v>1</v>
      </c>
      <c r="H27" s="27">
        <v>2</v>
      </c>
      <c r="I27" s="27">
        <v>2</v>
      </c>
      <c r="J27" s="27">
        <v>0</v>
      </c>
      <c r="K27" s="27">
        <v>0</v>
      </c>
    </row>
    <row r="28" spans="1:14" s="145" customFormat="1" ht="35.25" customHeight="1" outlineLevel="2" x14ac:dyDescent="0.75">
      <c r="A28" s="22"/>
      <c r="B28" s="22"/>
      <c r="C28" s="35" t="str">
        <f>LINK!$C$1004</f>
        <v>level 3</v>
      </c>
      <c r="D28" s="1" t="str">
        <f>VLOOKUP(C21,overview_of_services!$B$4:$I$111,7,FALSE)</f>
        <v>Advanced central automatic control with intermittent operation and/or room temperature feedback control</v>
      </c>
      <c r="E28" s="27">
        <v>2</v>
      </c>
      <c r="F28" s="27">
        <v>0</v>
      </c>
      <c r="G28" s="27">
        <v>2</v>
      </c>
      <c r="H28" s="27">
        <v>3</v>
      </c>
      <c r="I28" s="27">
        <v>2</v>
      </c>
      <c r="J28" s="27">
        <v>1</v>
      </c>
      <c r="K28" s="27">
        <v>1</v>
      </c>
    </row>
    <row r="29" spans="1:14" s="145" customFormat="1" ht="35.25" customHeight="1" outlineLevel="2" x14ac:dyDescent="0.75">
      <c r="A29" s="22"/>
      <c r="B29" s="22"/>
      <c r="C29" s="35" t="str">
        <f>LINK!$C$1005</f>
        <v>level 4</v>
      </c>
      <c r="D29" s="1">
        <f>VLOOKUP(C21,overview_of_services!$B$4:$I$111,8,FALSE)</f>
        <v>0</v>
      </c>
      <c r="E29" s="39"/>
      <c r="F29" s="27"/>
      <c r="G29" s="39"/>
      <c r="H29" s="39"/>
      <c r="I29" s="148"/>
      <c r="J29" s="27"/>
      <c r="K29" s="27"/>
    </row>
    <row r="30" spans="1:14" s="145" customFormat="1" ht="6" customHeight="1" outlineLevel="3" thickBot="1" x14ac:dyDescent="0.9">
      <c r="A30" s="22"/>
      <c r="B30" s="22"/>
      <c r="C30" s="23"/>
      <c r="D30" s="23"/>
      <c r="E30" s="24"/>
      <c r="F30" s="24"/>
      <c r="G30" s="24"/>
      <c r="H30" s="24"/>
      <c r="I30" s="24"/>
      <c r="J30" s="24"/>
      <c r="K30" s="24"/>
    </row>
    <row r="31" spans="1:14" s="145" customFormat="1" ht="30.75" customHeight="1" outlineLevel="3" thickBot="1" x14ac:dyDescent="0.9">
      <c r="A31" s="22"/>
      <c r="B31" s="22"/>
      <c r="C31" s="20"/>
      <c r="D31" s="20" t="str">
        <f>LINK!$C$1007</f>
        <v>Information sources</v>
      </c>
      <c r="E31" s="3" t="s">
        <v>24</v>
      </c>
      <c r="F31" s="5" t="s">
        <v>24</v>
      </c>
      <c r="G31" s="5" t="s">
        <v>24</v>
      </c>
      <c r="H31" s="5" t="s">
        <v>24</v>
      </c>
      <c r="I31" s="5" t="s">
        <v>24</v>
      </c>
      <c r="J31" s="5" t="s">
        <v>24</v>
      </c>
      <c r="K31" s="5" t="s">
        <v>24</v>
      </c>
    </row>
    <row r="32" spans="1:14" s="145" customFormat="1" ht="30.75" customHeight="1" outlineLevel="3" thickBot="1" x14ac:dyDescent="0.9">
      <c r="A32" s="22"/>
      <c r="B32" s="22"/>
      <c r="C32" s="20"/>
      <c r="D32" s="20" t="str">
        <f>LINK!$C$1008</f>
        <v>Standard?</v>
      </c>
      <c r="E32" s="3" t="s">
        <v>1951</v>
      </c>
      <c r="F32" s="4"/>
      <c r="G32" s="5"/>
      <c r="H32" s="5"/>
      <c r="I32" s="5"/>
      <c r="J32" s="5"/>
      <c r="K32" s="5"/>
    </row>
    <row r="33" spans="1:27" ht="20.25" customHeight="1" outlineLevel="2" thickBot="1" x14ac:dyDescent="0.9">
      <c r="C33" s="22"/>
      <c r="D33" s="22"/>
      <c r="E33" s="22"/>
      <c r="F33" s="22"/>
      <c r="G33" s="25"/>
      <c r="H33" s="25"/>
      <c r="I33" s="25"/>
      <c r="J33" s="25"/>
      <c r="K33" s="25"/>
    </row>
    <row r="34" spans="1:27" ht="17.25" customHeight="1" outlineLevel="1" thickBot="1" x14ac:dyDescent="0.9">
      <c r="C34" s="34" t="str">
        <f>LINK!$C$998</f>
        <v>code</v>
      </c>
      <c r="D34" s="28" t="str">
        <f>LINK!$C$999</f>
        <v>service</v>
      </c>
      <c r="E34" s="21">
        <f>VLOOKUP(C35,overview_of_services!$B$4:$O$111,9,FALSE)</f>
        <v>1</v>
      </c>
      <c r="F34" s="22"/>
      <c r="G34" s="25"/>
      <c r="H34" s="25"/>
      <c r="I34" s="25"/>
      <c r="J34" s="25"/>
      <c r="K34" s="25"/>
    </row>
    <row r="35" spans="1:27" s="145" customFormat="1" ht="67" customHeight="1" outlineLevel="1" thickBot="1" x14ac:dyDescent="1.5">
      <c r="A35" s="22"/>
      <c r="B35" s="38" t="s">
        <v>1949</v>
      </c>
      <c r="C35" s="33" t="str">
        <f>LINK!C262</f>
        <v>H-1c</v>
      </c>
      <c r="D35" s="144" t="str">
        <f>VLOOKUP(C35,overview_of_services!$B$4:$I$111,3,FALSE)</f>
        <v>Control of distribution fluid temperature (supply or return air flow or water flow) - Similar function can be applied to the control of direct electric heating networks</v>
      </c>
      <c r="E35" s="41"/>
      <c r="F35" s="414" t="str">
        <f>LINK!$C$1009</f>
        <v>Service group:</v>
      </c>
      <c r="G35" s="733" t="str">
        <f>VLOOKUP(C35,overview_of_services!$B$4:$I$52,2,FALSE)</f>
        <v>Heat control - demand side</v>
      </c>
      <c r="H35" s="733"/>
      <c r="I35" s="414"/>
      <c r="J35" s="19"/>
      <c r="K35" s="19"/>
      <c r="M35" s="145" t="s">
        <v>1950</v>
      </c>
      <c r="N35" s="145">
        <f>ROW()</f>
        <v>35</v>
      </c>
    </row>
    <row r="36" spans="1:27" ht="5.25" customHeight="1" outlineLevel="1" x14ac:dyDescent="0.75">
      <c r="C36" s="22"/>
      <c r="D36" s="22"/>
      <c r="E36" s="22"/>
      <c r="F36" s="22"/>
      <c r="G36" s="22"/>
      <c r="H36" s="22"/>
      <c r="I36" s="22"/>
      <c r="J36" s="22"/>
      <c r="K36" s="22"/>
    </row>
    <row r="37" spans="1:27" ht="20.25" customHeight="1" outlineLevel="2" x14ac:dyDescent="0.75">
      <c r="C37" s="734" t="str">
        <f>LINK!$C$1000</f>
        <v>Functionality levels</v>
      </c>
      <c r="D37" s="734"/>
      <c r="E37" s="736" t="str">
        <f>LINK!$C$1006</f>
        <v>IMPACTS</v>
      </c>
      <c r="F37" s="736"/>
      <c r="G37" s="736"/>
      <c r="H37" s="736"/>
      <c r="I37" s="736"/>
      <c r="J37" s="736"/>
      <c r="K37" s="736"/>
    </row>
    <row r="38" spans="1:27" ht="36.75" customHeight="1" outlineLevel="2" thickBot="1" x14ac:dyDescent="0.9">
      <c r="C38" s="735"/>
      <c r="D38" s="735"/>
      <c r="E38" s="26" t="str">
        <f>LINK!$C$966</f>
        <v>Energy efficiency</v>
      </c>
      <c r="F38" s="26" t="str">
        <f>LINK!$C$967</f>
        <v>Energy flexibility and storage</v>
      </c>
      <c r="G38" s="26" t="str">
        <f>LINK!$C$968</f>
        <v>Comfort</v>
      </c>
      <c r="H38" s="26" t="str">
        <f>LINK!$C$969</f>
        <v>Convenience</v>
      </c>
      <c r="I38" s="26" t="str">
        <f>LINK!$C$970</f>
        <v>Health, well-being and accessibility</v>
      </c>
      <c r="J38" s="26" t="str">
        <f>LINK!$C$971</f>
        <v>Maintenance and fault prediction</v>
      </c>
      <c r="K38" s="26" t="str">
        <f>LINK!$C$972</f>
        <v>Information to occupants</v>
      </c>
      <c r="M38" s="141" t="s">
        <v>429</v>
      </c>
      <c r="U38" s="141" t="s">
        <v>66</v>
      </c>
    </row>
    <row r="39" spans="1:27" s="145" customFormat="1" ht="35.25" customHeight="1" outlineLevel="2" thickTop="1" x14ac:dyDescent="1">
      <c r="A39" s="22"/>
      <c r="B39" s="22"/>
      <c r="C39" s="35" t="str">
        <f>LINK!$C$1001</f>
        <v>level 0</v>
      </c>
      <c r="D39" s="21" t="str">
        <f>VLOOKUP(C35,overview_of_services!$B$4:$I$111,4,FALSE)</f>
        <v>No automatic control</v>
      </c>
      <c r="E39" s="27">
        <f>IF('Building Information'!$G$39="B",U39,M39)</f>
        <v>0</v>
      </c>
      <c r="F39" s="27">
        <f>IF('Building Information'!$G$39="B",V39,N39)</f>
        <v>0</v>
      </c>
      <c r="G39" s="27">
        <f>IF('Building Information'!$G$39="B",W39,O39)</f>
        <v>0</v>
      </c>
      <c r="H39" s="27">
        <f>IF('Building Information'!$G$39="B",X39,P39)</f>
        <v>0</v>
      </c>
      <c r="I39" s="27">
        <f>IF('Building Information'!$G$39="B",Y39,Q39)</f>
        <v>0</v>
      </c>
      <c r="J39" s="27">
        <f>IF('Building Information'!$G$39="B",Z39,R39)</f>
        <v>0</v>
      </c>
      <c r="K39" s="27">
        <f>IF('Building Information'!$G$39="B",AA39,S39)</f>
        <v>0</v>
      </c>
      <c r="M39" s="445">
        <v>0</v>
      </c>
      <c r="N39" s="445">
        <v>0</v>
      </c>
      <c r="O39" s="445">
        <v>0</v>
      </c>
      <c r="P39" s="445">
        <v>0</v>
      </c>
      <c r="Q39" s="445">
        <v>0</v>
      </c>
      <c r="R39" s="445">
        <v>0</v>
      </c>
      <c r="S39" s="445">
        <v>0</v>
      </c>
      <c r="U39" s="445">
        <v>0</v>
      </c>
      <c r="V39" s="445">
        <v>0</v>
      </c>
      <c r="W39" s="445">
        <v>0</v>
      </c>
      <c r="X39" s="445">
        <v>0</v>
      </c>
      <c r="Y39" s="445">
        <v>0</v>
      </c>
      <c r="Z39" s="445">
        <v>0</v>
      </c>
      <c r="AA39" s="445">
        <v>0</v>
      </c>
    </row>
    <row r="40" spans="1:27" s="145" customFormat="1" ht="21" outlineLevel="2" x14ac:dyDescent="1">
      <c r="A40" s="22"/>
      <c r="B40" s="22"/>
      <c r="C40" s="35" t="str">
        <f>LINK!$C$1002</f>
        <v>level 1</v>
      </c>
      <c r="D40" s="1" t="str">
        <f>VLOOKUP(C35,overview_of_services!$B$4:$I$111,5,FALSE)</f>
        <v>Outside temperature compensated control</v>
      </c>
      <c r="E40" s="27">
        <f>IF('Building Information'!$G$39="B",U40,M40)</f>
        <v>1</v>
      </c>
      <c r="F40" s="27">
        <f>IF('Building Information'!$G$39="B",V40,N40)</f>
        <v>0</v>
      </c>
      <c r="G40" s="27">
        <f>IF('Building Information'!$G$39="B",W40,O40)</f>
        <v>1</v>
      </c>
      <c r="H40" s="27">
        <f>IF('Building Information'!$G$39="B",X40,P40)</f>
        <v>1</v>
      </c>
      <c r="I40" s="27">
        <f>IF('Building Information'!$G$39="B",Y40,Q40)</f>
        <v>0</v>
      </c>
      <c r="J40" s="27">
        <f>IF('Building Information'!$G$39="B",Z40,R40)</f>
        <v>0</v>
      </c>
      <c r="K40" s="27">
        <f>IF('Building Information'!$G$39="B",AA40,S40)</f>
        <v>0</v>
      </c>
      <c r="M40" s="445">
        <v>0</v>
      </c>
      <c r="N40" s="445">
        <v>1</v>
      </c>
      <c r="O40" s="445">
        <v>0</v>
      </c>
      <c r="P40" s="445">
        <v>0</v>
      </c>
      <c r="Q40" s="445">
        <v>0</v>
      </c>
      <c r="R40" s="445">
        <v>0</v>
      </c>
      <c r="S40" s="445">
        <v>0</v>
      </c>
      <c r="U40" s="445">
        <v>1</v>
      </c>
      <c r="V40" s="445">
        <v>0</v>
      </c>
      <c r="W40" s="445">
        <v>1</v>
      </c>
      <c r="X40" s="445">
        <v>1</v>
      </c>
      <c r="Y40" s="445">
        <v>0</v>
      </c>
      <c r="Z40" s="445">
        <v>0</v>
      </c>
      <c r="AA40" s="445">
        <v>0</v>
      </c>
    </row>
    <row r="41" spans="1:27" s="145" customFormat="1" ht="35.25" customHeight="1" outlineLevel="2" x14ac:dyDescent="1">
      <c r="A41" s="22"/>
      <c r="B41" s="22"/>
      <c r="C41" s="35" t="str">
        <f>LINK!$C$1003</f>
        <v>level 2</v>
      </c>
      <c r="D41" s="1" t="str">
        <f>VLOOKUP(C35,overview_of_services!$B$4:$I$111,6,FALSE)</f>
        <v>Demand based control</v>
      </c>
      <c r="E41" s="27">
        <f>IF('Building Information'!$G$39="B",U41,M41)</f>
        <v>2</v>
      </c>
      <c r="F41" s="27">
        <f>IF('Building Information'!$G$39="B",V41,N41)</f>
        <v>0</v>
      </c>
      <c r="G41" s="27">
        <f>IF('Building Information'!$G$39="B",W41,O41)</f>
        <v>1</v>
      </c>
      <c r="H41" s="27">
        <f>IF('Building Information'!$G$39="B",X41,P41)</f>
        <v>1</v>
      </c>
      <c r="I41" s="27">
        <f>IF('Building Information'!$G$39="B",Y41,Q41)</f>
        <v>0</v>
      </c>
      <c r="J41" s="27">
        <f>IF('Building Information'!$G$39="B",Z41,R41)</f>
        <v>0</v>
      </c>
      <c r="K41" s="27">
        <f>IF('Building Information'!$G$39="B",AA41,S41)</f>
        <v>0</v>
      </c>
      <c r="M41" s="445">
        <v>0</v>
      </c>
      <c r="N41" s="445">
        <v>2</v>
      </c>
      <c r="O41" s="445">
        <v>0</v>
      </c>
      <c r="P41" s="445">
        <v>0</v>
      </c>
      <c r="Q41" s="445">
        <v>0</v>
      </c>
      <c r="R41" s="445">
        <v>0</v>
      </c>
      <c r="S41" s="445">
        <v>0</v>
      </c>
      <c r="U41" s="445">
        <v>2</v>
      </c>
      <c r="V41" s="445">
        <v>0</v>
      </c>
      <c r="W41" s="445">
        <v>1</v>
      </c>
      <c r="X41" s="445">
        <v>1</v>
      </c>
      <c r="Y41" s="445">
        <v>0</v>
      </c>
      <c r="Z41" s="445">
        <v>0</v>
      </c>
      <c r="AA41" s="445">
        <v>0</v>
      </c>
    </row>
    <row r="42" spans="1:27" s="145" customFormat="1" ht="35.25" customHeight="1" outlineLevel="2" x14ac:dyDescent="0.75">
      <c r="A42" s="22"/>
      <c r="B42" s="22"/>
      <c r="C42" s="35" t="str">
        <f>LINK!$C$1004</f>
        <v>level 3</v>
      </c>
      <c r="D42" s="1">
        <f>VLOOKUP(C35,overview_of_services!$B$4:$I$111,7,FALSE)</f>
        <v>0</v>
      </c>
      <c r="E42" s="27" t="s">
        <v>1952</v>
      </c>
      <c r="F42" s="27" t="s">
        <v>1952</v>
      </c>
      <c r="G42" s="27" t="s">
        <v>1952</v>
      </c>
      <c r="H42" s="27" t="s">
        <v>1952</v>
      </c>
      <c r="I42" s="27" t="s">
        <v>1952</v>
      </c>
      <c r="J42" s="27" t="s">
        <v>1952</v>
      </c>
      <c r="K42" s="27" t="s">
        <v>1952</v>
      </c>
    </row>
    <row r="43" spans="1:27" s="145" customFormat="1" ht="35.25" customHeight="1" outlineLevel="2" x14ac:dyDescent="0.75">
      <c r="A43" s="22"/>
      <c r="B43" s="22"/>
      <c r="C43" s="35" t="str">
        <f>LINK!$C$1005</f>
        <v>level 4</v>
      </c>
      <c r="D43" s="1">
        <f>VLOOKUP(C35,overview_of_services!$B$4:$I$111,8,FALSE)</f>
        <v>0</v>
      </c>
      <c r="E43" s="39"/>
      <c r="F43" s="27"/>
      <c r="G43" s="39"/>
      <c r="H43" s="39"/>
      <c r="I43" s="27"/>
      <c r="J43" s="27"/>
      <c r="K43" s="27"/>
    </row>
    <row r="44" spans="1:27" s="145" customFormat="1" ht="6" customHeight="1" outlineLevel="3" thickBot="1" x14ac:dyDescent="0.9">
      <c r="A44" s="22"/>
      <c r="B44" s="22"/>
      <c r="C44" s="23"/>
      <c r="D44" s="23"/>
      <c r="E44" s="24"/>
      <c r="F44" s="24"/>
      <c r="G44" s="24"/>
      <c r="H44" s="24"/>
      <c r="I44" s="24"/>
      <c r="J44" s="24"/>
      <c r="K44" s="24"/>
    </row>
    <row r="45" spans="1:27" s="145" customFormat="1" ht="30.75" customHeight="1" outlineLevel="3" thickBot="1" x14ac:dyDescent="0.9">
      <c r="A45" s="22"/>
      <c r="B45" s="22"/>
      <c r="C45" s="20"/>
      <c r="D45" s="20" t="str">
        <f>LINK!$C$1007</f>
        <v>Information sources</v>
      </c>
      <c r="E45" s="3" t="s">
        <v>24</v>
      </c>
      <c r="F45" s="5" t="s">
        <v>24</v>
      </c>
      <c r="G45" s="5" t="s">
        <v>24</v>
      </c>
      <c r="H45" s="5" t="s">
        <v>24</v>
      </c>
      <c r="I45" s="5" t="s">
        <v>24</v>
      </c>
      <c r="J45" s="5" t="s">
        <v>24</v>
      </c>
      <c r="K45" s="5" t="s">
        <v>24</v>
      </c>
    </row>
    <row r="46" spans="1:27" s="145" customFormat="1" ht="30.75" customHeight="1" outlineLevel="3" thickBot="1" x14ac:dyDescent="0.9">
      <c r="A46" s="22"/>
      <c r="B46" s="22"/>
      <c r="C46" s="20"/>
      <c r="D46" s="20" t="str">
        <f>LINK!$C$1008</f>
        <v>Standard?</v>
      </c>
      <c r="E46" s="3" t="s">
        <v>1951</v>
      </c>
      <c r="F46" s="4"/>
      <c r="G46" s="5"/>
      <c r="H46" s="5"/>
      <c r="I46" s="5"/>
      <c r="J46" s="5"/>
      <c r="K46" s="5"/>
    </row>
    <row r="47" spans="1:27" ht="20.25" customHeight="1" outlineLevel="2" thickBot="1" x14ac:dyDescent="0.9">
      <c r="C47" s="22"/>
      <c r="D47" s="22"/>
      <c r="E47" s="22"/>
      <c r="F47" s="22"/>
      <c r="G47" s="25"/>
      <c r="H47" s="25"/>
      <c r="I47" s="25"/>
      <c r="J47" s="25"/>
      <c r="K47" s="25"/>
    </row>
    <row r="48" spans="1:27" ht="17.25" customHeight="1" outlineLevel="1" thickBot="1" x14ac:dyDescent="0.9">
      <c r="C48" s="34" t="str">
        <f>LINK!$C$998</f>
        <v>code</v>
      </c>
      <c r="D48" s="28" t="str">
        <f>LINK!$C$999</f>
        <v>service</v>
      </c>
      <c r="E48" s="21">
        <f>VLOOKUP(C49,overview_of_services!$B$4:$O$111,9,FALSE)</f>
        <v>0</v>
      </c>
      <c r="F48" s="22"/>
      <c r="G48" s="25"/>
      <c r="H48" s="25"/>
      <c r="I48" s="25"/>
      <c r="J48" s="25"/>
      <c r="K48" s="25"/>
    </row>
    <row r="49" spans="1:14" s="145" customFormat="1" ht="36.75" customHeight="1" outlineLevel="1" thickBot="1" x14ac:dyDescent="1.5">
      <c r="A49" s="22"/>
      <c r="B49" s="38" t="s">
        <v>1949</v>
      </c>
      <c r="C49" s="33" t="str">
        <f>LINK!C263</f>
        <v>H-1d</v>
      </c>
      <c r="D49" s="144" t="str">
        <f>VLOOKUP(C49,overview_of_services!$B$4:$I$111,3,FALSE)</f>
        <v>Control of distribution pumps in networks</v>
      </c>
      <c r="E49" s="41"/>
      <c r="F49" s="414" t="str">
        <f>LINK!$C$1009</f>
        <v>Service group:</v>
      </c>
      <c r="G49" s="733" t="str">
        <f>VLOOKUP(C49,overview_of_services!$B$4:$I$52,2,FALSE)</f>
        <v>Heat control - demand side</v>
      </c>
      <c r="H49" s="733"/>
      <c r="I49" s="414"/>
      <c r="J49" s="19"/>
      <c r="K49" s="19"/>
      <c r="M49" s="145" t="s">
        <v>1950</v>
      </c>
      <c r="N49" s="145">
        <f>ROW()</f>
        <v>49</v>
      </c>
    </row>
    <row r="50" spans="1:14" ht="5.25" customHeight="1" outlineLevel="1" x14ac:dyDescent="0.75">
      <c r="C50" s="22"/>
      <c r="D50" s="22"/>
      <c r="E50" s="22"/>
      <c r="F50" s="22"/>
      <c r="G50" s="22"/>
      <c r="H50" s="22"/>
      <c r="I50" s="22"/>
      <c r="J50" s="22"/>
      <c r="K50" s="22"/>
    </row>
    <row r="51" spans="1:14" ht="20.25" customHeight="1" outlineLevel="2" x14ac:dyDescent="0.75">
      <c r="C51" s="734" t="str">
        <f>LINK!$C$1000</f>
        <v>Functionality levels</v>
      </c>
      <c r="D51" s="734"/>
      <c r="E51" s="736" t="str">
        <f>LINK!$C$1006</f>
        <v>IMPACTS</v>
      </c>
      <c r="F51" s="736"/>
      <c r="G51" s="736"/>
      <c r="H51" s="736"/>
      <c r="I51" s="736"/>
      <c r="J51" s="736"/>
      <c r="K51" s="736"/>
    </row>
    <row r="52" spans="1:14" ht="36.75" customHeight="1" outlineLevel="2" thickBot="1" x14ac:dyDescent="0.9">
      <c r="C52" s="735"/>
      <c r="D52" s="735"/>
      <c r="E52" s="26" t="str">
        <f>LINK!$C$966</f>
        <v>Energy efficiency</v>
      </c>
      <c r="F52" s="26" t="str">
        <f>LINK!$C$967</f>
        <v>Energy flexibility and storage</v>
      </c>
      <c r="G52" s="26" t="str">
        <f>LINK!$C$968</f>
        <v>Comfort</v>
      </c>
      <c r="H52" s="26" t="str">
        <f>LINK!$C$969</f>
        <v>Convenience</v>
      </c>
      <c r="I52" s="26" t="str">
        <f>LINK!$C$970</f>
        <v>Health, well-being and accessibility</v>
      </c>
      <c r="J52" s="26" t="str">
        <f>LINK!$C$971</f>
        <v>Maintenance and fault prediction</v>
      </c>
      <c r="K52" s="26" t="str">
        <f>LINK!$C$972</f>
        <v>Information to occupants</v>
      </c>
    </row>
    <row r="53" spans="1:14" s="145" customFormat="1" ht="35.25" customHeight="1" outlineLevel="2" thickTop="1" x14ac:dyDescent="0.75">
      <c r="A53" s="22"/>
      <c r="B53" s="22"/>
      <c r="C53" s="35" t="str">
        <f>LINK!$C$1001</f>
        <v>level 0</v>
      </c>
      <c r="D53" s="21" t="str">
        <f>VLOOKUP(C49,overview_of_services!$B$4:$I$111,4,FALSE)</f>
        <v>No automatic control</v>
      </c>
      <c r="E53" s="27">
        <v>0</v>
      </c>
      <c r="F53" s="27">
        <v>0</v>
      </c>
      <c r="G53" s="27">
        <v>0</v>
      </c>
      <c r="H53" s="27">
        <v>0</v>
      </c>
      <c r="I53" s="27">
        <v>0</v>
      </c>
      <c r="J53" s="27">
        <v>0</v>
      </c>
      <c r="K53" s="27">
        <v>0</v>
      </c>
    </row>
    <row r="54" spans="1:14" s="145" customFormat="1" ht="35.25" customHeight="1" outlineLevel="2" x14ac:dyDescent="0.75">
      <c r="A54" s="22"/>
      <c r="B54" s="22"/>
      <c r="C54" s="35" t="str">
        <f>LINK!$C$1002</f>
        <v>level 1</v>
      </c>
      <c r="D54" s="1" t="str">
        <f>VLOOKUP(C49,overview_of_services!$B$4:$I$111,5,FALSE)</f>
        <v>On off control</v>
      </c>
      <c r="E54" s="27">
        <v>1</v>
      </c>
      <c r="F54" s="27">
        <v>0</v>
      </c>
      <c r="G54" s="27">
        <v>0</v>
      </c>
      <c r="H54" s="27">
        <v>0</v>
      </c>
      <c r="I54" s="27">
        <v>0</v>
      </c>
      <c r="J54" s="27">
        <v>0</v>
      </c>
      <c r="K54" s="27">
        <v>0</v>
      </c>
    </row>
    <row r="55" spans="1:14" s="145" customFormat="1" ht="35.25" customHeight="1" outlineLevel="2" x14ac:dyDescent="0.75">
      <c r="A55" s="22"/>
      <c r="B55" s="22"/>
      <c r="C55" s="35" t="str">
        <f>LINK!$C$1003</f>
        <v>level 2</v>
      </c>
      <c r="D55" s="1" t="str">
        <f>VLOOKUP(C49,overview_of_services!$B$4:$I$111,6,FALSE)</f>
        <v>Multi-Stage control</v>
      </c>
      <c r="E55" s="27">
        <v>2</v>
      </c>
      <c r="F55" s="27">
        <v>0</v>
      </c>
      <c r="G55" s="27">
        <v>0</v>
      </c>
      <c r="H55" s="27">
        <v>0</v>
      </c>
      <c r="I55" s="27">
        <v>0</v>
      </c>
      <c r="J55" s="27">
        <v>0</v>
      </c>
      <c r="K55" s="27">
        <v>0</v>
      </c>
    </row>
    <row r="56" spans="1:14" s="145" customFormat="1" ht="35.25" customHeight="1" outlineLevel="2" x14ac:dyDescent="0.75">
      <c r="A56" s="22"/>
      <c r="B56" s="22"/>
      <c r="C56" s="35" t="str">
        <f>LINK!$C$1004</f>
        <v>level 3</v>
      </c>
      <c r="D56" s="1" t="str">
        <f>VLOOKUP(C49,overview_of_services!$B$4:$I$111,7,FALSE)</f>
        <v>Variable speed pump control (pump unit (internal) estimations)</v>
      </c>
      <c r="E56" s="27">
        <v>2</v>
      </c>
      <c r="F56" s="27">
        <v>0</v>
      </c>
      <c r="G56" s="27">
        <v>0</v>
      </c>
      <c r="H56" s="27">
        <v>0</v>
      </c>
      <c r="I56" s="27">
        <v>0</v>
      </c>
      <c r="J56" s="27">
        <v>0</v>
      </c>
      <c r="K56" s="27">
        <v>0</v>
      </c>
    </row>
    <row r="57" spans="1:14" s="145" customFormat="1" ht="35.25" customHeight="1" outlineLevel="2" x14ac:dyDescent="0.75">
      <c r="A57" s="22"/>
      <c r="B57" s="22"/>
      <c r="C57" s="35" t="str">
        <f>LINK!$C$1005</f>
        <v>level 4</v>
      </c>
      <c r="D57" s="1" t="str">
        <f>VLOOKUP(C49,overview_of_services!$B$4:$I$111,8,FALSE)</f>
        <v>Variable speed pump control (external demand signal)</v>
      </c>
      <c r="E57" s="27">
        <v>2</v>
      </c>
      <c r="F57" s="27">
        <v>0</v>
      </c>
      <c r="G57" s="27">
        <v>0</v>
      </c>
      <c r="H57" s="27">
        <v>0</v>
      </c>
      <c r="I57" s="27">
        <v>0</v>
      </c>
      <c r="J57" s="27">
        <v>0</v>
      </c>
      <c r="K57" s="27">
        <v>0</v>
      </c>
    </row>
    <row r="58" spans="1:14" s="145" customFormat="1" ht="6" customHeight="1" outlineLevel="3" thickBot="1" x14ac:dyDescent="0.9">
      <c r="A58" s="22"/>
      <c r="B58" s="22"/>
      <c r="C58" s="23"/>
      <c r="D58" s="23"/>
      <c r="E58" s="24"/>
      <c r="F58" s="24"/>
      <c r="G58" s="24"/>
      <c r="H58" s="24"/>
      <c r="I58" s="24"/>
      <c r="J58" s="24"/>
      <c r="K58" s="24"/>
    </row>
    <row r="59" spans="1:14" s="145" customFormat="1" ht="30.75" customHeight="1" outlineLevel="3" thickBot="1" x14ac:dyDescent="0.9">
      <c r="A59" s="22"/>
      <c r="B59" s="22"/>
      <c r="C59" s="20"/>
      <c r="D59" s="20" t="str">
        <f>LINK!$C$1007</f>
        <v>Information sources</v>
      </c>
      <c r="E59" s="3" t="s">
        <v>24</v>
      </c>
      <c r="F59" s="5" t="s">
        <v>24</v>
      </c>
      <c r="G59" s="5" t="s">
        <v>24</v>
      </c>
      <c r="H59" s="5" t="s">
        <v>24</v>
      </c>
      <c r="I59" s="5" t="s">
        <v>24</v>
      </c>
      <c r="J59" s="5" t="s">
        <v>24</v>
      </c>
      <c r="K59" s="5" t="s">
        <v>24</v>
      </c>
    </row>
    <row r="60" spans="1:14" s="145" customFormat="1" ht="30.75" customHeight="1" outlineLevel="3" thickBot="1" x14ac:dyDescent="0.9">
      <c r="A60" s="22"/>
      <c r="B60" s="22"/>
      <c r="C60" s="20"/>
      <c r="D60" s="20" t="str">
        <f>LINK!$C$1008</f>
        <v>Standard?</v>
      </c>
      <c r="E60" s="3" t="s">
        <v>1951</v>
      </c>
      <c r="F60" s="4"/>
      <c r="G60" s="5"/>
      <c r="H60" s="5"/>
      <c r="I60" s="5"/>
      <c r="J60" s="5"/>
      <c r="K60" s="5"/>
    </row>
    <row r="61" spans="1:14" ht="20.25" customHeight="1" outlineLevel="2" x14ac:dyDescent="0.75">
      <c r="C61" s="22"/>
      <c r="D61" s="22"/>
      <c r="E61" s="22"/>
      <c r="F61" s="22"/>
      <c r="G61" s="25"/>
      <c r="H61" s="25"/>
      <c r="I61" s="25"/>
      <c r="J61" s="25"/>
      <c r="K61" s="25"/>
    </row>
    <row r="62" spans="1:14" ht="20.25" customHeight="1" outlineLevel="2" collapsed="1" thickBot="1" x14ac:dyDescent="0.9">
      <c r="C62" s="22"/>
      <c r="D62" s="22"/>
      <c r="E62" s="22"/>
      <c r="F62" s="22"/>
      <c r="G62" s="25"/>
      <c r="H62" s="25"/>
      <c r="I62" s="25"/>
      <c r="J62" s="25"/>
      <c r="K62" s="25"/>
    </row>
    <row r="63" spans="1:14" ht="17.25" customHeight="1" outlineLevel="1" thickBot="1" x14ac:dyDescent="0.9">
      <c r="C63" s="34" t="str">
        <f>LINK!$C$998</f>
        <v>code</v>
      </c>
      <c r="D63" s="28" t="str">
        <f>LINK!$C$999</f>
        <v>service</v>
      </c>
      <c r="E63" s="21">
        <f>VLOOKUP(C64,overview_of_services!$B$4:$O$111,9,FALSE)</f>
        <v>0</v>
      </c>
      <c r="F63" s="22"/>
      <c r="G63" s="25"/>
      <c r="H63" s="25"/>
      <c r="I63" s="25"/>
      <c r="J63" s="25"/>
      <c r="K63" s="25"/>
    </row>
    <row r="64" spans="1:14" s="145" customFormat="1" ht="36.75" customHeight="1" outlineLevel="1" thickBot="1" x14ac:dyDescent="1.5">
      <c r="A64" s="22"/>
      <c r="B64" s="38" t="s">
        <v>1949</v>
      </c>
      <c r="C64" s="33" t="str">
        <f>LINK!C264</f>
        <v>H-1f</v>
      </c>
      <c r="D64" s="144" t="str">
        <f>VLOOKUP(C64,overview_of_services!$B$4:$I$111,3,FALSE)</f>
        <v>Thermal Energy Storage (TES) for building heating (excluding TABS)</v>
      </c>
      <c r="E64" s="41"/>
      <c r="F64" s="414" t="str">
        <f>LINK!$C$1009</f>
        <v>Service group:</v>
      </c>
      <c r="G64" s="733" t="str">
        <f>VLOOKUP(C64,overview_of_services!$B$4:$I$52,2,FALSE)</f>
        <v>Heat control - demand side</v>
      </c>
      <c r="H64" s="733"/>
      <c r="I64" s="414"/>
      <c r="J64" s="19"/>
      <c r="K64" s="19"/>
      <c r="M64" s="145" t="s">
        <v>1950</v>
      </c>
      <c r="N64" s="145">
        <f>ROW()</f>
        <v>64</v>
      </c>
    </row>
    <row r="65" spans="1:14" ht="18.5" customHeight="1" outlineLevel="1" x14ac:dyDescent="0.75">
      <c r="C65" s="22"/>
      <c r="D65" s="22"/>
      <c r="E65" s="22"/>
      <c r="F65" s="22"/>
      <c r="G65" s="22"/>
      <c r="H65" s="22"/>
      <c r="I65" s="22"/>
      <c r="J65" s="22"/>
      <c r="K65" s="22"/>
    </row>
    <row r="66" spans="1:14" ht="20.25" customHeight="1" outlineLevel="2" x14ac:dyDescent="0.75">
      <c r="C66" s="734" t="str">
        <f>LINK!$C$1000</f>
        <v>Functionality levels</v>
      </c>
      <c r="D66" s="734"/>
      <c r="E66" s="736" t="str">
        <f>LINK!$C$1006</f>
        <v>IMPACTS</v>
      </c>
      <c r="F66" s="736"/>
      <c r="G66" s="736"/>
      <c r="H66" s="736"/>
      <c r="I66" s="736"/>
      <c r="J66" s="736"/>
      <c r="K66" s="736"/>
    </row>
    <row r="67" spans="1:14" ht="36.75" customHeight="1" outlineLevel="2" thickBot="1" x14ac:dyDescent="0.9">
      <c r="C67" s="735"/>
      <c r="D67" s="735"/>
      <c r="E67" s="26" t="str">
        <f>LINK!$C$966</f>
        <v>Energy efficiency</v>
      </c>
      <c r="F67" s="26" t="str">
        <f>LINK!$C$967</f>
        <v>Energy flexibility and storage</v>
      </c>
      <c r="G67" s="26" t="str">
        <f>LINK!$C$968</f>
        <v>Comfort</v>
      </c>
      <c r="H67" s="26" t="str">
        <f>LINK!$C$969</f>
        <v>Convenience</v>
      </c>
      <c r="I67" s="26" t="str">
        <f>LINK!$C$970</f>
        <v>Health, well-being and accessibility</v>
      </c>
      <c r="J67" s="26" t="str">
        <f>LINK!$C$971</f>
        <v>Maintenance and fault prediction</v>
      </c>
      <c r="K67" s="26" t="str">
        <f>LINK!$C$972</f>
        <v>Information to occupants</v>
      </c>
    </row>
    <row r="68" spans="1:14" s="145" customFormat="1" ht="35.25" customHeight="1" outlineLevel="2" thickTop="1" x14ac:dyDescent="0.75">
      <c r="A68" s="22"/>
      <c r="B68" s="22"/>
      <c r="C68" s="35" t="str">
        <f>LINK!$C$1001</f>
        <v>level 0</v>
      </c>
      <c r="D68" s="21" t="str">
        <f>VLOOKUP(C64,overview_of_services!$B$4:$I$111,4,FALSE)</f>
        <v>Continuous storage operation</v>
      </c>
      <c r="E68" s="27">
        <v>0</v>
      </c>
      <c r="F68" s="27">
        <v>0</v>
      </c>
      <c r="G68" s="27">
        <v>0</v>
      </c>
      <c r="H68" s="27">
        <v>0</v>
      </c>
      <c r="I68" s="27">
        <v>0</v>
      </c>
      <c r="J68" s="27">
        <v>0</v>
      </c>
      <c r="K68" s="27">
        <v>0</v>
      </c>
    </row>
    <row r="69" spans="1:14" s="145" customFormat="1" ht="35.25" customHeight="1" outlineLevel="2" x14ac:dyDescent="0.75">
      <c r="A69" s="22"/>
      <c r="B69" s="22"/>
      <c r="C69" s="35" t="str">
        <f>LINK!$C$1002</f>
        <v>level 1</v>
      </c>
      <c r="D69" s="1" t="str">
        <f>VLOOKUP(C64,overview_of_services!$B$4:$I$111,5,FALSE)</f>
        <v>Time-scheduled storage operation</v>
      </c>
      <c r="E69" s="27">
        <v>1</v>
      </c>
      <c r="F69" s="27">
        <v>0</v>
      </c>
      <c r="G69" s="27">
        <v>0</v>
      </c>
      <c r="H69" s="27">
        <v>0</v>
      </c>
      <c r="I69" s="27">
        <v>0</v>
      </c>
      <c r="J69" s="27">
        <v>0</v>
      </c>
      <c r="K69" s="27">
        <v>0</v>
      </c>
    </row>
    <row r="70" spans="1:14" s="145" customFormat="1" ht="35.25" customHeight="1" outlineLevel="2" x14ac:dyDescent="0.75">
      <c r="A70" s="22"/>
      <c r="B70" s="22"/>
      <c r="C70" s="35" t="str">
        <f>LINK!$C$1003</f>
        <v>level 2</v>
      </c>
      <c r="D70" s="1" t="str">
        <f>VLOOKUP(C64,overview_of_services!$B$4:$I$111,6,FALSE)</f>
        <v>Load prediction based storage operation</v>
      </c>
      <c r="E70" s="27">
        <v>2</v>
      </c>
      <c r="F70" s="27">
        <v>1</v>
      </c>
      <c r="G70" s="27">
        <v>0</v>
      </c>
      <c r="H70" s="27">
        <v>0</v>
      </c>
      <c r="I70" s="27">
        <v>0</v>
      </c>
      <c r="J70" s="27">
        <v>0</v>
      </c>
      <c r="K70" s="27">
        <v>0</v>
      </c>
    </row>
    <row r="71" spans="1:14" s="145" customFormat="1" ht="35.25" customHeight="1" outlineLevel="2" x14ac:dyDescent="0.75">
      <c r="A71" s="22"/>
      <c r="B71" s="22"/>
      <c r="C71" s="35" t="str">
        <f>LINK!$C$1004</f>
        <v>level 3</v>
      </c>
      <c r="D71" s="1" t="str">
        <f>VLOOKUP(C64,overview_of_services!$B$4:$I$111,7,FALSE)</f>
        <v xml:space="preserve">Heat storage capable of flexible control through grid signals (e.g. DSM) </v>
      </c>
      <c r="E71" s="27">
        <v>2</v>
      </c>
      <c r="F71" s="27">
        <v>2</v>
      </c>
      <c r="G71" s="27">
        <v>0</v>
      </c>
      <c r="H71" s="27">
        <v>0</v>
      </c>
      <c r="I71" s="27">
        <v>0</v>
      </c>
      <c r="J71" s="27">
        <v>0</v>
      </c>
      <c r="K71" s="27">
        <v>0</v>
      </c>
    </row>
    <row r="72" spans="1:14" s="145" customFormat="1" ht="35.25" customHeight="1" outlineLevel="2" x14ac:dyDescent="0.75">
      <c r="A72" s="22"/>
      <c r="B72" s="22"/>
      <c r="C72" s="35" t="str">
        <f>LINK!$C$1005</f>
        <v>level 4</v>
      </c>
      <c r="D72" s="1">
        <f>VLOOKUP(C64,overview_of_services!$B$4:$I$52,8,FALSE)</f>
        <v>0</v>
      </c>
      <c r="E72" s="39"/>
      <c r="F72" s="27"/>
      <c r="G72" s="39"/>
      <c r="H72" s="39"/>
      <c r="I72" s="27"/>
      <c r="J72" s="27"/>
      <c r="K72" s="27"/>
    </row>
    <row r="73" spans="1:14" s="145" customFormat="1" ht="15" customHeight="1" outlineLevel="3" thickBot="1" x14ac:dyDescent="0.9">
      <c r="A73" s="22"/>
      <c r="B73" s="22"/>
      <c r="C73" s="23"/>
      <c r="D73" s="23"/>
      <c r="E73" s="24"/>
      <c r="F73" s="24"/>
      <c r="G73" s="24"/>
      <c r="H73" s="24"/>
      <c r="I73" s="24"/>
      <c r="J73" s="24"/>
      <c r="K73" s="24"/>
    </row>
    <row r="74" spans="1:14" s="145" customFormat="1" ht="32" customHeight="1" outlineLevel="3" thickBot="1" x14ac:dyDescent="0.9">
      <c r="A74" s="22"/>
      <c r="B74" s="22"/>
      <c r="C74" s="20"/>
      <c r="D74" s="20" t="str">
        <f>LINK!$C$1007</f>
        <v>Information sources</v>
      </c>
      <c r="E74" s="3" t="s">
        <v>24</v>
      </c>
      <c r="F74" s="5" t="s">
        <v>24</v>
      </c>
      <c r="G74" s="5" t="s">
        <v>24</v>
      </c>
      <c r="H74" s="5" t="s">
        <v>24</v>
      </c>
      <c r="I74" s="5" t="s">
        <v>24</v>
      </c>
      <c r="J74" s="5" t="s">
        <v>24</v>
      </c>
      <c r="K74" s="5" t="s">
        <v>24</v>
      </c>
    </row>
    <row r="75" spans="1:14" s="145" customFormat="1" ht="30" customHeight="1" outlineLevel="3" thickBot="1" x14ac:dyDescent="0.9">
      <c r="A75" s="22"/>
      <c r="B75" s="22"/>
      <c r="C75" s="20"/>
      <c r="D75" s="20" t="str">
        <f>LINK!$C$1008</f>
        <v>Standard?</v>
      </c>
      <c r="E75" s="3" t="s">
        <v>1951</v>
      </c>
      <c r="F75" s="4"/>
      <c r="G75" s="5"/>
      <c r="H75" s="5"/>
      <c r="I75" s="5"/>
      <c r="J75" s="5"/>
      <c r="K75" s="5"/>
    </row>
    <row r="76" spans="1:14" ht="20.25" customHeight="1" outlineLevel="2" x14ac:dyDescent="0.75">
      <c r="C76" s="22"/>
      <c r="D76" s="22"/>
      <c r="E76" s="22"/>
      <c r="F76" s="22"/>
      <c r="G76" s="25"/>
      <c r="H76" s="25"/>
      <c r="I76" s="25"/>
      <c r="J76" s="25"/>
      <c r="K76" s="25"/>
    </row>
    <row r="77" spans="1:14" ht="45" customHeight="1" outlineLevel="1" x14ac:dyDescent="0.75">
      <c r="C77" s="22"/>
      <c r="D77" s="22"/>
      <c r="E77" s="22"/>
      <c r="F77" s="22"/>
      <c r="G77" s="22"/>
      <c r="H77" s="22"/>
      <c r="I77" s="22"/>
      <c r="J77" s="22"/>
      <c r="K77" s="22"/>
    </row>
    <row r="78" spans="1:14" ht="20.25" customHeight="1" outlineLevel="2" thickBot="1" x14ac:dyDescent="0.9">
      <c r="C78" s="22"/>
      <c r="D78" s="22"/>
      <c r="E78" s="22"/>
      <c r="F78" s="22"/>
      <c r="G78" s="25"/>
      <c r="H78" s="25"/>
      <c r="I78" s="25"/>
      <c r="J78" s="25"/>
      <c r="K78" s="25"/>
    </row>
    <row r="79" spans="1:14" ht="17.25" customHeight="1" outlineLevel="1" thickBot="1" x14ac:dyDescent="0.9">
      <c r="C79" s="34" t="str">
        <f>LINK!$C$998</f>
        <v>code</v>
      </c>
      <c r="D79" s="28" t="str">
        <f>LINK!$C$999</f>
        <v>service</v>
      </c>
      <c r="E79" s="21">
        <f>VLOOKUP(C80,overview_of_services!$B$4:$O$111,9,FALSE)</f>
        <v>1</v>
      </c>
      <c r="F79" s="22"/>
      <c r="G79" s="25"/>
      <c r="H79" s="25"/>
      <c r="I79" s="25"/>
      <c r="J79" s="25"/>
      <c r="K79" s="25"/>
    </row>
    <row r="80" spans="1:14" s="145" customFormat="1" ht="36.75" customHeight="1" outlineLevel="1" thickBot="1" x14ac:dyDescent="1.5">
      <c r="A80" s="22"/>
      <c r="B80" s="38" t="s">
        <v>1949</v>
      </c>
      <c r="C80" s="33" t="str">
        <f>LINK!C265</f>
        <v>H-2a</v>
      </c>
      <c r="D80" s="144" t="str">
        <f>VLOOKUP(C80,overview_of_services!$B$4:$I$111,3,FALSE)</f>
        <v>Heat generator control (all except heat pumps)</v>
      </c>
      <c r="E80" s="41"/>
      <c r="F80" s="414" t="str">
        <f>LINK!$C$1009</f>
        <v>Service group:</v>
      </c>
      <c r="G80" s="733" t="str">
        <f>VLOOKUP(C80,overview_of_services!$B$4:$I$52,2,FALSE)</f>
        <v>Control heat production facilities</v>
      </c>
      <c r="H80" s="733"/>
      <c r="I80" s="414"/>
      <c r="J80" s="19"/>
      <c r="K80" s="19"/>
      <c r="M80" s="145" t="s">
        <v>1950</v>
      </c>
      <c r="N80" s="145">
        <f>ROW()</f>
        <v>80</v>
      </c>
    </row>
    <row r="81" spans="1:14" ht="5.25" customHeight="1" outlineLevel="1" x14ac:dyDescent="0.75">
      <c r="C81" s="22"/>
      <c r="D81" s="22"/>
      <c r="E81" s="22"/>
      <c r="F81" s="22"/>
      <c r="G81" s="22"/>
      <c r="H81" s="22"/>
      <c r="I81" s="22"/>
      <c r="J81" s="22"/>
      <c r="K81" s="22"/>
    </row>
    <row r="82" spans="1:14" ht="20.25" customHeight="1" outlineLevel="2" x14ac:dyDescent="0.75">
      <c r="C82" s="734" t="str">
        <f>LINK!$C$1000</f>
        <v>Functionality levels</v>
      </c>
      <c r="D82" s="734"/>
      <c r="E82" s="736" t="str">
        <f>LINK!$C$1006</f>
        <v>IMPACTS</v>
      </c>
      <c r="F82" s="736"/>
      <c r="G82" s="736"/>
      <c r="H82" s="736"/>
      <c r="I82" s="736"/>
      <c r="J82" s="736"/>
      <c r="K82" s="736"/>
    </row>
    <row r="83" spans="1:14" ht="36.75" customHeight="1" outlineLevel="2" thickBot="1" x14ac:dyDescent="0.9">
      <c r="C83" s="735"/>
      <c r="D83" s="735"/>
      <c r="E83" s="26" t="str">
        <f>LINK!$C$966</f>
        <v>Energy efficiency</v>
      </c>
      <c r="F83" s="26" t="str">
        <f>LINK!$C$967</f>
        <v>Energy flexibility and storage</v>
      </c>
      <c r="G83" s="26" t="str">
        <f>LINK!$C$968</f>
        <v>Comfort</v>
      </c>
      <c r="H83" s="26" t="str">
        <f>LINK!$C$969</f>
        <v>Convenience</v>
      </c>
      <c r="I83" s="26" t="str">
        <f>LINK!$C$970</f>
        <v>Health, well-being and accessibility</v>
      </c>
      <c r="J83" s="26" t="str">
        <f>LINK!$C$971</f>
        <v>Maintenance and fault prediction</v>
      </c>
      <c r="K83" s="26" t="str">
        <f>LINK!$C$972</f>
        <v>Information to occupants</v>
      </c>
    </row>
    <row r="84" spans="1:14" s="145" customFormat="1" ht="35.25" customHeight="1" outlineLevel="2" thickTop="1" x14ac:dyDescent="0.75">
      <c r="A84" s="22"/>
      <c r="B84" s="22"/>
      <c r="C84" s="35" t="str">
        <f>LINK!$C$1001</f>
        <v>level 0</v>
      </c>
      <c r="D84" s="21" t="str">
        <f>VLOOKUP(C80,overview_of_services!$B$4:$I$111,4,FALSE)</f>
        <v>Constant temperature control</v>
      </c>
      <c r="E84" s="27">
        <v>0</v>
      </c>
      <c r="F84" s="27">
        <v>0</v>
      </c>
      <c r="G84" s="27">
        <v>0</v>
      </c>
      <c r="H84" s="27">
        <v>0</v>
      </c>
      <c r="I84" s="27">
        <v>0</v>
      </c>
      <c r="J84" s="27">
        <v>0</v>
      </c>
      <c r="K84" s="27">
        <v>0</v>
      </c>
    </row>
    <row r="85" spans="1:14" s="145" customFormat="1" ht="35.25" customHeight="1" outlineLevel="2" x14ac:dyDescent="0.75">
      <c r="A85" s="22"/>
      <c r="B85" s="22"/>
      <c r="C85" s="35" t="str">
        <f>LINK!$C$1002</f>
        <v>level 1</v>
      </c>
      <c r="D85" s="1" t="str">
        <f>VLOOKUP(C80,overview_of_services!$B$4:$I$111,5,FALSE)</f>
        <v>Variable temperature control depending on outdoor temperature</v>
      </c>
      <c r="E85" s="27">
        <v>1</v>
      </c>
      <c r="F85" s="27">
        <v>0</v>
      </c>
      <c r="G85" s="27">
        <v>1</v>
      </c>
      <c r="H85" s="27">
        <v>0</v>
      </c>
      <c r="I85" s="27">
        <v>0</v>
      </c>
      <c r="J85" s="27">
        <v>0</v>
      </c>
      <c r="K85" s="27">
        <v>0</v>
      </c>
    </row>
    <row r="86" spans="1:14" s="145" customFormat="1" ht="35.25" customHeight="1" outlineLevel="2" x14ac:dyDescent="0.75">
      <c r="A86" s="22"/>
      <c r="B86" s="22"/>
      <c r="C86" s="35" t="str">
        <f>LINK!$C$1003</f>
        <v>level 2</v>
      </c>
      <c r="D86" s="1" t="str">
        <f>VLOOKUP(C80,overview_of_services!$B$4:$I$111,6,FALSE)</f>
        <v>Variable temperature control depending on the load (e.g. depending on supply water temperature set point)</v>
      </c>
      <c r="E86" s="39">
        <v>2</v>
      </c>
      <c r="F86" s="27">
        <v>0</v>
      </c>
      <c r="G86" s="39">
        <v>2</v>
      </c>
      <c r="H86" s="27">
        <v>0</v>
      </c>
      <c r="I86" s="27">
        <v>0</v>
      </c>
      <c r="J86" s="27">
        <v>0</v>
      </c>
      <c r="K86" s="27">
        <v>0</v>
      </c>
    </row>
    <row r="87" spans="1:14" s="145" customFormat="1" ht="35.25" customHeight="1" outlineLevel="2" x14ac:dyDescent="0.75">
      <c r="A87" s="22"/>
      <c r="B87" s="22"/>
      <c r="C87" s="35" t="str">
        <f>LINK!$C$1004</f>
        <v>level 3</v>
      </c>
      <c r="D87" s="1">
        <f>VLOOKUP(C80,overview_of_services!$B$4:$I$111,7,FALSE)</f>
        <v>0</v>
      </c>
      <c r="E87" s="27" t="s">
        <v>1952</v>
      </c>
      <c r="F87" s="27" t="s">
        <v>1952</v>
      </c>
      <c r="G87" s="27" t="s">
        <v>1952</v>
      </c>
      <c r="H87" s="27" t="s">
        <v>1952</v>
      </c>
      <c r="I87" s="27" t="s">
        <v>1952</v>
      </c>
      <c r="J87" s="27" t="s">
        <v>1952</v>
      </c>
      <c r="K87" s="27" t="s">
        <v>1952</v>
      </c>
    </row>
    <row r="88" spans="1:14" s="145" customFormat="1" ht="35.25" customHeight="1" outlineLevel="2" x14ac:dyDescent="0.75">
      <c r="A88" s="22"/>
      <c r="B88" s="22"/>
      <c r="C88" s="35" t="str">
        <f>LINK!$C$1005</f>
        <v>level 4</v>
      </c>
      <c r="D88" s="1">
        <f>VLOOKUP(C80,overview_of_services!$B$4:$I$111,8,FALSE)</f>
        <v>0</v>
      </c>
      <c r="E88" s="39"/>
      <c r="F88" s="27"/>
      <c r="G88" s="39"/>
      <c r="H88" s="39"/>
      <c r="I88" s="27"/>
      <c r="J88" s="27"/>
      <c r="K88" s="27"/>
    </row>
    <row r="89" spans="1:14" s="145" customFormat="1" ht="6" customHeight="1" outlineLevel="3" thickBot="1" x14ac:dyDescent="0.9">
      <c r="A89" s="22"/>
      <c r="B89" s="22"/>
      <c r="C89" s="23"/>
      <c r="D89" s="23"/>
      <c r="E89" s="24"/>
      <c r="F89" s="24"/>
      <c r="G89" s="24"/>
      <c r="H89" s="24"/>
      <c r="I89" s="24"/>
      <c r="J89" s="24"/>
      <c r="K89" s="24"/>
    </row>
    <row r="90" spans="1:14" s="145" customFormat="1" ht="30.75" customHeight="1" outlineLevel="3" thickBot="1" x14ac:dyDescent="0.9">
      <c r="A90" s="22"/>
      <c r="B90" s="22"/>
      <c r="C90" s="20"/>
      <c r="D90" s="20" t="str">
        <f>LINK!$C$1007</f>
        <v>Information sources</v>
      </c>
      <c r="E90" s="3" t="s">
        <v>24</v>
      </c>
      <c r="F90" s="5" t="s">
        <v>24</v>
      </c>
      <c r="G90" s="5" t="s">
        <v>24</v>
      </c>
      <c r="H90" s="5" t="s">
        <v>24</v>
      </c>
      <c r="I90" s="5" t="s">
        <v>24</v>
      </c>
      <c r="J90" s="5" t="s">
        <v>24</v>
      </c>
      <c r="K90" s="5" t="s">
        <v>24</v>
      </c>
    </row>
    <row r="91" spans="1:14" s="145" customFormat="1" ht="30.75" customHeight="1" outlineLevel="3" thickBot="1" x14ac:dyDescent="0.9">
      <c r="A91" s="22"/>
      <c r="B91" s="22"/>
      <c r="C91" s="20"/>
      <c r="D91" s="20" t="str">
        <f>LINK!$C$1008</f>
        <v>Standard?</v>
      </c>
      <c r="E91" s="3" t="s">
        <v>1951</v>
      </c>
      <c r="F91" s="4"/>
      <c r="G91" s="5"/>
      <c r="H91" s="5"/>
      <c r="I91" s="5"/>
      <c r="J91" s="5"/>
      <c r="K91" s="5"/>
    </row>
    <row r="92" spans="1:14" ht="20.25" customHeight="1" outlineLevel="2" thickBot="1" x14ac:dyDescent="0.9">
      <c r="C92" s="22"/>
      <c r="D92" s="22"/>
      <c r="E92" s="22"/>
      <c r="F92" s="22"/>
      <c r="G92" s="25"/>
      <c r="H92" s="25"/>
      <c r="I92" s="25"/>
      <c r="J92" s="25"/>
      <c r="K92" s="25"/>
    </row>
    <row r="93" spans="1:14" ht="17.25" customHeight="1" outlineLevel="1" thickBot="1" x14ac:dyDescent="0.9">
      <c r="C93" s="34" t="str">
        <f>LINK!$C$998</f>
        <v>code</v>
      </c>
      <c r="D93" s="28" t="str">
        <f>LINK!$C$999</f>
        <v>service</v>
      </c>
      <c r="E93" s="21">
        <f>VLOOKUP(C94,overview_of_services!$B$4:$O$111,9,FALSE)</f>
        <v>1</v>
      </c>
      <c r="F93" s="22"/>
      <c r="G93" s="25"/>
      <c r="H93" s="25"/>
      <c r="I93" s="25"/>
      <c r="J93" s="25"/>
      <c r="K93" s="25"/>
    </row>
    <row r="94" spans="1:14" s="145" customFormat="1" ht="36.75" customHeight="1" outlineLevel="1" thickBot="1" x14ac:dyDescent="1.5">
      <c r="A94" s="22"/>
      <c r="B94" s="38" t="s">
        <v>1949</v>
      </c>
      <c r="C94" s="33" t="str">
        <f>LINK!C266</f>
        <v>H-2b</v>
      </c>
      <c r="D94" s="144" t="str">
        <f>VLOOKUP(C94,overview_of_services!$B$4:$I$111,3,FALSE)</f>
        <v>Heat generator control (for heat pumps)</v>
      </c>
      <c r="E94" s="41"/>
      <c r="F94" s="414" t="str">
        <f>LINK!$C$1009</f>
        <v>Service group:</v>
      </c>
      <c r="G94" s="733" t="str">
        <f>VLOOKUP(C94,overview_of_services!$B$4:$I$52,2,FALSE)</f>
        <v>Control heat production facilities</v>
      </c>
      <c r="H94" s="733"/>
      <c r="I94" s="414"/>
      <c r="J94" s="19"/>
      <c r="K94" s="19"/>
      <c r="M94" s="145" t="s">
        <v>1950</v>
      </c>
      <c r="N94" s="145">
        <f>ROW()</f>
        <v>94</v>
      </c>
    </row>
    <row r="95" spans="1:14" ht="5.25" customHeight="1" outlineLevel="1" x14ac:dyDescent="0.75">
      <c r="C95" s="22"/>
      <c r="D95" s="22"/>
      <c r="E95" s="22"/>
      <c r="F95" s="22"/>
      <c r="G95" s="22"/>
      <c r="H95" s="22"/>
      <c r="I95" s="22"/>
      <c r="J95" s="22"/>
      <c r="K95" s="22"/>
    </row>
    <row r="96" spans="1:14" ht="20.25" customHeight="1" outlineLevel="2" x14ac:dyDescent="0.75">
      <c r="C96" s="734" t="str">
        <f>LINK!$C$1000</f>
        <v>Functionality levels</v>
      </c>
      <c r="D96" s="734"/>
      <c r="E96" s="736" t="str">
        <f>LINK!$C$1006</f>
        <v>IMPACTS</v>
      </c>
      <c r="F96" s="736"/>
      <c r="G96" s="736"/>
      <c r="H96" s="736"/>
      <c r="I96" s="736"/>
      <c r="J96" s="736"/>
      <c r="K96" s="736"/>
    </row>
    <row r="97" spans="1:14" ht="36.75" customHeight="1" outlineLevel="2" thickBot="1" x14ac:dyDescent="0.9">
      <c r="C97" s="735"/>
      <c r="D97" s="735"/>
      <c r="E97" s="26" t="str">
        <f>LINK!$C$966</f>
        <v>Energy efficiency</v>
      </c>
      <c r="F97" s="26" t="str">
        <f>LINK!$C$967</f>
        <v>Energy flexibility and storage</v>
      </c>
      <c r="G97" s="26" t="str">
        <f>LINK!$C$968</f>
        <v>Comfort</v>
      </c>
      <c r="H97" s="26" t="str">
        <f>LINK!$C$969</f>
        <v>Convenience</v>
      </c>
      <c r="I97" s="26" t="str">
        <f>LINK!$C$970</f>
        <v>Health, well-being and accessibility</v>
      </c>
      <c r="J97" s="26" t="str">
        <f>LINK!$C$971</f>
        <v>Maintenance and fault prediction</v>
      </c>
      <c r="K97" s="26" t="str">
        <f>LINK!$C$972</f>
        <v>Information to occupants</v>
      </c>
    </row>
    <row r="98" spans="1:14" s="145" customFormat="1" ht="35.25" customHeight="1" outlineLevel="2" thickTop="1" x14ac:dyDescent="0.75">
      <c r="A98" s="22"/>
      <c r="B98" s="22"/>
      <c r="C98" s="35" t="str">
        <f>LINK!$C$1001</f>
        <v>level 0</v>
      </c>
      <c r="D98" s="21" t="str">
        <f>VLOOKUP(C94,overview_of_services!$B$4:$I$111,4,FALSE)</f>
        <v>On/Off-control of heat generator</v>
      </c>
      <c r="E98" s="27">
        <v>0</v>
      </c>
      <c r="F98" s="27">
        <v>0</v>
      </c>
      <c r="G98" s="27">
        <v>0</v>
      </c>
      <c r="H98" s="27">
        <v>0</v>
      </c>
      <c r="I98" s="27">
        <v>0</v>
      </c>
      <c r="J98" s="27">
        <v>0</v>
      </c>
      <c r="K98" s="27">
        <v>0</v>
      </c>
    </row>
    <row r="99" spans="1:14" s="145" customFormat="1" ht="35.25" customHeight="1" outlineLevel="2" x14ac:dyDescent="0.75">
      <c r="A99" s="22"/>
      <c r="B99" s="22"/>
      <c r="C99" s="35" t="str">
        <f>LINK!$C$1002</f>
        <v>level 1</v>
      </c>
      <c r="D99" s="1" t="str">
        <f>VLOOKUP(C94,overview_of_services!$B$4:$I$111,5,FALSE)</f>
        <v>Multi-stage control of heat generator capacity depending on the load or demand (e.g. on/off of several compressors)</v>
      </c>
      <c r="E99" s="27">
        <v>1</v>
      </c>
      <c r="F99" s="27">
        <v>1</v>
      </c>
      <c r="G99" s="27">
        <v>1</v>
      </c>
      <c r="H99" s="27">
        <v>0</v>
      </c>
      <c r="I99" s="27">
        <v>0</v>
      </c>
      <c r="J99" s="27">
        <v>0</v>
      </c>
      <c r="K99" s="27">
        <v>0</v>
      </c>
    </row>
    <row r="100" spans="1:14" s="145" customFormat="1" ht="35.25" customHeight="1" outlineLevel="2" x14ac:dyDescent="0.75">
      <c r="A100" s="22"/>
      <c r="B100" s="22"/>
      <c r="C100" s="35" t="str">
        <f>LINK!$C$1003</f>
        <v>level 2</v>
      </c>
      <c r="D100" s="1" t="str">
        <f>VLOOKUP(C94,overview_of_services!$B$4:$I$111,6,FALSE)</f>
        <v>Variable control of heat generator capacity depending on the load or demand (e.g. hot gas bypass, inverter frequency control)</v>
      </c>
      <c r="E100" s="39">
        <v>2</v>
      </c>
      <c r="F100" s="27">
        <v>1</v>
      </c>
      <c r="G100" s="39">
        <v>2</v>
      </c>
      <c r="H100" s="27">
        <v>0</v>
      </c>
      <c r="I100" s="27">
        <v>0</v>
      </c>
      <c r="J100" s="27">
        <v>0</v>
      </c>
      <c r="K100" s="27">
        <v>0</v>
      </c>
    </row>
    <row r="101" spans="1:14" s="145" customFormat="1" ht="35.25" customHeight="1" outlineLevel="2" x14ac:dyDescent="0.75">
      <c r="A101" s="22"/>
      <c r="B101" s="22"/>
      <c r="C101" s="35" t="str">
        <f>LINK!$C$1004</f>
        <v>level 3</v>
      </c>
      <c r="D101" s="1" t="str">
        <f>VLOOKUP(C94,overview_of_services!$B$4:$I$111,7,FALSE)</f>
        <v>Variable control of heat generator capacity depending on the load AND external signals from grid</v>
      </c>
      <c r="E101" s="39">
        <v>2</v>
      </c>
      <c r="F101" s="27">
        <v>3</v>
      </c>
      <c r="G101" s="39">
        <v>2</v>
      </c>
      <c r="H101" s="27">
        <v>0</v>
      </c>
      <c r="I101" s="27">
        <v>0</v>
      </c>
      <c r="J101" s="27">
        <v>0</v>
      </c>
      <c r="K101" s="27">
        <v>0</v>
      </c>
    </row>
    <row r="102" spans="1:14" s="145" customFormat="1" ht="35.25" customHeight="1" outlineLevel="2" x14ac:dyDescent="0.75">
      <c r="A102" s="22"/>
      <c r="B102" s="22"/>
      <c r="C102" s="35" t="str">
        <f>LINK!$C$1005</f>
        <v>level 4</v>
      </c>
      <c r="D102" s="1">
        <f>VLOOKUP(C94,overview_of_services!$B$4:$I$111,8,FALSE)</f>
        <v>0</v>
      </c>
      <c r="E102" s="39"/>
      <c r="F102" s="27"/>
      <c r="G102" s="39"/>
      <c r="H102" s="39"/>
      <c r="I102" s="27"/>
      <c r="J102" s="27"/>
      <c r="K102" s="27"/>
    </row>
    <row r="103" spans="1:14" s="145" customFormat="1" ht="6" customHeight="1" outlineLevel="3" thickBot="1" x14ac:dyDescent="0.9">
      <c r="A103" s="22"/>
      <c r="B103" s="22"/>
      <c r="C103" s="23"/>
      <c r="D103" s="23"/>
      <c r="E103" s="24"/>
      <c r="F103" s="24"/>
      <c r="G103" s="24"/>
      <c r="H103" s="24"/>
      <c r="I103" s="24"/>
      <c r="J103" s="24"/>
      <c r="K103" s="24"/>
    </row>
    <row r="104" spans="1:14" s="145" customFormat="1" ht="30.75" customHeight="1" outlineLevel="3" thickBot="1" x14ac:dyDescent="0.9">
      <c r="A104" s="22"/>
      <c r="B104" s="22"/>
      <c r="C104" s="20"/>
      <c r="D104" s="20" t="str">
        <f>LINK!$C$1007</f>
        <v>Information sources</v>
      </c>
      <c r="E104" s="3" t="s">
        <v>24</v>
      </c>
      <c r="F104" s="5" t="s">
        <v>24</v>
      </c>
      <c r="G104" s="5" t="s">
        <v>24</v>
      </c>
      <c r="H104" s="5" t="s">
        <v>24</v>
      </c>
      <c r="I104" s="5" t="s">
        <v>24</v>
      </c>
      <c r="J104" s="5" t="s">
        <v>24</v>
      </c>
      <c r="K104" s="5" t="s">
        <v>24</v>
      </c>
    </row>
    <row r="105" spans="1:14" s="145" customFormat="1" ht="30.75" customHeight="1" outlineLevel="3" thickBot="1" x14ac:dyDescent="0.9">
      <c r="A105" s="22"/>
      <c r="B105" s="22"/>
      <c r="C105" s="20"/>
      <c r="D105" s="20" t="str">
        <f>LINK!$C$1008</f>
        <v>Standard?</v>
      </c>
      <c r="E105" s="3"/>
      <c r="F105" s="4"/>
      <c r="G105" s="5"/>
      <c r="H105" s="5"/>
      <c r="I105" s="5"/>
      <c r="J105" s="5"/>
      <c r="K105" s="5"/>
    </row>
    <row r="106" spans="1:14" ht="20.25" customHeight="1" outlineLevel="2" x14ac:dyDescent="0.75">
      <c r="C106" s="22"/>
      <c r="D106" s="22"/>
      <c r="E106" s="22"/>
      <c r="F106" s="22"/>
      <c r="G106" s="25"/>
      <c r="H106" s="25"/>
      <c r="I106" s="25"/>
      <c r="J106" s="25"/>
      <c r="K106" s="25"/>
    </row>
    <row r="107" spans="1:14" ht="20.25" customHeight="1" outlineLevel="2" thickBot="1" x14ac:dyDescent="0.9">
      <c r="C107" s="22"/>
      <c r="D107" s="22"/>
      <c r="E107" s="22"/>
      <c r="F107" s="22"/>
      <c r="G107" s="25"/>
      <c r="H107" s="25"/>
      <c r="I107" s="25"/>
      <c r="J107" s="25"/>
      <c r="K107" s="25"/>
    </row>
    <row r="108" spans="1:14" ht="17.25" customHeight="1" outlineLevel="1" thickBot="1" x14ac:dyDescent="0.9">
      <c r="C108" s="34" t="str">
        <f>LINK!$C$998</f>
        <v>code</v>
      </c>
      <c r="D108" s="28" t="str">
        <f>LINK!$C$999</f>
        <v>service</v>
      </c>
      <c r="E108" s="21">
        <f>VLOOKUP(C109,overview_of_services!$B$4:$O$111,9,FALSE)</f>
        <v>0</v>
      </c>
      <c r="F108" s="22"/>
      <c r="G108" s="25"/>
      <c r="H108" s="25"/>
      <c r="I108" s="25"/>
      <c r="J108" s="25"/>
      <c r="K108" s="25"/>
    </row>
    <row r="109" spans="1:14" s="145" customFormat="1" ht="54" customHeight="1" outlineLevel="1" thickBot="1" x14ac:dyDescent="1.5">
      <c r="A109" s="22"/>
      <c r="B109" s="38" t="s">
        <v>1949</v>
      </c>
      <c r="C109" s="33" t="str">
        <f>LINK!C267</f>
        <v>H-2d</v>
      </c>
      <c r="D109" s="144" t="str">
        <f>VLOOKUP(C109,overview_of_services!$B$4:$I$111,3,FALSE)</f>
        <v>Sequencing in case of different heat generators</v>
      </c>
      <c r="E109" s="41"/>
      <c r="F109" s="414" t="str">
        <f>LINK!$C$1009</f>
        <v>Service group:</v>
      </c>
      <c r="G109" s="733" t="str">
        <f>VLOOKUP(C109,overview_of_services!$B$4:$I$52,2,FALSE)</f>
        <v>Control heat production facilities</v>
      </c>
      <c r="H109" s="733"/>
      <c r="I109" s="414"/>
      <c r="J109" s="19"/>
      <c r="K109" s="19"/>
      <c r="M109" s="145" t="s">
        <v>1950</v>
      </c>
      <c r="N109" s="145">
        <f>ROW()</f>
        <v>109</v>
      </c>
    </row>
    <row r="110" spans="1:14" ht="5.25" customHeight="1" outlineLevel="1" x14ac:dyDescent="0.75">
      <c r="C110" s="22"/>
      <c r="D110" s="22"/>
      <c r="E110" s="22"/>
      <c r="F110" s="22"/>
      <c r="G110" s="22"/>
      <c r="H110" s="22"/>
      <c r="I110" s="22"/>
      <c r="J110" s="22"/>
      <c r="K110" s="22"/>
    </row>
    <row r="111" spans="1:14" ht="20.25" customHeight="1" outlineLevel="2" x14ac:dyDescent="0.75">
      <c r="C111" s="734" t="str">
        <f>LINK!$C$1000</f>
        <v>Functionality levels</v>
      </c>
      <c r="D111" s="734"/>
      <c r="E111" s="736" t="str">
        <f>LINK!$C$1006</f>
        <v>IMPACTS</v>
      </c>
      <c r="F111" s="736"/>
      <c r="G111" s="736"/>
      <c r="H111" s="736"/>
      <c r="I111" s="736"/>
      <c r="J111" s="736"/>
      <c r="K111" s="736"/>
    </row>
    <row r="112" spans="1:14" ht="36.75" customHeight="1" outlineLevel="2" thickBot="1" x14ac:dyDescent="0.9">
      <c r="C112" s="735"/>
      <c r="D112" s="735"/>
      <c r="E112" s="26" t="str">
        <f>LINK!$C$966</f>
        <v>Energy efficiency</v>
      </c>
      <c r="F112" s="26" t="str">
        <f>LINK!$C$967</f>
        <v>Energy flexibility and storage</v>
      </c>
      <c r="G112" s="26" t="str">
        <f>LINK!$C$968</f>
        <v>Comfort</v>
      </c>
      <c r="H112" s="26" t="str">
        <f>LINK!$C$969</f>
        <v>Convenience</v>
      </c>
      <c r="I112" s="26" t="str">
        <f>LINK!$C$970</f>
        <v>Health, well-being and accessibility</v>
      </c>
      <c r="J112" s="26" t="str">
        <f>LINK!$C$971</f>
        <v>Maintenance and fault prediction</v>
      </c>
      <c r="K112" s="26" t="str">
        <f>LINK!$C$972</f>
        <v>Information to occupants</v>
      </c>
    </row>
    <row r="113" spans="1:14" s="145" customFormat="1" ht="41.5" customHeight="1" outlineLevel="2" thickTop="1" x14ac:dyDescent="0.75">
      <c r="A113" s="22"/>
      <c r="B113" s="22"/>
      <c r="C113" s="35" t="str">
        <f>LINK!$C$1001</f>
        <v>level 0</v>
      </c>
      <c r="D113" s="21" t="str">
        <f>VLOOKUP(C109,overview_of_services!$B$4:$I$111,4,FALSE)</f>
        <v>Priorities only based on running time</v>
      </c>
      <c r="E113" s="39">
        <v>0</v>
      </c>
      <c r="F113" s="39">
        <v>0</v>
      </c>
      <c r="G113" s="39">
        <v>0</v>
      </c>
      <c r="H113" s="39">
        <v>0</v>
      </c>
      <c r="I113" s="39">
        <v>0</v>
      </c>
      <c r="J113" s="39">
        <v>0</v>
      </c>
      <c r="K113" s="39">
        <v>0</v>
      </c>
    </row>
    <row r="114" spans="1:14" s="145" customFormat="1" ht="41.5" customHeight="1" outlineLevel="2" x14ac:dyDescent="0.75">
      <c r="A114" s="22"/>
      <c r="B114" s="22"/>
      <c r="C114" s="35" t="str">
        <f>LINK!$C$1002</f>
        <v>level 1</v>
      </c>
      <c r="D114" s="1" t="str">
        <f>VLOOKUP(C109,overview_of_services!$B$4:$I$111,5,FALSE)</f>
        <v>Control according to fixed priority list: e.g. based on rated energy efficiency</v>
      </c>
      <c r="E114" s="39">
        <v>1</v>
      </c>
      <c r="F114" s="39">
        <v>0</v>
      </c>
      <c r="G114" s="39">
        <v>0</v>
      </c>
      <c r="H114" s="39">
        <v>0</v>
      </c>
      <c r="I114" s="39">
        <v>0</v>
      </c>
      <c r="J114" s="39">
        <v>0</v>
      </c>
      <c r="K114" s="39">
        <v>0</v>
      </c>
    </row>
    <row r="115" spans="1:14" s="145" customFormat="1" ht="44.25" outlineLevel="2" x14ac:dyDescent="0.75">
      <c r="A115" s="22"/>
      <c r="B115" s="22"/>
      <c r="C115" s="35" t="str">
        <f>LINK!$C$1003</f>
        <v>level 2</v>
      </c>
      <c r="D115" s="1" t="str">
        <f>VLOOKUP(C109,overview_of_services!$B$4:$I$111,6,FALSE)</f>
        <v>Control according to dynamic priority list (based on current energy efficiency, carbon emissions and capacity of generators, e.g. solar, geothermal heat, cogeneration plant, fossil fuels)</v>
      </c>
      <c r="E115" s="39">
        <v>2</v>
      </c>
      <c r="F115" s="27">
        <v>1</v>
      </c>
      <c r="G115" s="39">
        <v>0</v>
      </c>
      <c r="H115" s="39">
        <v>0</v>
      </c>
      <c r="I115" s="39">
        <v>0</v>
      </c>
      <c r="J115" s="39">
        <v>0</v>
      </c>
      <c r="K115" s="39">
        <v>0</v>
      </c>
    </row>
    <row r="116" spans="1:14" s="145" customFormat="1" ht="41.5" customHeight="1" outlineLevel="2" x14ac:dyDescent="0.75">
      <c r="A116" s="22"/>
      <c r="B116" s="22"/>
      <c r="C116" s="35" t="str">
        <f>LINK!$C$1004</f>
        <v>level 3</v>
      </c>
      <c r="D116" s="1" t="str">
        <f>VLOOKUP(C109,overview_of_services!$B$4:$I$111,7,FALSE)</f>
        <v>Control according to dynamic priority list (based on current AND predicted load, energy efficiency, carbon emissions  and capacity of generators)</v>
      </c>
      <c r="E116" s="39">
        <v>3</v>
      </c>
      <c r="F116" s="27">
        <v>2</v>
      </c>
      <c r="G116" s="39">
        <v>0</v>
      </c>
      <c r="H116" s="39">
        <v>0</v>
      </c>
      <c r="I116" s="39">
        <v>0</v>
      </c>
      <c r="J116" s="39">
        <v>0</v>
      </c>
      <c r="K116" s="39">
        <v>0</v>
      </c>
    </row>
    <row r="117" spans="1:14" s="145" customFormat="1" ht="46.5" customHeight="1" outlineLevel="2" x14ac:dyDescent="0.75">
      <c r="A117" s="22"/>
      <c r="B117" s="22"/>
      <c r="C117" s="35" t="str">
        <f>LINK!$C$1005</f>
        <v>level 4</v>
      </c>
      <c r="D117" s="1" t="str">
        <f>VLOOKUP(C109,overview_of_services!$B$4:$I$111,8,FALSE)</f>
        <v>Control according to dynamic priority list (based on current AND predicted load, energy efficiency, carbon emissions, capacity of generators AND external signals from grid)</v>
      </c>
      <c r="E117" s="39">
        <v>3</v>
      </c>
      <c r="F117" s="27">
        <v>3</v>
      </c>
      <c r="G117" s="39">
        <v>0</v>
      </c>
      <c r="H117" s="39">
        <v>0</v>
      </c>
      <c r="I117" s="39">
        <v>0</v>
      </c>
      <c r="J117" s="39">
        <v>0</v>
      </c>
      <c r="K117" s="39">
        <v>0</v>
      </c>
    </row>
    <row r="118" spans="1:14" s="145" customFormat="1" ht="6" customHeight="1" outlineLevel="3" thickBot="1" x14ac:dyDescent="0.9">
      <c r="A118" s="22"/>
      <c r="B118" s="22"/>
      <c r="C118" s="23"/>
      <c r="D118" s="23"/>
      <c r="E118" s="24"/>
      <c r="F118" s="24"/>
      <c r="G118" s="24"/>
      <c r="H118" s="24"/>
      <c r="I118" s="24"/>
      <c r="J118" s="24"/>
      <c r="K118" s="24"/>
    </row>
    <row r="119" spans="1:14" s="145" customFormat="1" ht="30.75" customHeight="1" outlineLevel="3" thickBot="1" x14ac:dyDescent="0.9">
      <c r="A119" s="22"/>
      <c r="B119" s="22"/>
      <c r="C119" s="20"/>
      <c r="D119" s="20" t="str">
        <f>LINK!$C$1007</f>
        <v>Information sources</v>
      </c>
      <c r="E119" s="3" t="s">
        <v>24</v>
      </c>
      <c r="F119" s="5" t="s">
        <v>24</v>
      </c>
      <c r="G119" s="5" t="s">
        <v>24</v>
      </c>
      <c r="H119" s="5" t="s">
        <v>24</v>
      </c>
      <c r="I119" s="5" t="s">
        <v>24</v>
      </c>
      <c r="J119" s="5" t="s">
        <v>24</v>
      </c>
      <c r="K119" s="5" t="s">
        <v>24</v>
      </c>
    </row>
    <row r="120" spans="1:14" s="145" customFormat="1" ht="30.75" customHeight="1" outlineLevel="3" thickBot="1" x14ac:dyDescent="0.9">
      <c r="A120" s="22"/>
      <c r="B120" s="22"/>
      <c r="C120" s="20"/>
      <c r="D120" s="20" t="str">
        <f>LINK!$C$1008</f>
        <v>Standard?</v>
      </c>
      <c r="E120" s="3" t="s">
        <v>1951</v>
      </c>
      <c r="F120" s="4"/>
      <c r="G120" s="5"/>
      <c r="H120" s="5"/>
      <c r="I120" s="5"/>
      <c r="J120" s="5"/>
      <c r="K120" s="5"/>
    </row>
    <row r="121" spans="1:14" ht="20.25" customHeight="1" outlineLevel="2" x14ac:dyDescent="0.75">
      <c r="C121" s="22"/>
      <c r="D121" s="22"/>
      <c r="E121" s="22"/>
      <c r="F121" s="22"/>
      <c r="G121" s="25"/>
      <c r="H121" s="25"/>
      <c r="I121" s="25"/>
      <c r="J121" s="25"/>
      <c r="K121" s="25"/>
    </row>
    <row r="122" spans="1:14" ht="21.5" customHeight="1" outlineLevel="1" x14ac:dyDescent="0.75">
      <c r="C122" s="22"/>
      <c r="D122" s="22"/>
      <c r="E122" s="22"/>
      <c r="F122" s="22"/>
      <c r="G122" s="22"/>
      <c r="H122" s="22"/>
      <c r="I122" s="22"/>
      <c r="J122" s="22"/>
      <c r="K122" s="22"/>
    </row>
    <row r="123" spans="1:14" ht="20.25" customHeight="1" outlineLevel="2" thickBot="1" x14ac:dyDescent="0.9">
      <c r="C123" s="22"/>
      <c r="D123" s="22"/>
      <c r="E123" s="22"/>
      <c r="F123" s="22"/>
      <c r="G123" s="25"/>
      <c r="H123" s="25"/>
      <c r="I123" s="25"/>
      <c r="J123" s="25"/>
      <c r="K123" s="25"/>
    </row>
    <row r="124" spans="1:14" ht="17.25" customHeight="1" outlineLevel="1" thickBot="1" x14ac:dyDescent="0.9">
      <c r="C124" s="34" t="str">
        <f>LINK!$C$998</f>
        <v>code</v>
      </c>
      <c r="D124" s="28" t="str">
        <f>LINK!$C$999</f>
        <v>service</v>
      </c>
      <c r="E124" s="21">
        <f>VLOOKUP(C125,overview_of_services!$B$4:$O$111,9,FALSE)</f>
        <v>1</v>
      </c>
      <c r="F124" s="22"/>
      <c r="G124" s="25"/>
      <c r="H124" s="25"/>
      <c r="I124" s="25"/>
      <c r="J124" s="25"/>
      <c r="K124" s="25"/>
    </row>
    <row r="125" spans="1:14" s="145" customFormat="1" ht="36.75" customHeight="1" outlineLevel="1" thickBot="1" x14ac:dyDescent="1.5">
      <c r="A125" s="22"/>
      <c r="B125" s="38" t="s">
        <v>1949</v>
      </c>
      <c r="C125" s="33" t="str">
        <f>LINK!C268</f>
        <v>H-3</v>
      </c>
      <c r="D125" s="144" t="str">
        <f>VLOOKUP(C125,overview_of_services!$B$4:$I$111,3,FALSE)</f>
        <v>Report information regarding heating system performance</v>
      </c>
      <c r="E125" s="41"/>
      <c r="F125" s="414" t="str">
        <f>LINK!$C$1009</f>
        <v>Service group:</v>
      </c>
      <c r="G125" s="733" t="str">
        <f>VLOOKUP(C125,overview_of_services!$B$4:$I$52,2,FALSE)</f>
        <v>Information to occupants and facility managers</v>
      </c>
      <c r="H125" s="733"/>
      <c r="I125" s="414"/>
      <c r="J125" s="19"/>
      <c r="K125" s="19"/>
      <c r="M125" s="145" t="s">
        <v>1950</v>
      </c>
      <c r="N125" s="145">
        <f>ROW()</f>
        <v>125</v>
      </c>
    </row>
    <row r="126" spans="1:14" ht="5.25" customHeight="1" outlineLevel="1" x14ac:dyDescent="0.75">
      <c r="C126" s="22"/>
      <c r="D126" s="22"/>
      <c r="E126" s="22"/>
      <c r="F126" s="22"/>
      <c r="G126" s="22"/>
      <c r="H126" s="22"/>
      <c r="I126" s="22"/>
      <c r="J126" s="22"/>
      <c r="K126" s="22"/>
    </row>
    <row r="127" spans="1:14" ht="20.25" customHeight="1" outlineLevel="2" x14ac:dyDescent="0.75">
      <c r="C127" s="734" t="str">
        <f>LINK!$C$1000</f>
        <v>Functionality levels</v>
      </c>
      <c r="D127" s="734"/>
      <c r="E127" s="736" t="str">
        <f>LINK!$C$1006</f>
        <v>IMPACTS</v>
      </c>
      <c r="F127" s="736"/>
      <c r="G127" s="736"/>
      <c r="H127" s="736"/>
      <c r="I127" s="736"/>
      <c r="J127" s="736"/>
      <c r="K127" s="736"/>
    </row>
    <row r="128" spans="1:14" ht="36.75" customHeight="1" outlineLevel="2" thickBot="1" x14ac:dyDescent="0.9">
      <c r="C128" s="735"/>
      <c r="D128" s="735"/>
      <c r="E128" s="26" t="str">
        <f>LINK!$C$966</f>
        <v>Energy efficiency</v>
      </c>
      <c r="F128" s="26" t="str">
        <f>LINK!$C$967</f>
        <v>Energy flexibility and storage</v>
      </c>
      <c r="G128" s="26" t="str">
        <f>LINK!$C$968</f>
        <v>Comfort</v>
      </c>
      <c r="H128" s="26" t="str">
        <f>LINK!$C$969</f>
        <v>Convenience</v>
      </c>
      <c r="I128" s="26" t="str">
        <f>LINK!$C$970</f>
        <v>Health, well-being and accessibility</v>
      </c>
      <c r="J128" s="26" t="str">
        <f>LINK!$C$971</f>
        <v>Maintenance and fault prediction</v>
      </c>
      <c r="K128" s="26" t="str">
        <f>LINK!$C$972</f>
        <v>Information to occupants</v>
      </c>
    </row>
    <row r="129" spans="1:36" s="145" customFormat="1" ht="35.25" customHeight="1" outlineLevel="2" thickTop="1" x14ac:dyDescent="0.75">
      <c r="A129" s="22"/>
      <c r="B129" s="22"/>
      <c r="C129" s="35" t="str">
        <f>LINK!$C$1001</f>
        <v>level 0</v>
      </c>
      <c r="D129" s="21" t="str">
        <f>VLOOKUP(C125,overview_of_services!$B$4:$I$111,4,FALSE)</f>
        <v>None</v>
      </c>
      <c r="E129" s="39">
        <v>0</v>
      </c>
      <c r="F129" s="39">
        <v>0</v>
      </c>
      <c r="G129" s="39">
        <v>0</v>
      </c>
      <c r="H129" s="39">
        <v>0</v>
      </c>
      <c r="I129" s="39">
        <v>0</v>
      </c>
      <c r="J129" s="39">
        <v>0</v>
      </c>
      <c r="K129" s="39">
        <v>0</v>
      </c>
    </row>
    <row r="130" spans="1:36" s="145" customFormat="1" ht="35.25" customHeight="1" outlineLevel="2" x14ac:dyDescent="0.75">
      <c r="A130" s="22"/>
      <c r="B130" s="22"/>
      <c r="C130" s="35" t="str">
        <f>LINK!$C$1002</f>
        <v>level 1</v>
      </c>
      <c r="D130" s="1" t="str">
        <f>VLOOKUP(C125,overview_of_services!$B$4:$I$111,5,FALSE)</f>
        <v>Central or remote reporting of current performance KPIs (e.g. temperatures, submetering energy usage)</v>
      </c>
      <c r="E130" s="39">
        <v>1</v>
      </c>
      <c r="F130" s="39">
        <v>0</v>
      </c>
      <c r="G130" s="39">
        <v>0</v>
      </c>
      <c r="H130" s="39">
        <v>0</v>
      </c>
      <c r="I130" s="39">
        <v>0</v>
      </c>
      <c r="J130" s="39">
        <v>1</v>
      </c>
      <c r="K130" s="39">
        <v>1</v>
      </c>
    </row>
    <row r="131" spans="1:36" s="145" customFormat="1" ht="35.25" customHeight="1" outlineLevel="2" x14ac:dyDescent="0.75">
      <c r="A131" s="22"/>
      <c r="B131" s="22"/>
      <c r="C131" s="35" t="str">
        <f>LINK!$C$1003</f>
        <v>level 2</v>
      </c>
      <c r="D131" s="1" t="str">
        <f>VLOOKUP(C125,overview_of_services!$B$4:$I$111,6,FALSE)</f>
        <v>Central or remote reporting of current performance KPIs and historical data</v>
      </c>
      <c r="E131" s="39">
        <v>1</v>
      </c>
      <c r="F131" s="39">
        <v>0</v>
      </c>
      <c r="G131" s="39">
        <v>0</v>
      </c>
      <c r="H131" s="39">
        <v>0</v>
      </c>
      <c r="I131" s="39">
        <v>0</v>
      </c>
      <c r="J131" s="39">
        <v>1</v>
      </c>
      <c r="K131" s="39">
        <v>2</v>
      </c>
    </row>
    <row r="132" spans="1:36" s="145" customFormat="1" ht="35.25" customHeight="1" outlineLevel="2" x14ac:dyDescent="0.75">
      <c r="A132" s="22"/>
      <c r="B132" s="22"/>
      <c r="C132" s="35" t="str">
        <f>LINK!$C$1004</f>
        <v>level 3</v>
      </c>
      <c r="D132" s="1" t="str">
        <f>VLOOKUP(C125,overview_of_services!$B$4:$I$111,7,FALSE)</f>
        <v>Central or remote reporting of performance evaluation including forecasting and/or benchmarking</v>
      </c>
      <c r="E132" s="39">
        <v>1</v>
      </c>
      <c r="F132" s="39">
        <v>0</v>
      </c>
      <c r="G132" s="39">
        <v>0</v>
      </c>
      <c r="H132" s="39">
        <v>0</v>
      </c>
      <c r="I132" s="39">
        <v>0</v>
      </c>
      <c r="J132" s="39">
        <v>1</v>
      </c>
      <c r="K132" s="39">
        <v>3</v>
      </c>
    </row>
    <row r="133" spans="1:36" s="145" customFormat="1" ht="57" customHeight="1" outlineLevel="2" x14ac:dyDescent="0.75">
      <c r="A133" s="22"/>
      <c r="B133" s="22"/>
      <c r="C133" s="35" t="str">
        <f>LINK!$C$1005</f>
        <v>level 4</v>
      </c>
      <c r="D133" s="1" t="str">
        <f>VLOOKUP(C125,overview_of_services!$B$4:$I$111,8,FALSE)</f>
        <v>Central or remote reporting of performance evaluation including forecasting and/or benchmarking; also including predictive management and fault detection</v>
      </c>
      <c r="E133" s="39">
        <v>1</v>
      </c>
      <c r="F133" s="39">
        <v>0</v>
      </c>
      <c r="G133" s="39">
        <v>0</v>
      </c>
      <c r="H133" s="39">
        <v>1</v>
      </c>
      <c r="I133" s="39">
        <v>0</v>
      </c>
      <c r="J133" s="39">
        <v>3</v>
      </c>
      <c r="K133" s="39">
        <v>3</v>
      </c>
    </row>
    <row r="134" spans="1:36" s="145" customFormat="1" ht="6" customHeight="1" outlineLevel="3" thickBot="1" x14ac:dyDescent="0.9">
      <c r="A134" s="22"/>
      <c r="B134" s="22"/>
      <c r="C134" s="23"/>
      <c r="D134" s="23"/>
      <c r="E134" s="24"/>
      <c r="F134" s="24"/>
      <c r="G134" s="24"/>
      <c r="H134" s="24"/>
      <c r="I134" s="24"/>
      <c r="J134" s="24"/>
      <c r="K134" s="24"/>
    </row>
    <row r="135" spans="1:36" s="145" customFormat="1" ht="30.75" customHeight="1" outlineLevel="3" thickBot="1" x14ac:dyDescent="0.9">
      <c r="A135" s="22"/>
      <c r="B135" s="22"/>
      <c r="C135" s="20"/>
      <c r="D135" s="20" t="str">
        <f>LINK!$C$1007</f>
        <v>Information sources</v>
      </c>
      <c r="E135" s="3" t="s">
        <v>24</v>
      </c>
      <c r="F135" s="5" t="s">
        <v>24</v>
      </c>
      <c r="G135" s="5" t="s">
        <v>24</v>
      </c>
      <c r="H135" s="5" t="s">
        <v>24</v>
      </c>
      <c r="I135" s="5" t="s">
        <v>24</v>
      </c>
      <c r="J135" s="5" t="s">
        <v>24</v>
      </c>
      <c r="K135" s="5" t="s">
        <v>24</v>
      </c>
    </row>
    <row r="136" spans="1:36" s="145" customFormat="1" ht="30.75" customHeight="1" outlineLevel="3" thickBot="1" x14ac:dyDescent="0.9">
      <c r="A136" s="22"/>
      <c r="B136" s="22"/>
      <c r="C136" s="20"/>
      <c r="D136" s="20" t="str">
        <f>LINK!$C$1008</f>
        <v>Standard?</v>
      </c>
      <c r="E136" s="3"/>
      <c r="F136" s="4"/>
      <c r="G136" s="5"/>
      <c r="H136" s="5"/>
      <c r="I136" s="5"/>
      <c r="J136" s="5"/>
      <c r="K136" s="5"/>
    </row>
    <row r="137" spans="1:36" ht="20.25" customHeight="1" outlineLevel="2" thickBot="1" x14ac:dyDescent="0.9">
      <c r="C137" s="22"/>
      <c r="D137" s="22"/>
      <c r="E137" s="22"/>
      <c r="F137" s="22"/>
      <c r="G137" s="25"/>
      <c r="H137" s="25"/>
      <c r="I137" s="25"/>
      <c r="J137" s="25"/>
      <c r="K137" s="25"/>
    </row>
    <row r="138" spans="1:36" ht="15.5" outlineLevel="1" thickBot="1" x14ac:dyDescent="0.9">
      <c r="C138" s="34" t="str">
        <f>LINK!$C$998</f>
        <v>code</v>
      </c>
      <c r="D138" s="28" t="str">
        <f>LINK!$C$999</f>
        <v>service</v>
      </c>
      <c r="E138" s="21">
        <f>VLOOKUP(C139,overview_of_services!$B$4:$O$111,9,FALSE)</f>
        <v>0</v>
      </c>
      <c r="F138" s="22"/>
      <c r="G138" s="25"/>
      <c r="H138" s="25"/>
      <c r="I138" s="25"/>
      <c r="J138" s="25"/>
      <c r="K138" s="25"/>
    </row>
    <row r="139" spans="1:36" ht="16.75" outlineLevel="1" thickBot="1" x14ac:dyDescent="0.9">
      <c r="C139" s="33" t="str">
        <f>LINK!C269</f>
        <v>H-4</v>
      </c>
      <c r="D139" s="144" t="str">
        <f>VLOOKUP(C139,overview_of_services!$B$4:$I$111,3,FALSE)</f>
        <v>Flexibility and grid interaction</v>
      </c>
      <c r="E139" s="41"/>
      <c r="F139" s="414" t="str">
        <f>LINK!$C$1009</f>
        <v>Service group:</v>
      </c>
      <c r="G139" s="733" t="str">
        <f>VLOOKUP(C139,overview_of_services!$B$4:$I$111,2,FALSE)</f>
        <v>Flexibility and grid interaction</v>
      </c>
      <c r="H139" s="733"/>
      <c r="I139" s="414"/>
      <c r="J139" s="19"/>
      <c r="K139" s="19"/>
      <c r="M139" s="145" t="s">
        <v>1950</v>
      </c>
      <c r="N139" s="145">
        <f>ROW()</f>
        <v>139</v>
      </c>
      <c r="U139" s="145"/>
      <c r="V139" s="145"/>
      <c r="W139" s="145"/>
      <c r="X139" s="145"/>
      <c r="Y139" s="145"/>
      <c r="Z139" s="145"/>
      <c r="AA139" s="145"/>
      <c r="AB139" s="145"/>
      <c r="AC139" s="145"/>
      <c r="AD139" s="145"/>
      <c r="AE139" s="145"/>
      <c r="AF139" s="145"/>
      <c r="AG139" s="145"/>
      <c r="AH139" s="145"/>
      <c r="AI139" s="145"/>
      <c r="AJ139" s="145"/>
    </row>
    <row r="140" spans="1:36" outlineLevel="1" x14ac:dyDescent="0.75">
      <c r="C140" s="22"/>
      <c r="D140" s="22"/>
      <c r="E140" s="22"/>
      <c r="F140" s="22"/>
      <c r="G140" s="22"/>
      <c r="H140" s="22"/>
      <c r="I140" s="22"/>
      <c r="J140" s="22"/>
      <c r="K140" s="22"/>
    </row>
    <row r="141" spans="1:36" ht="14.5" customHeight="1" outlineLevel="1" x14ac:dyDescent="0.75">
      <c r="C141" s="734" t="str">
        <f>LINK!$C$1000</f>
        <v>Functionality levels</v>
      </c>
      <c r="D141" s="734"/>
      <c r="E141" s="736" t="str">
        <f>LINK!$C$1006</f>
        <v>IMPACTS</v>
      </c>
      <c r="F141" s="736"/>
      <c r="G141" s="736"/>
      <c r="H141" s="736"/>
      <c r="I141" s="736"/>
      <c r="J141" s="736"/>
      <c r="K141" s="736"/>
    </row>
    <row r="142" spans="1:36" ht="30.25" outlineLevel="1" thickBot="1" x14ac:dyDescent="0.9">
      <c r="C142" s="735"/>
      <c r="D142" s="735"/>
      <c r="E142" s="26" t="str">
        <f>LINK!$C$966</f>
        <v>Energy efficiency</v>
      </c>
      <c r="F142" s="26" t="str">
        <f>LINK!$C$967</f>
        <v>Energy flexibility and storage</v>
      </c>
      <c r="G142" s="26" t="str">
        <f>LINK!$C$968</f>
        <v>Comfort</v>
      </c>
      <c r="H142" s="26" t="str">
        <f>LINK!$C$969</f>
        <v>Convenience</v>
      </c>
      <c r="I142" s="26" t="str">
        <f>LINK!$C$970</f>
        <v>Health, well-being and accessibility</v>
      </c>
      <c r="J142" s="26" t="str">
        <f>LINK!$C$971</f>
        <v>Maintenance and fault prediction</v>
      </c>
      <c r="K142" s="26" t="str">
        <f>LINK!$C$972</f>
        <v>Information to occupants</v>
      </c>
    </row>
    <row r="143" spans="1:36" ht="21.75" outlineLevel="1" thickTop="1" x14ac:dyDescent="0.75">
      <c r="C143" s="35" t="str">
        <f>LINK!$C$1001</f>
        <v>level 0</v>
      </c>
      <c r="D143" s="21" t="str">
        <f>VLOOKUP(C139,overview_of_services!$B$4:$I$111,4,FALSE)</f>
        <v>No automatic control</v>
      </c>
      <c r="E143" s="39">
        <v>0</v>
      </c>
      <c r="F143" s="39">
        <v>0</v>
      </c>
      <c r="G143" s="39">
        <v>0</v>
      </c>
      <c r="H143" s="39">
        <v>0</v>
      </c>
      <c r="I143" s="39">
        <v>0</v>
      </c>
      <c r="J143" s="39">
        <v>0</v>
      </c>
      <c r="K143" s="39">
        <v>0</v>
      </c>
      <c r="U143" s="145"/>
      <c r="V143" s="145"/>
      <c r="W143" s="145"/>
      <c r="X143" s="145"/>
      <c r="Y143" s="145"/>
      <c r="Z143" s="145"/>
      <c r="AA143" s="145"/>
      <c r="AB143" s="145"/>
      <c r="AC143" s="145"/>
      <c r="AD143" s="145"/>
      <c r="AE143" s="145"/>
      <c r="AF143" s="145"/>
      <c r="AG143" s="145"/>
      <c r="AH143" s="145"/>
      <c r="AI143" s="145"/>
      <c r="AJ143" s="145"/>
    </row>
    <row r="144" spans="1:36" ht="21" outlineLevel="1" x14ac:dyDescent="0.75">
      <c r="C144" s="35" t="str">
        <f>LINK!$C$1002</f>
        <v>level 1</v>
      </c>
      <c r="D144" s="1" t="str">
        <f>VLOOKUP(C139,overview_of_services!$B$4:$I$111,5,FALSE)</f>
        <v>Scheduled operation of heating system</v>
      </c>
      <c r="E144" s="39">
        <v>1</v>
      </c>
      <c r="F144" s="39">
        <v>0</v>
      </c>
      <c r="G144" s="39">
        <v>1</v>
      </c>
      <c r="H144" s="39">
        <v>1</v>
      </c>
      <c r="I144" s="39">
        <v>0</v>
      </c>
      <c r="J144" s="39">
        <v>0</v>
      </c>
      <c r="K144" s="39">
        <v>0</v>
      </c>
      <c r="U144" s="145"/>
      <c r="V144" s="145"/>
      <c r="W144" s="145"/>
      <c r="X144" s="145"/>
      <c r="Y144" s="145"/>
      <c r="Z144" s="145"/>
      <c r="AA144" s="145"/>
      <c r="AB144" s="145"/>
      <c r="AC144" s="145"/>
      <c r="AD144" s="145"/>
      <c r="AE144" s="145"/>
      <c r="AF144" s="145"/>
      <c r="AG144" s="145"/>
      <c r="AH144" s="145"/>
      <c r="AI144" s="145"/>
      <c r="AJ144" s="145"/>
    </row>
    <row r="145" spans="3:36" ht="21" outlineLevel="1" x14ac:dyDescent="0.75">
      <c r="C145" s="35" t="str">
        <f>LINK!$C$1003</f>
        <v>level 2</v>
      </c>
      <c r="D145" s="1" t="str">
        <f>VLOOKUP(C139,overview_of_services!$B$4:$I$111,6,FALSE)</f>
        <v>Self-learning optimal control of heating system</v>
      </c>
      <c r="E145" s="39">
        <v>2</v>
      </c>
      <c r="F145" s="39">
        <v>1</v>
      </c>
      <c r="G145" s="39">
        <v>2</v>
      </c>
      <c r="H145" s="39">
        <v>2</v>
      </c>
      <c r="I145" s="39">
        <v>0</v>
      </c>
      <c r="J145" s="39">
        <v>0</v>
      </c>
      <c r="K145" s="39">
        <v>0</v>
      </c>
      <c r="U145" s="145"/>
      <c r="V145" s="145"/>
      <c r="W145" s="145"/>
      <c r="X145" s="145"/>
      <c r="Y145" s="145"/>
      <c r="Z145" s="145"/>
      <c r="AA145" s="145"/>
      <c r="AB145" s="145"/>
      <c r="AC145" s="145"/>
      <c r="AD145" s="145"/>
      <c r="AE145" s="145"/>
      <c r="AF145" s="145"/>
      <c r="AG145" s="145"/>
      <c r="AH145" s="145"/>
      <c r="AI145" s="145"/>
      <c r="AJ145" s="145"/>
    </row>
    <row r="146" spans="3:36" ht="29.5" outlineLevel="1" x14ac:dyDescent="0.75">
      <c r="C146" s="35" t="str">
        <f>LINK!$C$1004</f>
        <v>level 3</v>
      </c>
      <c r="D146" s="1" t="str">
        <f>VLOOKUP(C139,overview_of_services!$B$4:$I$111,7,FALSE)</f>
        <v xml:space="preserve">Heating system capable of flexible control through grid signals (e.g. DSM) </v>
      </c>
      <c r="E146" s="39">
        <v>2</v>
      </c>
      <c r="F146" s="39">
        <v>3</v>
      </c>
      <c r="G146" s="39">
        <v>2</v>
      </c>
      <c r="H146" s="39">
        <v>3</v>
      </c>
      <c r="I146" s="39">
        <v>0</v>
      </c>
      <c r="J146" s="39">
        <v>0</v>
      </c>
      <c r="K146" s="39">
        <v>0</v>
      </c>
      <c r="U146" s="145"/>
      <c r="V146" s="145"/>
      <c r="W146" s="145"/>
      <c r="X146" s="145"/>
      <c r="Y146" s="145"/>
      <c r="Z146" s="145"/>
      <c r="AA146" s="145"/>
      <c r="AB146" s="145"/>
      <c r="AC146" s="145"/>
      <c r="AD146" s="145"/>
      <c r="AE146" s="145"/>
      <c r="AF146" s="145"/>
      <c r="AG146" s="145"/>
      <c r="AH146" s="145"/>
      <c r="AI146" s="145"/>
      <c r="AJ146" s="145"/>
    </row>
    <row r="147" spans="3:36" ht="27.75" customHeight="1" outlineLevel="1" x14ac:dyDescent="0.75">
      <c r="C147" s="35" t="str">
        <f>LINK!$C$1005</f>
        <v>level 4</v>
      </c>
      <c r="D147" s="1" t="str">
        <f>VLOOKUP(C139,overview_of_services!$B$4:$I$111,8,FALSE)</f>
        <v>Optimized control of  heating system based on local predictions and grid signals (e.g. through model predictive control)</v>
      </c>
      <c r="E147" s="39">
        <v>2</v>
      </c>
      <c r="F147" s="39">
        <v>3</v>
      </c>
      <c r="G147" s="39">
        <v>3</v>
      </c>
      <c r="H147" s="39">
        <v>3</v>
      </c>
      <c r="I147" s="39">
        <v>1</v>
      </c>
      <c r="J147" s="39">
        <v>0</v>
      </c>
      <c r="K147" s="39">
        <v>0</v>
      </c>
      <c r="U147" s="145"/>
      <c r="V147" s="145"/>
      <c r="W147" s="145"/>
      <c r="X147" s="145"/>
      <c r="Y147" s="145"/>
      <c r="Z147" s="145"/>
      <c r="AA147" s="145"/>
      <c r="AB147" s="145"/>
      <c r="AC147" s="145"/>
      <c r="AD147" s="145"/>
      <c r="AE147" s="145"/>
      <c r="AF147" s="145"/>
      <c r="AG147" s="145"/>
      <c r="AH147" s="145"/>
      <c r="AI147" s="145"/>
      <c r="AJ147" s="145"/>
    </row>
    <row r="148" spans="3:36" outlineLevel="1" x14ac:dyDescent="0.75">
      <c r="C148" s="23"/>
      <c r="D148" s="23"/>
      <c r="E148" s="24"/>
      <c r="F148" s="24"/>
      <c r="G148" s="24"/>
      <c r="H148" s="24"/>
      <c r="I148" s="24"/>
      <c r="J148" s="24"/>
      <c r="K148" s="24"/>
      <c r="U148" s="145"/>
      <c r="V148" s="145"/>
      <c r="W148" s="145"/>
      <c r="X148" s="145"/>
      <c r="Y148" s="145"/>
      <c r="Z148" s="145"/>
      <c r="AA148" s="145"/>
      <c r="AB148" s="145"/>
      <c r="AC148" s="145"/>
      <c r="AD148" s="145"/>
      <c r="AE148" s="145"/>
      <c r="AF148" s="145"/>
      <c r="AG148" s="145"/>
      <c r="AH148" s="145"/>
      <c r="AI148" s="145"/>
      <c r="AJ148" s="145"/>
    </row>
    <row r="149" spans="3:36" ht="15.5" hidden="1" outlineLevel="2" thickBot="1" x14ac:dyDescent="0.9">
      <c r="C149" s="20"/>
      <c r="D149" s="20" t="str">
        <f>LINK!$C$1007</f>
        <v>Information sources</v>
      </c>
      <c r="E149" s="3" t="s">
        <v>24</v>
      </c>
      <c r="F149" s="5" t="s">
        <v>24</v>
      </c>
      <c r="G149" s="5" t="s">
        <v>24</v>
      </c>
      <c r="H149" s="5" t="s">
        <v>24</v>
      </c>
      <c r="I149" s="5" t="s">
        <v>24</v>
      </c>
      <c r="J149" s="5" t="s">
        <v>24</v>
      </c>
      <c r="K149" s="5" t="s">
        <v>24</v>
      </c>
      <c r="U149" s="145"/>
      <c r="V149" s="145"/>
      <c r="W149" s="145"/>
      <c r="X149" s="145"/>
      <c r="Y149" s="145"/>
      <c r="Z149" s="145"/>
      <c r="AA149" s="145"/>
      <c r="AB149" s="145"/>
      <c r="AC149" s="145"/>
      <c r="AD149" s="145"/>
      <c r="AE149" s="145"/>
      <c r="AF149" s="145"/>
      <c r="AG149" s="145"/>
      <c r="AH149" s="145"/>
      <c r="AI149" s="145"/>
      <c r="AJ149" s="145"/>
    </row>
    <row r="150" spans="3:36" ht="15.5" hidden="1" outlineLevel="2" thickBot="1" x14ac:dyDescent="0.9">
      <c r="C150" s="20"/>
      <c r="D150" s="20" t="str">
        <f>LINK!$C$1008</f>
        <v>Standard?</v>
      </c>
      <c r="E150" s="3"/>
      <c r="F150" s="4"/>
      <c r="G150" s="5"/>
      <c r="H150" s="5"/>
      <c r="I150" s="5"/>
      <c r="J150" s="5"/>
      <c r="K150" s="5"/>
      <c r="U150" s="145"/>
      <c r="V150" s="145"/>
      <c r="W150" s="145"/>
      <c r="X150" s="145"/>
      <c r="Y150" s="145"/>
      <c r="Z150" s="145"/>
      <c r="AA150" s="145"/>
      <c r="AB150" s="145"/>
      <c r="AC150" s="145"/>
      <c r="AD150" s="145"/>
      <c r="AE150" s="145"/>
      <c r="AF150" s="145"/>
      <c r="AG150" s="145"/>
      <c r="AH150" s="145"/>
      <c r="AI150" s="145"/>
      <c r="AJ150" s="145"/>
    </row>
    <row r="151" spans="3:36" ht="15.5" outlineLevel="1" collapsed="1" thickBot="1" x14ac:dyDescent="0.9"/>
    <row r="152" spans="3:36" ht="15.5" thickBot="1" x14ac:dyDescent="0.9">
      <c r="C152" s="34" t="str">
        <f>LINK!$C$998</f>
        <v>code</v>
      </c>
      <c r="D152" s="28" t="str">
        <f>LINK!$C$999</f>
        <v>service</v>
      </c>
      <c r="E152" s="21">
        <f>VLOOKUP(C153,overview_of_services!$B$4:$O$111,9,FALSE)</f>
        <v>0</v>
      </c>
      <c r="F152" s="22"/>
      <c r="G152" s="25"/>
      <c r="H152" s="25"/>
      <c r="I152" s="25"/>
      <c r="J152" s="25"/>
      <c r="K152" s="25"/>
    </row>
    <row r="153" spans="3:36" ht="16.75" thickBot="1" x14ac:dyDescent="0.9">
      <c r="C153" s="33" t="str">
        <f>LINK!C895</f>
        <v>H-E1</v>
      </c>
      <c r="D153" s="144" t="str">
        <f>VLOOKUP(C153,overview_of_services!$B$4:$I$111,3,FALSE)</f>
        <v>User defined smart ready service 1</v>
      </c>
      <c r="E153" s="41"/>
      <c r="F153" s="414" t="str">
        <f>LINK!$C$1009</f>
        <v>Service group:</v>
      </c>
      <c r="G153" s="733" t="str">
        <f>VLOOKUP(C153,overview_of_services!$B$4:$I$111,2,FALSE)</f>
        <v>User defined service group 1</v>
      </c>
      <c r="H153" s="733"/>
      <c r="I153" s="414"/>
      <c r="J153" s="19"/>
      <c r="K153" s="19"/>
      <c r="M153" s="145" t="s">
        <v>1950</v>
      </c>
      <c r="N153" s="145">
        <f>ROW()</f>
        <v>153</v>
      </c>
      <c r="U153" s="145"/>
      <c r="V153" s="145"/>
      <c r="W153" s="145"/>
      <c r="X153" s="145"/>
      <c r="Y153" s="145"/>
      <c r="Z153" s="145"/>
      <c r="AA153" s="145"/>
      <c r="AB153" s="145"/>
      <c r="AC153" s="145"/>
      <c r="AD153" s="145"/>
      <c r="AE153" s="145"/>
      <c r="AF153" s="145"/>
      <c r="AG153" s="145"/>
      <c r="AH153" s="145"/>
      <c r="AI153" s="145"/>
      <c r="AJ153" s="145"/>
    </row>
    <row r="154" spans="3:36" x14ac:dyDescent="0.75">
      <c r="C154" s="22"/>
      <c r="D154" s="22"/>
      <c r="E154" s="22"/>
      <c r="F154" s="22"/>
      <c r="G154" s="22"/>
      <c r="H154" s="22"/>
      <c r="I154" s="22"/>
      <c r="J154" s="22"/>
      <c r="K154" s="22"/>
    </row>
    <row r="155" spans="3:36" x14ac:dyDescent="0.75">
      <c r="C155" s="734" t="str">
        <f>LINK!$C$1000</f>
        <v>Functionality levels</v>
      </c>
      <c r="D155" s="734"/>
      <c r="E155" s="736" t="str">
        <f>LINK!$C$1006</f>
        <v>IMPACTS</v>
      </c>
      <c r="F155" s="736"/>
      <c r="G155" s="736"/>
      <c r="H155" s="736"/>
      <c r="I155" s="736"/>
      <c r="J155" s="736"/>
      <c r="K155" s="736"/>
    </row>
    <row r="156" spans="3:36" ht="30.25" thickBot="1" x14ac:dyDescent="0.9">
      <c r="C156" s="735"/>
      <c r="D156" s="735"/>
      <c r="E156" s="26" t="str">
        <f>LINK!$C$966</f>
        <v>Energy efficiency</v>
      </c>
      <c r="F156" s="26" t="str">
        <f>LINK!$C$967</f>
        <v>Energy flexibility and storage</v>
      </c>
      <c r="G156" s="26" t="str">
        <f>LINK!$C$968</f>
        <v>Comfort</v>
      </c>
      <c r="H156" s="26" t="str">
        <f>LINK!$C$969</f>
        <v>Convenience</v>
      </c>
      <c r="I156" s="26" t="str">
        <f>LINK!$C$970</f>
        <v>Health, well-being and accessibility</v>
      </c>
      <c r="J156" s="26" t="str">
        <f>LINK!$C$971</f>
        <v>Maintenance and fault prediction</v>
      </c>
      <c r="K156" s="26" t="str">
        <f>LINK!$C$972</f>
        <v>Information to occupants</v>
      </c>
    </row>
    <row r="157" spans="3:36" ht="15.5" thickTop="1" x14ac:dyDescent="0.75">
      <c r="C157" s="35" t="str">
        <f>LINK!$C$1001</f>
        <v>level 0</v>
      </c>
      <c r="D157" s="21" t="str">
        <f>VLOOKUP(C153,overview_of_services!$B$4:$I$111,4,FALSE)</f>
        <v>User defined level 1-0</v>
      </c>
      <c r="E157" s="237">
        <v>0</v>
      </c>
      <c r="F157" s="237">
        <v>0</v>
      </c>
      <c r="G157" s="237">
        <v>0</v>
      </c>
      <c r="H157" s="237">
        <v>0</v>
      </c>
      <c r="I157" s="237">
        <v>0</v>
      </c>
      <c r="J157" s="237">
        <v>0</v>
      </c>
      <c r="K157" s="237">
        <v>0</v>
      </c>
      <c r="U157" s="145"/>
      <c r="V157" s="145"/>
      <c r="W157" s="145"/>
      <c r="X157" s="145"/>
      <c r="Y157" s="145"/>
      <c r="Z157" s="145"/>
      <c r="AA157" s="145"/>
      <c r="AB157" s="145"/>
      <c r="AC157" s="145"/>
      <c r="AD157" s="145"/>
      <c r="AE157" s="145"/>
      <c r="AF157" s="145"/>
      <c r="AG157" s="145"/>
      <c r="AH157" s="145"/>
      <c r="AI157" s="145"/>
      <c r="AJ157" s="145"/>
    </row>
    <row r="158" spans="3:36" x14ac:dyDescent="0.75">
      <c r="C158" s="35" t="str">
        <f>LINK!$C$1002</f>
        <v>level 1</v>
      </c>
      <c r="D158" s="1" t="str">
        <f>VLOOKUP(C153,overview_of_services!$B$4:$I$111,5,FALSE)</f>
        <v>User defined level 1-1</v>
      </c>
      <c r="E158" s="237">
        <v>0</v>
      </c>
      <c r="F158" s="237">
        <v>0</v>
      </c>
      <c r="G158" s="237">
        <v>0</v>
      </c>
      <c r="H158" s="237">
        <v>0</v>
      </c>
      <c r="I158" s="237">
        <v>0</v>
      </c>
      <c r="J158" s="237">
        <v>0</v>
      </c>
      <c r="K158" s="237">
        <v>0</v>
      </c>
      <c r="U158" s="145"/>
      <c r="V158" s="145"/>
      <c r="W158" s="145"/>
      <c r="X158" s="145"/>
      <c r="Y158" s="145"/>
      <c r="Z158" s="145"/>
      <c r="AA158" s="145"/>
      <c r="AB158" s="145"/>
      <c r="AC158" s="145"/>
      <c r="AD158" s="145"/>
      <c r="AE158" s="145"/>
      <c r="AF158" s="145"/>
      <c r="AG158" s="145"/>
      <c r="AH158" s="145"/>
      <c r="AI158" s="145"/>
      <c r="AJ158" s="145"/>
    </row>
    <row r="159" spans="3:36" x14ac:dyDescent="0.75">
      <c r="C159" s="35" t="str">
        <f>LINK!$C$1003</f>
        <v>level 2</v>
      </c>
      <c r="D159" s="1" t="str">
        <f>VLOOKUP(C153,overview_of_services!$B$4:$I$111,6,FALSE)</f>
        <v>User defined level 1-2</v>
      </c>
      <c r="E159" s="237">
        <v>0</v>
      </c>
      <c r="F159" s="237">
        <v>0</v>
      </c>
      <c r="G159" s="237">
        <v>0</v>
      </c>
      <c r="H159" s="237">
        <v>0</v>
      </c>
      <c r="I159" s="237">
        <v>0</v>
      </c>
      <c r="J159" s="237">
        <v>0</v>
      </c>
      <c r="K159" s="237">
        <v>0</v>
      </c>
      <c r="U159" s="145"/>
      <c r="V159" s="145"/>
      <c r="W159" s="145"/>
      <c r="X159" s="145"/>
      <c r="Y159" s="145"/>
      <c r="Z159" s="145"/>
      <c r="AA159" s="145"/>
      <c r="AB159" s="145"/>
      <c r="AC159" s="145"/>
      <c r="AD159" s="145"/>
      <c r="AE159" s="145"/>
      <c r="AF159" s="145"/>
      <c r="AG159" s="145"/>
      <c r="AH159" s="145"/>
      <c r="AI159" s="145"/>
      <c r="AJ159" s="145"/>
    </row>
    <row r="160" spans="3:36" x14ac:dyDescent="0.75">
      <c r="C160" s="35" t="str">
        <f>LINK!$C$1004</f>
        <v>level 3</v>
      </c>
      <c r="D160" s="1" t="str">
        <f>VLOOKUP(C153,overview_of_services!$B$4:$I$111,7,FALSE)</f>
        <v>User defined level 1-3</v>
      </c>
      <c r="E160" s="237">
        <v>0</v>
      </c>
      <c r="F160" s="237">
        <v>0</v>
      </c>
      <c r="G160" s="237">
        <v>0</v>
      </c>
      <c r="H160" s="237">
        <v>0</v>
      </c>
      <c r="I160" s="237">
        <v>0</v>
      </c>
      <c r="J160" s="237">
        <v>0</v>
      </c>
      <c r="K160" s="237">
        <v>0</v>
      </c>
      <c r="U160" s="145"/>
      <c r="V160" s="145"/>
      <c r="W160" s="145"/>
      <c r="X160" s="145"/>
      <c r="Y160" s="145"/>
      <c r="Z160" s="145"/>
      <c r="AA160" s="145"/>
      <c r="AB160" s="145"/>
      <c r="AC160" s="145"/>
      <c r="AD160" s="145"/>
      <c r="AE160" s="145"/>
      <c r="AF160" s="145"/>
      <c r="AG160" s="145"/>
      <c r="AH160" s="145"/>
      <c r="AI160" s="145"/>
      <c r="AJ160" s="145"/>
    </row>
    <row r="161" spans="3:36" x14ac:dyDescent="0.75">
      <c r="C161" s="35" t="str">
        <f>LINK!$C$1005</f>
        <v>level 4</v>
      </c>
      <c r="D161" s="1" t="str">
        <f>VLOOKUP(C153,overview_of_services!$B$4:$I$111,8,FALSE)</f>
        <v>User defined level 1-4</v>
      </c>
      <c r="E161" s="237">
        <v>0</v>
      </c>
      <c r="F161" s="237">
        <v>0</v>
      </c>
      <c r="G161" s="237">
        <v>0</v>
      </c>
      <c r="H161" s="237">
        <v>0</v>
      </c>
      <c r="I161" s="237">
        <v>0</v>
      </c>
      <c r="J161" s="237">
        <v>0</v>
      </c>
      <c r="K161" s="237">
        <v>0</v>
      </c>
      <c r="U161" s="145"/>
      <c r="V161" s="145"/>
      <c r="W161" s="145"/>
      <c r="X161" s="145"/>
      <c r="Y161" s="145"/>
      <c r="Z161" s="145"/>
      <c r="AA161" s="145"/>
      <c r="AB161" s="145"/>
      <c r="AC161" s="145"/>
      <c r="AD161" s="145"/>
      <c r="AE161" s="145"/>
      <c r="AF161" s="145"/>
      <c r="AG161" s="145"/>
      <c r="AH161" s="145"/>
      <c r="AI161" s="145"/>
      <c r="AJ161" s="145"/>
    </row>
    <row r="162" spans="3:36" ht="15.5" thickBot="1" x14ac:dyDescent="0.9">
      <c r="C162" s="23"/>
      <c r="D162" s="23"/>
      <c r="E162" s="24"/>
      <c r="F162" s="24"/>
      <c r="G162" s="24"/>
      <c r="H162" s="24"/>
      <c r="I162" s="24"/>
      <c r="J162" s="24"/>
      <c r="K162" s="24"/>
    </row>
    <row r="163" spans="3:36" ht="15.5" thickBot="1" x14ac:dyDescent="0.9">
      <c r="C163" s="20"/>
      <c r="D163" s="20" t="str">
        <f>LINK!$C$1007</f>
        <v>Information sources</v>
      </c>
      <c r="E163" s="3" t="s">
        <v>24</v>
      </c>
      <c r="F163" s="5" t="s">
        <v>24</v>
      </c>
      <c r="G163" s="5" t="s">
        <v>24</v>
      </c>
      <c r="H163" s="5" t="s">
        <v>24</v>
      </c>
      <c r="I163" s="5" t="s">
        <v>24</v>
      </c>
      <c r="J163" s="5" t="s">
        <v>24</v>
      </c>
      <c r="K163" s="5" t="s">
        <v>24</v>
      </c>
    </row>
    <row r="164" spans="3:36" ht="15.5" thickBot="1" x14ac:dyDescent="0.9">
      <c r="C164" s="20"/>
      <c r="D164" s="20" t="str">
        <f>LINK!$C$1008</f>
        <v>Standard?</v>
      </c>
      <c r="E164" s="3"/>
      <c r="F164" s="4"/>
      <c r="G164" s="5"/>
      <c r="H164" s="5"/>
      <c r="I164" s="5"/>
      <c r="J164" s="5"/>
      <c r="K164" s="5"/>
    </row>
    <row r="165" spans="3:36" ht="15.5" thickBot="1" x14ac:dyDescent="0.9"/>
    <row r="166" spans="3:36" ht="15.5" thickBot="1" x14ac:dyDescent="0.9">
      <c r="C166" s="34" t="str">
        <f>LINK!$C$998</f>
        <v>code</v>
      </c>
      <c r="D166" s="28" t="str">
        <f>LINK!$C$999</f>
        <v>service</v>
      </c>
      <c r="E166" s="21">
        <f>VLOOKUP(C167,overview_of_services!$B$4:$O$111,9,FALSE)</f>
        <v>0</v>
      </c>
      <c r="F166" s="22"/>
      <c r="G166" s="25"/>
      <c r="H166" s="25"/>
      <c r="I166" s="25"/>
      <c r="J166" s="25"/>
      <c r="K166" s="25"/>
    </row>
    <row r="167" spans="3:36" ht="16.75" thickBot="1" x14ac:dyDescent="0.9">
      <c r="C167" s="33" t="str">
        <f>LINK!C896</f>
        <v>H-E2</v>
      </c>
      <c r="D167" s="144" t="str">
        <f>VLOOKUP(C167,overview_of_services!$B$4:$I$111,3,FALSE)</f>
        <v>User defined smart ready service 2</v>
      </c>
      <c r="E167" s="41"/>
      <c r="F167" s="414" t="str">
        <f>LINK!$C$1009</f>
        <v>Service group:</v>
      </c>
      <c r="G167" s="733" t="str">
        <f>VLOOKUP(C167,overview_of_services!$B$4:$I$111,2,FALSE)</f>
        <v>User defined service group 2</v>
      </c>
      <c r="H167" s="733"/>
      <c r="I167" s="414"/>
      <c r="J167" s="19"/>
      <c r="K167" s="19"/>
      <c r="M167" s="145" t="s">
        <v>1950</v>
      </c>
      <c r="N167" s="145">
        <f>ROW()</f>
        <v>167</v>
      </c>
    </row>
    <row r="168" spans="3:36" x14ac:dyDescent="0.75">
      <c r="C168" s="22"/>
      <c r="D168" s="22"/>
      <c r="E168" s="22"/>
      <c r="F168" s="22"/>
      <c r="G168" s="22"/>
      <c r="H168" s="22"/>
      <c r="I168" s="22"/>
      <c r="J168" s="22"/>
      <c r="K168" s="22"/>
    </row>
    <row r="169" spans="3:36" x14ac:dyDescent="0.75">
      <c r="C169" s="734" t="str">
        <f>LINK!$C$1000</f>
        <v>Functionality levels</v>
      </c>
      <c r="D169" s="734"/>
      <c r="E169" s="736" t="str">
        <f>LINK!$C$1006</f>
        <v>IMPACTS</v>
      </c>
      <c r="F169" s="736"/>
      <c r="G169" s="736"/>
      <c r="H169" s="736"/>
      <c r="I169" s="736"/>
      <c r="J169" s="736"/>
      <c r="K169" s="736"/>
    </row>
    <row r="170" spans="3:36" ht="30.25" thickBot="1" x14ac:dyDescent="0.9">
      <c r="C170" s="735"/>
      <c r="D170" s="735"/>
      <c r="E170" s="26" t="str">
        <f>LINK!$C$966</f>
        <v>Energy efficiency</v>
      </c>
      <c r="F170" s="26" t="str">
        <f>LINK!$C$967</f>
        <v>Energy flexibility and storage</v>
      </c>
      <c r="G170" s="26" t="str">
        <f>LINK!$C$968</f>
        <v>Comfort</v>
      </c>
      <c r="H170" s="26" t="str">
        <f>LINK!$C$969</f>
        <v>Convenience</v>
      </c>
      <c r="I170" s="26" t="str">
        <f>LINK!$C$970</f>
        <v>Health, well-being and accessibility</v>
      </c>
      <c r="J170" s="26" t="str">
        <f>LINK!$C$971</f>
        <v>Maintenance and fault prediction</v>
      </c>
      <c r="K170" s="26" t="str">
        <f>LINK!$C$972</f>
        <v>Information to occupants</v>
      </c>
    </row>
    <row r="171" spans="3:36" ht="15.5" thickTop="1" x14ac:dyDescent="0.75">
      <c r="C171" s="35" t="str">
        <f>LINK!$C$1001</f>
        <v>level 0</v>
      </c>
      <c r="D171" s="21" t="str">
        <f>VLOOKUP(C167,overview_of_services!$B$4:$I$111,4,FALSE)</f>
        <v>User defined level 1-0</v>
      </c>
      <c r="E171" s="237">
        <v>0</v>
      </c>
      <c r="F171" s="237">
        <v>0</v>
      </c>
      <c r="G171" s="237">
        <v>0</v>
      </c>
      <c r="H171" s="237">
        <v>0</v>
      </c>
      <c r="I171" s="237">
        <v>0</v>
      </c>
      <c r="J171" s="237">
        <v>0</v>
      </c>
      <c r="K171" s="237">
        <v>0</v>
      </c>
    </row>
    <row r="172" spans="3:36" x14ac:dyDescent="0.75">
      <c r="C172" s="35" t="str">
        <f>LINK!$C$1002</f>
        <v>level 1</v>
      </c>
      <c r="D172" s="1" t="str">
        <f>VLOOKUP(C167,overview_of_services!$B$4:$I$111,5,FALSE)</f>
        <v>User defined level 1-1</v>
      </c>
      <c r="E172" s="237">
        <v>0</v>
      </c>
      <c r="F172" s="237">
        <v>0</v>
      </c>
      <c r="G172" s="237">
        <v>0</v>
      </c>
      <c r="H172" s="237">
        <v>0</v>
      </c>
      <c r="I172" s="237">
        <v>0</v>
      </c>
      <c r="J172" s="237">
        <v>0</v>
      </c>
      <c r="K172" s="237">
        <v>0</v>
      </c>
    </row>
    <row r="173" spans="3:36" x14ac:dyDescent="0.75">
      <c r="C173" s="35" t="str">
        <f>LINK!$C$1003</f>
        <v>level 2</v>
      </c>
      <c r="D173" s="1" t="str">
        <f>VLOOKUP(C167,overview_of_services!$B$4:$I$111,6,FALSE)</f>
        <v>User defined level 1-2</v>
      </c>
      <c r="E173" s="237">
        <v>0</v>
      </c>
      <c r="F173" s="237">
        <v>0</v>
      </c>
      <c r="G173" s="237">
        <v>0</v>
      </c>
      <c r="H173" s="237">
        <v>0</v>
      </c>
      <c r="I173" s="237">
        <v>0</v>
      </c>
      <c r="J173" s="237">
        <v>0</v>
      </c>
      <c r="K173" s="237">
        <v>0</v>
      </c>
    </row>
    <row r="174" spans="3:36" x14ac:dyDescent="0.75">
      <c r="C174" s="35" t="str">
        <f>LINK!$C$1004</f>
        <v>level 3</v>
      </c>
      <c r="D174" s="1" t="str">
        <f>VLOOKUP(C167,overview_of_services!$B$4:$I$111,7,FALSE)</f>
        <v>User defined level 1-3</v>
      </c>
      <c r="E174" s="237">
        <v>0</v>
      </c>
      <c r="F174" s="237">
        <v>0</v>
      </c>
      <c r="G174" s="237">
        <v>0</v>
      </c>
      <c r="H174" s="237">
        <v>0</v>
      </c>
      <c r="I174" s="237">
        <v>0</v>
      </c>
      <c r="J174" s="237">
        <v>0</v>
      </c>
      <c r="K174" s="237">
        <v>0</v>
      </c>
    </row>
    <row r="175" spans="3:36" x14ac:dyDescent="0.75">
      <c r="C175" s="35" t="str">
        <f>LINK!$C$1005</f>
        <v>level 4</v>
      </c>
      <c r="D175" s="1" t="str">
        <f>VLOOKUP(C167,overview_of_services!$B$4:$I$111,8,FALSE)</f>
        <v>User defined level 1-4</v>
      </c>
      <c r="E175" s="237">
        <v>0</v>
      </c>
      <c r="F175" s="237">
        <v>0</v>
      </c>
      <c r="G175" s="237">
        <v>0</v>
      </c>
      <c r="H175" s="237">
        <v>0</v>
      </c>
      <c r="I175" s="237">
        <v>0</v>
      </c>
      <c r="J175" s="237">
        <v>0</v>
      </c>
      <c r="K175" s="237">
        <v>0</v>
      </c>
    </row>
    <row r="176" spans="3:36" ht="15.5" thickBot="1" x14ac:dyDescent="0.9">
      <c r="C176" s="23"/>
      <c r="D176" s="23"/>
      <c r="E176" s="24"/>
      <c r="F176" s="24"/>
      <c r="G176" s="24"/>
      <c r="H176" s="24"/>
      <c r="I176" s="24"/>
      <c r="J176" s="24"/>
      <c r="K176" s="24"/>
    </row>
    <row r="177" spans="3:14" ht="15.5" thickBot="1" x14ac:dyDescent="0.9">
      <c r="C177" s="20"/>
      <c r="D177" s="20" t="str">
        <f>LINK!$C$1007</f>
        <v>Information sources</v>
      </c>
      <c r="E177" s="3" t="s">
        <v>24</v>
      </c>
      <c r="F177" s="5" t="s">
        <v>24</v>
      </c>
      <c r="G177" s="5" t="s">
        <v>24</v>
      </c>
      <c r="H177" s="5" t="s">
        <v>24</v>
      </c>
      <c r="I177" s="5" t="s">
        <v>24</v>
      </c>
      <c r="J177" s="5" t="s">
        <v>24</v>
      </c>
      <c r="K177" s="5" t="s">
        <v>24</v>
      </c>
    </row>
    <row r="178" spans="3:14" ht="15.5" thickBot="1" x14ac:dyDescent="0.9">
      <c r="C178" s="20"/>
      <c r="D178" s="20" t="str">
        <f>LINK!$C$1008</f>
        <v>Standard?</v>
      </c>
      <c r="E178" s="3"/>
      <c r="F178" s="4"/>
      <c r="G178" s="5"/>
      <c r="H178" s="5"/>
      <c r="I178" s="5"/>
      <c r="J178" s="5"/>
      <c r="K178" s="5"/>
    </row>
    <row r="179" spans="3:14" ht="15.5" thickBot="1" x14ac:dyDescent="0.9"/>
    <row r="180" spans="3:14" ht="15.5" thickBot="1" x14ac:dyDescent="0.9">
      <c r="C180" s="34" t="str">
        <f>LINK!$C$998</f>
        <v>code</v>
      </c>
      <c r="D180" s="28" t="str">
        <f>LINK!$C$999</f>
        <v>service</v>
      </c>
      <c r="E180" s="21">
        <f>VLOOKUP(C181,overview_of_services!$B$4:$O$111,9,FALSE)</f>
        <v>0</v>
      </c>
      <c r="F180" s="22"/>
      <c r="G180" s="25"/>
      <c r="H180" s="25"/>
      <c r="I180" s="25"/>
      <c r="J180" s="25"/>
      <c r="K180" s="25"/>
    </row>
    <row r="181" spans="3:14" ht="16.75" thickBot="1" x14ac:dyDescent="0.9">
      <c r="C181" s="33" t="str">
        <f>LINK!C897</f>
        <v>H-E3</v>
      </c>
      <c r="D181" s="144" t="str">
        <f>VLOOKUP(C181,overview_of_services!$B$4:$I$111,3,FALSE)</f>
        <v>User defined smart ready service 3</v>
      </c>
      <c r="E181" s="41"/>
      <c r="F181" s="414" t="str">
        <f>LINK!$C$1009</f>
        <v>Service group:</v>
      </c>
      <c r="G181" s="733" t="str">
        <f>VLOOKUP(C181,overview_of_services!$B$4:$I$111,2,FALSE)</f>
        <v>User defined service group 3</v>
      </c>
      <c r="H181" s="733"/>
      <c r="I181" s="414"/>
      <c r="J181" s="19"/>
      <c r="K181" s="19"/>
      <c r="M181" s="145" t="s">
        <v>1950</v>
      </c>
      <c r="N181" s="145">
        <f>ROW()</f>
        <v>181</v>
      </c>
    </row>
    <row r="182" spans="3:14" x14ac:dyDescent="0.75">
      <c r="C182" s="22"/>
      <c r="D182" s="22"/>
      <c r="E182" s="22"/>
      <c r="F182" s="22"/>
      <c r="G182" s="22"/>
      <c r="H182" s="22"/>
      <c r="I182" s="22"/>
      <c r="J182" s="22"/>
      <c r="K182" s="22"/>
    </row>
    <row r="183" spans="3:14" x14ac:dyDescent="0.75">
      <c r="C183" s="734" t="str">
        <f>LINK!$C$1000</f>
        <v>Functionality levels</v>
      </c>
      <c r="D183" s="734"/>
      <c r="E183" s="736" t="str">
        <f>LINK!$C$1006</f>
        <v>IMPACTS</v>
      </c>
      <c r="F183" s="736"/>
      <c r="G183" s="736"/>
      <c r="H183" s="736"/>
      <c r="I183" s="736"/>
      <c r="J183" s="736"/>
      <c r="K183" s="736"/>
    </row>
    <row r="184" spans="3:14" ht="30.25" thickBot="1" x14ac:dyDescent="0.9">
      <c r="C184" s="735"/>
      <c r="D184" s="735"/>
      <c r="E184" s="26" t="str">
        <f>LINK!$C$966</f>
        <v>Energy efficiency</v>
      </c>
      <c r="F184" s="26" t="str">
        <f>LINK!$C$967</f>
        <v>Energy flexibility and storage</v>
      </c>
      <c r="G184" s="26" t="str">
        <f>LINK!$C$968</f>
        <v>Comfort</v>
      </c>
      <c r="H184" s="26" t="str">
        <f>LINK!$C$969</f>
        <v>Convenience</v>
      </c>
      <c r="I184" s="26" t="str">
        <f>LINK!$C$970</f>
        <v>Health, well-being and accessibility</v>
      </c>
      <c r="J184" s="26" t="str">
        <f>LINK!$C$971</f>
        <v>Maintenance and fault prediction</v>
      </c>
      <c r="K184" s="26" t="str">
        <f>LINK!$C$972</f>
        <v>Information to occupants</v>
      </c>
    </row>
    <row r="185" spans="3:14" ht="15.5" thickTop="1" x14ac:dyDescent="0.75">
      <c r="C185" s="35" t="str">
        <f>LINK!$C$1001</f>
        <v>level 0</v>
      </c>
      <c r="D185" s="21" t="str">
        <f>VLOOKUP(C181,overview_of_services!$B$4:$I$111,4,FALSE)</f>
        <v>User defined level 1-0</v>
      </c>
      <c r="E185" s="237">
        <v>0</v>
      </c>
      <c r="F185" s="237">
        <v>0</v>
      </c>
      <c r="G185" s="237">
        <v>0</v>
      </c>
      <c r="H185" s="237">
        <v>0</v>
      </c>
      <c r="I185" s="237">
        <v>0</v>
      </c>
      <c r="J185" s="237">
        <v>0</v>
      </c>
      <c r="K185" s="237">
        <v>0</v>
      </c>
    </row>
    <row r="186" spans="3:14" x14ac:dyDescent="0.75">
      <c r="C186" s="35" t="str">
        <f>LINK!$C$1002</f>
        <v>level 1</v>
      </c>
      <c r="D186" s="1" t="str">
        <f>VLOOKUP(C181,overview_of_services!$B$4:$I$111,5,FALSE)</f>
        <v>User defined level 1-1</v>
      </c>
      <c r="E186" s="237">
        <v>0</v>
      </c>
      <c r="F186" s="237">
        <v>0</v>
      </c>
      <c r="G186" s="237">
        <v>0</v>
      </c>
      <c r="H186" s="237">
        <v>0</v>
      </c>
      <c r="I186" s="237">
        <v>0</v>
      </c>
      <c r="J186" s="237">
        <v>0</v>
      </c>
      <c r="K186" s="237">
        <v>0</v>
      </c>
    </row>
    <row r="187" spans="3:14" x14ac:dyDescent="0.75">
      <c r="C187" s="35" t="str">
        <f>LINK!$C$1003</f>
        <v>level 2</v>
      </c>
      <c r="D187" s="1" t="str">
        <f>VLOOKUP(C181,overview_of_services!$B$4:$I$111,6,FALSE)</f>
        <v>User defined level 1-2</v>
      </c>
      <c r="E187" s="237">
        <v>0</v>
      </c>
      <c r="F187" s="237">
        <v>0</v>
      </c>
      <c r="G187" s="237">
        <v>0</v>
      </c>
      <c r="H187" s="237">
        <v>0</v>
      </c>
      <c r="I187" s="237">
        <v>0</v>
      </c>
      <c r="J187" s="237">
        <v>0</v>
      </c>
      <c r="K187" s="237">
        <v>0</v>
      </c>
    </row>
    <row r="188" spans="3:14" x14ac:dyDescent="0.75">
      <c r="C188" s="35" t="str">
        <f>LINK!$C$1004</f>
        <v>level 3</v>
      </c>
      <c r="D188" s="1" t="str">
        <f>VLOOKUP(C181,overview_of_services!$B$4:$I$111,7,FALSE)</f>
        <v>User defined level 1-3</v>
      </c>
      <c r="E188" s="237">
        <v>0</v>
      </c>
      <c r="F188" s="237">
        <v>0</v>
      </c>
      <c r="G188" s="237">
        <v>0</v>
      </c>
      <c r="H188" s="237">
        <v>0</v>
      </c>
      <c r="I188" s="237">
        <v>0</v>
      </c>
      <c r="J188" s="237">
        <v>0</v>
      </c>
      <c r="K188" s="237">
        <v>0</v>
      </c>
    </row>
    <row r="189" spans="3:14" x14ac:dyDescent="0.75">
      <c r="C189" s="35" t="str">
        <f>LINK!$C$1005</f>
        <v>level 4</v>
      </c>
      <c r="D189" s="1" t="str">
        <f>VLOOKUP(C181,overview_of_services!$B$4:$I$111,8,FALSE)</f>
        <v>User defined level 1-4</v>
      </c>
      <c r="E189" s="237">
        <v>0</v>
      </c>
      <c r="F189" s="237">
        <v>0</v>
      </c>
      <c r="G189" s="237">
        <v>0</v>
      </c>
      <c r="H189" s="237">
        <v>0</v>
      </c>
      <c r="I189" s="237">
        <v>0</v>
      </c>
      <c r="J189" s="237">
        <v>0</v>
      </c>
      <c r="K189" s="237">
        <v>0</v>
      </c>
    </row>
    <row r="190" spans="3:14" ht="15.5" thickBot="1" x14ac:dyDescent="0.9">
      <c r="C190" s="23"/>
      <c r="D190" s="23"/>
      <c r="E190" s="24"/>
      <c r="F190" s="24"/>
      <c r="G190" s="24"/>
      <c r="H190" s="24"/>
      <c r="I190" s="24"/>
      <c r="J190" s="24"/>
      <c r="K190" s="24"/>
    </row>
    <row r="191" spans="3:14" ht="15.5" thickBot="1" x14ac:dyDescent="0.9">
      <c r="C191" s="20"/>
      <c r="D191" s="20" t="str">
        <f>LINK!$C$1007</f>
        <v>Information sources</v>
      </c>
      <c r="E191" s="3" t="s">
        <v>24</v>
      </c>
      <c r="F191" s="5" t="s">
        <v>24</v>
      </c>
      <c r="G191" s="5" t="s">
        <v>24</v>
      </c>
      <c r="H191" s="5" t="s">
        <v>24</v>
      </c>
      <c r="I191" s="5" t="s">
        <v>24</v>
      </c>
      <c r="J191" s="5" t="s">
        <v>24</v>
      </c>
      <c r="K191" s="5" t="s">
        <v>24</v>
      </c>
    </row>
    <row r="192" spans="3:14" ht="15.5" thickBot="1" x14ac:dyDescent="0.9">
      <c r="C192" s="20"/>
      <c r="D192" s="20" t="str">
        <f>LINK!$C$1008</f>
        <v>Standard?</v>
      </c>
      <c r="E192" s="3"/>
      <c r="F192" s="4"/>
      <c r="G192" s="5"/>
      <c r="H192" s="5"/>
      <c r="I192" s="5"/>
      <c r="J192" s="5"/>
      <c r="K192" s="5"/>
    </row>
    <row r="193" spans="3:14" ht="15.5" thickBot="1" x14ac:dyDescent="0.9"/>
    <row r="194" spans="3:14" ht="15.5" thickBot="1" x14ac:dyDescent="0.9">
      <c r="C194" s="34" t="str">
        <f>LINK!$C$998</f>
        <v>code</v>
      </c>
      <c r="D194" s="28" t="str">
        <f>LINK!$C$999</f>
        <v>service</v>
      </c>
      <c r="E194" s="21">
        <f>VLOOKUP(C195,overview_of_services!$B$4:$O$111,9,FALSE)</f>
        <v>0</v>
      </c>
      <c r="F194" s="22"/>
      <c r="G194" s="25"/>
      <c r="H194" s="25"/>
      <c r="I194" s="25"/>
      <c r="J194" s="25"/>
      <c r="K194" s="25"/>
    </row>
    <row r="195" spans="3:14" ht="16.75" thickBot="1" x14ac:dyDescent="0.9">
      <c r="C195" s="33" t="str">
        <f>LINK!C898</f>
        <v>H-E4</v>
      </c>
      <c r="D195" s="144" t="str">
        <f>VLOOKUP(C195,overview_of_services!$B$4:$I$111,3,FALSE)</f>
        <v>User defined smart ready service 4</v>
      </c>
      <c r="E195" s="41"/>
      <c r="F195" s="414" t="str">
        <f>LINK!$C$1009</f>
        <v>Service group:</v>
      </c>
      <c r="G195" s="733" t="str">
        <f>VLOOKUP(C195,overview_of_services!$B$4:$I$111,2,FALSE)</f>
        <v>User defined service group 4</v>
      </c>
      <c r="H195" s="733"/>
      <c r="I195" s="414"/>
      <c r="J195" s="19"/>
      <c r="K195" s="19"/>
      <c r="M195" s="145" t="s">
        <v>1950</v>
      </c>
      <c r="N195" s="145">
        <f>ROW()</f>
        <v>195</v>
      </c>
    </row>
    <row r="196" spans="3:14" x14ac:dyDescent="0.75">
      <c r="C196" s="22"/>
      <c r="D196" s="22"/>
      <c r="E196" s="22"/>
      <c r="F196" s="22"/>
      <c r="G196" s="22"/>
      <c r="H196" s="22"/>
      <c r="I196" s="22"/>
      <c r="J196" s="22"/>
      <c r="K196" s="22"/>
    </row>
    <row r="197" spans="3:14" x14ac:dyDescent="0.75">
      <c r="C197" s="734" t="str">
        <f>LINK!$C$1000</f>
        <v>Functionality levels</v>
      </c>
      <c r="D197" s="734"/>
      <c r="E197" s="736" t="str">
        <f>LINK!$C$1006</f>
        <v>IMPACTS</v>
      </c>
      <c r="F197" s="736"/>
      <c r="G197" s="736"/>
      <c r="H197" s="736"/>
      <c r="I197" s="736"/>
      <c r="J197" s="736"/>
      <c r="K197" s="736"/>
    </row>
    <row r="198" spans="3:14" ht="30.25" thickBot="1" x14ac:dyDescent="0.9">
      <c r="C198" s="735"/>
      <c r="D198" s="735"/>
      <c r="E198" s="26" t="str">
        <f>LINK!$C$966</f>
        <v>Energy efficiency</v>
      </c>
      <c r="F198" s="26" t="str">
        <f>LINK!$C$967</f>
        <v>Energy flexibility and storage</v>
      </c>
      <c r="G198" s="26" t="str">
        <f>LINK!$C$968</f>
        <v>Comfort</v>
      </c>
      <c r="H198" s="26" t="str">
        <f>LINK!$C$969</f>
        <v>Convenience</v>
      </c>
      <c r="I198" s="26" t="str">
        <f>LINK!$C$970</f>
        <v>Health, well-being and accessibility</v>
      </c>
      <c r="J198" s="26" t="str">
        <f>LINK!$C$971</f>
        <v>Maintenance and fault prediction</v>
      </c>
      <c r="K198" s="26" t="str">
        <f>LINK!$C$972</f>
        <v>Information to occupants</v>
      </c>
    </row>
    <row r="199" spans="3:14" ht="15.5" thickTop="1" x14ac:dyDescent="0.75">
      <c r="C199" s="35" t="str">
        <f>LINK!$C$1001</f>
        <v>level 0</v>
      </c>
      <c r="D199" s="21" t="str">
        <f>VLOOKUP(C195,overview_of_services!$B$4:$I$111,4,FALSE)</f>
        <v>User defined level 1-0</v>
      </c>
      <c r="E199" s="237">
        <v>0</v>
      </c>
      <c r="F199" s="237">
        <v>0</v>
      </c>
      <c r="G199" s="237">
        <v>0</v>
      </c>
      <c r="H199" s="237">
        <v>0</v>
      </c>
      <c r="I199" s="237">
        <v>0</v>
      </c>
      <c r="J199" s="237">
        <v>0</v>
      </c>
      <c r="K199" s="237">
        <v>0</v>
      </c>
    </row>
    <row r="200" spans="3:14" x14ac:dyDescent="0.75">
      <c r="C200" s="35" t="str">
        <f>LINK!$C$1002</f>
        <v>level 1</v>
      </c>
      <c r="D200" s="1" t="str">
        <f>VLOOKUP(C195,overview_of_services!$B$4:$I$111,5,FALSE)</f>
        <v>User defined level 1-1</v>
      </c>
      <c r="E200" s="237">
        <v>0</v>
      </c>
      <c r="F200" s="237">
        <v>0</v>
      </c>
      <c r="G200" s="237">
        <v>0</v>
      </c>
      <c r="H200" s="237">
        <v>0</v>
      </c>
      <c r="I200" s="237">
        <v>0</v>
      </c>
      <c r="J200" s="237">
        <v>0</v>
      </c>
      <c r="K200" s="237">
        <v>0</v>
      </c>
    </row>
    <row r="201" spans="3:14" x14ac:dyDescent="0.75">
      <c r="C201" s="35" t="str">
        <f>LINK!$C$1003</f>
        <v>level 2</v>
      </c>
      <c r="D201" s="1" t="str">
        <f>VLOOKUP(C195,overview_of_services!$B$4:$I$111,6,FALSE)</f>
        <v>User defined level 1-2</v>
      </c>
      <c r="E201" s="237">
        <v>0</v>
      </c>
      <c r="F201" s="237">
        <v>0</v>
      </c>
      <c r="G201" s="237">
        <v>0</v>
      </c>
      <c r="H201" s="237">
        <v>0</v>
      </c>
      <c r="I201" s="237">
        <v>0</v>
      </c>
      <c r="J201" s="237">
        <v>0</v>
      </c>
      <c r="K201" s="237">
        <v>0</v>
      </c>
    </row>
    <row r="202" spans="3:14" x14ac:dyDescent="0.75">
      <c r="C202" s="35" t="str">
        <f>LINK!$C$1004</f>
        <v>level 3</v>
      </c>
      <c r="D202" s="1" t="str">
        <f>VLOOKUP(C195,overview_of_services!$B$4:$I$111,7,FALSE)</f>
        <v>User defined level 1-3</v>
      </c>
      <c r="E202" s="237">
        <v>0</v>
      </c>
      <c r="F202" s="237">
        <v>0</v>
      </c>
      <c r="G202" s="237">
        <v>0</v>
      </c>
      <c r="H202" s="237">
        <v>0</v>
      </c>
      <c r="I202" s="237">
        <v>0</v>
      </c>
      <c r="J202" s="237">
        <v>0</v>
      </c>
      <c r="K202" s="237">
        <v>0</v>
      </c>
    </row>
    <row r="203" spans="3:14" x14ac:dyDescent="0.75">
      <c r="C203" s="35" t="str">
        <f>LINK!$C$1005</f>
        <v>level 4</v>
      </c>
      <c r="D203" s="1" t="str">
        <f>VLOOKUP(C195,overview_of_services!$B$4:$I$111,8,FALSE)</f>
        <v>User defined level 1-4</v>
      </c>
      <c r="E203" s="237">
        <v>0</v>
      </c>
      <c r="F203" s="237">
        <v>0</v>
      </c>
      <c r="G203" s="237">
        <v>0</v>
      </c>
      <c r="H203" s="237">
        <v>0</v>
      </c>
      <c r="I203" s="237">
        <v>0</v>
      </c>
      <c r="J203" s="237">
        <v>0</v>
      </c>
      <c r="K203" s="237">
        <v>0</v>
      </c>
    </row>
    <row r="204" spans="3:14" ht="15.5" thickBot="1" x14ac:dyDescent="0.9">
      <c r="C204" s="23"/>
      <c r="D204" s="23"/>
      <c r="E204" s="24"/>
      <c r="F204" s="24"/>
      <c r="G204" s="24"/>
      <c r="H204" s="24"/>
      <c r="I204" s="24"/>
      <c r="J204" s="24"/>
      <c r="K204" s="24"/>
    </row>
    <row r="205" spans="3:14" ht="15.5" thickBot="1" x14ac:dyDescent="0.9">
      <c r="C205" s="20"/>
      <c r="D205" s="20" t="str">
        <f>LINK!$C$1007</f>
        <v>Information sources</v>
      </c>
      <c r="E205" s="3" t="s">
        <v>24</v>
      </c>
      <c r="F205" s="5" t="s">
        <v>24</v>
      </c>
      <c r="G205" s="5" t="s">
        <v>24</v>
      </c>
      <c r="H205" s="5" t="s">
        <v>24</v>
      </c>
      <c r="I205" s="5" t="s">
        <v>24</v>
      </c>
      <c r="J205" s="5" t="s">
        <v>24</v>
      </c>
      <c r="K205" s="5" t="s">
        <v>24</v>
      </c>
    </row>
    <row r="206" spans="3:14" ht="15.5" thickBot="1" x14ac:dyDescent="0.9">
      <c r="C206" s="20"/>
      <c r="D206" s="20" t="str">
        <f>LINK!$C$1008</f>
        <v>Standard?</v>
      </c>
      <c r="E206" s="3"/>
      <c r="F206" s="4"/>
      <c r="G206" s="5"/>
      <c r="H206" s="5"/>
      <c r="I206" s="5"/>
      <c r="J206" s="5"/>
      <c r="K206" s="5"/>
    </row>
    <row r="207" spans="3:14" ht="15.5" thickBot="1" x14ac:dyDescent="0.9"/>
    <row r="208" spans="3:14" ht="15.5" thickBot="1" x14ac:dyDescent="0.9">
      <c r="C208" s="34" t="str">
        <f>LINK!$C$998</f>
        <v>code</v>
      </c>
      <c r="D208" s="28" t="str">
        <f>LINK!$C$999</f>
        <v>service</v>
      </c>
      <c r="E208" s="21">
        <f>VLOOKUP(C209,overview_of_services!$B$4:$O$111,9,FALSE)</f>
        <v>0</v>
      </c>
      <c r="F208" s="22"/>
      <c r="G208" s="25"/>
      <c r="H208" s="25"/>
      <c r="I208" s="25"/>
      <c r="J208" s="25"/>
      <c r="K208" s="25"/>
    </row>
    <row r="209" spans="3:14" ht="16.75" thickBot="1" x14ac:dyDescent="0.9">
      <c r="C209" s="33" t="str">
        <f>LINK!C899</f>
        <v>H-E5</v>
      </c>
      <c r="D209" s="144" t="str">
        <f>VLOOKUP(C209,overview_of_services!$B$4:$I$111,3,FALSE)</f>
        <v>User defined smart ready service 5</v>
      </c>
      <c r="E209" s="41"/>
      <c r="F209" s="414" t="str">
        <f>LINK!$C$1009</f>
        <v>Service group:</v>
      </c>
      <c r="G209" s="733" t="str">
        <f>VLOOKUP(C209,overview_of_services!$B$4:$I$111,2,FALSE)</f>
        <v>User defined service group 5</v>
      </c>
      <c r="H209" s="733"/>
      <c r="I209" s="414"/>
      <c r="J209" s="19"/>
      <c r="K209" s="19"/>
      <c r="M209" s="145" t="s">
        <v>1950</v>
      </c>
      <c r="N209" s="145">
        <f>ROW()</f>
        <v>209</v>
      </c>
    </row>
    <row r="210" spans="3:14" x14ac:dyDescent="0.75">
      <c r="C210" s="22"/>
      <c r="D210" s="22"/>
      <c r="E210" s="22"/>
      <c r="F210" s="22"/>
      <c r="G210" s="22"/>
      <c r="H210" s="22"/>
      <c r="I210" s="22"/>
      <c r="J210" s="22"/>
      <c r="K210" s="22"/>
    </row>
    <row r="211" spans="3:14" x14ac:dyDescent="0.75">
      <c r="C211" s="734" t="str">
        <f>LINK!$C$1000</f>
        <v>Functionality levels</v>
      </c>
      <c r="D211" s="734"/>
      <c r="E211" s="736" t="str">
        <f>LINK!$C$1006</f>
        <v>IMPACTS</v>
      </c>
      <c r="F211" s="736"/>
      <c r="G211" s="736"/>
      <c r="H211" s="736"/>
      <c r="I211" s="736"/>
      <c r="J211" s="736"/>
      <c r="K211" s="736"/>
    </row>
    <row r="212" spans="3:14" ht="47.5" customHeight="1" thickBot="1" x14ac:dyDescent="0.9">
      <c r="C212" s="735"/>
      <c r="D212" s="735"/>
      <c r="E212" s="26" t="str">
        <f>LINK!$C$966</f>
        <v>Energy efficiency</v>
      </c>
      <c r="F212" s="26" t="str">
        <f>LINK!$C$967</f>
        <v>Energy flexibility and storage</v>
      </c>
      <c r="G212" s="26" t="str">
        <f>LINK!$C$968</f>
        <v>Comfort</v>
      </c>
      <c r="H212" s="26" t="str">
        <f>LINK!$C$969</f>
        <v>Convenience</v>
      </c>
      <c r="I212" s="26" t="str">
        <f>LINK!$C$970</f>
        <v>Health, well-being and accessibility</v>
      </c>
      <c r="J212" s="26" t="str">
        <f>LINK!$C$971</f>
        <v>Maintenance and fault prediction</v>
      </c>
      <c r="K212" s="26" t="str">
        <f>LINK!$C$972</f>
        <v>Information to occupants</v>
      </c>
    </row>
    <row r="213" spans="3:14" ht="15.5" thickTop="1" x14ac:dyDescent="0.75">
      <c r="C213" s="35" t="str">
        <f>LINK!$C$1001</f>
        <v>level 0</v>
      </c>
      <c r="D213" s="21" t="str">
        <f>VLOOKUP(C209,overview_of_services!$B$4:$I$111,4,FALSE)</f>
        <v>User defined level 1-0</v>
      </c>
      <c r="E213" s="237">
        <v>0</v>
      </c>
      <c r="F213" s="237">
        <v>0</v>
      </c>
      <c r="G213" s="237">
        <v>0</v>
      </c>
      <c r="H213" s="237">
        <v>0</v>
      </c>
      <c r="I213" s="237">
        <v>0</v>
      </c>
      <c r="J213" s="237">
        <v>0</v>
      </c>
      <c r="K213" s="237">
        <v>0</v>
      </c>
    </row>
    <row r="214" spans="3:14" x14ac:dyDescent="0.75">
      <c r="C214" s="35" t="str">
        <f>LINK!$C$1002</f>
        <v>level 1</v>
      </c>
      <c r="D214" s="1" t="str">
        <f>VLOOKUP(C209,overview_of_services!$B$4:$I$111,5,FALSE)</f>
        <v>User defined level 1-1</v>
      </c>
      <c r="E214" s="237">
        <v>0</v>
      </c>
      <c r="F214" s="237">
        <v>0</v>
      </c>
      <c r="G214" s="237">
        <v>0</v>
      </c>
      <c r="H214" s="237">
        <v>0</v>
      </c>
      <c r="I214" s="237">
        <v>0</v>
      </c>
      <c r="J214" s="237">
        <v>0</v>
      </c>
      <c r="K214" s="237">
        <v>0</v>
      </c>
    </row>
    <row r="215" spans="3:14" x14ac:dyDescent="0.75">
      <c r="C215" s="35" t="str">
        <f>LINK!$C$1003</f>
        <v>level 2</v>
      </c>
      <c r="D215" s="1" t="str">
        <f>VLOOKUP(C209,overview_of_services!$B$4:$I$111,6,FALSE)</f>
        <v>User defined level 1-2</v>
      </c>
      <c r="E215" s="237">
        <v>0</v>
      </c>
      <c r="F215" s="237">
        <v>0</v>
      </c>
      <c r="G215" s="237">
        <v>0</v>
      </c>
      <c r="H215" s="237">
        <v>0</v>
      </c>
      <c r="I215" s="237">
        <v>0</v>
      </c>
      <c r="J215" s="237">
        <v>0</v>
      </c>
      <c r="K215" s="237">
        <v>0</v>
      </c>
    </row>
    <row r="216" spans="3:14" x14ac:dyDescent="0.75">
      <c r="C216" s="35" t="str">
        <f>LINK!$C$1004</f>
        <v>level 3</v>
      </c>
      <c r="D216" s="1" t="str">
        <f>VLOOKUP(C209,overview_of_services!$B$4:$I$111,7,FALSE)</f>
        <v>User defined level 1-3</v>
      </c>
      <c r="E216" s="237">
        <v>0</v>
      </c>
      <c r="F216" s="237">
        <v>0</v>
      </c>
      <c r="G216" s="237">
        <v>0</v>
      </c>
      <c r="H216" s="237">
        <v>0</v>
      </c>
      <c r="I216" s="237">
        <v>0</v>
      </c>
      <c r="J216" s="237">
        <v>0</v>
      </c>
      <c r="K216" s="237">
        <v>0</v>
      </c>
    </row>
    <row r="217" spans="3:14" x14ac:dyDescent="0.75">
      <c r="C217" s="35" t="str">
        <f>LINK!$C$1005</f>
        <v>level 4</v>
      </c>
      <c r="D217" s="1" t="str">
        <f>VLOOKUP(C209,overview_of_services!$B$4:$I$111,8,FALSE)</f>
        <v>User defined level 1-4</v>
      </c>
      <c r="E217" s="237">
        <v>0</v>
      </c>
      <c r="F217" s="237">
        <v>0</v>
      </c>
      <c r="G217" s="237">
        <v>0</v>
      </c>
      <c r="H217" s="237">
        <v>0</v>
      </c>
      <c r="I217" s="237">
        <v>0</v>
      </c>
      <c r="J217" s="237">
        <v>0</v>
      </c>
      <c r="K217" s="237">
        <v>0</v>
      </c>
    </row>
    <row r="218" spans="3:14" ht="15.5" thickBot="1" x14ac:dyDescent="0.9">
      <c r="C218" s="23"/>
      <c r="D218" s="23"/>
      <c r="E218" s="24"/>
      <c r="F218" s="24"/>
      <c r="G218" s="24"/>
      <c r="H218" s="24"/>
      <c r="I218" s="24"/>
      <c r="J218" s="24"/>
      <c r="K218" s="24"/>
    </row>
    <row r="219" spans="3:14" ht="15.5" thickBot="1" x14ac:dyDescent="0.9">
      <c r="C219" s="20"/>
      <c r="D219" s="20" t="str">
        <f>LINK!$C$1007</f>
        <v>Information sources</v>
      </c>
      <c r="E219" s="3" t="s">
        <v>24</v>
      </c>
      <c r="F219" s="5" t="s">
        <v>24</v>
      </c>
      <c r="G219" s="5" t="s">
        <v>24</v>
      </c>
      <c r="H219" s="5" t="s">
        <v>24</v>
      </c>
      <c r="I219" s="5" t="s">
        <v>24</v>
      </c>
      <c r="J219" s="5" t="s">
        <v>24</v>
      </c>
      <c r="K219" s="5" t="s">
        <v>24</v>
      </c>
    </row>
    <row r="220" spans="3:14" ht="15.5" thickBot="1" x14ac:dyDescent="0.9">
      <c r="C220" s="20"/>
      <c r="D220" s="20" t="str">
        <f>LINK!$C$1008</f>
        <v>Standard?</v>
      </c>
      <c r="E220" s="3"/>
      <c r="F220" s="4"/>
      <c r="G220" s="5"/>
      <c r="H220" s="5"/>
      <c r="I220" s="5"/>
      <c r="J220" s="5"/>
      <c r="K220" s="5"/>
    </row>
  </sheetData>
  <mergeCells count="45">
    <mergeCell ref="G4:H4"/>
    <mergeCell ref="C6:D7"/>
    <mergeCell ref="E6:K6"/>
    <mergeCell ref="G21:H21"/>
    <mergeCell ref="C23:D24"/>
    <mergeCell ref="E23:K23"/>
    <mergeCell ref="G35:H35"/>
    <mergeCell ref="C37:D38"/>
    <mergeCell ref="E37:K37"/>
    <mergeCell ref="G49:H49"/>
    <mergeCell ref="C51:D52"/>
    <mergeCell ref="E51:K51"/>
    <mergeCell ref="G109:H109"/>
    <mergeCell ref="G64:H64"/>
    <mergeCell ref="C66:D67"/>
    <mergeCell ref="E66:K66"/>
    <mergeCell ref="G80:H80"/>
    <mergeCell ref="C82:D83"/>
    <mergeCell ref="E82:K82"/>
    <mergeCell ref="G94:H94"/>
    <mergeCell ref="C96:D97"/>
    <mergeCell ref="E96:K96"/>
    <mergeCell ref="G139:H139"/>
    <mergeCell ref="C141:D142"/>
    <mergeCell ref="E141:K141"/>
    <mergeCell ref="C111:D112"/>
    <mergeCell ref="E111:K111"/>
    <mergeCell ref="G125:H125"/>
    <mergeCell ref="C127:D128"/>
    <mergeCell ref="E127:K127"/>
    <mergeCell ref="G153:H153"/>
    <mergeCell ref="C155:D156"/>
    <mergeCell ref="E155:K155"/>
    <mergeCell ref="G167:H167"/>
    <mergeCell ref="C169:D170"/>
    <mergeCell ref="E169:K169"/>
    <mergeCell ref="G209:H209"/>
    <mergeCell ref="C211:D212"/>
    <mergeCell ref="E211:K211"/>
    <mergeCell ref="G181:H181"/>
    <mergeCell ref="C183:D184"/>
    <mergeCell ref="E183:K183"/>
    <mergeCell ref="G195:H195"/>
    <mergeCell ref="C197:D198"/>
    <mergeCell ref="E197:K197"/>
  </mergeCells>
  <conditionalFormatting sqref="B4">
    <cfRule type="expression" dxfId="209" priority="140">
      <formula>E4="yes"</formula>
    </cfRule>
  </conditionalFormatting>
  <conditionalFormatting sqref="B21">
    <cfRule type="expression" dxfId="208" priority="139">
      <formula>E21="yes"</formula>
    </cfRule>
  </conditionalFormatting>
  <conditionalFormatting sqref="B35">
    <cfRule type="expression" dxfId="207" priority="138">
      <formula>E35="yes"</formula>
    </cfRule>
  </conditionalFormatting>
  <conditionalFormatting sqref="B49">
    <cfRule type="expression" dxfId="206" priority="137">
      <formula>E49="yes"</formula>
    </cfRule>
  </conditionalFormatting>
  <conditionalFormatting sqref="B64">
    <cfRule type="expression" dxfId="205" priority="90">
      <formula>E64="yes"</formula>
    </cfRule>
  </conditionalFormatting>
  <conditionalFormatting sqref="B80">
    <cfRule type="expression" dxfId="204" priority="136">
      <formula>E80="yes"</formula>
    </cfRule>
  </conditionalFormatting>
  <conditionalFormatting sqref="B94">
    <cfRule type="expression" dxfId="203" priority="135">
      <formula>E94="yes"</formula>
    </cfRule>
  </conditionalFormatting>
  <conditionalFormatting sqref="B109">
    <cfRule type="expression" dxfId="202" priority="134">
      <formula>E109="yes"</formula>
    </cfRule>
  </conditionalFormatting>
  <conditionalFormatting sqref="B125">
    <cfRule type="expression" dxfId="201" priority="112">
      <formula>E125="yes"</formula>
    </cfRule>
  </conditionalFormatting>
  <conditionalFormatting sqref="C8:C12">
    <cfRule type="expression" dxfId="200" priority="17">
      <formula>$D8=0</formula>
    </cfRule>
  </conditionalFormatting>
  <conditionalFormatting sqref="C25:C29">
    <cfRule type="expression" dxfId="199" priority="16">
      <formula>$D25=0</formula>
    </cfRule>
  </conditionalFormatting>
  <conditionalFormatting sqref="C39:C43">
    <cfRule type="expression" dxfId="198" priority="15">
      <formula>$D39=0</formula>
    </cfRule>
  </conditionalFormatting>
  <conditionalFormatting sqref="C53:C57">
    <cfRule type="expression" dxfId="197" priority="14">
      <formula>$D53=0</formula>
    </cfRule>
  </conditionalFormatting>
  <conditionalFormatting sqref="C68:C72">
    <cfRule type="expression" dxfId="196" priority="13">
      <formula>$D68=0</formula>
    </cfRule>
  </conditionalFormatting>
  <conditionalFormatting sqref="C84:C88">
    <cfRule type="expression" dxfId="195" priority="12">
      <formula>$D84=0</formula>
    </cfRule>
  </conditionalFormatting>
  <conditionalFormatting sqref="C98:C102">
    <cfRule type="expression" dxfId="194" priority="11">
      <formula>$D98=0</formula>
    </cfRule>
  </conditionalFormatting>
  <conditionalFormatting sqref="C113:C117">
    <cfRule type="expression" dxfId="193" priority="10">
      <formula>$D113=0</formula>
    </cfRule>
  </conditionalFormatting>
  <conditionalFormatting sqref="C129:C133">
    <cfRule type="expression" dxfId="192" priority="9">
      <formula>$D129=0</formula>
    </cfRule>
  </conditionalFormatting>
  <conditionalFormatting sqref="C143:C147">
    <cfRule type="expression" dxfId="191" priority="8">
      <formula>$D143=0</formula>
    </cfRule>
  </conditionalFormatting>
  <conditionalFormatting sqref="C157:C161">
    <cfRule type="expression" dxfId="190" priority="41">
      <formula>$D157=0</formula>
    </cfRule>
  </conditionalFormatting>
  <conditionalFormatting sqref="C171:D175">
    <cfRule type="expression" dxfId="189" priority="21">
      <formula>$D171=0</formula>
    </cfRule>
  </conditionalFormatting>
  <conditionalFormatting sqref="C185:D189">
    <cfRule type="expression" dxfId="188" priority="20">
      <formula>$D185=0</formula>
    </cfRule>
  </conditionalFormatting>
  <conditionalFormatting sqref="C199:D203">
    <cfRule type="expression" dxfId="187" priority="19">
      <formula>$D199=0</formula>
    </cfRule>
  </conditionalFormatting>
  <conditionalFormatting sqref="C213:D217">
    <cfRule type="expression" dxfId="186" priority="18">
      <formula>$D213=0</formula>
    </cfRule>
  </conditionalFormatting>
  <conditionalFormatting sqref="D12">
    <cfRule type="expression" dxfId="185" priority="129">
      <formula>$D12=0</formula>
    </cfRule>
  </conditionalFormatting>
  <conditionalFormatting sqref="D27:D161">
    <cfRule type="expression" dxfId="184" priority="38">
      <formula>$D27=0</formula>
    </cfRule>
  </conditionalFormatting>
  <conditionalFormatting sqref="D10:H12 J10:K12 E39:K43 D72:K72 D84:K84 F85:F86 H85:K86 D87:K88 D98:K98 D102:K102">
    <cfRule type="expression" dxfId="183" priority="141">
      <formula>$D10=0</formula>
    </cfRule>
  </conditionalFormatting>
  <conditionalFormatting sqref="E3">
    <cfRule type="colorScale" priority="109">
      <colorScale>
        <cfvo type="num" val="0"/>
        <cfvo type="num" val="1"/>
        <color rgb="FFF7ABAB"/>
        <color theme="9" tint="0.39997558519241921"/>
      </colorScale>
    </cfRule>
    <cfRule type="iconSet" priority="110">
      <iconSet iconSet="3Symbols">
        <cfvo type="percent" val="0"/>
        <cfvo type="num" val="0.33"/>
        <cfvo type="num" val="1"/>
      </iconSet>
    </cfRule>
  </conditionalFormatting>
  <conditionalFormatting sqref="E20">
    <cfRule type="colorScale" priority="67">
      <colorScale>
        <cfvo type="num" val="0"/>
        <cfvo type="num" val="1"/>
        <color rgb="FFF7ABAB"/>
        <color theme="9" tint="0.39997558519241921"/>
      </colorScale>
    </cfRule>
    <cfRule type="iconSet" priority="68">
      <iconSet iconSet="3Symbols">
        <cfvo type="percent" val="0"/>
        <cfvo type="num" val="0.33"/>
        <cfvo type="num" val="1"/>
      </iconSet>
    </cfRule>
  </conditionalFormatting>
  <conditionalFormatting sqref="E28">
    <cfRule type="expression" dxfId="182" priority="122">
      <formula>$D28=0</formula>
    </cfRule>
  </conditionalFormatting>
  <conditionalFormatting sqref="E34">
    <cfRule type="colorScale" priority="65">
      <colorScale>
        <cfvo type="num" val="0"/>
        <cfvo type="num" val="1"/>
        <color rgb="FFF7ABAB"/>
        <color theme="9" tint="0.39997558519241921"/>
      </colorScale>
    </cfRule>
    <cfRule type="iconSet" priority="66">
      <iconSet iconSet="3Symbols">
        <cfvo type="percent" val="0"/>
        <cfvo type="num" val="0.33"/>
        <cfvo type="num" val="1"/>
      </iconSet>
    </cfRule>
  </conditionalFormatting>
  <conditionalFormatting sqref="E48">
    <cfRule type="colorScale" priority="63">
      <colorScale>
        <cfvo type="num" val="0"/>
        <cfvo type="num" val="1"/>
        <color rgb="FFF7ABAB"/>
        <color theme="9" tint="0.39997558519241921"/>
      </colorScale>
    </cfRule>
    <cfRule type="iconSet" priority="64">
      <iconSet iconSet="3Symbols">
        <cfvo type="percent" val="0"/>
        <cfvo type="num" val="0.33"/>
        <cfvo type="num" val="1"/>
      </iconSet>
    </cfRule>
  </conditionalFormatting>
  <conditionalFormatting sqref="E63">
    <cfRule type="colorScale" priority="61">
      <colorScale>
        <cfvo type="num" val="0"/>
        <cfvo type="num" val="1"/>
        <color rgb="FFF7ABAB"/>
        <color theme="9" tint="0.39997558519241921"/>
      </colorScale>
    </cfRule>
    <cfRule type="iconSet" priority="62">
      <iconSet iconSet="3Symbols">
        <cfvo type="percent" val="0"/>
        <cfvo type="num" val="0.33"/>
        <cfvo type="num" val="1"/>
      </iconSet>
    </cfRule>
  </conditionalFormatting>
  <conditionalFormatting sqref="E79">
    <cfRule type="colorScale" priority="59">
      <colorScale>
        <cfvo type="num" val="0"/>
        <cfvo type="num" val="1"/>
        <color rgb="FFF7ABAB"/>
        <color theme="9" tint="0.39997558519241921"/>
      </colorScale>
    </cfRule>
    <cfRule type="iconSet" priority="60">
      <iconSet iconSet="3Symbols">
        <cfvo type="percent" val="0"/>
        <cfvo type="num" val="0.33"/>
        <cfvo type="num" val="1"/>
      </iconSet>
    </cfRule>
  </conditionalFormatting>
  <conditionalFormatting sqref="E93">
    <cfRule type="colorScale" priority="57">
      <colorScale>
        <cfvo type="num" val="0"/>
        <cfvo type="num" val="1"/>
        <color rgb="FFF7ABAB"/>
        <color theme="9" tint="0.39997558519241921"/>
      </colorScale>
    </cfRule>
    <cfRule type="iconSet" priority="58">
      <iconSet iconSet="3Symbols">
        <cfvo type="percent" val="0"/>
        <cfvo type="num" val="0.33"/>
        <cfvo type="num" val="1"/>
      </iconSet>
    </cfRule>
  </conditionalFormatting>
  <conditionalFormatting sqref="E108">
    <cfRule type="colorScale" priority="55">
      <colorScale>
        <cfvo type="num" val="0"/>
        <cfvo type="num" val="1"/>
        <color rgb="FFF7ABAB"/>
        <color theme="9" tint="0.39997558519241921"/>
      </colorScale>
    </cfRule>
    <cfRule type="iconSet" priority="56">
      <iconSet iconSet="3Symbols">
        <cfvo type="percent" val="0"/>
        <cfvo type="num" val="0.33"/>
        <cfvo type="num" val="1"/>
      </iconSet>
    </cfRule>
  </conditionalFormatting>
  <conditionalFormatting sqref="E124">
    <cfRule type="colorScale" priority="53">
      <colorScale>
        <cfvo type="num" val="0"/>
        <cfvo type="num" val="1"/>
        <color rgb="FFF7ABAB"/>
        <color theme="9" tint="0.39997558519241921"/>
      </colorScale>
    </cfRule>
    <cfRule type="iconSet" priority="54">
      <iconSet iconSet="3Symbols">
        <cfvo type="percent" val="0"/>
        <cfvo type="num" val="0.33"/>
        <cfvo type="num" val="1"/>
      </iconSet>
    </cfRule>
  </conditionalFormatting>
  <conditionalFormatting sqref="E138">
    <cfRule type="colorScale" priority="51">
      <colorScale>
        <cfvo type="num" val="0"/>
        <cfvo type="num" val="1"/>
        <color rgb="FFF7ABAB"/>
        <color theme="9" tint="0.39997558519241921"/>
      </colorScale>
    </cfRule>
    <cfRule type="iconSet" priority="52">
      <iconSet iconSet="3Symbols">
        <cfvo type="percent" val="0"/>
        <cfvo type="num" val="0.33"/>
        <cfvo type="num" val="1"/>
      </iconSet>
    </cfRule>
  </conditionalFormatting>
  <conditionalFormatting sqref="E152">
    <cfRule type="colorScale" priority="39">
      <colorScale>
        <cfvo type="num" val="0"/>
        <cfvo type="num" val="1"/>
        <color rgb="FFF7ABAB"/>
        <color theme="9" tint="0.39997558519241921"/>
      </colorScale>
    </cfRule>
    <cfRule type="iconSet" priority="40">
      <iconSet iconSet="3Symbols">
        <cfvo type="percent" val="0"/>
        <cfvo type="num" val="0.33"/>
        <cfvo type="num" val="1"/>
      </iconSet>
    </cfRule>
  </conditionalFormatting>
  <conditionalFormatting sqref="E166">
    <cfRule type="colorScale" priority="35">
      <colorScale>
        <cfvo type="num" val="0"/>
        <cfvo type="num" val="1"/>
        <color rgb="FFF7ABAB"/>
        <color theme="9" tint="0.39997558519241921"/>
      </colorScale>
    </cfRule>
    <cfRule type="iconSet" priority="36">
      <iconSet iconSet="3Symbols">
        <cfvo type="percent" val="0"/>
        <cfvo type="num" val="0.33"/>
        <cfvo type="num" val="1"/>
      </iconSet>
    </cfRule>
  </conditionalFormatting>
  <conditionalFormatting sqref="E180">
    <cfRule type="colorScale" priority="31">
      <colorScale>
        <cfvo type="num" val="0"/>
        <cfvo type="num" val="1"/>
        <color rgb="FFF7ABAB"/>
        <color theme="9" tint="0.39997558519241921"/>
      </colorScale>
    </cfRule>
    <cfRule type="iconSet" priority="32">
      <iconSet iconSet="3Symbols">
        <cfvo type="percent" val="0"/>
        <cfvo type="num" val="0.33"/>
        <cfvo type="num" val="1"/>
      </iconSet>
    </cfRule>
  </conditionalFormatting>
  <conditionalFormatting sqref="E194">
    <cfRule type="colorScale" priority="27">
      <colorScale>
        <cfvo type="num" val="0"/>
        <cfvo type="num" val="1"/>
        <color rgb="FFF7ABAB"/>
        <color theme="9" tint="0.39997558519241921"/>
      </colorScale>
    </cfRule>
    <cfRule type="iconSet" priority="28">
      <iconSet iconSet="3Symbols">
        <cfvo type="percent" val="0"/>
        <cfvo type="num" val="0.33"/>
        <cfvo type="num" val="1"/>
      </iconSet>
    </cfRule>
  </conditionalFormatting>
  <conditionalFormatting sqref="E208">
    <cfRule type="colorScale" priority="23">
      <colorScale>
        <cfvo type="num" val="0"/>
        <cfvo type="num" val="1"/>
        <color rgb="FFF7ABAB"/>
        <color theme="9" tint="0.39997558519241921"/>
      </colorScale>
    </cfRule>
    <cfRule type="iconSet" priority="24">
      <iconSet iconSet="3Symbols">
        <cfvo type="percent" val="0"/>
        <cfvo type="num" val="0.33"/>
        <cfvo type="num" val="1"/>
      </iconSet>
    </cfRule>
  </conditionalFormatting>
  <conditionalFormatting sqref="G27:H28">
    <cfRule type="expression" dxfId="181" priority="120">
      <formula>$D27=0</formula>
    </cfRule>
  </conditionalFormatting>
  <conditionalFormatting sqref="H53:K57">
    <cfRule type="expression" dxfId="180" priority="117">
      <formula>$D53=0</formula>
    </cfRule>
  </conditionalFormatting>
  <conditionalFormatting sqref="H99:K101">
    <cfRule type="expression" dxfId="179" priority="91">
      <formula>$D99=0</formula>
    </cfRule>
  </conditionalFormatting>
  <conditionalFormatting sqref="I29">
    <cfRule type="expression" dxfId="178" priority="92">
      <formula>$D29=0</formula>
    </cfRule>
  </conditionalFormatting>
  <conditionalFormatting sqref="J28">
    <cfRule type="expression" dxfId="177" priority="119">
      <formula>$D28=0</formula>
    </cfRule>
  </conditionalFormatting>
  <conditionalFormatting sqref="M39:S41">
    <cfRule type="expression" dxfId="176" priority="2">
      <formula>$D39=0</formula>
    </cfRule>
  </conditionalFormatting>
  <conditionalFormatting sqref="U39:AA41">
    <cfRule type="expression" dxfId="175" priority="1">
      <formula>$D39=0</formula>
    </cfRule>
  </conditionalFormatting>
  <dataValidations disablePrompts="1" count="1">
    <dataValidation allowBlank="1" showInputMessage="1" showErrorMessage="1" promptTitle="impact score:" prompt="please insert your own defined impact score" sqref="E199:K203 E185:K189 E171:K175 E213:K217 E157:K161" xr:uid="{B50F30BB-BAC4-4473-AC16-6D1812661563}"/>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5876-8846-4C36-ADF8-D0CC7A1BA385}">
  <dimension ref="A1:AB146"/>
  <sheetViews>
    <sheetView topLeftCell="A70" zoomScale="45" zoomScaleNormal="70" workbookViewId="0">
      <selection activeCell="E134" sqref="E134"/>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20" customWidth="1"/>
    <col min="7" max="11" width="20" style="2" customWidth="1"/>
    <col min="12" max="12" width="9.31640625" style="141" customWidth="1"/>
    <col min="13" max="28" width="9.5" style="141" customWidth="1" outlineLevel="1"/>
    <col min="29" max="16384" width="9.5" style="141"/>
  </cols>
  <sheetData>
    <row r="1" spans="1:14" s="151" customFormat="1" ht="37.5" customHeight="1" thickBot="1" x14ac:dyDescent="1.1499999999999999">
      <c r="A1" s="29"/>
      <c r="B1" s="29"/>
      <c r="C1" s="29" t="str">
        <f>LINK!C987</f>
        <v>Domain</v>
      </c>
      <c r="D1" s="30" t="str">
        <f>LINK!C989</f>
        <v>Domestic hot water</v>
      </c>
      <c r="E1" s="31"/>
      <c r="F1" s="31"/>
      <c r="G1" s="32"/>
      <c r="H1" s="32"/>
      <c r="I1" s="32"/>
      <c r="J1" s="32"/>
      <c r="K1" s="32"/>
      <c r="L1" s="32"/>
      <c r="M1" s="32"/>
      <c r="N1" s="32"/>
    </row>
    <row r="2" spans="1:14" ht="26.2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51.5" customHeight="1" outlineLevel="1" thickBot="1" x14ac:dyDescent="1.5">
      <c r="A4" s="22"/>
      <c r="B4" s="38" t="s">
        <v>1949</v>
      </c>
      <c r="C4" s="33" t="str">
        <f>LINK!C270</f>
        <v>DHW-1a</v>
      </c>
      <c r="D4" s="37" t="str">
        <f>VLOOKUP(C4,overview_of_services!$B$4:$I$52,3,FALSE)</f>
        <v>Control of DHW storage charging (with direct electric heating or integrated electric heat pump)</v>
      </c>
      <c r="E4" s="41"/>
      <c r="F4" s="414" t="str">
        <f>LINK!$C$1009</f>
        <v>Service group:</v>
      </c>
      <c r="G4" s="733" t="str">
        <f>VLOOKUP(C4,overview_of_services!$B$4:$I$52,2,FALSE)</f>
        <v>Control DHW production facilities</v>
      </c>
      <c r="H4" s="733"/>
      <c r="I4" s="414"/>
      <c r="J4" s="19"/>
      <c r="K4" s="19"/>
      <c r="M4" s="145" t="s">
        <v>1950</v>
      </c>
      <c r="N4" s="145">
        <f>ROW()</f>
        <v>4</v>
      </c>
    </row>
    <row r="5" spans="1:14" ht="5.25"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Automatic control on / off</v>
      </c>
      <c r="E8" s="27">
        <v>0</v>
      </c>
      <c r="F8" s="27">
        <v>0</v>
      </c>
      <c r="G8" s="27">
        <v>0</v>
      </c>
      <c r="H8" s="27">
        <v>0</v>
      </c>
      <c r="I8" s="27">
        <v>0</v>
      </c>
      <c r="J8" s="27">
        <v>0</v>
      </c>
      <c r="K8" s="27">
        <v>0</v>
      </c>
    </row>
    <row r="9" spans="1:14" s="145" customFormat="1" ht="35.25" customHeight="1" outlineLevel="2" x14ac:dyDescent="0.75">
      <c r="A9" s="22"/>
      <c r="B9" s="22"/>
      <c r="C9" s="35" t="str">
        <f>LINK!$C$1002</f>
        <v>level 1</v>
      </c>
      <c r="D9" s="1" t="str">
        <f>VLOOKUP(C4,overview_of_services!$B$4:$I$52,5,FALSE)</f>
        <v>Automatic control on / off and scheduled charging enable</v>
      </c>
      <c r="E9" s="27">
        <v>1</v>
      </c>
      <c r="F9" s="27">
        <v>1</v>
      </c>
      <c r="G9" s="27">
        <v>0</v>
      </c>
      <c r="H9" s="27">
        <v>1</v>
      </c>
      <c r="I9" s="27">
        <v>0</v>
      </c>
      <c r="J9" s="27">
        <v>0</v>
      </c>
      <c r="K9" s="27">
        <v>0</v>
      </c>
    </row>
    <row r="10" spans="1:14" s="145" customFormat="1" ht="35.25" customHeight="1" outlineLevel="2" x14ac:dyDescent="0.75">
      <c r="A10" s="22"/>
      <c r="B10" s="22"/>
      <c r="C10" s="35" t="str">
        <f>LINK!$C$1003</f>
        <v>level 2</v>
      </c>
      <c r="D10" s="1" t="str">
        <f>VLOOKUP(C4,overview_of_services!$B$4:$I$52,6,FALSE)</f>
        <v>Automatic control on / off and scheduled charging enable and multi-sensor storage management</v>
      </c>
      <c r="E10" s="27">
        <v>2</v>
      </c>
      <c r="F10" s="27">
        <v>2</v>
      </c>
      <c r="G10" s="27">
        <v>0</v>
      </c>
      <c r="H10" s="27">
        <v>2</v>
      </c>
      <c r="I10" s="27">
        <v>0</v>
      </c>
      <c r="J10" s="27">
        <v>0</v>
      </c>
      <c r="K10" s="27">
        <v>0</v>
      </c>
    </row>
    <row r="11" spans="1:14" s="145" customFormat="1" ht="35.25" customHeight="1" outlineLevel="2" x14ac:dyDescent="0.75">
      <c r="A11" s="22"/>
      <c r="B11" s="22"/>
      <c r="C11" s="35" t="str">
        <f>LINK!$C$1004</f>
        <v>level 3</v>
      </c>
      <c r="D11" s="1" t="str">
        <f>VLOOKUP(C4,overview_of_services!$B$4:$I$52,7,FALSE)</f>
        <v xml:space="preserve">Automatic charging control based on local availability of renewables or information from electricity grid (DR, DSM) </v>
      </c>
      <c r="E11" s="27">
        <v>2</v>
      </c>
      <c r="F11" s="27">
        <v>3</v>
      </c>
      <c r="G11" s="27">
        <v>0</v>
      </c>
      <c r="H11" s="27">
        <v>2</v>
      </c>
      <c r="I11" s="27">
        <v>0</v>
      </c>
      <c r="J11" s="27">
        <v>0</v>
      </c>
      <c r="K11" s="27">
        <v>0</v>
      </c>
    </row>
    <row r="12" spans="1:14" s="145" customFormat="1" ht="35.25" customHeight="1" outlineLevel="2" x14ac:dyDescent="0.75">
      <c r="A12" s="22"/>
      <c r="B12" s="22"/>
      <c r="C12" s="35" t="str">
        <f>LINK!$C$1005</f>
        <v>level 4</v>
      </c>
      <c r="D12" s="1">
        <f>VLOOKUP(C4,overview_of_services!$B$4:$I$52,8,FALSE)</f>
        <v>0</v>
      </c>
      <c r="E12" s="39"/>
      <c r="F12" s="27"/>
      <c r="G12" s="39"/>
      <c r="H12" s="39"/>
      <c r="I12" s="27"/>
      <c r="J12" s="27"/>
      <c r="K12" s="27"/>
    </row>
    <row r="13" spans="1:14" s="145" customFormat="1" ht="6" customHeight="1" outlineLevel="3" thickBot="1" x14ac:dyDescent="0.9">
      <c r="A13" s="22"/>
      <c r="B13" s="22"/>
      <c r="C13" s="23"/>
      <c r="D13" s="23"/>
      <c r="E13" s="24"/>
      <c r="F13" s="24"/>
      <c r="G13" s="24"/>
      <c r="H13" s="24"/>
      <c r="I13" s="24"/>
      <c r="J13" s="24"/>
      <c r="K13" s="24"/>
    </row>
    <row r="14" spans="1:14" s="145" customFormat="1" ht="30.75" customHeight="1" outlineLevel="3" thickBot="1" x14ac:dyDescent="0.9">
      <c r="A14" s="22"/>
      <c r="B14" s="22"/>
      <c r="C14" s="20"/>
      <c r="D14" s="20" t="str">
        <f>LINK!$C$1007</f>
        <v>Information sources</v>
      </c>
      <c r="E14" s="3" t="s">
        <v>1953</v>
      </c>
      <c r="F14" s="5" t="s">
        <v>1953</v>
      </c>
      <c r="G14" s="5" t="s">
        <v>1953</v>
      </c>
      <c r="H14" s="5" t="s">
        <v>1953</v>
      </c>
      <c r="I14" s="5" t="s">
        <v>1953</v>
      </c>
      <c r="J14" s="5" t="s">
        <v>1953</v>
      </c>
      <c r="K14" s="5" t="s">
        <v>1953</v>
      </c>
    </row>
    <row r="15" spans="1:14" s="145" customFormat="1" ht="30.75" customHeight="1" outlineLevel="3" thickBot="1" x14ac:dyDescent="0.9">
      <c r="A15" s="22"/>
      <c r="B15" s="22"/>
      <c r="C15" s="20"/>
      <c r="D15" s="20" t="str">
        <f>LINK!$C$1008</f>
        <v>Standard?</v>
      </c>
      <c r="E15" s="3" t="s">
        <v>1951</v>
      </c>
      <c r="F15" s="4"/>
      <c r="G15" s="5"/>
      <c r="H15" s="5"/>
      <c r="I15" s="5"/>
      <c r="J15" s="5"/>
      <c r="K15" s="5"/>
    </row>
    <row r="16" spans="1:14" ht="20.25" customHeight="1" outlineLevel="2" thickBot="1" x14ac:dyDescent="0.9">
      <c r="C16" s="22"/>
      <c r="D16" s="22"/>
      <c r="E16" s="22"/>
      <c r="F16" s="22"/>
      <c r="G16" s="25"/>
      <c r="H16" s="25"/>
      <c r="I16" s="25"/>
      <c r="J16" s="25"/>
      <c r="K16" s="25"/>
      <c r="M16" s="145"/>
      <c r="N16" s="145"/>
    </row>
    <row r="17" spans="1:27" ht="17.25" customHeight="1" outlineLevel="1" thickBot="1" x14ac:dyDescent="0.9">
      <c r="C17" s="34" t="str">
        <f>LINK!$C$998</f>
        <v>code</v>
      </c>
      <c r="D17" s="28" t="str">
        <f>LINK!$C$999</f>
        <v>service</v>
      </c>
      <c r="E17" s="21">
        <f>VLOOKUP(C18,overview_of_services!$B$4:$O$111,9,FALSE)</f>
        <v>1</v>
      </c>
      <c r="F17" s="22"/>
      <c r="G17" s="25"/>
      <c r="H17" s="25"/>
      <c r="I17" s="25"/>
      <c r="J17" s="25"/>
      <c r="K17" s="25"/>
      <c r="M17" s="145"/>
      <c r="N17" s="145"/>
    </row>
    <row r="18" spans="1:27" s="145" customFormat="1" ht="36.75" customHeight="1" outlineLevel="1" thickBot="1" x14ac:dyDescent="1.5">
      <c r="A18" s="22"/>
      <c r="B18" s="38" t="s">
        <v>1949</v>
      </c>
      <c r="C18" s="33" t="str">
        <f>LINK!C271</f>
        <v>DHW-1b</v>
      </c>
      <c r="D18" s="37" t="str">
        <f>VLOOKUP(C18,overview_of_services!$B$4:$I$52,3,FALSE)</f>
        <v>Control of DHW storage charging (using hot water generation)</v>
      </c>
      <c r="E18" s="41"/>
      <c r="F18" s="414" t="str">
        <f>LINK!$C$1009</f>
        <v>Service group:</v>
      </c>
      <c r="G18" s="733" t="str">
        <f>VLOOKUP(C18,overview_of_services!$B$4:$I$52,2,FALSE)</f>
        <v>Control DHW production facilities</v>
      </c>
      <c r="H18" s="733"/>
      <c r="I18" s="414"/>
      <c r="J18" s="19"/>
      <c r="K18" s="19"/>
      <c r="M18" s="145" t="s">
        <v>1950</v>
      </c>
      <c r="N18" s="145">
        <f>ROW()</f>
        <v>18</v>
      </c>
    </row>
    <row r="19" spans="1:27" ht="5.25" customHeight="1" outlineLevel="1" x14ac:dyDescent="0.75">
      <c r="C19" s="22"/>
      <c r="D19" s="22"/>
      <c r="E19" s="22"/>
      <c r="F19" s="22"/>
      <c r="G19" s="22"/>
      <c r="H19" s="22"/>
      <c r="I19" s="22"/>
      <c r="J19" s="22"/>
      <c r="K19" s="22"/>
    </row>
    <row r="20" spans="1:27" ht="20.25" customHeight="1" outlineLevel="2" x14ac:dyDescent="0.75">
      <c r="C20" s="734" t="str">
        <f>LINK!$C$1000</f>
        <v>Functionality levels</v>
      </c>
      <c r="D20" s="734"/>
      <c r="E20" s="736" t="str">
        <f>LINK!$C$1006</f>
        <v>IMPACTS</v>
      </c>
      <c r="F20" s="736"/>
      <c r="G20" s="736"/>
      <c r="H20" s="736"/>
      <c r="I20" s="736"/>
      <c r="J20" s="736"/>
      <c r="K20" s="736"/>
    </row>
    <row r="21" spans="1:27" ht="36.75" customHeight="1" outlineLevel="2" thickBot="1" x14ac:dyDescent="0.9">
      <c r="C21" s="735"/>
      <c r="D21" s="735"/>
      <c r="E21" s="26" t="str">
        <f>LINK!$C$966</f>
        <v>Energy efficiency</v>
      </c>
      <c r="F21" s="26" t="str">
        <f>LINK!$C$967</f>
        <v>Energy flexibility and storage</v>
      </c>
      <c r="G21" s="26" t="str">
        <f>LINK!$C$968</f>
        <v>Comfort</v>
      </c>
      <c r="H21" s="26" t="str">
        <f>LINK!$C$969</f>
        <v>Convenience</v>
      </c>
      <c r="I21" s="26" t="str">
        <f>LINK!$C$970</f>
        <v>Health, well-being and accessibility</v>
      </c>
      <c r="J21" s="26" t="str">
        <f>LINK!$C$971</f>
        <v>Maintenance and fault prediction</v>
      </c>
      <c r="K21" s="26" t="str">
        <f>LINK!$C$972</f>
        <v>Information to occupants</v>
      </c>
      <c r="M21" s="141" t="s">
        <v>429</v>
      </c>
      <c r="U21" s="141" t="s">
        <v>66</v>
      </c>
    </row>
    <row r="22" spans="1:27" s="145" customFormat="1" ht="35.25" customHeight="1" outlineLevel="2" thickTop="1" x14ac:dyDescent="1">
      <c r="A22" s="22"/>
      <c r="B22" s="22"/>
      <c r="C22" s="35" t="str">
        <f>LINK!$C$1001</f>
        <v>level 0</v>
      </c>
      <c r="D22" s="21" t="str">
        <f>VLOOKUP(C18,overview_of_services!$B$4:$I$52,4,FALSE)</f>
        <v>Automatic control on / off</v>
      </c>
      <c r="E22" s="27">
        <f>IF('Building Information'!$G$39="B",U22,M22)</f>
        <v>0</v>
      </c>
      <c r="F22" s="27">
        <f>IF('Building Information'!$G$39="B",V22,N22)</f>
        <v>0</v>
      </c>
      <c r="G22" s="27">
        <f>IF('Building Information'!$G$39="B",W22,O22)</f>
        <v>0</v>
      </c>
      <c r="H22" s="27">
        <f>IF('Building Information'!$G$39="B",X22,P22)</f>
        <v>0</v>
      </c>
      <c r="I22" s="27">
        <f>IF('Building Information'!$G$39="B",Y22,Q22)</f>
        <v>0</v>
      </c>
      <c r="J22" s="27">
        <f>IF('Building Information'!$G$39="B",Z22,R22)</f>
        <v>0</v>
      </c>
      <c r="K22" s="27">
        <f>IF('Building Information'!$G$39="B",AA22,S22)</f>
        <v>0</v>
      </c>
      <c r="M22" s="445">
        <v>0</v>
      </c>
      <c r="N22" s="445">
        <v>0</v>
      </c>
      <c r="O22" s="445">
        <v>0</v>
      </c>
      <c r="P22" s="445">
        <v>0</v>
      </c>
      <c r="Q22" s="445">
        <v>0</v>
      </c>
      <c r="R22" s="445">
        <v>0</v>
      </c>
      <c r="S22" s="445">
        <v>0</v>
      </c>
      <c r="U22" s="445">
        <v>0</v>
      </c>
      <c r="V22" s="445">
        <v>0</v>
      </c>
      <c r="W22" s="445">
        <v>0</v>
      </c>
      <c r="X22" s="445">
        <v>0</v>
      </c>
      <c r="Y22" s="445">
        <v>0</v>
      </c>
      <c r="Z22" s="445">
        <v>0</v>
      </c>
      <c r="AA22" s="445">
        <v>0</v>
      </c>
    </row>
    <row r="23" spans="1:27" s="145" customFormat="1" ht="35.25" customHeight="1" outlineLevel="2" x14ac:dyDescent="1">
      <c r="A23" s="22"/>
      <c r="B23" s="22"/>
      <c r="C23" s="35" t="str">
        <f>LINK!$C$1002</f>
        <v>level 1</v>
      </c>
      <c r="D23" s="1" t="str">
        <f>VLOOKUP(C18,overview_of_services!$B$4:$I$52,5,FALSE)</f>
        <v>Automatic control on / off and scheduled charging enable</v>
      </c>
      <c r="E23" s="27">
        <f>IF('Building Information'!$G$39="B",U23,M23)</f>
        <v>1</v>
      </c>
      <c r="F23" s="27">
        <f>IF('Building Information'!$G$39="B",V23,N23)</f>
        <v>1</v>
      </c>
      <c r="G23" s="27">
        <f>IF('Building Information'!$G$39="B",W23,O23)</f>
        <v>0</v>
      </c>
      <c r="H23" s="27">
        <f>IF('Building Information'!$G$39="B",X23,P23)</f>
        <v>1</v>
      </c>
      <c r="I23" s="27">
        <f>IF('Building Information'!$G$39="B",Y23,Q23)</f>
        <v>0</v>
      </c>
      <c r="J23" s="27">
        <f>IF('Building Information'!$G$39="B",Z23,R23)</f>
        <v>0</v>
      </c>
      <c r="K23" s="27">
        <f>IF('Building Information'!$G$39="B",AA23,S23)</f>
        <v>0</v>
      </c>
      <c r="M23" s="445">
        <v>0</v>
      </c>
      <c r="N23" s="445">
        <v>1</v>
      </c>
      <c r="O23" s="445">
        <v>0</v>
      </c>
      <c r="P23" s="445">
        <v>1</v>
      </c>
      <c r="Q23" s="445">
        <v>0</v>
      </c>
      <c r="R23" s="445">
        <v>0</v>
      </c>
      <c r="S23" s="445">
        <v>0</v>
      </c>
      <c r="U23" s="27">
        <v>1</v>
      </c>
      <c r="V23" s="27">
        <v>1</v>
      </c>
      <c r="W23" s="27">
        <v>0</v>
      </c>
      <c r="X23" s="27">
        <v>1</v>
      </c>
      <c r="Y23" s="27">
        <v>0</v>
      </c>
      <c r="Z23" s="27">
        <v>0</v>
      </c>
      <c r="AA23" s="27">
        <v>0</v>
      </c>
    </row>
    <row r="24" spans="1:27" s="145" customFormat="1" ht="33.75" customHeight="1" outlineLevel="2" x14ac:dyDescent="1">
      <c r="A24" s="22"/>
      <c r="B24" s="22"/>
      <c r="C24" s="35" t="str">
        <f>LINK!$C$1003</f>
        <v>level 2</v>
      </c>
      <c r="D24" s="1" t="str">
        <f>VLOOKUP(C18,overview_of_services!$B$4:$I$52,6,FALSE)</f>
        <v>Automatic on/off control, scheduled charging enable and demand-based supply temperature control or multi-sensor storage management</v>
      </c>
      <c r="E24" s="27">
        <f>IF('Building Information'!$G$39="B",U24,M24)</f>
        <v>2</v>
      </c>
      <c r="F24" s="27">
        <f>IF('Building Information'!$G$39="B",V24,N24)</f>
        <v>2</v>
      </c>
      <c r="G24" s="27">
        <f>IF('Building Information'!$G$39="B",W24,O24)</f>
        <v>0</v>
      </c>
      <c r="H24" s="27">
        <f>IF('Building Information'!$G$39="B",X24,P24)</f>
        <v>2</v>
      </c>
      <c r="I24" s="27">
        <f>IF('Building Information'!$G$39="B",Y24,Q24)</f>
        <v>0</v>
      </c>
      <c r="J24" s="27">
        <f>IF('Building Information'!$G$39="B",Z24,R24)</f>
        <v>0</v>
      </c>
      <c r="K24" s="27">
        <f>IF('Building Information'!$G$39="B",AA24,S24)</f>
        <v>0</v>
      </c>
      <c r="M24" s="445">
        <v>0</v>
      </c>
      <c r="N24" s="445">
        <v>3</v>
      </c>
      <c r="O24" s="445">
        <v>0</v>
      </c>
      <c r="P24" s="445">
        <v>2</v>
      </c>
      <c r="Q24" s="445">
        <v>0</v>
      </c>
      <c r="R24" s="445">
        <v>0</v>
      </c>
      <c r="S24" s="445">
        <v>0</v>
      </c>
      <c r="U24" s="27">
        <v>2</v>
      </c>
      <c r="V24" s="27">
        <v>2</v>
      </c>
      <c r="W24" s="27">
        <v>0</v>
      </c>
      <c r="X24" s="27">
        <v>2</v>
      </c>
      <c r="Y24" s="27">
        <v>0</v>
      </c>
      <c r="Z24" s="27">
        <v>0</v>
      </c>
      <c r="AA24" s="27">
        <v>0</v>
      </c>
    </row>
    <row r="25" spans="1:27" s="145" customFormat="1" ht="35.25" customHeight="1" outlineLevel="2" x14ac:dyDescent="0.75">
      <c r="A25" s="22"/>
      <c r="B25" s="22"/>
      <c r="C25" s="35" t="str">
        <f>LINK!$C$1004</f>
        <v>level 3</v>
      </c>
      <c r="D25" s="1" t="str">
        <f>VLOOKUP(C18,overview_of_services!$B$4:$I$52,7,FALSE)</f>
        <v>DHW production system capable of automatic charging control based on external signals (e.g. from district heating grid)</v>
      </c>
      <c r="E25" s="27">
        <f>IF('Building Information'!$G$39="B",U25,M25)</f>
        <v>2</v>
      </c>
      <c r="F25" s="27">
        <f>IF('Building Information'!$G$39="B",V25,N25)</f>
        <v>3</v>
      </c>
      <c r="G25" s="27">
        <f>IF('Building Information'!$G$39="B",W25,O25)</f>
        <v>0</v>
      </c>
      <c r="H25" s="27">
        <f>IF('Building Information'!$G$39="B",X25,P25)</f>
        <v>2</v>
      </c>
      <c r="I25" s="27">
        <f>IF('Building Information'!$G$39="B",Y25,Q25)</f>
        <v>0</v>
      </c>
      <c r="J25" s="27">
        <f>IF('Building Information'!$G$39="B",Z25,R25)</f>
        <v>0</v>
      </c>
      <c r="K25" s="27">
        <f>IF('Building Information'!$G$39="B",AA25,S25)</f>
        <v>0</v>
      </c>
      <c r="U25" s="27">
        <v>2</v>
      </c>
      <c r="V25" s="27">
        <v>3</v>
      </c>
      <c r="W25" s="27">
        <v>0</v>
      </c>
      <c r="X25" s="27">
        <v>2</v>
      </c>
      <c r="Y25" s="27">
        <v>0</v>
      </c>
      <c r="Z25" s="27">
        <v>0</v>
      </c>
      <c r="AA25" s="27">
        <v>0</v>
      </c>
    </row>
    <row r="26" spans="1:27" s="145" customFormat="1" ht="35.25" customHeight="1" outlineLevel="2" x14ac:dyDescent="0.75">
      <c r="A26" s="22"/>
      <c r="B26" s="22"/>
      <c r="C26" s="35" t="str">
        <f>LINK!$C$1005</f>
        <v>level 4</v>
      </c>
      <c r="D26" s="1">
        <f>VLOOKUP(C18,overview_of_services!$B$4:$I$52,8,FALSE)</f>
        <v>0</v>
      </c>
      <c r="E26" s="39"/>
      <c r="F26" s="27"/>
      <c r="G26" s="39"/>
      <c r="H26" s="39"/>
      <c r="I26" s="27"/>
      <c r="J26" s="27"/>
      <c r="K26" s="27"/>
    </row>
    <row r="27" spans="1:27" s="145" customFormat="1" ht="6" customHeight="1" outlineLevel="3" thickBot="1" x14ac:dyDescent="0.9">
      <c r="A27" s="22"/>
      <c r="B27" s="22"/>
      <c r="C27" s="23"/>
      <c r="D27" s="23"/>
      <c r="E27" s="24"/>
      <c r="F27" s="24"/>
      <c r="G27" s="24"/>
      <c r="H27" s="24"/>
      <c r="I27" s="24"/>
      <c r="J27" s="24"/>
      <c r="K27" s="24"/>
    </row>
    <row r="28" spans="1:27" s="145" customFormat="1" ht="30.75" customHeight="1" outlineLevel="3" thickBot="1" x14ac:dyDescent="0.9">
      <c r="A28" s="22"/>
      <c r="B28" s="22"/>
      <c r="C28" s="20"/>
      <c r="D28" s="20" t="str">
        <f>LINK!$C$1007</f>
        <v>Information sources</v>
      </c>
      <c r="E28" s="3" t="s">
        <v>1953</v>
      </c>
      <c r="F28" s="5" t="s">
        <v>1953</v>
      </c>
      <c r="G28" s="5" t="s">
        <v>1953</v>
      </c>
      <c r="H28" s="5" t="s">
        <v>1953</v>
      </c>
      <c r="I28" s="5" t="s">
        <v>1953</v>
      </c>
      <c r="J28" s="5" t="s">
        <v>1953</v>
      </c>
      <c r="K28" s="5" t="s">
        <v>1953</v>
      </c>
    </row>
    <row r="29" spans="1:27" s="145" customFormat="1" ht="30.75" customHeight="1" outlineLevel="3" thickBot="1" x14ac:dyDescent="0.9">
      <c r="A29" s="22"/>
      <c r="B29" s="22"/>
      <c r="C29" s="20"/>
      <c r="D29" s="20" t="str">
        <f>LINK!$C$1008</f>
        <v>Standard?</v>
      </c>
      <c r="E29" s="3" t="s">
        <v>1951</v>
      </c>
      <c r="F29" s="4"/>
      <c r="G29" s="5"/>
      <c r="H29" s="5"/>
      <c r="I29" s="5"/>
      <c r="J29" s="5"/>
      <c r="K29" s="5"/>
    </row>
    <row r="30" spans="1:27" ht="20.25" customHeight="1" outlineLevel="2" x14ac:dyDescent="0.75">
      <c r="C30" s="22"/>
      <c r="D30" s="22"/>
      <c r="E30" s="22"/>
      <c r="F30" s="22"/>
      <c r="G30" s="25"/>
      <c r="H30" s="25"/>
      <c r="I30" s="25"/>
      <c r="J30" s="25"/>
      <c r="K30" s="25"/>
      <c r="M30" s="145"/>
      <c r="N30" s="145"/>
    </row>
    <row r="31" spans="1:27" ht="5.25" customHeight="1" outlineLevel="1" x14ac:dyDescent="0.75">
      <c r="C31" s="22"/>
      <c r="D31" s="22"/>
      <c r="E31" s="22"/>
      <c r="F31" s="22"/>
      <c r="G31" s="22"/>
      <c r="H31" s="22"/>
      <c r="I31" s="22"/>
      <c r="J31" s="22"/>
      <c r="K31" s="22"/>
      <c r="M31" s="145"/>
      <c r="N31" s="145"/>
    </row>
    <row r="32" spans="1:27" ht="20.25" customHeight="1" outlineLevel="2" thickBot="1" x14ac:dyDescent="0.9">
      <c r="C32" s="22"/>
      <c r="D32" s="22"/>
      <c r="E32" s="22"/>
      <c r="F32" s="22"/>
      <c r="G32" s="25"/>
      <c r="H32" s="25"/>
      <c r="I32" s="25"/>
      <c r="J32" s="25"/>
      <c r="K32" s="25"/>
      <c r="M32" s="145"/>
      <c r="N32" s="145"/>
    </row>
    <row r="33" spans="1:14" ht="17.25" customHeight="1" outlineLevel="1" thickBot="1" x14ac:dyDescent="0.9">
      <c r="C33" s="34" t="str">
        <f>LINK!$C$998</f>
        <v>code</v>
      </c>
      <c r="D33" s="28" t="str">
        <f>LINK!$C$999</f>
        <v>service</v>
      </c>
      <c r="E33" s="21">
        <f>VLOOKUP(C34,overview_of_services!$B$4:$O$111,9,FALSE)</f>
        <v>0</v>
      </c>
      <c r="F33" s="22"/>
      <c r="G33" s="25"/>
      <c r="H33" s="25"/>
      <c r="I33" s="25"/>
      <c r="J33" s="25"/>
      <c r="K33" s="25"/>
      <c r="M33" s="145"/>
      <c r="N33" s="145"/>
    </row>
    <row r="34" spans="1:14" s="145" customFormat="1" ht="36.75" customHeight="1" outlineLevel="1" thickBot="1" x14ac:dyDescent="1.5">
      <c r="A34" s="22"/>
      <c r="B34" s="38" t="s">
        <v>1949</v>
      </c>
      <c r="C34" s="33" t="str">
        <f>LINK!C272</f>
        <v>DHW-1d</v>
      </c>
      <c r="D34" s="37" t="str">
        <f>VLOOKUP(C34,overview_of_services!$B$4:$I$52,3,FALSE)</f>
        <v>Control of DHW storage charging (with solar collector and supplymentary heat generation)</v>
      </c>
      <c r="E34" s="41"/>
      <c r="F34" s="414" t="str">
        <f>LINK!$C$1009</f>
        <v>Service group:</v>
      </c>
      <c r="G34" s="733" t="str">
        <f>VLOOKUP(C34,overview_of_services!$B$4:$I$52,2,FALSE)</f>
        <v>Control DHW production facilities</v>
      </c>
      <c r="H34" s="733"/>
      <c r="I34" s="414"/>
      <c r="J34" s="19"/>
      <c r="K34" s="19"/>
      <c r="M34" s="145" t="s">
        <v>1950</v>
      </c>
      <c r="N34" s="145">
        <f>ROW()</f>
        <v>34</v>
      </c>
    </row>
    <row r="35" spans="1:14" ht="5.25" customHeight="1" outlineLevel="1" x14ac:dyDescent="0.75">
      <c r="C35" s="22"/>
      <c r="D35" s="22"/>
      <c r="E35" s="22"/>
      <c r="F35" s="22"/>
      <c r="G35" s="22"/>
      <c r="H35" s="22"/>
      <c r="I35" s="22"/>
      <c r="J35" s="22"/>
      <c r="K35" s="22"/>
      <c r="M35" s="145"/>
      <c r="N35" s="145"/>
    </row>
    <row r="36" spans="1:14" ht="20.25" customHeight="1" outlineLevel="2" x14ac:dyDescent="0.75">
      <c r="C36" s="734" t="str">
        <f>LINK!$C$1000</f>
        <v>Functionality levels</v>
      </c>
      <c r="D36" s="734"/>
      <c r="E36" s="736" t="str">
        <f>LINK!$C$1006</f>
        <v>IMPACTS</v>
      </c>
      <c r="F36" s="736"/>
      <c r="G36" s="736"/>
      <c r="H36" s="736"/>
      <c r="I36" s="736"/>
      <c r="J36" s="736"/>
      <c r="K36" s="736"/>
      <c r="M36" s="145"/>
      <c r="N36" s="145"/>
    </row>
    <row r="37" spans="1:14" ht="36.75" customHeight="1" outlineLevel="2" thickBot="1" x14ac:dyDescent="0.9">
      <c r="C37" s="735"/>
      <c r="D37" s="735"/>
      <c r="E37" s="26" t="str">
        <f>LINK!$C$966</f>
        <v>Energy efficiency</v>
      </c>
      <c r="F37" s="26" t="str">
        <f>LINK!$C$967</f>
        <v>Energy flexibility and storage</v>
      </c>
      <c r="G37" s="26" t="str">
        <f>LINK!$C$968</f>
        <v>Comfort</v>
      </c>
      <c r="H37" s="26" t="str">
        <f>LINK!$C$969</f>
        <v>Convenience</v>
      </c>
      <c r="I37" s="26" t="str">
        <f>LINK!$C$970</f>
        <v>Health, well-being and accessibility</v>
      </c>
      <c r="J37" s="26" t="str">
        <f>LINK!$C$971</f>
        <v>Maintenance and fault prediction</v>
      </c>
      <c r="K37" s="26" t="str">
        <f>LINK!$C$972</f>
        <v>Information to occupants</v>
      </c>
    </row>
    <row r="38" spans="1:14" s="145" customFormat="1" ht="35.25" customHeight="1" outlineLevel="2" thickTop="1" x14ac:dyDescent="0.75">
      <c r="A38" s="22"/>
      <c r="B38" s="22"/>
      <c r="C38" s="35" t="str">
        <f>LINK!$C$1001</f>
        <v>level 0</v>
      </c>
      <c r="D38" s="21" t="str">
        <f>VLOOKUP(C34,overview_of_services!$B$4:$I$52,4,FALSE)</f>
        <v>Manual selected control of solar energy or heat generation</v>
      </c>
      <c r="E38" s="27">
        <v>0</v>
      </c>
      <c r="F38" s="27">
        <v>0</v>
      </c>
      <c r="G38" s="27">
        <v>0</v>
      </c>
      <c r="H38" s="27">
        <v>0</v>
      </c>
      <c r="I38" s="27">
        <v>0</v>
      </c>
      <c r="J38" s="27">
        <v>0</v>
      </c>
      <c r="K38" s="27">
        <v>0</v>
      </c>
      <c r="M38" s="141"/>
      <c r="N38" s="141"/>
    </row>
    <row r="39" spans="1:14" s="145" customFormat="1" ht="35.25" customHeight="1" outlineLevel="2" x14ac:dyDescent="0.75">
      <c r="A39" s="22"/>
      <c r="B39" s="22"/>
      <c r="C39" s="35" t="str">
        <f>LINK!$C$1002</f>
        <v>level 1</v>
      </c>
      <c r="D39" s="1" t="str">
        <f>VLOOKUP(C34,overview_of_services!$B$4:$I$52,5,FALSE)</f>
        <v>Automatic control of solar storage charge (Prio. 1) and supplementary storage charge</v>
      </c>
      <c r="E39" s="27">
        <v>1</v>
      </c>
      <c r="F39" s="27">
        <v>0</v>
      </c>
      <c r="G39" s="27">
        <v>0</v>
      </c>
      <c r="H39" s="27">
        <v>1</v>
      </c>
      <c r="I39" s="27">
        <v>0</v>
      </c>
      <c r="J39" s="27">
        <v>0</v>
      </c>
      <c r="K39" s="27">
        <v>0</v>
      </c>
    </row>
    <row r="40" spans="1:14" s="145" customFormat="1" ht="50.25" customHeight="1" outlineLevel="2" x14ac:dyDescent="0.75">
      <c r="A40" s="22"/>
      <c r="B40" s="22"/>
      <c r="C40" s="35" t="str">
        <f>LINK!$C$1003</f>
        <v>level 2</v>
      </c>
      <c r="D40" s="1" t="str">
        <f>VLOOKUP(C34,overview_of_services!$B$4:$I$52,6,FALSE)</f>
        <v>Automatic control of solar storage charge (Prio. 1) and supplementary storage charge and demand-oriented supply or multi-sensor storage management</v>
      </c>
      <c r="E40" s="39">
        <v>2</v>
      </c>
      <c r="F40" s="27">
        <v>1</v>
      </c>
      <c r="G40" s="27">
        <v>0</v>
      </c>
      <c r="H40" s="39">
        <v>2</v>
      </c>
      <c r="I40" s="27">
        <v>0</v>
      </c>
      <c r="J40" s="27">
        <v>0</v>
      </c>
      <c r="K40" s="27">
        <v>0</v>
      </c>
      <c r="M40" s="141"/>
      <c r="N40" s="141"/>
    </row>
    <row r="41" spans="1:14" s="145" customFormat="1" ht="39.75" customHeight="1" outlineLevel="2" x14ac:dyDescent="0.75">
      <c r="A41" s="22"/>
      <c r="B41" s="22"/>
      <c r="C41" s="35" t="str">
        <f>LINK!$C$1004</f>
        <v>level 3</v>
      </c>
      <c r="D41" s="1" t="str">
        <f>VLOOKUP(C34,overview_of_services!$B$4:$I$52,7,FALSE)</f>
        <v>Automatic control of solar storage charge (Prio. 1) and supplementary storage charge, demand-oriented supply and return temperature control and multi-sensor storage management</v>
      </c>
      <c r="E41" s="39">
        <v>3</v>
      </c>
      <c r="F41" s="27">
        <v>2</v>
      </c>
      <c r="G41" s="27">
        <v>0</v>
      </c>
      <c r="H41" s="39">
        <v>2</v>
      </c>
      <c r="I41" s="27">
        <v>0</v>
      </c>
      <c r="J41" s="27">
        <v>0</v>
      </c>
      <c r="K41" s="27">
        <v>0</v>
      </c>
      <c r="M41" s="141"/>
      <c r="N41" s="141"/>
    </row>
    <row r="42" spans="1:14" s="145" customFormat="1" ht="35.25" customHeight="1" outlineLevel="2" x14ac:dyDescent="0.75">
      <c r="A42" s="22"/>
      <c r="B42" s="22"/>
      <c r="C42" s="35" t="str">
        <f>LINK!$C$1005</f>
        <v>level 4</v>
      </c>
      <c r="D42" s="1">
        <f>VLOOKUP(C34,overview_of_services!$B$4:$I$52,8,FALSE)</f>
        <v>0</v>
      </c>
      <c r="E42" s="39"/>
      <c r="F42" s="27"/>
      <c r="G42" s="39"/>
      <c r="H42" s="39"/>
      <c r="I42" s="27"/>
      <c r="J42" s="27"/>
      <c r="K42" s="27"/>
      <c r="M42" s="141"/>
      <c r="N42" s="141"/>
    </row>
    <row r="43" spans="1:14" s="145" customFormat="1" ht="6" customHeight="1" outlineLevel="3" thickBot="1" x14ac:dyDescent="0.9">
      <c r="A43" s="22"/>
      <c r="B43" s="22"/>
      <c r="C43" s="23"/>
      <c r="D43" s="23"/>
      <c r="E43" s="24"/>
      <c r="F43" s="24"/>
      <c r="G43" s="24"/>
      <c r="H43" s="24"/>
      <c r="I43" s="24"/>
      <c r="J43" s="24"/>
      <c r="K43" s="24"/>
    </row>
    <row r="44" spans="1:14" s="145" customFormat="1" ht="30.75" customHeight="1" outlineLevel="3" thickBot="1" x14ac:dyDescent="0.9">
      <c r="A44" s="22"/>
      <c r="B44" s="22"/>
      <c r="C44" s="20"/>
      <c r="D44" s="20" t="str">
        <f>LINK!$C$1007</f>
        <v>Information sources</v>
      </c>
      <c r="E44" s="3" t="s">
        <v>1953</v>
      </c>
      <c r="F44" s="5" t="s">
        <v>1953</v>
      </c>
      <c r="G44" s="5" t="s">
        <v>1953</v>
      </c>
      <c r="H44" s="5" t="s">
        <v>1953</v>
      </c>
      <c r="I44" s="5" t="s">
        <v>1953</v>
      </c>
      <c r="J44" s="5" t="s">
        <v>1953</v>
      </c>
      <c r="K44" s="5" t="s">
        <v>1953</v>
      </c>
    </row>
    <row r="45" spans="1:14" s="145" customFormat="1" ht="30.75" customHeight="1" outlineLevel="3" thickBot="1" x14ac:dyDescent="0.9">
      <c r="A45" s="22"/>
      <c r="B45" s="22"/>
      <c r="C45" s="20"/>
      <c r="D45" s="20" t="str">
        <f>LINK!$C$1008</f>
        <v>Standard?</v>
      </c>
      <c r="E45" s="3" t="s">
        <v>1951</v>
      </c>
      <c r="F45" s="4"/>
      <c r="G45" s="5"/>
      <c r="H45" s="5"/>
      <c r="I45" s="5"/>
      <c r="J45" s="5"/>
      <c r="K45" s="5"/>
    </row>
    <row r="46" spans="1:14" ht="20.25" customHeight="1" outlineLevel="2" thickBot="1" x14ac:dyDescent="0.9">
      <c r="C46" s="22"/>
      <c r="D46" s="22"/>
      <c r="E46" s="22"/>
      <c r="F46" s="22"/>
      <c r="G46" s="25"/>
      <c r="H46" s="25"/>
      <c r="I46" s="25"/>
      <c r="J46" s="25"/>
      <c r="K46" s="25"/>
      <c r="M46" s="145"/>
      <c r="N46" s="145"/>
    </row>
    <row r="47" spans="1:14" ht="15.5" outlineLevel="1" thickBot="1" x14ac:dyDescent="0.9">
      <c r="C47" s="34" t="str">
        <f>LINK!$C$998</f>
        <v>code</v>
      </c>
      <c r="D47" s="28" t="str">
        <f>LINK!$C$999</f>
        <v>service</v>
      </c>
      <c r="E47" s="21">
        <f>VLOOKUP(C48,overview_of_services!$B$4:$O$111,9,FALSE)</f>
        <v>0</v>
      </c>
      <c r="F47" s="22"/>
      <c r="G47" s="25"/>
      <c r="H47" s="25"/>
      <c r="I47" s="25"/>
      <c r="J47" s="25"/>
      <c r="K47" s="25"/>
      <c r="M47" s="145"/>
      <c r="N47" s="145"/>
    </row>
    <row r="48" spans="1:14" ht="34.5" customHeight="1" outlineLevel="1" thickBot="1" x14ac:dyDescent="0.9">
      <c r="C48" s="33" t="str">
        <f>LINK!C273</f>
        <v>DHW-2b</v>
      </c>
      <c r="D48" s="37" t="str">
        <f>VLOOKUP(C48,overview_of_services!$B$4:$I$52,3,FALSE)</f>
        <v>Sequencing in case of different DHW generators</v>
      </c>
      <c r="E48" s="41"/>
      <c r="F48" s="414" t="str">
        <f>LINK!$C$1009</f>
        <v>Service group:</v>
      </c>
      <c r="G48" s="733" t="str">
        <f>VLOOKUP(C48,overview_of_services!$B$4:$I$52,2,FALSE)</f>
        <v>Control DHW production facilities</v>
      </c>
      <c r="H48" s="733"/>
      <c r="I48" s="414"/>
      <c r="J48" s="19"/>
      <c r="K48" s="19"/>
      <c r="M48" s="145" t="s">
        <v>1950</v>
      </c>
      <c r="N48" s="145">
        <f>ROW()</f>
        <v>48</v>
      </c>
    </row>
    <row r="49" spans="1:14" outlineLevel="1" x14ac:dyDescent="0.75">
      <c r="C49" s="22"/>
      <c r="D49" s="22"/>
      <c r="E49" s="22"/>
      <c r="F49" s="22"/>
      <c r="G49" s="22"/>
      <c r="H49" s="22"/>
      <c r="I49" s="22"/>
      <c r="J49" s="22"/>
      <c r="K49" s="22"/>
      <c r="M49" s="145"/>
      <c r="N49" s="145"/>
    </row>
    <row r="50" spans="1:14" ht="14.5" customHeight="1" outlineLevel="2" x14ac:dyDescent="0.75">
      <c r="C50" s="734" t="str">
        <f>LINK!$C$1000</f>
        <v>Functionality levels</v>
      </c>
      <c r="D50" s="734"/>
      <c r="E50" s="736" t="str">
        <f>LINK!$C$1006</f>
        <v>IMPACTS</v>
      </c>
      <c r="F50" s="736"/>
      <c r="G50" s="736"/>
      <c r="H50" s="736"/>
      <c r="I50" s="736"/>
      <c r="J50" s="736"/>
      <c r="K50" s="736"/>
      <c r="M50" s="145"/>
      <c r="N50" s="145"/>
    </row>
    <row r="51" spans="1:14" ht="30.25" outlineLevel="2" thickBot="1" x14ac:dyDescent="0.9">
      <c r="C51" s="735"/>
      <c r="D51" s="735"/>
      <c r="E51" s="26" t="str">
        <f>LINK!$C$966</f>
        <v>Energy efficiency</v>
      </c>
      <c r="F51" s="26" t="str">
        <f>LINK!$C$967</f>
        <v>Energy flexibility and storage</v>
      </c>
      <c r="G51" s="26" t="str">
        <f>LINK!$C$968</f>
        <v>Comfort</v>
      </c>
      <c r="H51" s="26" t="str">
        <f>LINK!$C$969</f>
        <v>Convenience</v>
      </c>
      <c r="I51" s="26" t="str">
        <f>LINK!$C$970</f>
        <v>Health, well-being and accessibility</v>
      </c>
      <c r="J51" s="26" t="str">
        <f>LINK!$C$971</f>
        <v>Maintenance and fault prediction</v>
      </c>
      <c r="K51" s="26" t="str">
        <f>LINK!$C$972</f>
        <v>Information to occupants</v>
      </c>
    </row>
    <row r="52" spans="1:14" ht="21.75" outlineLevel="2" thickTop="1" x14ac:dyDescent="0.75">
      <c r="C52" s="35" t="str">
        <f>LINK!$C$1001</f>
        <v>level 0</v>
      </c>
      <c r="D52" s="1" t="str">
        <f>VLOOKUP(C48,overview_of_services!$B$4:$I$52,4,FALSE)</f>
        <v>Priorities only based on running time</v>
      </c>
      <c r="E52" s="27">
        <v>0</v>
      </c>
      <c r="F52" s="27">
        <v>0</v>
      </c>
      <c r="G52" s="27">
        <v>0</v>
      </c>
      <c r="H52" s="27">
        <v>0</v>
      </c>
      <c r="I52" s="27">
        <v>0</v>
      </c>
      <c r="J52" s="27">
        <v>0</v>
      </c>
      <c r="K52" s="27">
        <v>0</v>
      </c>
    </row>
    <row r="53" spans="1:14" ht="29.5" outlineLevel="2" x14ac:dyDescent="0.75">
      <c r="C53" s="35" t="str">
        <f>LINK!$C$1002</f>
        <v>level 1</v>
      </c>
      <c r="D53" s="1" t="str">
        <f>VLOOKUP(C48,overview_of_services!$B$4:$I$52,5,FALSE)</f>
        <v>Control according to fixed priority list: e.g. based on rated energy efficiency</v>
      </c>
      <c r="E53" s="27">
        <v>1</v>
      </c>
      <c r="F53" s="27">
        <v>0</v>
      </c>
      <c r="G53" s="27">
        <v>0</v>
      </c>
      <c r="H53" s="27">
        <v>0</v>
      </c>
      <c r="I53" s="27">
        <v>0</v>
      </c>
      <c r="J53" s="27">
        <v>0</v>
      </c>
      <c r="K53" s="27">
        <v>0</v>
      </c>
    </row>
    <row r="54" spans="1:14" ht="44.25" outlineLevel="2" x14ac:dyDescent="0.75">
      <c r="C54" s="35" t="str">
        <f>LINK!$C$1003</f>
        <v>level 2</v>
      </c>
      <c r="D54" s="1" t="str">
        <f>VLOOKUP(C48,overview_of_services!$B$4:$I$52,6,FALSE)</f>
        <v>Control according to dynamic priority list (based on current energy efficiency, carbon emissions and capacity of generators, e.g. solar, geothermal heat, cogeneration plant, fossil fuels)</v>
      </c>
      <c r="E54" s="27">
        <v>2</v>
      </c>
      <c r="F54" s="27">
        <v>1</v>
      </c>
      <c r="G54" s="27">
        <v>0</v>
      </c>
      <c r="H54" s="27">
        <v>0</v>
      </c>
      <c r="I54" s="27">
        <v>0</v>
      </c>
      <c r="J54" s="27">
        <v>0</v>
      </c>
      <c r="K54" s="27">
        <v>0</v>
      </c>
    </row>
    <row r="55" spans="1:14" ht="44.25" outlineLevel="2" x14ac:dyDescent="0.75">
      <c r="C55" s="35" t="str">
        <f>LINK!$C$1004</f>
        <v>level 3</v>
      </c>
      <c r="D55" s="1" t="str">
        <f>VLOOKUP(C48,overview_of_services!$B$4:$I$52,7,FALSE)</f>
        <v>Control according to dynamic priority list (based on current AND predicted load, energy efficiency, carbon emissions  and capacity of generators)</v>
      </c>
      <c r="E55" s="27">
        <v>3</v>
      </c>
      <c r="F55" s="27">
        <v>2</v>
      </c>
      <c r="G55" s="27">
        <v>0</v>
      </c>
      <c r="H55" s="27">
        <v>0</v>
      </c>
      <c r="I55" s="27">
        <v>0</v>
      </c>
      <c r="J55" s="27">
        <v>0</v>
      </c>
      <c r="K55" s="27">
        <v>0</v>
      </c>
    </row>
    <row r="56" spans="1:14" ht="44.25" outlineLevel="2" x14ac:dyDescent="0.75">
      <c r="C56" s="35" t="str">
        <f>LINK!$C$1005</f>
        <v>level 4</v>
      </c>
      <c r="D56" s="1" t="str">
        <f>VLOOKUP(C48,overview_of_services!$B$4:$I$52,8,FALSE)</f>
        <v>Control according to dynamic priority list (based on current AND predicted load, energy efficiency, carbon emissions, capacity of generators AND external signals from grid)</v>
      </c>
      <c r="E56" s="27">
        <v>3</v>
      </c>
      <c r="F56" s="27">
        <v>3</v>
      </c>
      <c r="G56" s="27">
        <v>0</v>
      </c>
      <c r="H56" s="27">
        <v>0</v>
      </c>
      <c r="I56" s="27">
        <v>0</v>
      </c>
      <c r="J56" s="27">
        <v>0</v>
      </c>
      <c r="K56" s="27">
        <v>0</v>
      </c>
    </row>
    <row r="57" spans="1:14" ht="15.5" outlineLevel="2" thickBot="1" x14ac:dyDescent="0.9">
      <c r="C57" s="23"/>
      <c r="D57" s="23"/>
      <c r="E57" s="24"/>
      <c r="F57" s="24"/>
      <c r="G57" s="24"/>
      <c r="H57" s="24"/>
      <c r="I57" s="24"/>
      <c r="J57" s="24"/>
      <c r="K57" s="24"/>
    </row>
    <row r="58" spans="1:14" ht="15.5" outlineLevel="3" thickBot="1" x14ac:dyDescent="0.9">
      <c r="C58" s="20"/>
      <c r="D58" s="20" t="str">
        <f>LINK!$C$1007</f>
        <v>Information sources</v>
      </c>
      <c r="E58" s="3" t="s">
        <v>24</v>
      </c>
      <c r="F58" s="5" t="s">
        <v>24</v>
      </c>
      <c r="G58" s="5" t="s">
        <v>24</v>
      </c>
      <c r="H58" s="5" t="s">
        <v>24</v>
      </c>
      <c r="I58" s="5" t="s">
        <v>24</v>
      </c>
      <c r="J58" s="5" t="s">
        <v>24</v>
      </c>
      <c r="K58" s="5" t="s">
        <v>24</v>
      </c>
    </row>
    <row r="59" spans="1:14" ht="15.5" outlineLevel="3" thickBot="1" x14ac:dyDescent="0.9">
      <c r="C59" s="20"/>
      <c r="D59" s="20" t="str">
        <f>LINK!$C$1008</f>
        <v>Standard?</v>
      </c>
      <c r="E59" s="3"/>
      <c r="F59" s="4"/>
      <c r="G59" s="5"/>
      <c r="H59" s="5"/>
      <c r="I59" s="5"/>
      <c r="J59" s="5"/>
      <c r="K59" s="5"/>
      <c r="M59" s="145"/>
      <c r="N59" s="145"/>
    </row>
    <row r="60" spans="1:14" ht="20.25" customHeight="1" outlineLevel="2" x14ac:dyDescent="0.75">
      <c r="C60" s="22"/>
      <c r="D60" s="22"/>
      <c r="E60" s="22"/>
      <c r="F60" s="22"/>
      <c r="G60" s="25"/>
      <c r="H60" s="25"/>
      <c r="I60" s="25"/>
      <c r="J60" s="25"/>
      <c r="K60" s="25"/>
      <c r="M60" s="145"/>
      <c r="N60" s="145"/>
    </row>
    <row r="61" spans="1:14" ht="20.25" customHeight="1" outlineLevel="1" thickBot="1" x14ac:dyDescent="0.9">
      <c r="C61" s="22"/>
      <c r="D61" s="22"/>
      <c r="E61" s="22"/>
      <c r="F61" s="22"/>
      <c r="G61" s="25"/>
      <c r="H61" s="25"/>
      <c r="I61" s="25"/>
      <c r="J61" s="25"/>
      <c r="K61" s="25"/>
      <c r="M61" s="145"/>
      <c r="N61" s="145"/>
    </row>
    <row r="62" spans="1:14" ht="17.25" customHeight="1" outlineLevel="1" thickBot="1" x14ac:dyDescent="0.9">
      <c r="C62" s="34" t="str">
        <f>LINK!$C$998</f>
        <v>code</v>
      </c>
      <c r="D62" s="28" t="str">
        <f>LINK!$C$999</f>
        <v>service</v>
      </c>
      <c r="E62" s="21">
        <f>VLOOKUP(C63,overview_of_services!$B$4:$O$111,9,FALSE)</f>
        <v>1</v>
      </c>
      <c r="F62" s="22"/>
      <c r="G62" s="25"/>
      <c r="H62" s="25"/>
      <c r="I62" s="25"/>
      <c r="J62" s="25"/>
      <c r="K62" s="25"/>
      <c r="M62" s="145"/>
      <c r="N62" s="145"/>
    </row>
    <row r="63" spans="1:14" s="145" customFormat="1" ht="36.75" customHeight="1" outlineLevel="1" thickBot="1" x14ac:dyDescent="1.5">
      <c r="A63" s="22"/>
      <c r="B63" s="38" t="s">
        <v>1949</v>
      </c>
      <c r="C63" s="33" t="str">
        <f>LINK!C274</f>
        <v>DHW-3</v>
      </c>
      <c r="D63" s="37" t="str">
        <f>VLOOKUP(C63,overview_of_services!$B$4:$I$52,3,FALSE)</f>
        <v>Report information regarding domestic hot water performance</v>
      </c>
      <c r="E63" s="41"/>
      <c r="F63" s="414" t="str">
        <f>LINK!$C$1009</f>
        <v>Service group:</v>
      </c>
      <c r="G63" s="733" t="str">
        <f>VLOOKUP(C63,overview_of_services!$B$4:$I$52,2,FALSE)</f>
        <v>Information to occupants and facility managers</v>
      </c>
      <c r="H63" s="733"/>
      <c r="I63" s="414"/>
      <c r="J63" s="19"/>
      <c r="K63" s="19"/>
      <c r="M63" s="145" t="s">
        <v>1950</v>
      </c>
      <c r="N63" s="145">
        <f>ROW()</f>
        <v>63</v>
      </c>
    </row>
    <row r="64" spans="1:14" ht="5.25" customHeight="1" outlineLevel="1" x14ac:dyDescent="0.75">
      <c r="C64" s="22"/>
      <c r="D64" s="22"/>
      <c r="E64" s="22"/>
      <c r="F64" s="22"/>
      <c r="G64" s="22"/>
      <c r="H64" s="22"/>
      <c r="I64" s="22"/>
      <c r="J64" s="22"/>
      <c r="K64" s="22"/>
      <c r="M64" s="145"/>
      <c r="N64" s="145"/>
    </row>
    <row r="65" spans="1:14" ht="20.25" customHeight="1" outlineLevel="2" x14ac:dyDescent="0.75">
      <c r="C65" s="734" t="str">
        <f>LINK!$C$1000</f>
        <v>Functionality levels</v>
      </c>
      <c r="D65" s="734"/>
      <c r="E65" s="736" t="str">
        <f>LINK!$C$1006</f>
        <v>IMPACTS</v>
      </c>
      <c r="F65" s="736"/>
      <c r="G65" s="736"/>
      <c r="H65" s="736"/>
      <c r="I65" s="736"/>
      <c r="J65" s="736"/>
      <c r="K65" s="736"/>
      <c r="M65" s="145"/>
      <c r="N65" s="145"/>
    </row>
    <row r="66" spans="1:14" ht="36.75" customHeight="1" outlineLevel="2" thickBot="1" x14ac:dyDescent="0.9">
      <c r="C66" s="735"/>
      <c r="D66" s="735"/>
      <c r="E66" s="26" t="str">
        <f>LINK!$C$966</f>
        <v>Energy efficiency</v>
      </c>
      <c r="F66" s="26" t="str">
        <f>LINK!$C$967</f>
        <v>Energy flexibility and storage</v>
      </c>
      <c r="G66" s="26" t="str">
        <f>LINK!$C$968</f>
        <v>Comfort</v>
      </c>
      <c r="H66" s="26" t="str">
        <f>LINK!$C$969</f>
        <v>Convenience</v>
      </c>
      <c r="I66" s="26" t="str">
        <f>LINK!$C$970</f>
        <v>Health, well-being and accessibility</v>
      </c>
      <c r="J66" s="26" t="str">
        <f>LINK!$C$971</f>
        <v>Maintenance and fault prediction</v>
      </c>
      <c r="K66" s="26" t="str">
        <f>LINK!$C$972</f>
        <v>Information to occupants</v>
      </c>
      <c r="M66" s="145"/>
      <c r="N66" s="145"/>
    </row>
    <row r="67" spans="1:14" s="145" customFormat="1" ht="35.25" customHeight="1" outlineLevel="2" thickTop="1" x14ac:dyDescent="0.75">
      <c r="A67" s="22"/>
      <c r="B67" s="22"/>
      <c r="C67" s="35" t="str">
        <f>LINK!$C$1001</f>
        <v>level 0</v>
      </c>
      <c r="D67" s="21" t="str">
        <f>VLOOKUP(C63,overview_of_services!$B$4:$I$52,4,FALSE)</f>
        <v>None</v>
      </c>
      <c r="E67" s="27">
        <v>0</v>
      </c>
      <c r="F67" s="27">
        <v>0</v>
      </c>
      <c r="G67" s="27">
        <v>0</v>
      </c>
      <c r="H67" s="27">
        <v>0</v>
      </c>
      <c r="I67" s="27">
        <v>0</v>
      </c>
      <c r="J67" s="27">
        <v>0</v>
      </c>
      <c r="K67" s="27">
        <v>0</v>
      </c>
      <c r="M67" s="141"/>
      <c r="N67" s="141"/>
    </row>
    <row r="68" spans="1:14" s="145" customFormat="1" ht="35.25" customHeight="1" outlineLevel="2" x14ac:dyDescent="0.75">
      <c r="A68" s="22"/>
      <c r="B68" s="22"/>
      <c r="C68" s="35" t="str">
        <f>LINK!$C$1002</f>
        <v>level 1</v>
      </c>
      <c r="D68" s="21" t="str">
        <f>VLOOKUP(C63,overview_of_services!$B$4:$I$52,5,FALSE)</f>
        <v>Indication of actual values (e.g. temperatures, submetering energy usage)</v>
      </c>
      <c r="E68" s="27">
        <v>1</v>
      </c>
      <c r="F68" s="27">
        <v>0</v>
      </c>
      <c r="G68" s="27">
        <v>0</v>
      </c>
      <c r="H68" s="27">
        <v>0</v>
      </c>
      <c r="I68" s="27">
        <v>0</v>
      </c>
      <c r="J68" s="27">
        <v>1</v>
      </c>
      <c r="K68" s="27">
        <v>1</v>
      </c>
      <c r="M68" s="141"/>
      <c r="N68" s="141"/>
    </row>
    <row r="69" spans="1:14" s="145" customFormat="1" ht="35.25" customHeight="1" outlineLevel="2" x14ac:dyDescent="0.75">
      <c r="A69" s="22"/>
      <c r="B69" s="22"/>
      <c r="C69" s="35" t="str">
        <f>LINK!$C$1003</f>
        <v>level 2</v>
      </c>
      <c r="D69" s="21" t="str">
        <f>VLOOKUP(C63,overview_of_services!$B$4:$I$52,6,FALSE)</f>
        <v>Actual values and historical data</v>
      </c>
      <c r="E69" s="27">
        <v>1</v>
      </c>
      <c r="F69" s="27">
        <v>0</v>
      </c>
      <c r="G69" s="27">
        <v>0</v>
      </c>
      <c r="H69" s="27">
        <v>0</v>
      </c>
      <c r="I69" s="27">
        <v>0</v>
      </c>
      <c r="J69" s="27">
        <v>1</v>
      </c>
      <c r="K69" s="27">
        <v>2</v>
      </c>
      <c r="M69" s="141"/>
      <c r="N69" s="141"/>
    </row>
    <row r="70" spans="1:14" s="145" customFormat="1" ht="35.25" customHeight="1" outlineLevel="2" x14ac:dyDescent="0.75">
      <c r="A70" s="22"/>
      <c r="B70" s="22"/>
      <c r="C70" s="35" t="str">
        <f>LINK!$C$1004</f>
        <v>level 3</v>
      </c>
      <c r="D70" s="21" t="str">
        <f>VLOOKUP(C63,overview_of_services!$B$4:$I$52,7,FALSE)</f>
        <v>Performance evaluation including forecasting and/or benchmarking</v>
      </c>
      <c r="E70" s="27">
        <v>1</v>
      </c>
      <c r="F70" s="27">
        <v>0</v>
      </c>
      <c r="G70" s="27">
        <v>0</v>
      </c>
      <c r="H70" s="27">
        <v>0</v>
      </c>
      <c r="I70" s="27">
        <v>0</v>
      </c>
      <c r="J70" s="27">
        <v>1</v>
      </c>
      <c r="K70" s="27">
        <v>3</v>
      </c>
      <c r="M70" s="141"/>
      <c r="N70" s="141"/>
    </row>
    <row r="71" spans="1:14" s="145" customFormat="1" ht="46.5" customHeight="1" outlineLevel="2" x14ac:dyDescent="0.75">
      <c r="A71" s="22"/>
      <c r="B71" s="22"/>
      <c r="C71" s="35" t="str">
        <f>LINK!$C$1005</f>
        <v>level 4</v>
      </c>
      <c r="D71" s="21" t="str">
        <f>VLOOKUP(C63,overview_of_services!$B$4:$I$52,8,FALSE)</f>
        <v>Performance evaluation including forecasting and/or benchmarking; also including predictive management and fault detection</v>
      </c>
      <c r="E71" s="27">
        <v>1</v>
      </c>
      <c r="F71" s="27">
        <v>0</v>
      </c>
      <c r="G71" s="27">
        <v>0</v>
      </c>
      <c r="H71" s="27">
        <v>1</v>
      </c>
      <c r="I71" s="27">
        <v>0</v>
      </c>
      <c r="J71" s="27">
        <v>2</v>
      </c>
      <c r="K71" s="27">
        <v>3</v>
      </c>
    </row>
    <row r="72" spans="1:14" s="145" customFormat="1" ht="6" customHeight="1" outlineLevel="3" thickBot="1" x14ac:dyDescent="0.9">
      <c r="A72" s="22"/>
      <c r="B72" s="22"/>
      <c r="C72" s="23"/>
      <c r="D72" s="23"/>
      <c r="E72" s="24"/>
      <c r="F72" s="24"/>
      <c r="G72" s="24"/>
      <c r="H72" s="24"/>
      <c r="I72" s="24"/>
      <c r="J72" s="24"/>
      <c r="K72" s="24"/>
    </row>
    <row r="73" spans="1:14" s="145" customFormat="1" ht="30.75" customHeight="1" outlineLevel="3" thickBot="1" x14ac:dyDescent="0.9">
      <c r="A73" s="22"/>
      <c r="B73" s="22"/>
      <c r="C73" s="20"/>
      <c r="D73" s="20" t="str">
        <f>LINK!$C$1007</f>
        <v>Information sources</v>
      </c>
      <c r="E73" s="3" t="s">
        <v>1953</v>
      </c>
      <c r="F73" s="5" t="s">
        <v>1953</v>
      </c>
      <c r="G73" s="5" t="s">
        <v>1953</v>
      </c>
      <c r="H73" s="5" t="s">
        <v>1953</v>
      </c>
      <c r="I73" s="5" t="s">
        <v>1953</v>
      </c>
      <c r="J73" s="5" t="s">
        <v>1953</v>
      </c>
      <c r="K73" s="5" t="s">
        <v>1953</v>
      </c>
    </row>
    <row r="74" spans="1:14" s="145" customFormat="1" ht="30.75" customHeight="1" outlineLevel="3" thickBot="1" x14ac:dyDescent="0.9">
      <c r="A74" s="22"/>
      <c r="B74" s="22"/>
      <c r="C74" s="20"/>
      <c r="D74" s="20" t="str">
        <f>LINK!$C$1008</f>
        <v>Standard?</v>
      </c>
      <c r="E74" s="3"/>
      <c r="F74" s="4"/>
      <c r="G74" s="5"/>
      <c r="H74" s="5"/>
      <c r="I74" s="5"/>
      <c r="J74" s="5"/>
      <c r="K74" s="5"/>
    </row>
    <row r="75" spans="1:14" outlineLevel="2" x14ac:dyDescent="0.75">
      <c r="C75" s="22"/>
      <c r="D75" s="22"/>
      <c r="E75" s="22"/>
      <c r="F75" s="22"/>
      <c r="G75" s="25"/>
      <c r="H75" s="25"/>
      <c r="I75" s="25"/>
      <c r="J75" s="25"/>
      <c r="K75" s="25"/>
      <c r="M75" s="145"/>
      <c r="N75" s="145"/>
    </row>
    <row r="76" spans="1:14" outlineLevel="1" x14ac:dyDescent="0.75">
      <c r="M76" s="145"/>
      <c r="N76" s="145"/>
    </row>
    <row r="77" spans="1:14" ht="15.5" outlineLevel="1" thickBot="1" x14ac:dyDescent="0.9">
      <c r="M77" s="145"/>
      <c r="N77" s="145"/>
    </row>
    <row r="78" spans="1:14" ht="15.5" thickBot="1" x14ac:dyDescent="0.9">
      <c r="C78" s="34" t="str">
        <f>LINK!$C$998</f>
        <v>code</v>
      </c>
      <c r="D78" s="28" t="str">
        <f>LINK!$C$999</f>
        <v>service</v>
      </c>
      <c r="E78" s="21">
        <f>VLOOKUP(C79,overview_of_services!$B$4:$O$111,9,FALSE)</f>
        <v>0</v>
      </c>
      <c r="F78" s="22"/>
      <c r="G78" s="25"/>
      <c r="H78" s="25"/>
      <c r="I78" s="25"/>
      <c r="J78" s="25"/>
      <c r="K78" s="25"/>
    </row>
    <row r="79" spans="1:14" ht="16.75" thickBot="1" x14ac:dyDescent="0.9">
      <c r="C79" s="33" t="str">
        <f>LINK!C900</f>
        <v>DHW-E1</v>
      </c>
      <c r="D79" s="144" t="str">
        <f>VLOOKUP(C79,overview_of_services!$B$4:$I$111,3,FALSE)</f>
        <v>User defined smart ready service 6</v>
      </c>
      <c r="E79" s="41"/>
      <c r="F79" s="414" t="str">
        <f>LINK!$C$1009</f>
        <v>Service group:</v>
      </c>
      <c r="G79" s="733" t="str">
        <f>VLOOKUP(C79,overview_of_services!$B$4:$I$111,2,FALSE)</f>
        <v>User defined service group 6</v>
      </c>
      <c r="H79" s="733"/>
      <c r="I79" s="414"/>
      <c r="J79" s="19"/>
      <c r="K79" s="19"/>
      <c r="M79" s="145" t="s">
        <v>1950</v>
      </c>
      <c r="N79" s="145">
        <f>ROW()</f>
        <v>79</v>
      </c>
    </row>
    <row r="80" spans="1:14" x14ac:dyDescent="0.75">
      <c r="C80" s="22"/>
      <c r="D80" s="22"/>
      <c r="E80" s="22"/>
      <c r="F80" s="22"/>
      <c r="G80" s="22"/>
      <c r="H80" s="22"/>
      <c r="I80" s="22"/>
      <c r="J80" s="22"/>
      <c r="K80" s="22"/>
    </row>
    <row r="81" spans="3:14" ht="14.5" customHeight="1" x14ac:dyDescent="0.75">
      <c r="C81" s="734" t="str">
        <f>LINK!$C$1000</f>
        <v>Functionality levels</v>
      </c>
      <c r="D81" s="734"/>
      <c r="E81" s="736" t="str">
        <f>LINK!$C$1006</f>
        <v>IMPACTS</v>
      </c>
      <c r="F81" s="736"/>
      <c r="G81" s="736"/>
      <c r="H81" s="736"/>
      <c r="I81" s="736"/>
      <c r="J81" s="736"/>
      <c r="K81" s="736"/>
    </row>
    <row r="82" spans="3:14" ht="30.25" thickBot="1" x14ac:dyDescent="0.9">
      <c r="C82" s="735"/>
      <c r="D82" s="735"/>
      <c r="E82" s="26" t="str">
        <f>LINK!$C$966</f>
        <v>Energy efficiency</v>
      </c>
      <c r="F82" s="26" t="str">
        <f>LINK!$C$967</f>
        <v>Energy flexibility and storage</v>
      </c>
      <c r="G82" s="26" t="str">
        <f>LINK!$C$968</f>
        <v>Comfort</v>
      </c>
      <c r="H82" s="26" t="str">
        <f>LINK!$C$969</f>
        <v>Convenience</v>
      </c>
      <c r="I82" s="26" t="str">
        <f>LINK!$C$970</f>
        <v>Health, well-being and accessibility</v>
      </c>
      <c r="J82" s="26" t="str">
        <f>LINK!$C$971</f>
        <v>Maintenance and fault prediction</v>
      </c>
      <c r="K82" s="26" t="str">
        <f>LINK!$C$972</f>
        <v>Information to occupants</v>
      </c>
    </row>
    <row r="83" spans="3:14" ht="15.5" thickTop="1" x14ac:dyDescent="0.75">
      <c r="C83" s="35" t="str">
        <f>LINK!$C$1001</f>
        <v>level 0</v>
      </c>
      <c r="D83" s="21" t="str">
        <f>VLOOKUP(C79,overview_of_services!$B$4:$I$111,4,FALSE)</f>
        <v>User defined level 1-0</v>
      </c>
      <c r="E83" s="237">
        <v>0</v>
      </c>
      <c r="F83" s="237">
        <v>0</v>
      </c>
      <c r="G83" s="237">
        <v>0</v>
      </c>
      <c r="H83" s="237">
        <v>0</v>
      </c>
      <c r="I83" s="237">
        <v>0</v>
      </c>
      <c r="J83" s="237">
        <v>0</v>
      </c>
      <c r="K83" s="237">
        <v>0</v>
      </c>
    </row>
    <row r="84" spans="3:14" x14ac:dyDescent="0.75">
      <c r="C84" s="35" t="str">
        <f>LINK!$C$1002</f>
        <v>level 1</v>
      </c>
      <c r="D84" s="1" t="str">
        <f>VLOOKUP(C79,overview_of_services!$B$4:$I$111,5,FALSE)</f>
        <v>User defined level 1-1</v>
      </c>
      <c r="E84" s="237">
        <v>0</v>
      </c>
      <c r="F84" s="237">
        <v>0</v>
      </c>
      <c r="G84" s="237">
        <v>0</v>
      </c>
      <c r="H84" s="237">
        <v>0</v>
      </c>
      <c r="I84" s="237">
        <v>0</v>
      </c>
      <c r="J84" s="237">
        <v>0</v>
      </c>
      <c r="K84" s="237">
        <v>0</v>
      </c>
    </row>
    <row r="85" spans="3:14" x14ac:dyDescent="0.75">
      <c r="C85" s="35" t="str">
        <f>LINK!$C$1003</f>
        <v>level 2</v>
      </c>
      <c r="D85" s="1" t="str">
        <f>VLOOKUP(C79,overview_of_services!$B$4:$I$111,6,FALSE)</f>
        <v>User defined level 1-2</v>
      </c>
      <c r="E85" s="237">
        <v>0</v>
      </c>
      <c r="F85" s="237">
        <v>0</v>
      </c>
      <c r="G85" s="237">
        <v>0</v>
      </c>
      <c r="H85" s="237">
        <v>0</v>
      </c>
      <c r="I85" s="237">
        <v>0</v>
      </c>
      <c r="J85" s="237">
        <v>0</v>
      </c>
      <c r="K85" s="237">
        <v>0</v>
      </c>
    </row>
    <row r="86" spans="3:14" x14ac:dyDescent="0.75">
      <c r="C86" s="35" t="str">
        <f>LINK!$C$1004</f>
        <v>level 3</v>
      </c>
      <c r="D86" s="1" t="str">
        <f>VLOOKUP(C79,overview_of_services!$B$4:$I$111,7,FALSE)</f>
        <v>User defined level 1-3</v>
      </c>
      <c r="E86" s="237">
        <v>0</v>
      </c>
      <c r="F86" s="237">
        <v>0</v>
      </c>
      <c r="G86" s="237">
        <v>0</v>
      </c>
      <c r="H86" s="237">
        <v>0</v>
      </c>
      <c r="I86" s="237">
        <v>0</v>
      </c>
      <c r="J86" s="237">
        <v>0</v>
      </c>
      <c r="K86" s="237">
        <v>0</v>
      </c>
    </row>
    <row r="87" spans="3:14" x14ac:dyDescent="0.75">
      <c r="C87" s="35" t="str">
        <f>LINK!$C$1005</f>
        <v>level 4</v>
      </c>
      <c r="D87" s="1" t="str">
        <f>VLOOKUP(C79,overview_of_services!$B$4:$I$111,8,FALSE)</f>
        <v>User defined level 1-4</v>
      </c>
      <c r="E87" s="237">
        <v>0</v>
      </c>
      <c r="F87" s="237">
        <v>0</v>
      </c>
      <c r="G87" s="237">
        <v>0</v>
      </c>
      <c r="H87" s="237">
        <v>0</v>
      </c>
      <c r="I87" s="237">
        <v>0</v>
      </c>
      <c r="J87" s="237">
        <v>0</v>
      </c>
      <c r="K87" s="237">
        <v>0</v>
      </c>
    </row>
    <row r="88" spans="3:14" ht="15.5" thickBot="1" x14ac:dyDescent="0.9">
      <c r="C88" s="23"/>
      <c r="D88" s="23"/>
      <c r="E88" s="24"/>
      <c r="F88" s="24"/>
      <c r="G88" s="24"/>
      <c r="H88" s="24"/>
      <c r="I88" s="24"/>
      <c r="J88" s="24"/>
      <c r="K88" s="24"/>
    </row>
    <row r="89" spans="3:14" ht="15.5" thickBot="1" x14ac:dyDescent="0.9">
      <c r="C89" s="20"/>
      <c r="D89" s="20" t="str">
        <f>LINK!$C$1007</f>
        <v>Information sources</v>
      </c>
      <c r="E89" s="3" t="s">
        <v>24</v>
      </c>
      <c r="F89" s="5" t="s">
        <v>24</v>
      </c>
      <c r="G89" s="5" t="s">
        <v>24</v>
      </c>
      <c r="H89" s="5" t="s">
        <v>24</v>
      </c>
      <c r="I89" s="5" t="s">
        <v>24</v>
      </c>
      <c r="J89" s="5" t="s">
        <v>24</v>
      </c>
      <c r="K89" s="5" t="s">
        <v>24</v>
      </c>
    </row>
    <row r="90" spans="3:14" ht="15.5" thickBot="1" x14ac:dyDescent="0.9">
      <c r="C90" s="20"/>
      <c r="D90" s="20" t="str">
        <f>LINK!$C$1008</f>
        <v>Standard?</v>
      </c>
      <c r="E90" s="3"/>
      <c r="F90" s="4"/>
      <c r="G90" s="5"/>
      <c r="H90" s="5"/>
      <c r="I90" s="5"/>
      <c r="J90" s="5"/>
      <c r="K90" s="5"/>
    </row>
    <row r="91" spans="3:14" ht="15.5" thickBot="1" x14ac:dyDescent="0.9">
      <c r="M91" s="145"/>
      <c r="N91" s="145"/>
    </row>
    <row r="92" spans="3:14" ht="15.5" thickBot="1" x14ac:dyDescent="0.9">
      <c r="C92" s="34" t="str">
        <f>LINK!$C$998</f>
        <v>code</v>
      </c>
      <c r="D92" s="28" t="str">
        <f>LINK!$C$999</f>
        <v>service</v>
      </c>
      <c r="E92" s="21">
        <f>VLOOKUP(C93,overview_of_services!$B$4:$O$111,9,FALSE)</f>
        <v>0</v>
      </c>
      <c r="F92" s="22"/>
      <c r="G92" s="25"/>
      <c r="H92" s="25"/>
      <c r="I92" s="25"/>
      <c r="J92" s="25"/>
      <c r="K92" s="25"/>
    </row>
    <row r="93" spans="3:14" ht="16.75" thickBot="1" x14ac:dyDescent="0.9">
      <c r="C93" s="33" t="str">
        <f>LINK!C901</f>
        <v>DHW-E2</v>
      </c>
      <c r="D93" s="144" t="str">
        <f>VLOOKUP(C93,overview_of_services!$B$4:$I$111,3,FALSE)</f>
        <v>User defined smart ready service 7</v>
      </c>
      <c r="E93" s="41"/>
      <c r="F93" s="414" t="str">
        <f>LINK!$C$1009</f>
        <v>Service group:</v>
      </c>
      <c r="G93" s="733" t="str">
        <f>VLOOKUP(C93,overview_of_services!$B$4:$I$111,2,FALSE)</f>
        <v>User defined service group 7</v>
      </c>
      <c r="H93" s="733"/>
      <c r="I93" s="414"/>
      <c r="J93" s="19"/>
      <c r="K93" s="19"/>
      <c r="M93" s="145" t="s">
        <v>1950</v>
      </c>
      <c r="N93" s="145">
        <f>ROW()</f>
        <v>93</v>
      </c>
    </row>
    <row r="94" spans="3:14" x14ac:dyDescent="0.75">
      <c r="C94" s="22"/>
      <c r="D94" s="22"/>
      <c r="E94" s="22"/>
      <c r="F94" s="22"/>
      <c r="G94" s="22"/>
      <c r="H94" s="22"/>
      <c r="I94" s="22"/>
      <c r="J94" s="22"/>
      <c r="K94" s="22"/>
    </row>
    <row r="95" spans="3:14" ht="14.5" customHeight="1" x14ac:dyDescent="0.75">
      <c r="C95" s="734" t="str">
        <f>LINK!$C$1000</f>
        <v>Functionality levels</v>
      </c>
      <c r="D95" s="734"/>
      <c r="E95" s="736" t="str">
        <f>LINK!$C$1006</f>
        <v>IMPACTS</v>
      </c>
      <c r="F95" s="736"/>
      <c r="G95" s="736"/>
      <c r="H95" s="736"/>
      <c r="I95" s="736"/>
      <c r="J95" s="736"/>
      <c r="K95" s="736"/>
    </row>
    <row r="96" spans="3:14" ht="14.5" customHeight="1" thickBot="1" x14ac:dyDescent="0.9">
      <c r="C96" s="735"/>
      <c r="D96" s="735"/>
      <c r="E96" s="26" t="str">
        <f>LINK!$C$966</f>
        <v>Energy efficiency</v>
      </c>
      <c r="F96" s="26" t="str">
        <f>LINK!$C$967</f>
        <v>Energy flexibility and storage</v>
      </c>
      <c r="G96" s="26" t="str">
        <f>LINK!$C$968</f>
        <v>Comfort</v>
      </c>
      <c r="H96" s="26" t="str">
        <f>LINK!$C$969</f>
        <v>Convenience</v>
      </c>
      <c r="I96" s="26" t="str">
        <f>LINK!$C$970</f>
        <v>Health, well-being and accessibility</v>
      </c>
      <c r="J96" s="26" t="str">
        <f>LINK!$C$971</f>
        <v>Maintenance and fault prediction</v>
      </c>
      <c r="K96" s="26" t="str">
        <f>LINK!$C$972</f>
        <v>Information to occupants</v>
      </c>
    </row>
    <row r="97" spans="3:14" ht="15.5" thickTop="1" x14ac:dyDescent="0.75">
      <c r="C97" s="35" t="str">
        <f>LINK!$C$1001</f>
        <v>level 0</v>
      </c>
      <c r="D97" s="21" t="str">
        <f>VLOOKUP(C93,overview_of_services!$B$4:$I$111,4,FALSE)</f>
        <v>User defined level 1-0</v>
      </c>
      <c r="E97" s="237">
        <v>0</v>
      </c>
      <c r="F97" s="237">
        <v>0</v>
      </c>
      <c r="G97" s="237">
        <v>0</v>
      </c>
      <c r="H97" s="237">
        <v>0</v>
      </c>
      <c r="I97" s="237">
        <v>0</v>
      </c>
      <c r="J97" s="237">
        <v>0</v>
      </c>
      <c r="K97" s="237">
        <v>0</v>
      </c>
    </row>
    <row r="98" spans="3:14" x14ac:dyDescent="0.75">
      <c r="C98" s="35" t="str">
        <f>LINK!$C$1002</f>
        <v>level 1</v>
      </c>
      <c r="D98" s="1" t="str">
        <f>VLOOKUP(C93,overview_of_services!$B$4:$I$111,5,FALSE)</f>
        <v>User defined level 1-1</v>
      </c>
      <c r="E98" s="237">
        <v>0</v>
      </c>
      <c r="F98" s="237">
        <v>0</v>
      </c>
      <c r="G98" s="237">
        <v>0</v>
      </c>
      <c r="H98" s="237">
        <v>0</v>
      </c>
      <c r="I98" s="237">
        <v>0</v>
      </c>
      <c r="J98" s="237">
        <v>0</v>
      </c>
      <c r="K98" s="237">
        <v>0</v>
      </c>
    </row>
    <row r="99" spans="3:14" x14ac:dyDescent="0.75">
      <c r="C99" s="35" t="str">
        <f>LINK!$C$1003</f>
        <v>level 2</v>
      </c>
      <c r="D99" s="1" t="str">
        <f>VLOOKUP(C93,overview_of_services!$B$4:$I$111,6,FALSE)</f>
        <v>User defined level 1-2</v>
      </c>
      <c r="E99" s="237">
        <v>0</v>
      </c>
      <c r="F99" s="237">
        <v>0</v>
      </c>
      <c r="G99" s="237">
        <v>0</v>
      </c>
      <c r="H99" s="237">
        <v>0</v>
      </c>
      <c r="I99" s="237">
        <v>0</v>
      </c>
      <c r="J99" s="237">
        <v>0</v>
      </c>
      <c r="K99" s="237">
        <v>0</v>
      </c>
    </row>
    <row r="100" spans="3:14" x14ac:dyDescent="0.75">
      <c r="C100" s="35" t="str">
        <f>LINK!$C$1004</f>
        <v>level 3</v>
      </c>
      <c r="D100" s="1" t="str">
        <f>VLOOKUP(C93,overview_of_services!$B$4:$I$111,7,FALSE)</f>
        <v>User defined level 1-3</v>
      </c>
      <c r="E100" s="237">
        <v>0</v>
      </c>
      <c r="F100" s="237">
        <v>0</v>
      </c>
      <c r="G100" s="237">
        <v>0</v>
      </c>
      <c r="H100" s="237">
        <v>0</v>
      </c>
      <c r="I100" s="237">
        <v>0</v>
      </c>
      <c r="J100" s="237">
        <v>0</v>
      </c>
      <c r="K100" s="237">
        <v>0</v>
      </c>
    </row>
    <row r="101" spans="3:14" x14ac:dyDescent="0.75">
      <c r="C101" s="35" t="str">
        <f>LINK!$C$1005</f>
        <v>level 4</v>
      </c>
      <c r="D101" s="1" t="str">
        <f>VLOOKUP(C93,overview_of_services!$B$4:$I$111,8,FALSE)</f>
        <v>User defined level 1-4</v>
      </c>
      <c r="E101" s="237">
        <v>0</v>
      </c>
      <c r="F101" s="237">
        <v>0</v>
      </c>
      <c r="G101" s="237">
        <v>0</v>
      </c>
      <c r="H101" s="237">
        <v>0</v>
      </c>
      <c r="I101" s="237">
        <v>0</v>
      </c>
      <c r="J101" s="237">
        <v>0</v>
      </c>
      <c r="K101" s="237">
        <v>0</v>
      </c>
    </row>
    <row r="102" spans="3:14" ht="15.5" thickBot="1" x14ac:dyDescent="0.9">
      <c r="C102" s="23"/>
      <c r="D102" s="23"/>
      <c r="E102" s="24"/>
      <c r="F102" s="24"/>
      <c r="G102" s="24"/>
      <c r="H102" s="24"/>
      <c r="I102" s="24"/>
      <c r="J102" s="24"/>
      <c r="K102" s="24"/>
    </row>
    <row r="103" spans="3:14" ht="15.5" thickBot="1" x14ac:dyDescent="0.9">
      <c r="C103" s="20"/>
      <c r="D103" s="20" t="str">
        <f>LINK!$C$1007</f>
        <v>Information sources</v>
      </c>
      <c r="E103" s="3" t="s">
        <v>24</v>
      </c>
      <c r="F103" s="5" t="s">
        <v>24</v>
      </c>
      <c r="G103" s="5" t="s">
        <v>24</v>
      </c>
      <c r="H103" s="5" t="s">
        <v>24</v>
      </c>
      <c r="I103" s="5" t="s">
        <v>24</v>
      </c>
      <c r="J103" s="5" t="s">
        <v>24</v>
      </c>
      <c r="K103" s="5" t="s">
        <v>24</v>
      </c>
    </row>
    <row r="104" spans="3:14" ht="15.5" thickBot="1" x14ac:dyDescent="0.9">
      <c r="C104" s="20"/>
      <c r="D104" s="20" t="str">
        <f>LINK!$C$1008</f>
        <v>Standard?</v>
      </c>
      <c r="E104" s="3"/>
      <c r="F104" s="4"/>
      <c r="G104" s="5"/>
      <c r="H104" s="5"/>
      <c r="I104" s="5"/>
      <c r="J104" s="5"/>
      <c r="K104" s="5"/>
    </row>
    <row r="105" spans="3:14" ht="15.5" thickBot="1" x14ac:dyDescent="0.9">
      <c r="M105" s="145"/>
      <c r="N105" s="145"/>
    </row>
    <row r="106" spans="3:14" ht="15.5" thickBot="1" x14ac:dyDescent="0.9">
      <c r="C106" s="34" t="str">
        <f>LINK!$C$998</f>
        <v>code</v>
      </c>
      <c r="D106" s="28" t="str">
        <f>LINK!$C$999</f>
        <v>service</v>
      </c>
      <c r="E106" s="21">
        <f>VLOOKUP(C107,overview_of_services!$B$4:$O$111,9,FALSE)</f>
        <v>0</v>
      </c>
      <c r="F106" s="22"/>
      <c r="G106" s="25"/>
      <c r="H106" s="25"/>
      <c r="I106" s="25"/>
      <c r="J106" s="25"/>
      <c r="K106" s="25"/>
    </row>
    <row r="107" spans="3:14" ht="16.75" thickBot="1" x14ac:dyDescent="0.9">
      <c r="C107" s="33" t="str">
        <f>LINK!C902</f>
        <v>DHW-E3</v>
      </c>
      <c r="D107" s="144" t="str">
        <f>VLOOKUP(C107,overview_of_services!$B$4:$I$111,3,FALSE)</f>
        <v>User defined smart ready service 8</v>
      </c>
      <c r="E107" s="41"/>
      <c r="F107" s="414" t="str">
        <f>LINK!$C$1009</f>
        <v>Service group:</v>
      </c>
      <c r="G107" s="733" t="str">
        <f>VLOOKUP(C107,overview_of_services!$B$4:$I$111,2,FALSE)</f>
        <v>User defined service group 8</v>
      </c>
      <c r="H107" s="733"/>
      <c r="I107" s="414"/>
      <c r="J107" s="19"/>
      <c r="K107" s="19"/>
      <c r="M107" s="145" t="s">
        <v>1950</v>
      </c>
      <c r="N107" s="145">
        <f>ROW()</f>
        <v>107</v>
      </c>
    </row>
    <row r="108" spans="3:14" x14ac:dyDescent="0.75">
      <c r="C108" s="22"/>
      <c r="D108" s="22"/>
      <c r="E108" s="22"/>
      <c r="F108" s="22"/>
      <c r="G108" s="22"/>
      <c r="H108" s="22"/>
      <c r="I108" s="22"/>
      <c r="J108" s="22"/>
      <c r="K108" s="22"/>
    </row>
    <row r="109" spans="3:14" ht="14.5" customHeight="1" x14ac:dyDescent="0.75">
      <c r="C109" s="734" t="str">
        <f>LINK!$C$1000</f>
        <v>Functionality levels</v>
      </c>
      <c r="D109" s="734"/>
      <c r="E109" s="736" t="str">
        <f>LINK!$C$1006</f>
        <v>IMPACTS</v>
      </c>
      <c r="F109" s="736"/>
      <c r="G109" s="736"/>
      <c r="H109" s="736"/>
      <c r="I109" s="736"/>
      <c r="J109" s="736"/>
      <c r="K109" s="736"/>
    </row>
    <row r="110" spans="3:14" ht="30.25" thickBot="1" x14ac:dyDescent="0.9">
      <c r="C110" s="735"/>
      <c r="D110" s="735"/>
      <c r="E110" s="26" t="str">
        <f>LINK!$C$966</f>
        <v>Energy efficiency</v>
      </c>
      <c r="F110" s="26" t="str">
        <f>LINK!$C$967</f>
        <v>Energy flexibility and storage</v>
      </c>
      <c r="G110" s="26" t="str">
        <f>LINK!$C$968</f>
        <v>Comfort</v>
      </c>
      <c r="H110" s="26" t="str">
        <f>LINK!$C$969</f>
        <v>Convenience</v>
      </c>
      <c r="I110" s="26" t="str">
        <f>LINK!$C$970</f>
        <v>Health, well-being and accessibility</v>
      </c>
      <c r="J110" s="26" t="str">
        <f>LINK!$C$971</f>
        <v>Maintenance and fault prediction</v>
      </c>
      <c r="K110" s="26" t="str">
        <f>LINK!$C$972</f>
        <v>Information to occupants</v>
      </c>
    </row>
    <row r="111" spans="3:14" ht="15.5" thickTop="1" x14ac:dyDescent="0.75">
      <c r="C111" s="35" t="str">
        <f>LINK!$C$1001</f>
        <v>level 0</v>
      </c>
      <c r="D111" s="21" t="str">
        <f>VLOOKUP(C107,overview_of_services!$B$4:$I$111,4,FALSE)</f>
        <v>User defined level 1-0</v>
      </c>
      <c r="E111" s="237">
        <v>0</v>
      </c>
      <c r="F111" s="237">
        <v>0</v>
      </c>
      <c r="G111" s="237">
        <v>0</v>
      </c>
      <c r="H111" s="237">
        <v>0</v>
      </c>
      <c r="I111" s="237">
        <v>0</v>
      </c>
      <c r="J111" s="237">
        <v>0</v>
      </c>
      <c r="K111" s="237">
        <v>0</v>
      </c>
    </row>
    <row r="112" spans="3:14" x14ac:dyDescent="0.75">
      <c r="C112" s="35" t="str">
        <f>LINK!$C$1002</f>
        <v>level 1</v>
      </c>
      <c r="D112" s="1" t="str">
        <f>VLOOKUP(C107,overview_of_services!$B$4:$I$111,5,FALSE)</f>
        <v>User defined level 1-1</v>
      </c>
      <c r="E112" s="237">
        <v>0</v>
      </c>
      <c r="F112" s="237">
        <v>0</v>
      </c>
      <c r="G112" s="237">
        <v>0</v>
      </c>
      <c r="H112" s="237">
        <v>0</v>
      </c>
      <c r="I112" s="237">
        <v>0</v>
      </c>
      <c r="J112" s="237">
        <v>0</v>
      </c>
      <c r="K112" s="237">
        <v>0</v>
      </c>
    </row>
    <row r="113" spans="3:14" x14ac:dyDescent="0.75">
      <c r="C113" s="35" t="str">
        <f>LINK!$C$1003</f>
        <v>level 2</v>
      </c>
      <c r="D113" s="1" t="str">
        <f>VLOOKUP(C107,overview_of_services!$B$4:$I$111,6,FALSE)</f>
        <v>User defined level 1-2</v>
      </c>
      <c r="E113" s="237">
        <v>0</v>
      </c>
      <c r="F113" s="237">
        <v>0</v>
      </c>
      <c r="G113" s="237">
        <v>0</v>
      </c>
      <c r="H113" s="237">
        <v>0</v>
      </c>
      <c r="I113" s="237">
        <v>0</v>
      </c>
      <c r="J113" s="237">
        <v>0</v>
      </c>
      <c r="K113" s="237">
        <v>0</v>
      </c>
    </row>
    <row r="114" spans="3:14" x14ac:dyDescent="0.75">
      <c r="C114" s="35" t="str">
        <f>LINK!$C$1004</f>
        <v>level 3</v>
      </c>
      <c r="D114" s="1" t="str">
        <f>VLOOKUP(C107,overview_of_services!$B$4:$I$111,7,FALSE)</f>
        <v>User defined level 1-3</v>
      </c>
      <c r="E114" s="237">
        <v>0</v>
      </c>
      <c r="F114" s="237">
        <v>0</v>
      </c>
      <c r="G114" s="237">
        <v>0</v>
      </c>
      <c r="H114" s="237">
        <v>0</v>
      </c>
      <c r="I114" s="237">
        <v>0</v>
      </c>
      <c r="J114" s="237">
        <v>0</v>
      </c>
      <c r="K114" s="237">
        <v>0</v>
      </c>
    </row>
    <row r="115" spans="3:14" x14ac:dyDescent="0.75">
      <c r="C115" s="35" t="str">
        <f>LINK!$C$1005</f>
        <v>level 4</v>
      </c>
      <c r="D115" s="1" t="str">
        <f>VLOOKUP(C107,overview_of_services!$B$4:$I$111,8,FALSE)</f>
        <v>User defined level 1-4</v>
      </c>
      <c r="E115" s="237">
        <v>0</v>
      </c>
      <c r="F115" s="237">
        <v>0</v>
      </c>
      <c r="G115" s="237">
        <v>0</v>
      </c>
      <c r="H115" s="237">
        <v>0</v>
      </c>
      <c r="I115" s="237">
        <v>0</v>
      </c>
      <c r="J115" s="237">
        <v>0</v>
      </c>
      <c r="K115" s="237">
        <v>0</v>
      </c>
    </row>
    <row r="116" spans="3:14" ht="15.5" thickBot="1" x14ac:dyDescent="0.9">
      <c r="C116" s="23"/>
      <c r="D116" s="23"/>
      <c r="E116" s="24"/>
      <c r="F116" s="24"/>
      <c r="G116" s="24"/>
      <c r="H116" s="24"/>
      <c r="I116" s="24"/>
      <c r="J116" s="24"/>
      <c r="K116" s="24"/>
    </row>
    <row r="117" spans="3:14" ht="15.5" thickBot="1" x14ac:dyDescent="0.9">
      <c r="C117" s="20"/>
      <c r="D117" s="20" t="str">
        <f>LINK!$C$1007</f>
        <v>Information sources</v>
      </c>
      <c r="E117" s="3" t="s">
        <v>24</v>
      </c>
      <c r="F117" s="5" t="s">
        <v>24</v>
      </c>
      <c r="G117" s="5" t="s">
        <v>24</v>
      </c>
      <c r="H117" s="5" t="s">
        <v>24</v>
      </c>
      <c r="I117" s="5" t="s">
        <v>24</v>
      </c>
      <c r="J117" s="5" t="s">
        <v>24</v>
      </c>
      <c r="K117" s="5" t="s">
        <v>24</v>
      </c>
    </row>
    <row r="118" spans="3:14" ht="15.5" thickBot="1" x14ac:dyDescent="0.9">
      <c r="C118" s="20"/>
      <c r="D118" s="20" t="str">
        <f>LINK!$C$1008</f>
        <v>Standard?</v>
      </c>
      <c r="E118" s="3"/>
      <c r="F118" s="4"/>
      <c r="G118" s="5"/>
      <c r="H118" s="5"/>
      <c r="I118" s="5"/>
      <c r="J118" s="5"/>
      <c r="K118" s="5"/>
    </row>
    <row r="119" spans="3:14" ht="15.5" thickBot="1" x14ac:dyDescent="0.9">
      <c r="M119" s="145"/>
      <c r="N119" s="145"/>
    </row>
    <row r="120" spans="3:14" ht="15.5" thickBot="1" x14ac:dyDescent="0.9">
      <c r="C120" s="34" t="str">
        <f>LINK!$C$998</f>
        <v>code</v>
      </c>
      <c r="D120" s="28" t="str">
        <f>LINK!$C$999</f>
        <v>service</v>
      </c>
      <c r="E120" s="21">
        <f>VLOOKUP(C121,overview_of_services!$B$4:$O$111,9,FALSE)</f>
        <v>0</v>
      </c>
      <c r="F120" s="22"/>
      <c r="G120" s="25"/>
      <c r="H120" s="25"/>
      <c r="I120" s="25"/>
      <c r="J120" s="25"/>
      <c r="K120" s="25"/>
    </row>
    <row r="121" spans="3:14" ht="16.75" thickBot="1" x14ac:dyDescent="0.9">
      <c r="C121" s="33" t="str">
        <f>LINK!C903</f>
        <v>DHW-E4</v>
      </c>
      <c r="D121" s="144" t="str">
        <f>VLOOKUP(C121,overview_of_services!$B$4:$I$111,3,FALSE)</f>
        <v>User defined smart ready service 9</v>
      </c>
      <c r="E121" s="41"/>
      <c r="F121" s="414" t="str">
        <f>LINK!$C$1009</f>
        <v>Service group:</v>
      </c>
      <c r="G121" s="733" t="str">
        <f>VLOOKUP(C121,overview_of_services!$B$4:$I$111,2,FALSE)</f>
        <v>User defined service group 9</v>
      </c>
      <c r="H121" s="733"/>
      <c r="I121" s="414"/>
      <c r="J121" s="19"/>
      <c r="K121" s="19"/>
      <c r="M121" s="145" t="s">
        <v>1950</v>
      </c>
      <c r="N121" s="145">
        <f>ROW()</f>
        <v>121</v>
      </c>
    </row>
    <row r="122" spans="3:14" x14ac:dyDescent="0.75">
      <c r="C122" s="22"/>
      <c r="D122" s="22"/>
      <c r="E122" s="22"/>
      <c r="F122" s="22"/>
      <c r="G122" s="22"/>
      <c r="H122" s="22"/>
      <c r="I122" s="22"/>
      <c r="J122" s="22"/>
      <c r="K122" s="22"/>
    </row>
    <row r="123" spans="3:14" ht="14.5" customHeight="1" x14ac:dyDescent="0.75">
      <c r="C123" s="734" t="str">
        <f>LINK!$C$1000</f>
        <v>Functionality levels</v>
      </c>
      <c r="D123" s="734"/>
      <c r="E123" s="736" t="str">
        <f>LINK!$C$1006</f>
        <v>IMPACTS</v>
      </c>
      <c r="F123" s="736"/>
      <c r="G123" s="736"/>
      <c r="H123" s="736"/>
      <c r="I123" s="736"/>
      <c r="J123" s="736"/>
      <c r="K123" s="736"/>
    </row>
    <row r="124" spans="3:14" ht="30.25" thickBot="1" x14ac:dyDescent="0.9">
      <c r="C124" s="735"/>
      <c r="D124" s="735"/>
      <c r="E124" s="26" t="str">
        <f>LINK!$C$966</f>
        <v>Energy efficiency</v>
      </c>
      <c r="F124" s="26" t="str">
        <f>LINK!$C$967</f>
        <v>Energy flexibility and storage</v>
      </c>
      <c r="G124" s="26" t="str">
        <f>LINK!$C$968</f>
        <v>Comfort</v>
      </c>
      <c r="H124" s="26" t="str">
        <f>LINK!$C$969</f>
        <v>Convenience</v>
      </c>
      <c r="I124" s="26" t="str">
        <f>LINK!$C$970</f>
        <v>Health, well-being and accessibility</v>
      </c>
      <c r="J124" s="26" t="str">
        <f>LINK!$C$971</f>
        <v>Maintenance and fault prediction</v>
      </c>
      <c r="K124" s="26" t="str">
        <f>LINK!$C$972</f>
        <v>Information to occupants</v>
      </c>
    </row>
    <row r="125" spans="3:14" ht="15.5" thickTop="1" x14ac:dyDescent="0.75">
      <c r="C125" s="35" t="str">
        <f>LINK!$C$1001</f>
        <v>level 0</v>
      </c>
      <c r="D125" s="21" t="str">
        <f>VLOOKUP(C121,overview_of_services!$B$4:$I$111,4,FALSE)</f>
        <v>User defined level 1-0</v>
      </c>
      <c r="E125" s="237">
        <v>0</v>
      </c>
      <c r="F125" s="237">
        <v>0</v>
      </c>
      <c r="G125" s="237">
        <v>0</v>
      </c>
      <c r="H125" s="237">
        <v>0</v>
      </c>
      <c r="I125" s="237">
        <v>0</v>
      </c>
      <c r="J125" s="237">
        <v>0</v>
      </c>
      <c r="K125" s="237">
        <v>0</v>
      </c>
    </row>
    <row r="126" spans="3:14" x14ac:dyDescent="0.75">
      <c r="C126" s="35" t="str">
        <f>LINK!$C$1002</f>
        <v>level 1</v>
      </c>
      <c r="D126" s="1" t="str">
        <f>VLOOKUP(C121,overview_of_services!$B$4:$I$111,5,FALSE)</f>
        <v>User defined level 1-1</v>
      </c>
      <c r="E126" s="237">
        <v>0</v>
      </c>
      <c r="F126" s="237">
        <v>0</v>
      </c>
      <c r="G126" s="237">
        <v>0</v>
      </c>
      <c r="H126" s="237">
        <v>0</v>
      </c>
      <c r="I126" s="237">
        <v>0</v>
      </c>
      <c r="J126" s="237">
        <v>0</v>
      </c>
      <c r="K126" s="237">
        <v>0</v>
      </c>
    </row>
    <row r="127" spans="3:14" x14ac:dyDescent="0.75">
      <c r="C127" s="35" t="str">
        <f>LINK!$C$1003</f>
        <v>level 2</v>
      </c>
      <c r="D127" s="1" t="str">
        <f>VLOOKUP(C121,overview_of_services!$B$4:$I$111,6,FALSE)</f>
        <v>User defined level 1-2</v>
      </c>
      <c r="E127" s="237">
        <v>0</v>
      </c>
      <c r="F127" s="237">
        <v>0</v>
      </c>
      <c r="G127" s="237">
        <v>0</v>
      </c>
      <c r="H127" s="237">
        <v>0</v>
      </c>
      <c r="I127" s="237">
        <v>0</v>
      </c>
      <c r="J127" s="237">
        <v>0</v>
      </c>
      <c r="K127" s="237">
        <v>0</v>
      </c>
    </row>
    <row r="128" spans="3:14" x14ac:dyDescent="0.75">
      <c r="C128" s="35" t="str">
        <f>LINK!$C$1004</f>
        <v>level 3</v>
      </c>
      <c r="D128" s="1" t="str">
        <f>VLOOKUP(C121,overview_of_services!$B$4:$I$111,7,FALSE)</f>
        <v>User defined level 1-3</v>
      </c>
      <c r="E128" s="237">
        <v>0</v>
      </c>
      <c r="F128" s="237">
        <v>0</v>
      </c>
      <c r="G128" s="237">
        <v>0</v>
      </c>
      <c r="H128" s="237">
        <v>0</v>
      </c>
      <c r="I128" s="237">
        <v>0</v>
      </c>
      <c r="J128" s="237">
        <v>0</v>
      </c>
      <c r="K128" s="237">
        <v>0</v>
      </c>
    </row>
    <row r="129" spans="3:14" x14ac:dyDescent="0.75">
      <c r="C129" s="35" t="str">
        <f>LINK!$C$1005</f>
        <v>level 4</v>
      </c>
      <c r="D129" s="1" t="str">
        <f>VLOOKUP(C121,overview_of_services!$B$4:$I$111,8,FALSE)</f>
        <v>User defined level 1-4</v>
      </c>
      <c r="E129" s="237">
        <v>0</v>
      </c>
      <c r="F129" s="237">
        <v>0</v>
      </c>
      <c r="G129" s="237">
        <v>0</v>
      </c>
      <c r="H129" s="237">
        <v>0</v>
      </c>
      <c r="I129" s="237">
        <v>0</v>
      </c>
      <c r="J129" s="237">
        <v>0</v>
      </c>
      <c r="K129" s="237">
        <v>0</v>
      </c>
    </row>
    <row r="130" spans="3:14" ht="15.5" thickBot="1" x14ac:dyDescent="0.9">
      <c r="C130" s="23"/>
      <c r="D130" s="23"/>
      <c r="E130" s="24"/>
      <c r="F130" s="24"/>
      <c r="G130" s="24"/>
      <c r="H130" s="24"/>
      <c r="I130" s="24"/>
      <c r="J130" s="24"/>
      <c r="K130" s="24"/>
    </row>
    <row r="131" spans="3:14" ht="15.5" thickBot="1" x14ac:dyDescent="0.9">
      <c r="C131" s="20"/>
      <c r="D131" s="20" t="str">
        <f>LINK!$C$1007</f>
        <v>Information sources</v>
      </c>
      <c r="E131" s="3" t="s">
        <v>24</v>
      </c>
      <c r="F131" s="5" t="s">
        <v>24</v>
      </c>
      <c r="G131" s="5" t="s">
        <v>24</v>
      </c>
      <c r="H131" s="5" t="s">
        <v>24</v>
      </c>
      <c r="I131" s="5" t="s">
        <v>24</v>
      </c>
      <c r="J131" s="5" t="s">
        <v>24</v>
      </c>
      <c r="K131" s="5" t="s">
        <v>24</v>
      </c>
    </row>
    <row r="132" spans="3:14" ht="15.5" thickBot="1" x14ac:dyDescent="0.9">
      <c r="C132" s="20"/>
      <c r="D132" s="20" t="str">
        <f>LINK!$C$1008</f>
        <v>Standard?</v>
      </c>
      <c r="E132" s="3"/>
      <c r="F132" s="4"/>
      <c r="G132" s="5"/>
      <c r="H132" s="5"/>
      <c r="I132" s="5"/>
      <c r="J132" s="5"/>
      <c r="K132" s="5"/>
    </row>
    <row r="133" spans="3:14" ht="15.5" thickBot="1" x14ac:dyDescent="0.9">
      <c r="M133" s="145"/>
      <c r="N133" s="145"/>
    </row>
    <row r="134" spans="3:14" ht="15.5" thickBot="1" x14ac:dyDescent="0.9">
      <c r="C134" s="34" t="str">
        <f>LINK!$C$998</f>
        <v>code</v>
      </c>
      <c r="D134" s="28" t="str">
        <f>LINK!$C$999</f>
        <v>service</v>
      </c>
      <c r="E134" s="21">
        <f>VLOOKUP(C135,overview_of_services!$B$4:$O$111,9,FALSE)</f>
        <v>0</v>
      </c>
      <c r="F134" s="22"/>
      <c r="G134" s="25"/>
      <c r="H134" s="25"/>
      <c r="I134" s="25"/>
      <c r="J134" s="25"/>
      <c r="K134" s="25"/>
    </row>
    <row r="135" spans="3:14" ht="16.75" thickBot="1" x14ac:dyDescent="0.9">
      <c r="C135" s="33" t="str">
        <f>LINK!C904</f>
        <v>DHW-E5</v>
      </c>
      <c r="D135" s="144" t="str">
        <f>VLOOKUP(C135,overview_of_services!$B$4:$I$111,3,FALSE)</f>
        <v>User defined smart ready service 10</v>
      </c>
      <c r="E135" s="41"/>
      <c r="F135" s="414" t="str">
        <f>LINK!$C$1009</f>
        <v>Service group:</v>
      </c>
      <c r="G135" s="733" t="str">
        <f>VLOOKUP(C135,overview_of_services!$B$4:$I$111,2,FALSE)</f>
        <v>User defined service group 10</v>
      </c>
      <c r="H135" s="733"/>
      <c r="I135" s="414"/>
      <c r="J135" s="19"/>
      <c r="K135" s="19"/>
      <c r="M135" s="145" t="s">
        <v>1950</v>
      </c>
      <c r="N135" s="145">
        <f>ROW()</f>
        <v>135</v>
      </c>
    </row>
    <row r="136" spans="3:14" x14ac:dyDescent="0.75">
      <c r="C136" s="22"/>
      <c r="D136" s="22"/>
      <c r="E136" s="22"/>
      <c r="F136" s="22"/>
      <c r="G136" s="22"/>
      <c r="H136" s="22"/>
      <c r="I136" s="22"/>
      <c r="J136" s="22"/>
      <c r="K136" s="22"/>
    </row>
    <row r="137" spans="3:14" ht="14.5" customHeight="1" x14ac:dyDescent="0.75">
      <c r="C137" s="734" t="str">
        <f>LINK!$C$1000</f>
        <v>Functionality levels</v>
      </c>
      <c r="D137" s="734"/>
      <c r="E137" s="736" t="str">
        <f>LINK!$C$1006</f>
        <v>IMPACTS</v>
      </c>
      <c r="F137" s="736"/>
      <c r="G137" s="736"/>
      <c r="H137" s="736"/>
      <c r="I137" s="736"/>
      <c r="J137" s="736"/>
      <c r="K137" s="736"/>
    </row>
    <row r="138" spans="3:14" ht="30.25" thickBot="1" x14ac:dyDescent="0.9">
      <c r="C138" s="735"/>
      <c r="D138" s="735"/>
      <c r="E138" s="26" t="str">
        <f>LINK!$C$966</f>
        <v>Energy efficiency</v>
      </c>
      <c r="F138" s="26" t="str">
        <f>LINK!$C$967</f>
        <v>Energy flexibility and storage</v>
      </c>
      <c r="G138" s="26" t="str">
        <f>LINK!$C$968</f>
        <v>Comfort</v>
      </c>
      <c r="H138" s="26" t="str">
        <f>LINK!$C$969</f>
        <v>Convenience</v>
      </c>
      <c r="I138" s="26" t="str">
        <f>LINK!$C$970</f>
        <v>Health, well-being and accessibility</v>
      </c>
      <c r="J138" s="26" t="str">
        <f>LINK!$C$971</f>
        <v>Maintenance and fault prediction</v>
      </c>
      <c r="K138" s="26" t="str">
        <f>LINK!$C$972</f>
        <v>Information to occupants</v>
      </c>
    </row>
    <row r="139" spans="3:14" ht="15.5" thickTop="1" x14ac:dyDescent="0.75">
      <c r="C139" s="35" t="str">
        <f>LINK!$C$1001</f>
        <v>level 0</v>
      </c>
      <c r="D139" s="21" t="str">
        <f>VLOOKUP(C135,overview_of_services!$B$4:$I$111,4,FALSE)</f>
        <v>User defined level 1-0</v>
      </c>
      <c r="E139" s="237">
        <v>0</v>
      </c>
      <c r="F139" s="237">
        <v>0</v>
      </c>
      <c r="G139" s="237">
        <v>0</v>
      </c>
      <c r="H139" s="237">
        <v>0</v>
      </c>
      <c r="I139" s="237">
        <v>0</v>
      </c>
      <c r="J139" s="237">
        <v>0</v>
      </c>
      <c r="K139" s="237">
        <v>0</v>
      </c>
    </row>
    <row r="140" spans="3:14" x14ac:dyDescent="0.75">
      <c r="C140" s="35" t="str">
        <f>LINK!$C$1002</f>
        <v>level 1</v>
      </c>
      <c r="D140" s="1" t="str">
        <f>VLOOKUP(C135,overview_of_services!$B$4:$I$111,5,FALSE)</f>
        <v>User defined level 1-1</v>
      </c>
      <c r="E140" s="237">
        <v>0</v>
      </c>
      <c r="F140" s="237">
        <v>0</v>
      </c>
      <c r="G140" s="237">
        <v>0</v>
      </c>
      <c r="H140" s="237">
        <v>0</v>
      </c>
      <c r="I140" s="237">
        <v>0</v>
      </c>
      <c r="J140" s="237">
        <v>0</v>
      </c>
      <c r="K140" s="237">
        <v>0</v>
      </c>
    </row>
    <row r="141" spans="3:14" x14ac:dyDescent="0.75">
      <c r="C141" s="35" t="str">
        <f>LINK!$C$1003</f>
        <v>level 2</v>
      </c>
      <c r="D141" s="1" t="str">
        <f>VLOOKUP(C135,overview_of_services!$B$4:$I$111,6,FALSE)</f>
        <v>User defined level 1-2</v>
      </c>
      <c r="E141" s="237">
        <v>0</v>
      </c>
      <c r="F141" s="237">
        <v>0</v>
      </c>
      <c r="G141" s="237">
        <v>0</v>
      </c>
      <c r="H141" s="237">
        <v>0</v>
      </c>
      <c r="I141" s="237">
        <v>0</v>
      </c>
      <c r="J141" s="237">
        <v>0</v>
      </c>
      <c r="K141" s="237">
        <v>0</v>
      </c>
    </row>
    <row r="142" spans="3:14" x14ac:dyDescent="0.75">
      <c r="C142" s="35" t="str">
        <f>LINK!$C$1004</f>
        <v>level 3</v>
      </c>
      <c r="D142" s="1" t="str">
        <f>VLOOKUP(C135,overview_of_services!$B$4:$I$111,7,FALSE)</f>
        <v>User defined level 1-3</v>
      </c>
      <c r="E142" s="237">
        <v>0</v>
      </c>
      <c r="F142" s="237">
        <v>0</v>
      </c>
      <c r="G142" s="237">
        <v>0</v>
      </c>
      <c r="H142" s="237">
        <v>0</v>
      </c>
      <c r="I142" s="237">
        <v>0</v>
      </c>
      <c r="J142" s="237">
        <v>0</v>
      </c>
      <c r="K142" s="237">
        <v>0</v>
      </c>
    </row>
    <row r="143" spans="3:14" x14ac:dyDescent="0.75">
      <c r="C143" s="35" t="str">
        <f>LINK!$C$1005</f>
        <v>level 4</v>
      </c>
      <c r="D143" s="1" t="str">
        <f>VLOOKUP(C135,overview_of_services!$B$4:$I$111,8,FALSE)</f>
        <v>User defined level 1-4</v>
      </c>
      <c r="E143" s="237">
        <v>0</v>
      </c>
      <c r="F143" s="237">
        <v>0</v>
      </c>
      <c r="G143" s="237">
        <v>0</v>
      </c>
      <c r="H143" s="237">
        <v>0</v>
      </c>
      <c r="I143" s="237">
        <v>0</v>
      </c>
      <c r="J143" s="237">
        <v>0</v>
      </c>
      <c r="K143" s="237">
        <v>0</v>
      </c>
    </row>
    <row r="144" spans="3:14" ht="15.5" thickBot="1" x14ac:dyDescent="0.9">
      <c r="C144" s="23"/>
      <c r="D144" s="23"/>
      <c r="E144" s="24"/>
      <c r="F144" s="24"/>
      <c r="G144" s="24"/>
      <c r="H144" s="24"/>
      <c r="I144" s="24"/>
      <c r="J144" s="24"/>
      <c r="K144" s="24"/>
    </row>
    <row r="145" spans="3:11" ht="15.5" thickBot="1" x14ac:dyDescent="0.9">
      <c r="C145" s="20"/>
      <c r="D145" s="20" t="str">
        <f>LINK!$C$1007</f>
        <v>Information sources</v>
      </c>
      <c r="E145" s="3" t="s">
        <v>24</v>
      </c>
      <c r="F145" s="5" t="s">
        <v>24</v>
      </c>
      <c r="G145" s="5" t="s">
        <v>24</v>
      </c>
      <c r="H145" s="5" t="s">
        <v>24</v>
      </c>
      <c r="I145" s="5" t="s">
        <v>24</v>
      </c>
      <c r="J145" s="5" t="s">
        <v>24</v>
      </c>
      <c r="K145" s="5" t="s">
        <v>24</v>
      </c>
    </row>
    <row r="146" spans="3:11" ht="15.5" thickBot="1" x14ac:dyDescent="0.9">
      <c r="C146" s="20"/>
      <c r="D146" s="20" t="str">
        <f>LINK!$C$1008</f>
        <v>Standard?</v>
      </c>
      <c r="E146" s="3"/>
      <c r="F146" s="4"/>
      <c r="G146" s="5"/>
      <c r="H146" s="5"/>
      <c r="I146" s="5"/>
      <c r="J146" s="5"/>
      <c r="K146" s="5"/>
    </row>
  </sheetData>
  <mergeCells count="30">
    <mergeCell ref="G63:H63"/>
    <mergeCell ref="C65:D66"/>
    <mergeCell ref="E65:K65"/>
    <mergeCell ref="G4:H4"/>
    <mergeCell ref="C6:D7"/>
    <mergeCell ref="E6:K6"/>
    <mergeCell ref="G18:H18"/>
    <mergeCell ref="C20:D21"/>
    <mergeCell ref="E20:K20"/>
    <mergeCell ref="G34:H34"/>
    <mergeCell ref="C36:D37"/>
    <mergeCell ref="E36:K36"/>
    <mergeCell ref="G48:H48"/>
    <mergeCell ref="C50:D51"/>
    <mergeCell ref="E50:K50"/>
    <mergeCell ref="G79:H79"/>
    <mergeCell ref="C81:D82"/>
    <mergeCell ref="E81:K81"/>
    <mergeCell ref="G93:H93"/>
    <mergeCell ref="C95:D96"/>
    <mergeCell ref="E95:K95"/>
    <mergeCell ref="G135:H135"/>
    <mergeCell ref="C137:D138"/>
    <mergeCell ref="E137:K137"/>
    <mergeCell ref="G107:H107"/>
    <mergeCell ref="C109:D110"/>
    <mergeCell ref="E109:K109"/>
    <mergeCell ref="G121:H121"/>
    <mergeCell ref="C123:D124"/>
    <mergeCell ref="E123:K123"/>
  </mergeCells>
  <conditionalFormatting sqref="B4">
    <cfRule type="expression" dxfId="174" priority="135">
      <formula>E4="yes"</formula>
    </cfRule>
  </conditionalFormatting>
  <conditionalFormatting sqref="B18">
    <cfRule type="expression" dxfId="173" priority="134">
      <formula>E18="yes"</formula>
    </cfRule>
  </conditionalFormatting>
  <conditionalFormatting sqref="B34">
    <cfRule type="expression" dxfId="172" priority="133">
      <formula>E34="yes"</formula>
    </cfRule>
  </conditionalFormatting>
  <conditionalFormatting sqref="B63">
    <cfRule type="expression" dxfId="171" priority="111">
      <formula>E63="yes"</formula>
    </cfRule>
  </conditionalFormatting>
  <conditionalFormatting sqref="C22:C26">
    <cfRule type="expression" dxfId="170" priority="32">
      <formula>$D22=0</formula>
    </cfRule>
  </conditionalFormatting>
  <conditionalFormatting sqref="C38:C42">
    <cfRule type="expression" dxfId="169" priority="31">
      <formula>$D38=0</formula>
    </cfRule>
  </conditionalFormatting>
  <conditionalFormatting sqref="C52:C56">
    <cfRule type="expression" dxfId="168" priority="30">
      <formula>$D52=0</formula>
    </cfRule>
  </conditionalFormatting>
  <conditionalFormatting sqref="C97:C101">
    <cfRule type="expression" dxfId="167" priority="37">
      <formula>$D97=0</formula>
    </cfRule>
  </conditionalFormatting>
  <conditionalFormatting sqref="C83:D87">
    <cfRule type="expression" dxfId="166" priority="50">
      <formula>$D83=0</formula>
    </cfRule>
  </conditionalFormatting>
  <conditionalFormatting sqref="C111:D115">
    <cfRule type="expression" dxfId="165" priority="36">
      <formula>$D111=0</formula>
    </cfRule>
  </conditionalFormatting>
  <conditionalFormatting sqref="C125:D129">
    <cfRule type="expression" dxfId="164" priority="35">
      <formula>$D125=0</formula>
    </cfRule>
  </conditionalFormatting>
  <conditionalFormatting sqref="C139:D143">
    <cfRule type="expression" dxfId="163" priority="34">
      <formula>$D139=0</formula>
    </cfRule>
  </conditionalFormatting>
  <conditionalFormatting sqref="C8:K12">
    <cfRule type="expression" dxfId="162" priority="33">
      <formula>$D8=0</formula>
    </cfRule>
  </conditionalFormatting>
  <conditionalFormatting sqref="C67:K71">
    <cfRule type="expression" dxfId="161" priority="29">
      <formula>$D67=0</formula>
    </cfRule>
  </conditionalFormatting>
  <conditionalFormatting sqref="D12:D101">
    <cfRule type="expression" dxfId="160" priority="47">
      <formula>$D12=0</formula>
    </cfRule>
  </conditionalFormatting>
  <conditionalFormatting sqref="D22:K32 F33:K33 D34:K35 D38:K46 F47:K47 D48:K49 D52:K61 F62:K62 D63:K64">
    <cfRule type="expression" dxfId="159" priority="95">
      <formula>$D22=0</formula>
    </cfRule>
  </conditionalFormatting>
  <conditionalFormatting sqref="E3">
    <cfRule type="colorScale" priority="17">
      <colorScale>
        <cfvo type="num" val="0"/>
        <cfvo type="num" val="1"/>
        <color rgb="FFF7ABAB"/>
        <color theme="9" tint="0.39997558519241921"/>
      </colorScale>
    </cfRule>
    <cfRule type="iconSet" priority="18">
      <iconSet iconSet="3Symbols">
        <cfvo type="percent" val="0"/>
        <cfvo type="num" val="0.33"/>
        <cfvo type="num" val="1"/>
      </iconSet>
    </cfRule>
  </conditionalFormatting>
  <conditionalFormatting sqref="E17">
    <cfRule type="colorScale" priority="15">
      <colorScale>
        <cfvo type="num" val="0"/>
        <cfvo type="num" val="1"/>
        <color rgb="FFF7ABAB"/>
        <color theme="9" tint="0.39997558519241921"/>
      </colorScale>
    </cfRule>
    <cfRule type="iconSet" priority="16">
      <iconSet iconSet="3Symbols">
        <cfvo type="percent" val="0"/>
        <cfvo type="num" val="0.33"/>
        <cfvo type="num" val="1"/>
      </iconSet>
    </cfRule>
  </conditionalFormatting>
  <conditionalFormatting sqref="E33">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47">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62">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78">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92">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106">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120">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134">
    <cfRule type="colorScale" priority="39">
      <colorScale>
        <cfvo type="num" val="0"/>
        <cfvo type="num" val="1"/>
        <color rgb="FFF7ABAB"/>
        <color theme="9" tint="0.39997558519241921"/>
      </colorScale>
    </cfRule>
    <cfRule type="iconSet" priority="40">
      <iconSet iconSet="3Symbols">
        <cfvo type="percent" val="0"/>
        <cfvo type="num" val="0.33"/>
        <cfvo type="num" val="1"/>
      </iconSet>
    </cfRule>
  </conditionalFormatting>
  <conditionalFormatting sqref="E23:K25">
    <cfRule type="expression" dxfId="158" priority="122">
      <formula>$D23=0</formula>
    </cfRule>
  </conditionalFormatting>
  <conditionalFormatting sqref="M22:S24">
    <cfRule type="expression" dxfId="157" priority="28">
      <formula>$D22=0</formula>
    </cfRule>
  </conditionalFormatting>
  <conditionalFormatting sqref="U22:AA25">
    <cfRule type="expression" dxfId="156" priority="19">
      <formula>$D22=0</formula>
    </cfRule>
  </conditionalFormatting>
  <dataValidations disablePrompts="1" count="1">
    <dataValidation allowBlank="1" showInputMessage="1" showErrorMessage="1" promptTitle="impact score:" prompt="please insert your own defined impact score" sqref="E125:K129 E111:K115 E83:K87 E97:K101 E139:K143" xr:uid="{96F8279F-2CBD-4866-8982-1DA5D09D2A81}"/>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44AD-0767-45CD-8804-823EB0A95A73}">
  <dimension ref="A1:O224"/>
  <sheetViews>
    <sheetView topLeftCell="A51" zoomScale="85" zoomScaleNormal="85" workbookViewId="0">
      <selection activeCell="D56" sqref="D56"/>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17.1796875" customWidth="1"/>
    <col min="7" max="11" width="17.1796875"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LINK!C990</f>
        <v>Cooling</v>
      </c>
      <c r="E1" s="31"/>
      <c r="F1" s="31"/>
      <c r="G1" s="32"/>
      <c r="H1" s="32"/>
      <c r="I1" s="32"/>
      <c r="J1" s="32"/>
      <c r="K1" s="32"/>
    </row>
    <row r="2" spans="1:14" ht="17.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36.75" customHeight="1" outlineLevel="1" thickBot="1" x14ac:dyDescent="1.5">
      <c r="A4" s="22"/>
      <c r="B4" s="38" t="s">
        <v>1949</v>
      </c>
      <c r="C4" s="33" t="str">
        <f>LINK!C275</f>
        <v>C-1a</v>
      </c>
      <c r="D4" s="37" t="str">
        <f>VLOOKUP(C4,overview_of_services!$B$4:$I$52,3,FALSE)</f>
        <v>Cooling emission control</v>
      </c>
      <c r="E4" s="41"/>
      <c r="F4" s="414" t="str">
        <f>LINK!$C$1009</f>
        <v>Service group:</v>
      </c>
      <c r="G4" s="733" t="str">
        <f>VLOOKUP(C4,overview_of_services!$B$4:$I$52,2,FALSE)</f>
        <v>Cooling control - demand side</v>
      </c>
      <c r="H4" s="733"/>
      <c r="I4" s="414"/>
      <c r="J4" s="19"/>
      <c r="K4" s="19"/>
      <c r="M4" s="145" t="s">
        <v>1950</v>
      </c>
      <c r="N4" s="145">
        <f>ROW()</f>
        <v>4</v>
      </c>
    </row>
    <row r="5" spans="1:14" ht="5.25"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No automatic control</v>
      </c>
      <c r="E8" s="27">
        <v>0</v>
      </c>
      <c r="F8" s="27">
        <v>0</v>
      </c>
      <c r="G8" s="27">
        <v>0</v>
      </c>
      <c r="H8" s="27">
        <v>0</v>
      </c>
      <c r="I8" s="27">
        <v>0</v>
      </c>
      <c r="J8" s="27">
        <v>0</v>
      </c>
      <c r="K8" s="27">
        <v>0</v>
      </c>
    </row>
    <row r="9" spans="1:14" s="145" customFormat="1" ht="35.25" customHeight="1" outlineLevel="2" x14ac:dyDescent="0.75">
      <c r="A9" s="22"/>
      <c r="B9" s="22"/>
      <c r="C9" s="35" t="str">
        <f>LINK!$C$1002</f>
        <v>level 1</v>
      </c>
      <c r="D9" s="1" t="str">
        <f>VLOOKUP(C4,overview_of_services!$B$4:$I$52,5,FALSE)</f>
        <v>Central automatic control</v>
      </c>
      <c r="E9" s="27">
        <v>1</v>
      </c>
      <c r="F9" s="27">
        <v>0</v>
      </c>
      <c r="G9" s="27">
        <v>1</v>
      </c>
      <c r="H9" s="27">
        <v>1</v>
      </c>
      <c r="I9" s="27">
        <v>1</v>
      </c>
      <c r="J9" s="27">
        <v>0</v>
      </c>
      <c r="K9" s="27">
        <v>0</v>
      </c>
    </row>
    <row r="10" spans="1:14" s="145" customFormat="1" ht="21" outlineLevel="2" x14ac:dyDescent="0.75">
      <c r="A10" s="22"/>
      <c r="B10" s="22"/>
      <c r="C10" s="35" t="str">
        <f>LINK!$C$1003</f>
        <v>level 2</v>
      </c>
      <c r="D10" s="1" t="str">
        <f>VLOOKUP(C4,overview_of_services!$B$4:$I$52,6,FALSE)</f>
        <v>Individual room control</v>
      </c>
      <c r="E10" s="27">
        <v>1</v>
      </c>
      <c r="F10" s="27">
        <v>0</v>
      </c>
      <c r="G10" s="27">
        <v>1</v>
      </c>
      <c r="H10" s="27">
        <v>2</v>
      </c>
      <c r="I10" s="27">
        <v>2</v>
      </c>
      <c r="J10" s="27">
        <v>0</v>
      </c>
      <c r="K10" s="27">
        <v>0</v>
      </c>
    </row>
    <row r="11" spans="1:14" s="145" customFormat="1" ht="29.5" outlineLevel="2" x14ac:dyDescent="0.75">
      <c r="A11" s="22"/>
      <c r="B11" s="22"/>
      <c r="C11" s="35" t="str">
        <f>LINK!$C$1004</f>
        <v>level 3</v>
      </c>
      <c r="D11" s="1" t="str">
        <f>VLOOKUP(C4,overview_of_services!$B$4:$I$52,7,FALSE)</f>
        <v>Individual room control with communication between controllers and to BACS</v>
      </c>
      <c r="E11" s="27">
        <v>2</v>
      </c>
      <c r="F11" s="27">
        <v>0</v>
      </c>
      <c r="G11" s="27">
        <v>2</v>
      </c>
      <c r="H11" s="27">
        <v>3</v>
      </c>
      <c r="I11" s="27">
        <v>2</v>
      </c>
      <c r="J11" s="27">
        <v>1</v>
      </c>
      <c r="K11" s="27">
        <v>0</v>
      </c>
    </row>
    <row r="12" spans="1:14" s="145" customFormat="1" ht="21" outlineLevel="2" x14ac:dyDescent="0.75">
      <c r="A12" s="22"/>
      <c r="B12" s="22"/>
      <c r="C12" s="35" t="str">
        <f>LINK!$C$1005</f>
        <v>level 4</v>
      </c>
      <c r="D12" s="1" t="str">
        <f>VLOOKUP(C4,overview_of_services!$B$4:$I$52,8,FALSE)</f>
        <v>Individual room control with communication and occupancy detection</v>
      </c>
      <c r="E12" s="27">
        <v>3</v>
      </c>
      <c r="F12" s="27">
        <v>0</v>
      </c>
      <c r="G12" s="27">
        <v>2</v>
      </c>
      <c r="H12" s="27">
        <v>3</v>
      </c>
      <c r="I12" s="27">
        <v>2</v>
      </c>
      <c r="J12" s="27">
        <v>1</v>
      </c>
      <c r="K12" s="27">
        <v>0</v>
      </c>
    </row>
    <row r="13" spans="1:14" s="145" customFormat="1" ht="6" customHeight="1" outlineLevel="3" thickBot="1" x14ac:dyDescent="0.9">
      <c r="A13" s="22"/>
      <c r="B13" s="22"/>
      <c r="C13" s="23"/>
      <c r="D13" s="23"/>
      <c r="E13" s="24"/>
      <c r="F13" s="24"/>
      <c r="G13" s="24"/>
      <c r="H13" s="24"/>
      <c r="I13" s="24"/>
      <c r="J13" s="24"/>
      <c r="K13" s="24"/>
    </row>
    <row r="14" spans="1:14" s="145" customFormat="1" ht="30.75" customHeight="1" outlineLevel="3" thickBot="1" x14ac:dyDescent="0.9">
      <c r="A14" s="22"/>
      <c r="B14" s="22"/>
      <c r="C14" s="20"/>
      <c r="D14" s="20" t="str">
        <f>LINK!$C$1007</f>
        <v>Information sources</v>
      </c>
      <c r="E14" s="3" t="s">
        <v>1953</v>
      </c>
      <c r="F14" s="5" t="s">
        <v>1953</v>
      </c>
      <c r="G14" s="5" t="s">
        <v>1953</v>
      </c>
      <c r="H14" s="5" t="s">
        <v>1953</v>
      </c>
      <c r="I14" s="5" t="s">
        <v>1953</v>
      </c>
      <c r="J14" s="5" t="s">
        <v>1953</v>
      </c>
      <c r="K14" s="5" t="s">
        <v>1953</v>
      </c>
    </row>
    <row r="15" spans="1:14" s="145" customFormat="1" ht="30.75" customHeight="1" outlineLevel="3" thickBot="1" x14ac:dyDescent="0.9">
      <c r="A15" s="22"/>
      <c r="B15" s="22"/>
      <c r="C15" s="20"/>
      <c r="D15" s="20" t="str">
        <f>LINK!$C$1008</f>
        <v>Standard?</v>
      </c>
      <c r="E15" s="3" t="s">
        <v>1951</v>
      </c>
      <c r="F15" s="4"/>
      <c r="G15" s="5"/>
      <c r="H15" s="5"/>
      <c r="I15" s="5"/>
      <c r="J15" s="5"/>
      <c r="K15" s="5"/>
    </row>
    <row r="16" spans="1:14" ht="20.25" customHeight="1" outlineLevel="2" thickBot="1" x14ac:dyDescent="0.9">
      <c r="C16" s="22"/>
      <c r="D16" s="22"/>
      <c r="E16" s="22"/>
      <c r="F16" s="22"/>
      <c r="G16" s="25"/>
      <c r="H16" s="25"/>
      <c r="I16" s="25"/>
      <c r="J16" s="25"/>
      <c r="K16" s="25"/>
    </row>
    <row r="17" spans="1:14" ht="17.25" customHeight="1" outlineLevel="1" thickBot="1" x14ac:dyDescent="0.9">
      <c r="C17" s="34" t="str">
        <f>LINK!$C$998</f>
        <v>code</v>
      </c>
      <c r="D17" s="28" t="str">
        <f>LINK!$C$999</f>
        <v>service</v>
      </c>
      <c r="E17" s="21">
        <f>VLOOKUP(C18,overview_of_services!$B$4:$O$111,9,FALSE)</f>
        <v>0</v>
      </c>
      <c r="F17" s="22"/>
      <c r="G17" s="25"/>
      <c r="H17" s="25"/>
      <c r="I17" s="25"/>
      <c r="J17" s="25"/>
      <c r="K17" s="25"/>
    </row>
    <row r="18" spans="1:14" s="145" customFormat="1" ht="36.75" customHeight="1" outlineLevel="1" thickBot="1" x14ac:dyDescent="1.5">
      <c r="A18" s="22"/>
      <c r="B18" s="38" t="s">
        <v>1949</v>
      </c>
      <c r="C18" s="33" t="str">
        <f>LINK!C276</f>
        <v>C-1b</v>
      </c>
      <c r="D18" s="37" t="str">
        <f>VLOOKUP(C18,overview_of_services!$B$4:$I$52,3,FALSE)</f>
        <v>Emission control for TABS (cooling mode)</v>
      </c>
      <c r="E18" s="41"/>
      <c r="F18" s="414" t="str">
        <f>LINK!$C$1009</f>
        <v>Service group:</v>
      </c>
      <c r="G18" s="733" t="str">
        <f>VLOOKUP(C18,overview_of_services!$B$4:$I$52,2,FALSE)</f>
        <v>Cooling control - demand side</v>
      </c>
      <c r="H18" s="733"/>
      <c r="I18" s="414"/>
      <c r="J18" s="19"/>
      <c r="K18" s="19"/>
      <c r="M18" s="145" t="s">
        <v>1950</v>
      </c>
      <c r="N18" s="145">
        <f>ROW()</f>
        <v>18</v>
      </c>
    </row>
    <row r="19" spans="1:14" ht="5.25" customHeight="1" outlineLevel="1" x14ac:dyDescent="0.75">
      <c r="C19" s="22"/>
      <c r="D19" s="22"/>
      <c r="E19" s="22"/>
      <c r="F19" s="22"/>
      <c r="G19" s="22"/>
      <c r="H19" s="22"/>
      <c r="I19" s="22"/>
      <c r="J19" s="22"/>
      <c r="K19" s="22"/>
    </row>
    <row r="20" spans="1:14" ht="20.25" customHeight="1" outlineLevel="2" x14ac:dyDescent="0.75">
      <c r="C20" s="734" t="str">
        <f>LINK!$C$1000</f>
        <v>Functionality levels</v>
      </c>
      <c r="D20" s="734"/>
      <c r="E20" s="736" t="str">
        <f>LINK!$C$1006</f>
        <v>IMPACTS</v>
      </c>
      <c r="F20" s="736"/>
      <c r="G20" s="736"/>
      <c r="H20" s="736"/>
      <c r="I20" s="736"/>
      <c r="J20" s="736"/>
      <c r="K20" s="736"/>
    </row>
    <row r="21" spans="1:14" ht="36.75" customHeight="1" outlineLevel="2" thickBot="1" x14ac:dyDescent="0.9">
      <c r="C21" s="735"/>
      <c r="D21" s="735"/>
      <c r="E21" s="26" t="str">
        <f>LINK!$C$966</f>
        <v>Energy efficiency</v>
      </c>
      <c r="F21" s="26" t="str">
        <f>LINK!$C$967</f>
        <v>Energy flexibility and storage</v>
      </c>
      <c r="G21" s="26" t="str">
        <f>LINK!$C$968</f>
        <v>Comfort</v>
      </c>
      <c r="H21" s="26" t="str">
        <f>LINK!$C$969</f>
        <v>Convenience</v>
      </c>
      <c r="I21" s="26" t="str">
        <f>LINK!$C$970</f>
        <v>Health, well-being and accessibility</v>
      </c>
      <c r="J21" s="26" t="str">
        <f>LINK!$C$971</f>
        <v>Maintenance and fault prediction</v>
      </c>
      <c r="K21" s="26" t="str">
        <f>LINK!$C$972</f>
        <v>Information to occupants</v>
      </c>
    </row>
    <row r="22" spans="1:14" s="145" customFormat="1" ht="35.25" customHeight="1" outlineLevel="2" thickTop="1" x14ac:dyDescent="0.75">
      <c r="A22" s="22"/>
      <c r="B22" s="22"/>
      <c r="C22" s="35" t="str">
        <f>LINK!$C$1001</f>
        <v>level 0</v>
      </c>
      <c r="D22" s="21" t="str">
        <f>VLOOKUP(C18,overview_of_services!$B$4:$I$52,4,FALSE)</f>
        <v>No automatic control</v>
      </c>
      <c r="E22" s="27">
        <v>0</v>
      </c>
      <c r="F22" s="27">
        <v>0</v>
      </c>
      <c r="G22" s="27">
        <v>0</v>
      </c>
      <c r="H22" s="27">
        <v>0</v>
      </c>
      <c r="I22" s="27">
        <v>0</v>
      </c>
      <c r="J22" s="27">
        <v>0</v>
      </c>
      <c r="K22" s="27">
        <v>0</v>
      </c>
    </row>
    <row r="23" spans="1:14" s="145" customFormat="1" ht="35.25" customHeight="1" outlineLevel="2" x14ac:dyDescent="0.75">
      <c r="A23" s="22"/>
      <c r="B23" s="22"/>
      <c r="C23" s="35" t="str">
        <f>LINK!$C$1002</f>
        <v>level 1</v>
      </c>
      <c r="D23" s="1" t="str">
        <f>VLOOKUP(C18,overview_of_services!$B$4:$I$52,5,FALSE)</f>
        <v>Central automatic control</v>
      </c>
      <c r="E23" s="27">
        <v>1</v>
      </c>
      <c r="F23" s="27">
        <v>0</v>
      </c>
      <c r="G23" s="27">
        <v>1</v>
      </c>
      <c r="H23" s="27">
        <v>1</v>
      </c>
      <c r="I23" s="27">
        <v>1</v>
      </c>
      <c r="J23" s="27">
        <v>0</v>
      </c>
      <c r="K23" s="27">
        <v>0</v>
      </c>
    </row>
    <row r="24" spans="1:14" s="145" customFormat="1" ht="35.25" customHeight="1" outlineLevel="2" x14ac:dyDescent="0.75">
      <c r="A24" s="22"/>
      <c r="B24" s="22"/>
      <c r="C24" s="35" t="str">
        <f>LINK!$C$1003</f>
        <v>level 2</v>
      </c>
      <c r="D24" s="1" t="str">
        <f>VLOOKUP(C18,overview_of_services!$B$4:$I$52,6,FALSE)</f>
        <v>Advanced central automatic control</v>
      </c>
      <c r="E24" s="27">
        <v>1</v>
      </c>
      <c r="F24" s="27">
        <v>0</v>
      </c>
      <c r="G24" s="27">
        <v>1</v>
      </c>
      <c r="H24" s="27">
        <v>1</v>
      </c>
      <c r="I24" s="27">
        <v>2</v>
      </c>
      <c r="J24" s="27">
        <v>0</v>
      </c>
      <c r="K24" s="27">
        <v>0</v>
      </c>
    </row>
    <row r="25" spans="1:14" s="145" customFormat="1" ht="35.25" customHeight="1" outlineLevel="2" x14ac:dyDescent="0.75">
      <c r="A25" s="22"/>
      <c r="B25" s="22"/>
      <c r="C25" s="35" t="str">
        <f>LINK!$C$1004</f>
        <v>level 3</v>
      </c>
      <c r="D25" s="1" t="str">
        <f>VLOOKUP(C18,overview_of_services!$B$4:$I$52,7,FALSE)</f>
        <v>Advanced central automatic control with intermittent operation and/or room temperature feedback control</v>
      </c>
      <c r="E25" s="27">
        <v>2</v>
      </c>
      <c r="F25" s="27">
        <v>0</v>
      </c>
      <c r="G25" s="27">
        <v>2</v>
      </c>
      <c r="H25" s="27">
        <v>3</v>
      </c>
      <c r="I25" s="27">
        <v>2</v>
      </c>
      <c r="J25" s="27">
        <v>1</v>
      </c>
      <c r="K25" s="27">
        <v>1</v>
      </c>
    </row>
    <row r="26" spans="1:14" s="145" customFormat="1" ht="35.25" customHeight="1" outlineLevel="2" x14ac:dyDescent="0.75">
      <c r="A26" s="22"/>
      <c r="B26" s="22"/>
      <c r="C26" s="35" t="str">
        <f>LINK!$C$1005</f>
        <v>level 4</v>
      </c>
      <c r="D26" s="1">
        <f>VLOOKUP(C18,overview_of_services!$B$4:$I$52,8,FALSE)</f>
        <v>0</v>
      </c>
      <c r="E26" s="39"/>
      <c r="F26" s="27"/>
      <c r="G26" s="39"/>
      <c r="H26" s="39"/>
      <c r="I26" s="27"/>
      <c r="J26" s="27"/>
      <c r="K26" s="27"/>
    </row>
    <row r="27" spans="1:14" s="145" customFormat="1" ht="6" customHeight="1" outlineLevel="3" thickBot="1" x14ac:dyDescent="0.9">
      <c r="A27" s="22"/>
      <c r="B27" s="22"/>
      <c r="C27" s="23"/>
      <c r="D27" s="23"/>
      <c r="E27" s="24"/>
      <c r="F27" s="24"/>
      <c r="G27" s="24"/>
      <c r="H27" s="24"/>
      <c r="I27" s="24"/>
      <c r="J27" s="24"/>
      <c r="K27" s="24"/>
    </row>
    <row r="28" spans="1:14" s="145" customFormat="1" ht="30.75" customHeight="1" outlineLevel="3" thickBot="1" x14ac:dyDescent="0.9">
      <c r="A28" s="22"/>
      <c r="B28" s="22"/>
      <c r="C28" s="20"/>
      <c r="D28" s="20" t="str">
        <f>LINK!$C$1007</f>
        <v>Information sources</v>
      </c>
      <c r="E28" s="3" t="s">
        <v>1953</v>
      </c>
      <c r="F28" s="5" t="s">
        <v>1953</v>
      </c>
      <c r="G28" s="5" t="s">
        <v>1953</v>
      </c>
      <c r="H28" s="5" t="s">
        <v>1953</v>
      </c>
      <c r="I28" s="5" t="s">
        <v>1953</v>
      </c>
      <c r="J28" s="5" t="s">
        <v>1953</v>
      </c>
      <c r="K28" s="5" t="s">
        <v>1953</v>
      </c>
    </row>
    <row r="29" spans="1:14" s="145" customFormat="1" ht="30.75" customHeight="1" outlineLevel="3" thickBot="1" x14ac:dyDescent="0.9">
      <c r="A29" s="22"/>
      <c r="B29" s="22"/>
      <c r="C29" s="20"/>
      <c r="D29" s="20" t="str">
        <f>LINK!$C$1008</f>
        <v>Standard?</v>
      </c>
      <c r="E29" s="3" t="s">
        <v>1951</v>
      </c>
      <c r="F29" s="4"/>
      <c r="G29" s="5"/>
      <c r="H29" s="5"/>
      <c r="I29" s="5"/>
      <c r="J29" s="5"/>
      <c r="K29" s="5"/>
    </row>
    <row r="30" spans="1:14" ht="20.25" customHeight="1" outlineLevel="2" thickBot="1" x14ac:dyDescent="0.9">
      <c r="C30" s="22"/>
      <c r="D30" s="22"/>
      <c r="E30" s="22"/>
      <c r="F30" s="22"/>
      <c r="G30" s="25"/>
      <c r="H30" s="25"/>
      <c r="I30" s="25"/>
      <c r="J30" s="25"/>
      <c r="K30" s="25"/>
    </row>
    <row r="31" spans="1:14" ht="17.25" customHeight="1" outlineLevel="1" thickBot="1" x14ac:dyDescent="0.9">
      <c r="C31" s="34" t="str">
        <f>LINK!$C$998</f>
        <v>code</v>
      </c>
      <c r="D31" s="28" t="str">
        <f>LINK!$C$999</f>
        <v>service</v>
      </c>
      <c r="E31" s="21">
        <f>VLOOKUP(C32,overview_of_services!$B$4:$O$111,9,FALSE)</f>
        <v>0</v>
      </c>
      <c r="F31" s="22"/>
      <c r="G31" s="25"/>
      <c r="H31" s="25"/>
      <c r="I31" s="25"/>
      <c r="J31" s="25"/>
      <c r="K31" s="25"/>
    </row>
    <row r="32" spans="1:14" s="145" customFormat="1" ht="36.75" customHeight="1" outlineLevel="1" thickBot="1" x14ac:dyDescent="1.5">
      <c r="A32" s="22"/>
      <c r="B32" s="38" t="s">
        <v>1949</v>
      </c>
      <c r="C32" s="33" t="str">
        <f>LINK!C277</f>
        <v>C-1c</v>
      </c>
      <c r="D32" s="37" t="str">
        <f>VLOOKUP(C32,overview_of_services!$B$4:$I$52,3,FALSE)</f>
        <v>Control of distribution network chilled water temperature (supply or return)</v>
      </c>
      <c r="E32" s="41"/>
      <c r="F32" s="414" t="str">
        <f>LINK!$C$1009</f>
        <v>Service group:</v>
      </c>
      <c r="G32" s="733" t="str">
        <f>VLOOKUP(C32,overview_of_services!$B$4:$I$52,2,FALSE)</f>
        <v>Cooling control - demand side</v>
      </c>
      <c r="H32" s="733"/>
      <c r="I32" s="414"/>
      <c r="J32" s="19"/>
      <c r="K32" s="19"/>
      <c r="M32" s="145" t="s">
        <v>1950</v>
      </c>
      <c r="N32" s="145">
        <f>ROW()</f>
        <v>32</v>
      </c>
    </row>
    <row r="33" spans="1:14" ht="5.25" customHeight="1" outlineLevel="1" x14ac:dyDescent="0.75">
      <c r="C33" s="22"/>
      <c r="D33" s="22"/>
      <c r="E33" s="22"/>
      <c r="F33" s="22"/>
      <c r="G33" s="22"/>
      <c r="H33" s="22"/>
      <c r="I33" s="22"/>
      <c r="J33" s="22"/>
      <c r="K33" s="22"/>
    </row>
    <row r="34" spans="1:14" ht="20.25" customHeight="1" outlineLevel="2" x14ac:dyDescent="0.75">
      <c r="C34" s="734" t="str">
        <f>LINK!$C$1000</f>
        <v>Functionality levels</v>
      </c>
      <c r="D34" s="734"/>
      <c r="E34" s="736" t="str">
        <f>LINK!$C$1006</f>
        <v>IMPACTS</v>
      </c>
      <c r="F34" s="736"/>
      <c r="G34" s="736"/>
      <c r="H34" s="736"/>
      <c r="I34" s="736"/>
      <c r="J34" s="736"/>
      <c r="K34" s="736"/>
    </row>
    <row r="35" spans="1:14" ht="36.75" customHeight="1" outlineLevel="2" thickBot="1" x14ac:dyDescent="0.9">
      <c r="C35" s="735"/>
      <c r="D35" s="735"/>
      <c r="E35" s="26" t="str">
        <f>LINK!$C$966</f>
        <v>Energy efficiency</v>
      </c>
      <c r="F35" s="26" t="str">
        <f>LINK!$C$967</f>
        <v>Energy flexibility and storage</v>
      </c>
      <c r="G35" s="26" t="str">
        <f>LINK!$C$968</f>
        <v>Comfort</v>
      </c>
      <c r="H35" s="26" t="str">
        <f>LINK!$C$969</f>
        <v>Convenience</v>
      </c>
      <c r="I35" s="26" t="str">
        <f>LINK!$C$970</f>
        <v>Health, well-being and accessibility</v>
      </c>
      <c r="J35" s="26" t="str">
        <f>LINK!$C$971</f>
        <v>Maintenance and fault prediction</v>
      </c>
      <c r="K35" s="26" t="str">
        <f>LINK!$C$972</f>
        <v>Information to occupants</v>
      </c>
    </row>
    <row r="36" spans="1:14" s="145" customFormat="1" ht="35.25" customHeight="1" outlineLevel="2" thickTop="1" x14ac:dyDescent="0.75">
      <c r="A36" s="22"/>
      <c r="B36" s="22"/>
      <c r="C36" s="35" t="str">
        <f>LINK!$C$1001</f>
        <v>level 0</v>
      </c>
      <c r="D36" s="21" t="str">
        <f>VLOOKUP(C32,overview_of_services!$B$4:$I$52,4,FALSE)</f>
        <v>Constant temperature control</v>
      </c>
      <c r="E36" s="27">
        <v>0</v>
      </c>
      <c r="F36" s="27">
        <v>0</v>
      </c>
      <c r="G36" s="27">
        <v>0</v>
      </c>
      <c r="H36" s="27">
        <v>0</v>
      </c>
      <c r="I36" s="27">
        <v>0</v>
      </c>
      <c r="J36" s="27">
        <v>0</v>
      </c>
      <c r="K36" s="27">
        <v>0</v>
      </c>
    </row>
    <row r="37" spans="1:14" s="145" customFormat="1" ht="35.25" customHeight="1" outlineLevel="2" x14ac:dyDescent="0.75">
      <c r="A37" s="22"/>
      <c r="B37" s="22"/>
      <c r="C37" s="35" t="str">
        <f>LINK!$C$1002</f>
        <v>level 1</v>
      </c>
      <c r="D37" s="1" t="str">
        <f>VLOOKUP(C32,overview_of_services!$B$4:$I$52,5,FALSE)</f>
        <v>Outside temperature compensated control</v>
      </c>
      <c r="E37" s="27">
        <v>1</v>
      </c>
      <c r="F37" s="27">
        <v>0</v>
      </c>
      <c r="G37" s="27">
        <v>1</v>
      </c>
      <c r="H37" s="27">
        <v>1</v>
      </c>
      <c r="I37" s="27">
        <v>0</v>
      </c>
      <c r="J37" s="27">
        <v>0</v>
      </c>
      <c r="K37" s="27">
        <v>0</v>
      </c>
    </row>
    <row r="38" spans="1:14" s="145" customFormat="1" ht="35.25" customHeight="1" outlineLevel="2" x14ac:dyDescent="0.75">
      <c r="A38" s="22"/>
      <c r="B38" s="22"/>
      <c r="C38" s="35" t="str">
        <f>LINK!$C$1003</f>
        <v>level 2</v>
      </c>
      <c r="D38" s="1" t="str">
        <f>VLOOKUP(C32,overview_of_services!$B$4:$I$52,6,FALSE)</f>
        <v>Demand based control</v>
      </c>
      <c r="E38" s="27">
        <v>2</v>
      </c>
      <c r="F38" s="27">
        <v>0</v>
      </c>
      <c r="G38" s="27">
        <v>1</v>
      </c>
      <c r="H38" s="27">
        <v>1</v>
      </c>
      <c r="I38" s="27">
        <v>0</v>
      </c>
      <c r="J38" s="27">
        <v>0</v>
      </c>
      <c r="K38" s="27">
        <v>0</v>
      </c>
    </row>
    <row r="39" spans="1:14" s="145" customFormat="1" ht="35.25" customHeight="1" outlineLevel="2" x14ac:dyDescent="0.75">
      <c r="A39" s="22"/>
      <c r="B39" s="22"/>
      <c r="C39" s="35" t="str">
        <f>LINK!$C$1004</f>
        <v>level 3</v>
      </c>
      <c r="D39" s="1">
        <f>VLOOKUP(C32,overview_of_services!$B$4:$I$52,7,FALSE)</f>
        <v>0</v>
      </c>
      <c r="E39" s="27" t="s">
        <v>1952</v>
      </c>
      <c r="F39" s="27" t="s">
        <v>1952</v>
      </c>
      <c r="G39" s="27" t="s">
        <v>1952</v>
      </c>
      <c r="H39" s="27" t="s">
        <v>1952</v>
      </c>
      <c r="I39" s="27" t="s">
        <v>1952</v>
      </c>
      <c r="J39" s="27" t="s">
        <v>1952</v>
      </c>
      <c r="K39" s="27" t="s">
        <v>1952</v>
      </c>
    </row>
    <row r="40" spans="1:14" s="145" customFormat="1" ht="35.25" customHeight="1" outlineLevel="2" x14ac:dyDescent="0.75">
      <c r="A40" s="22"/>
      <c r="B40" s="22"/>
      <c r="C40" s="35" t="str">
        <f>LINK!$C$1005</f>
        <v>level 4</v>
      </c>
      <c r="D40" s="1">
        <f>VLOOKUP(C32,overview_of_services!$B$4:$I$52,8,FALSE)</f>
        <v>0</v>
      </c>
      <c r="E40" s="39"/>
      <c r="F40" s="27"/>
      <c r="G40" s="39"/>
      <c r="H40" s="39"/>
      <c r="I40" s="27"/>
      <c r="J40" s="27"/>
      <c r="K40" s="27"/>
    </row>
    <row r="41" spans="1:14" s="145" customFormat="1" ht="6" customHeight="1" outlineLevel="3" thickBot="1" x14ac:dyDescent="0.9">
      <c r="A41" s="22"/>
      <c r="B41" s="22"/>
      <c r="C41" s="23"/>
      <c r="D41" s="23"/>
      <c r="E41" s="24"/>
      <c r="F41" s="24"/>
      <c r="G41" s="24"/>
      <c r="H41" s="24"/>
      <c r="I41" s="24"/>
      <c r="J41" s="24"/>
      <c r="K41" s="24"/>
    </row>
    <row r="42" spans="1:14" s="145" customFormat="1" ht="30.75" customHeight="1" outlineLevel="3" thickBot="1" x14ac:dyDescent="0.9">
      <c r="A42" s="22"/>
      <c r="B42" s="22"/>
      <c r="C42" s="20"/>
      <c r="D42" s="20" t="str">
        <f>LINK!$C$1007</f>
        <v>Information sources</v>
      </c>
      <c r="E42" s="3" t="s">
        <v>1953</v>
      </c>
      <c r="F42" s="5" t="s">
        <v>1953</v>
      </c>
      <c r="G42" s="5" t="s">
        <v>1953</v>
      </c>
      <c r="H42" s="5" t="s">
        <v>1953</v>
      </c>
      <c r="I42" s="5" t="s">
        <v>1953</v>
      </c>
      <c r="J42" s="5" t="s">
        <v>1953</v>
      </c>
      <c r="K42" s="5" t="s">
        <v>1953</v>
      </c>
    </row>
    <row r="43" spans="1:14" s="145" customFormat="1" ht="30.75" customHeight="1" outlineLevel="3" thickBot="1" x14ac:dyDescent="0.9">
      <c r="A43" s="22"/>
      <c r="B43" s="22"/>
      <c r="C43" s="20"/>
      <c r="D43" s="20" t="str">
        <f>LINK!$C$1008</f>
        <v>Standard?</v>
      </c>
      <c r="E43" s="3" t="s">
        <v>1951</v>
      </c>
      <c r="F43" s="4"/>
      <c r="G43" s="5"/>
      <c r="H43" s="5"/>
      <c r="I43" s="5"/>
      <c r="J43" s="5"/>
      <c r="K43" s="5"/>
    </row>
    <row r="44" spans="1:14" ht="20.25" customHeight="1" outlineLevel="2" thickBot="1" x14ac:dyDescent="0.9">
      <c r="C44" s="22"/>
      <c r="D44" s="22"/>
      <c r="E44" s="22"/>
      <c r="F44" s="22"/>
      <c r="G44" s="25"/>
      <c r="H44" s="25"/>
      <c r="I44" s="25"/>
      <c r="J44" s="25"/>
      <c r="K44" s="25"/>
    </row>
    <row r="45" spans="1:14" ht="17.25" customHeight="1" outlineLevel="1" thickBot="1" x14ac:dyDescent="0.9">
      <c r="C45" s="34" t="str">
        <f>LINK!$C$998</f>
        <v>code</v>
      </c>
      <c r="D45" s="28" t="str">
        <f>LINK!$C$999</f>
        <v>service</v>
      </c>
      <c r="E45" s="21">
        <f>VLOOKUP(C46,overview_of_services!$B$4:$O$111,9,FALSE)</f>
        <v>0</v>
      </c>
      <c r="F45" s="22"/>
      <c r="G45" s="25"/>
      <c r="H45" s="25"/>
      <c r="I45" s="25"/>
      <c r="J45" s="25"/>
      <c r="K45" s="25"/>
    </row>
    <row r="46" spans="1:14" s="145" customFormat="1" ht="36.75" customHeight="1" outlineLevel="1" thickBot="1" x14ac:dyDescent="1.5">
      <c r="A46" s="22"/>
      <c r="B46" s="38" t="s">
        <v>1949</v>
      </c>
      <c r="C46" s="33" t="str">
        <f>LINK!C278</f>
        <v>C-1d</v>
      </c>
      <c r="D46" s="37" t="str">
        <f>VLOOKUP(C46,overview_of_services!$B$4:$I$52,3,FALSE)</f>
        <v>Control of distribution pumps in networks</v>
      </c>
      <c r="E46" s="41"/>
      <c r="F46" s="414" t="str">
        <f>LINK!$C$1009</f>
        <v>Service group:</v>
      </c>
      <c r="G46" s="733" t="str">
        <f>VLOOKUP(C46,overview_of_services!$B$4:$I$52,2,FALSE)</f>
        <v>Cooling control - demand side</v>
      </c>
      <c r="H46" s="733"/>
      <c r="I46" s="414"/>
      <c r="J46" s="19"/>
      <c r="K46" s="19"/>
      <c r="M46" s="145" t="s">
        <v>1950</v>
      </c>
      <c r="N46" s="145">
        <f>ROW()</f>
        <v>46</v>
      </c>
    </row>
    <row r="47" spans="1:14" ht="5.25" customHeight="1" outlineLevel="1" x14ac:dyDescent="0.75">
      <c r="C47" s="22"/>
      <c r="D47" s="22"/>
      <c r="E47" s="22"/>
      <c r="F47" s="22"/>
      <c r="G47" s="22"/>
      <c r="H47" s="22"/>
      <c r="I47" s="22"/>
      <c r="J47" s="22"/>
      <c r="K47" s="22"/>
    </row>
    <row r="48" spans="1:14" ht="20.25" customHeight="1" outlineLevel="2" x14ac:dyDescent="0.75">
      <c r="C48" s="734" t="str">
        <f>LINK!$C$1000</f>
        <v>Functionality levels</v>
      </c>
      <c r="D48" s="734"/>
      <c r="E48" s="736" t="str">
        <f>LINK!$C$1006</f>
        <v>IMPACTS</v>
      </c>
      <c r="F48" s="736"/>
      <c r="G48" s="736"/>
      <c r="H48" s="736"/>
      <c r="I48" s="736"/>
      <c r="J48" s="736"/>
      <c r="K48" s="736"/>
    </row>
    <row r="49" spans="1:11" ht="36.75" customHeight="1" outlineLevel="2" thickBot="1" x14ac:dyDescent="0.9">
      <c r="C49" s="735"/>
      <c r="D49" s="735"/>
      <c r="E49" s="26" t="str">
        <f>LINK!$C$966</f>
        <v>Energy efficiency</v>
      </c>
      <c r="F49" s="26" t="str">
        <f>LINK!$C$967</f>
        <v>Energy flexibility and storage</v>
      </c>
      <c r="G49" s="26" t="str">
        <f>LINK!$C$968</f>
        <v>Comfort</v>
      </c>
      <c r="H49" s="26" t="str">
        <f>LINK!$C$969</f>
        <v>Convenience</v>
      </c>
      <c r="I49" s="26" t="str">
        <f>LINK!$C$970</f>
        <v>Health, well-being and accessibility</v>
      </c>
      <c r="J49" s="26" t="str">
        <f>LINK!$C$971</f>
        <v>Maintenance and fault prediction</v>
      </c>
      <c r="K49" s="26" t="str">
        <f>LINK!$C$972</f>
        <v>Information to occupants</v>
      </c>
    </row>
    <row r="50" spans="1:11" s="145" customFormat="1" ht="35.25" customHeight="1" outlineLevel="2" thickTop="1" x14ac:dyDescent="0.75">
      <c r="A50" s="22"/>
      <c r="B50" s="22"/>
      <c r="C50" s="35" t="str">
        <f>LINK!$C$1001</f>
        <v>level 0</v>
      </c>
      <c r="D50" s="21" t="str">
        <f>VLOOKUP(C46,overview_of_services!$B$4:$I$52,4,FALSE)</f>
        <v>No automatic control</v>
      </c>
      <c r="E50" s="27">
        <v>0</v>
      </c>
      <c r="F50" s="27">
        <v>0</v>
      </c>
      <c r="G50" s="27">
        <v>0</v>
      </c>
      <c r="H50" s="27">
        <v>0</v>
      </c>
      <c r="I50" s="27">
        <v>0</v>
      </c>
      <c r="J50" s="27">
        <v>0</v>
      </c>
      <c r="K50" s="27">
        <v>0</v>
      </c>
    </row>
    <row r="51" spans="1:11" s="145" customFormat="1" ht="35.25" customHeight="1" outlineLevel="2" x14ac:dyDescent="0.75">
      <c r="A51" s="22"/>
      <c r="B51" s="22"/>
      <c r="C51" s="35" t="str">
        <f>LINK!$C$1002</f>
        <v>level 1</v>
      </c>
      <c r="D51" s="1" t="str">
        <f>VLOOKUP(C46,overview_of_services!$B$4:$I$52,5,FALSE)</f>
        <v>On off control</v>
      </c>
      <c r="E51" s="27">
        <v>1</v>
      </c>
      <c r="F51" s="27">
        <v>0</v>
      </c>
      <c r="G51" s="27">
        <v>0</v>
      </c>
      <c r="H51" s="27">
        <v>0</v>
      </c>
      <c r="I51" s="27">
        <v>0</v>
      </c>
      <c r="J51" s="27">
        <v>0</v>
      </c>
      <c r="K51" s="27">
        <v>0</v>
      </c>
    </row>
    <row r="52" spans="1:11" s="145" customFormat="1" ht="35.25" customHeight="1" outlineLevel="2" x14ac:dyDescent="0.75">
      <c r="A52" s="22"/>
      <c r="B52" s="22"/>
      <c r="C52" s="35" t="str">
        <f>LINK!$C$1003</f>
        <v>level 2</v>
      </c>
      <c r="D52" s="1" t="str">
        <f>VLOOKUP(C46,overview_of_services!$B$4:$I$52,6,FALSE)</f>
        <v>Multi-Stage control</v>
      </c>
      <c r="E52" s="27">
        <v>2</v>
      </c>
      <c r="F52" s="27">
        <v>0</v>
      </c>
      <c r="G52" s="27">
        <v>0</v>
      </c>
      <c r="H52" s="27">
        <v>0</v>
      </c>
      <c r="I52" s="27">
        <v>0</v>
      </c>
      <c r="J52" s="27">
        <v>0</v>
      </c>
      <c r="K52" s="27">
        <v>0</v>
      </c>
    </row>
    <row r="53" spans="1:11" s="145" customFormat="1" ht="35.25" customHeight="1" outlineLevel="2" x14ac:dyDescent="1">
      <c r="A53" s="22"/>
      <c r="B53" s="22"/>
      <c r="C53" s="35" t="str">
        <f>LINK!$C$1004</f>
        <v>level 3</v>
      </c>
      <c r="D53" s="1" t="str">
        <f>VLOOKUP(C46,overview_of_services!$B$4:$I$52,7,FALSE)</f>
        <v>Variable speed pump control (pump unit (internal) estimations)</v>
      </c>
      <c r="E53" s="152">
        <v>2</v>
      </c>
      <c r="F53" s="27">
        <v>0</v>
      </c>
      <c r="G53" s="27">
        <v>0</v>
      </c>
      <c r="H53" s="27">
        <v>0</v>
      </c>
      <c r="I53" s="27">
        <v>0</v>
      </c>
      <c r="J53" s="27">
        <v>0</v>
      </c>
      <c r="K53" s="27">
        <v>0</v>
      </c>
    </row>
    <row r="54" spans="1:11" s="145" customFormat="1" ht="35.25" customHeight="1" outlineLevel="2" x14ac:dyDescent="1">
      <c r="A54" s="22"/>
      <c r="B54" s="22"/>
      <c r="C54" s="35" t="str">
        <f>LINK!$C$1005</f>
        <v>level 4</v>
      </c>
      <c r="D54" s="1" t="str">
        <f>VLOOKUP(C46,overview_of_services!$B$4:$I$52,8,FALSE)</f>
        <v>Variable speed pump control (external demand signal)</v>
      </c>
      <c r="E54" s="152">
        <v>2</v>
      </c>
      <c r="F54" s="27">
        <v>0</v>
      </c>
      <c r="G54" s="27">
        <v>0</v>
      </c>
      <c r="H54" s="27">
        <v>0</v>
      </c>
      <c r="I54" s="27">
        <v>0</v>
      </c>
      <c r="J54" s="27">
        <v>0</v>
      </c>
      <c r="K54" s="27">
        <v>0</v>
      </c>
    </row>
    <row r="55" spans="1:11" s="145" customFormat="1" ht="6" customHeight="1" outlineLevel="3" thickBot="1" x14ac:dyDescent="0.9">
      <c r="A55" s="22"/>
      <c r="B55" s="22"/>
      <c r="C55" s="23"/>
      <c r="D55" s="23"/>
      <c r="E55" s="24"/>
      <c r="F55" s="24"/>
      <c r="G55" s="24"/>
      <c r="H55" s="24"/>
      <c r="I55" s="24"/>
      <c r="J55" s="24"/>
      <c r="K55" s="24"/>
    </row>
    <row r="56" spans="1:11" s="145" customFormat="1" ht="30.75" customHeight="1" outlineLevel="3" thickBot="1" x14ac:dyDescent="0.9">
      <c r="A56" s="22"/>
      <c r="B56" s="22"/>
      <c r="C56" s="20"/>
      <c r="D56" s="20" t="str">
        <f>LINK!$C$1007</f>
        <v>Information sources</v>
      </c>
      <c r="E56" s="3" t="s">
        <v>1953</v>
      </c>
      <c r="F56" s="5" t="s">
        <v>1953</v>
      </c>
      <c r="G56" s="5" t="s">
        <v>1953</v>
      </c>
      <c r="H56" s="5" t="s">
        <v>1953</v>
      </c>
      <c r="I56" s="5" t="s">
        <v>1953</v>
      </c>
      <c r="J56" s="5" t="s">
        <v>1953</v>
      </c>
      <c r="K56" s="5" t="s">
        <v>1953</v>
      </c>
    </row>
    <row r="57" spans="1:11" s="145" customFormat="1" ht="30.75" customHeight="1" outlineLevel="3" thickBot="1" x14ac:dyDescent="0.9">
      <c r="A57" s="22"/>
      <c r="B57" s="22"/>
      <c r="C57" s="20"/>
      <c r="D57" s="20" t="str">
        <f>LINK!$C$1008</f>
        <v>Standard?</v>
      </c>
      <c r="E57" s="3" t="s">
        <v>1951</v>
      </c>
      <c r="F57" s="4"/>
      <c r="G57" s="5"/>
      <c r="H57" s="5"/>
      <c r="I57" s="5"/>
      <c r="J57" s="5"/>
      <c r="K57" s="5"/>
    </row>
    <row r="58" spans="1:11" ht="20.25" customHeight="1" outlineLevel="2" x14ac:dyDescent="0.75">
      <c r="C58" s="22"/>
      <c r="D58" s="22"/>
      <c r="E58" s="22"/>
      <c r="F58" s="22"/>
      <c r="G58" s="25"/>
      <c r="H58" s="25"/>
      <c r="I58" s="25"/>
      <c r="J58" s="25"/>
      <c r="K58" s="25"/>
    </row>
    <row r="59" spans="1:11" ht="5.25" customHeight="1" outlineLevel="1" thickBot="1" x14ac:dyDescent="0.9">
      <c r="C59" s="22"/>
      <c r="D59" s="22"/>
      <c r="E59" s="22"/>
      <c r="F59" s="22"/>
      <c r="G59" s="22"/>
      <c r="H59" s="22"/>
      <c r="I59" s="22"/>
      <c r="J59" s="22"/>
      <c r="K59" s="22"/>
    </row>
    <row r="60" spans="1:11" ht="20.25" hidden="1" customHeight="1" outlineLevel="2" x14ac:dyDescent="0.75">
      <c r="C60" s="734" t="s">
        <v>1548</v>
      </c>
      <c r="D60" s="734"/>
      <c r="E60" s="736" t="s">
        <v>1566</v>
      </c>
      <c r="F60" s="736"/>
      <c r="G60" s="736"/>
      <c r="H60" s="736"/>
      <c r="I60" s="736"/>
      <c r="J60" s="736"/>
      <c r="K60" s="736"/>
    </row>
    <row r="61" spans="1:11" ht="36.75" hidden="1" customHeight="1" outlineLevel="2" x14ac:dyDescent="0.75">
      <c r="C61" s="735"/>
      <c r="D61" s="735"/>
      <c r="E61" s="26" t="s">
        <v>1914</v>
      </c>
      <c r="F61" s="26" t="s">
        <v>1915</v>
      </c>
      <c r="G61" s="26" t="s">
        <v>1493</v>
      </c>
      <c r="H61" s="26" t="s">
        <v>1496</v>
      </c>
      <c r="I61" s="26" t="s">
        <v>1916</v>
      </c>
      <c r="J61" s="26" t="s">
        <v>1917</v>
      </c>
      <c r="K61" s="26" t="s">
        <v>1918</v>
      </c>
    </row>
    <row r="62" spans="1:11" s="145" customFormat="1" ht="35.25" hidden="1" customHeight="1" outlineLevel="2" x14ac:dyDescent="0.75">
      <c r="A62" s="22"/>
      <c r="B62" s="22"/>
      <c r="C62" s="35" t="s">
        <v>1551</v>
      </c>
      <c r="D62" s="21" t="e">
        <f>VLOOKUP(#REF!,overview_of_services!$B$4:$I$52,4,FALSE)</f>
        <v>#REF!</v>
      </c>
      <c r="E62" s="27">
        <v>0</v>
      </c>
      <c r="F62" s="27">
        <v>0</v>
      </c>
      <c r="G62" s="27">
        <v>0</v>
      </c>
      <c r="H62" s="27">
        <v>0</v>
      </c>
      <c r="I62" s="27">
        <v>0</v>
      </c>
      <c r="J62" s="27">
        <v>0</v>
      </c>
      <c r="K62" s="27">
        <v>0</v>
      </c>
    </row>
    <row r="63" spans="1:11" s="145" customFormat="1" ht="35.25" hidden="1" customHeight="1" outlineLevel="2" x14ac:dyDescent="0.75">
      <c r="A63" s="22"/>
      <c r="B63" s="22"/>
      <c r="C63" s="36" t="s">
        <v>1554</v>
      </c>
      <c r="D63" s="1" t="e">
        <f>VLOOKUP(#REF!,overview_of_services!$B$4:$I$52,5,FALSE)</f>
        <v>#REF!</v>
      </c>
      <c r="E63" s="27" t="s">
        <v>1954</v>
      </c>
      <c r="F63" s="27">
        <v>0</v>
      </c>
      <c r="G63" s="27" t="s">
        <v>1954</v>
      </c>
      <c r="H63" s="27" t="s">
        <v>1954</v>
      </c>
      <c r="I63" s="27">
        <v>0</v>
      </c>
      <c r="J63" s="27">
        <v>0</v>
      </c>
      <c r="K63" s="27">
        <v>0</v>
      </c>
    </row>
    <row r="64" spans="1:11" s="145" customFormat="1" ht="35.25" hidden="1" customHeight="1" outlineLevel="2" x14ac:dyDescent="0.75">
      <c r="A64" s="22"/>
      <c r="B64" s="22"/>
      <c r="C64" s="36" t="s">
        <v>1557</v>
      </c>
      <c r="D64" s="1" t="e">
        <f>VLOOKUP(#REF!,overview_of_services!$B$4:$I$52,6,FALSE)</f>
        <v>#REF!</v>
      </c>
      <c r="E64" s="27" t="s">
        <v>1955</v>
      </c>
      <c r="F64" s="27">
        <v>0</v>
      </c>
      <c r="G64" s="27" t="s">
        <v>1954</v>
      </c>
      <c r="H64" s="27" t="s">
        <v>1954</v>
      </c>
      <c r="I64" s="27">
        <v>0</v>
      </c>
      <c r="J64" s="27">
        <v>0</v>
      </c>
      <c r="K64" s="27">
        <v>0</v>
      </c>
    </row>
    <row r="65" spans="1:14" s="145" customFormat="1" ht="35.25" hidden="1" customHeight="1" outlineLevel="2" x14ac:dyDescent="0.75">
      <c r="A65" s="22"/>
      <c r="B65" s="22"/>
      <c r="C65" s="36" t="s">
        <v>1560</v>
      </c>
      <c r="D65" s="1" t="e">
        <f>VLOOKUP(#REF!,overview_of_services!$B$4:$I$52,7,FALSE)</f>
        <v>#REF!</v>
      </c>
      <c r="E65" s="39" t="s">
        <v>1956</v>
      </c>
      <c r="F65" s="27">
        <v>0</v>
      </c>
      <c r="G65" s="27" t="s">
        <v>1954</v>
      </c>
      <c r="H65" s="27" t="s">
        <v>1954</v>
      </c>
      <c r="I65" s="27">
        <v>0</v>
      </c>
      <c r="J65" s="27">
        <v>0</v>
      </c>
      <c r="K65" s="27">
        <v>0</v>
      </c>
    </row>
    <row r="66" spans="1:14" s="145" customFormat="1" ht="35.25" hidden="1" customHeight="1" outlineLevel="2" x14ac:dyDescent="0.75">
      <c r="A66" s="22"/>
      <c r="B66" s="22"/>
      <c r="C66" s="36" t="s">
        <v>1563</v>
      </c>
      <c r="D66" s="1" t="e">
        <f>VLOOKUP(#REF!,overview_of_services!$B$4:$I$52,8,FALSE)</f>
        <v>#REF!</v>
      </c>
      <c r="E66" s="39"/>
      <c r="F66" s="27"/>
      <c r="G66" s="39"/>
      <c r="H66" s="39"/>
      <c r="I66" s="27"/>
      <c r="J66" s="27"/>
      <c r="K66" s="27"/>
    </row>
    <row r="67" spans="1:14" s="145" customFormat="1" ht="6" hidden="1" customHeight="1" outlineLevel="3" x14ac:dyDescent="0.75">
      <c r="A67" s="22"/>
      <c r="B67" s="22"/>
      <c r="C67" s="23"/>
      <c r="D67" s="23"/>
      <c r="E67" s="24"/>
      <c r="F67" s="24"/>
      <c r="G67" s="24"/>
      <c r="H67" s="24"/>
      <c r="I67" s="24"/>
      <c r="J67" s="24"/>
      <c r="K67" s="24"/>
    </row>
    <row r="68" spans="1:14" s="145" customFormat="1" ht="30.75" hidden="1" customHeight="1" outlineLevel="3" x14ac:dyDescent="0.75">
      <c r="A68" s="22"/>
      <c r="B68" s="22"/>
      <c r="C68" s="20"/>
      <c r="D68" s="20" t="s">
        <v>1567</v>
      </c>
      <c r="E68" s="3" t="s">
        <v>1953</v>
      </c>
      <c r="F68" s="5" t="s">
        <v>1953</v>
      </c>
      <c r="G68" s="5" t="s">
        <v>1953</v>
      </c>
      <c r="H68" s="5" t="s">
        <v>1953</v>
      </c>
      <c r="I68" s="5" t="s">
        <v>1953</v>
      </c>
      <c r="J68" s="5" t="s">
        <v>1953</v>
      </c>
      <c r="K68" s="5" t="s">
        <v>1953</v>
      </c>
    </row>
    <row r="69" spans="1:14" s="145" customFormat="1" ht="30.75" hidden="1" customHeight="1" outlineLevel="3" x14ac:dyDescent="0.75">
      <c r="A69" s="22"/>
      <c r="B69" s="22"/>
      <c r="C69" s="20"/>
      <c r="D69" s="20" t="s">
        <v>1570</v>
      </c>
      <c r="E69" s="3" t="s">
        <v>1951</v>
      </c>
      <c r="F69" s="4"/>
      <c r="G69" s="5"/>
      <c r="H69" s="5"/>
      <c r="I69" s="5"/>
      <c r="J69" s="5"/>
      <c r="K69" s="5"/>
    </row>
    <row r="70" spans="1:14" ht="20.25" hidden="1" customHeight="1" outlineLevel="2" x14ac:dyDescent="0.75">
      <c r="C70" s="22"/>
      <c r="D70" s="22"/>
      <c r="E70" s="22"/>
      <c r="F70" s="22"/>
      <c r="G70" s="25"/>
      <c r="H70" s="25"/>
      <c r="I70" s="25"/>
      <c r="J70" s="25"/>
      <c r="K70" s="25"/>
    </row>
    <row r="71" spans="1:14" ht="17.25" customHeight="1" outlineLevel="1" collapsed="1" thickBot="1" x14ac:dyDescent="0.9">
      <c r="C71" s="34" t="str">
        <f>LINK!$C$998</f>
        <v>code</v>
      </c>
      <c r="D71" s="28" t="str">
        <f>LINK!$C$999</f>
        <v>service</v>
      </c>
      <c r="E71" s="21">
        <f>VLOOKUP(C72,overview_of_services!$B$4:$O$111,9,FALSE)</f>
        <v>0</v>
      </c>
      <c r="F71" s="22"/>
      <c r="G71" s="25"/>
      <c r="H71" s="25"/>
      <c r="I71" s="25"/>
      <c r="J71" s="25"/>
      <c r="K71" s="25"/>
    </row>
    <row r="72" spans="1:14" s="145" customFormat="1" ht="36.75" customHeight="1" outlineLevel="1" thickBot="1" x14ac:dyDescent="1.5">
      <c r="A72" s="22"/>
      <c r="B72" s="38" t="s">
        <v>1949</v>
      </c>
      <c r="C72" s="33" t="str">
        <f>LINK!C279</f>
        <v>C-1f</v>
      </c>
      <c r="D72" s="37" t="str">
        <f>VLOOKUP(C72,overview_of_services!$B$4:$I$52,3,FALSE)</f>
        <v>Interlock: avoiding simultaneous heating and cooling in the same room</v>
      </c>
      <c r="E72" s="41"/>
      <c r="F72" s="414" t="str">
        <f>LINK!$C$1009</f>
        <v>Service group:</v>
      </c>
      <c r="G72" s="733" t="str">
        <f>VLOOKUP(C72,overview_of_services!$B$4:$I$52,2,FALSE)</f>
        <v>Cooling control - demand side</v>
      </c>
      <c r="H72" s="733"/>
      <c r="I72" s="414"/>
      <c r="J72" s="19"/>
      <c r="K72" s="19"/>
      <c r="M72" s="145" t="s">
        <v>1950</v>
      </c>
      <c r="N72" s="145">
        <f>ROW()</f>
        <v>72</v>
      </c>
    </row>
    <row r="73" spans="1:14" ht="5.25" customHeight="1" outlineLevel="1" x14ac:dyDescent="0.75">
      <c r="C73" s="22"/>
      <c r="D73" s="22"/>
      <c r="E73" s="22"/>
      <c r="F73" s="22"/>
      <c r="G73" s="22"/>
      <c r="H73" s="22"/>
      <c r="I73" s="22"/>
      <c r="J73" s="22"/>
      <c r="K73" s="22"/>
    </row>
    <row r="74" spans="1:14" ht="20.25" customHeight="1" outlineLevel="2" x14ac:dyDescent="0.75">
      <c r="C74" s="734" t="str">
        <f>LINK!$C$1000</f>
        <v>Functionality levels</v>
      </c>
      <c r="D74" s="734"/>
      <c r="E74" s="736" t="str">
        <f>LINK!$C$1006</f>
        <v>IMPACTS</v>
      </c>
      <c r="F74" s="736"/>
      <c r="G74" s="736"/>
      <c r="H74" s="736"/>
      <c r="I74" s="736"/>
      <c r="J74" s="736"/>
      <c r="K74" s="736"/>
    </row>
    <row r="75" spans="1:14" ht="36.75" customHeight="1" outlineLevel="2" thickBot="1" x14ac:dyDescent="0.9">
      <c r="C75" s="735"/>
      <c r="D75" s="735"/>
      <c r="E75" s="26" t="str">
        <f>LINK!$C$966</f>
        <v>Energy efficiency</v>
      </c>
      <c r="F75" s="26" t="str">
        <f>LINK!$C$967</f>
        <v>Energy flexibility and storage</v>
      </c>
      <c r="G75" s="26" t="str">
        <f>LINK!$C$968</f>
        <v>Comfort</v>
      </c>
      <c r="H75" s="26" t="str">
        <f>LINK!$C$969</f>
        <v>Convenience</v>
      </c>
      <c r="I75" s="26" t="str">
        <f>LINK!$C$970</f>
        <v>Health, well-being and accessibility</v>
      </c>
      <c r="J75" s="26" t="str">
        <f>LINK!$C$971</f>
        <v>Maintenance and fault prediction</v>
      </c>
      <c r="K75" s="26" t="str">
        <f>LINK!$C$972</f>
        <v>Information to occupants</v>
      </c>
    </row>
    <row r="76" spans="1:14" s="145" customFormat="1" ht="35.25" customHeight="1" outlineLevel="2" thickTop="1" x14ac:dyDescent="0.75">
      <c r="A76" s="22"/>
      <c r="B76" s="22"/>
      <c r="C76" s="35" t="str">
        <f>LINK!$C$1001</f>
        <v>level 0</v>
      </c>
      <c r="D76" s="21" t="str">
        <f>VLOOKUP(C72,overview_of_services!$B$4:$I$52,4,FALSE)</f>
        <v>No interlock</v>
      </c>
      <c r="E76" s="27">
        <v>0</v>
      </c>
      <c r="F76" s="27">
        <v>0</v>
      </c>
      <c r="G76" s="27">
        <v>0</v>
      </c>
      <c r="H76" s="27">
        <v>0</v>
      </c>
      <c r="I76" s="27">
        <v>0</v>
      </c>
      <c r="J76" s="27">
        <v>0</v>
      </c>
      <c r="K76" s="27">
        <v>0</v>
      </c>
    </row>
    <row r="77" spans="1:14" s="145" customFormat="1" ht="65.5" customHeight="1" outlineLevel="2" x14ac:dyDescent="0.75">
      <c r="A77" s="22"/>
      <c r="B77" s="22"/>
      <c r="C77" s="35" t="str">
        <f>LINK!$C$1002</f>
        <v>level 1</v>
      </c>
      <c r="D77" s="1" t="str">
        <f>VLOOKUP(C72,overview_of_services!$B$4:$I$52,5,FALSE)</f>
        <v>Partial interlock (minimising risk of simultanieus heating and cooling e.g. by sliding setpoints)</v>
      </c>
      <c r="E77" s="27">
        <v>2</v>
      </c>
      <c r="F77" s="27">
        <v>0</v>
      </c>
      <c r="G77" s="27">
        <v>0</v>
      </c>
      <c r="H77" s="27">
        <v>0</v>
      </c>
      <c r="I77" s="27">
        <v>0</v>
      </c>
      <c r="J77" s="27">
        <v>0</v>
      </c>
      <c r="K77" s="27">
        <v>0</v>
      </c>
    </row>
    <row r="78" spans="1:14" s="145" customFormat="1" ht="65.5" customHeight="1" outlineLevel="2" x14ac:dyDescent="0.75">
      <c r="A78" s="22"/>
      <c r="B78" s="22"/>
      <c r="C78" s="35" t="str">
        <f>LINK!$C$1003</f>
        <v>level 2</v>
      </c>
      <c r="D78" s="1" t="str">
        <f>VLOOKUP(C72,overview_of_services!$B$4:$I$52,6,FALSE)</f>
        <v>Total interlock (control system ensures no  simultaneous heating and cooling can take place)</v>
      </c>
      <c r="E78" s="27">
        <v>3</v>
      </c>
      <c r="F78" s="27">
        <v>0</v>
      </c>
      <c r="G78" s="27">
        <v>0</v>
      </c>
      <c r="H78" s="27">
        <v>0</v>
      </c>
      <c r="I78" s="27">
        <v>0</v>
      </c>
      <c r="J78" s="27">
        <v>0</v>
      </c>
      <c r="K78" s="27">
        <v>0</v>
      </c>
    </row>
    <row r="79" spans="1:14" s="145" customFormat="1" ht="35.25" customHeight="1" outlineLevel="2" x14ac:dyDescent="0.75">
      <c r="A79" s="22"/>
      <c r="B79" s="22"/>
      <c r="C79" s="35" t="str">
        <f>LINK!$C$1004</f>
        <v>level 3</v>
      </c>
      <c r="D79" s="1">
        <f>VLOOKUP(C72,overview_of_services!$B$4:$I$52,7,FALSE)</f>
        <v>0</v>
      </c>
      <c r="E79" s="27" t="s">
        <v>1952</v>
      </c>
      <c r="F79" s="27" t="s">
        <v>1952</v>
      </c>
      <c r="G79" s="27" t="s">
        <v>1952</v>
      </c>
      <c r="H79" s="27" t="s">
        <v>1952</v>
      </c>
      <c r="I79" s="27" t="s">
        <v>1952</v>
      </c>
      <c r="J79" s="27" t="s">
        <v>1952</v>
      </c>
      <c r="K79" s="27" t="s">
        <v>1952</v>
      </c>
    </row>
    <row r="80" spans="1:14" s="145" customFormat="1" ht="35.25" customHeight="1" outlineLevel="2" x14ac:dyDescent="0.75">
      <c r="A80" s="22"/>
      <c r="B80" s="22"/>
      <c r="C80" s="35" t="str">
        <f>LINK!$C$1005</f>
        <v>level 4</v>
      </c>
      <c r="D80" s="1">
        <f>VLOOKUP(C72,overview_of_services!$B$4:$I$52,8,FALSE)</f>
        <v>0</v>
      </c>
      <c r="E80" s="39"/>
      <c r="F80" s="27"/>
      <c r="G80" s="39"/>
      <c r="H80" s="39"/>
      <c r="I80" s="27"/>
      <c r="J80" s="27"/>
      <c r="K80" s="27"/>
    </row>
    <row r="81" spans="1:14" s="145" customFormat="1" ht="6" customHeight="1" outlineLevel="3" thickBot="1" x14ac:dyDescent="0.9">
      <c r="A81" s="22"/>
      <c r="B81" s="22"/>
      <c r="C81" s="23"/>
      <c r="D81" s="23"/>
      <c r="E81" s="24"/>
      <c r="F81" s="24"/>
      <c r="G81" s="24"/>
      <c r="H81" s="24"/>
      <c r="I81" s="24"/>
      <c r="J81" s="24"/>
      <c r="K81" s="24"/>
    </row>
    <row r="82" spans="1:14" s="145" customFormat="1" ht="30.75" customHeight="1" outlineLevel="3" thickBot="1" x14ac:dyDescent="0.9">
      <c r="A82" s="22"/>
      <c r="B82" s="22"/>
      <c r="C82" s="20"/>
      <c r="D82" s="20" t="str">
        <f>LINK!$C$1007</f>
        <v>Information sources</v>
      </c>
      <c r="E82" s="3" t="s">
        <v>1953</v>
      </c>
      <c r="F82" s="5" t="s">
        <v>1953</v>
      </c>
      <c r="G82" s="5" t="s">
        <v>1953</v>
      </c>
      <c r="H82" s="5" t="s">
        <v>1953</v>
      </c>
      <c r="I82" s="5" t="s">
        <v>1953</v>
      </c>
      <c r="J82" s="5" t="s">
        <v>1953</v>
      </c>
      <c r="K82" s="5" t="s">
        <v>1953</v>
      </c>
    </row>
    <row r="83" spans="1:14" s="145" customFormat="1" ht="30.75" customHeight="1" outlineLevel="3" thickBot="1" x14ac:dyDescent="0.9">
      <c r="A83" s="22"/>
      <c r="B83" s="22"/>
      <c r="C83" s="20"/>
      <c r="D83" s="20" t="str">
        <f>LINK!$C$1008</f>
        <v>Standard?</v>
      </c>
      <c r="E83" s="3" t="s">
        <v>1951</v>
      </c>
      <c r="F83" s="4"/>
      <c r="G83" s="5"/>
      <c r="H83" s="5"/>
      <c r="I83" s="5"/>
      <c r="J83" s="5"/>
      <c r="K83" s="5"/>
    </row>
    <row r="84" spans="1:14" ht="20.25" customHeight="1" outlineLevel="2" thickBot="1" x14ac:dyDescent="0.9">
      <c r="C84" s="22"/>
      <c r="D84" s="22"/>
      <c r="E84" s="22"/>
      <c r="F84" s="22"/>
      <c r="G84" s="25"/>
      <c r="H84" s="25"/>
      <c r="I84" s="25"/>
      <c r="J84" s="25"/>
      <c r="K84" s="25"/>
    </row>
    <row r="85" spans="1:14" ht="17.25" customHeight="1" outlineLevel="1" thickBot="1" x14ac:dyDescent="0.9">
      <c r="C85" s="34" t="str">
        <f>LINK!$C$998</f>
        <v>code</v>
      </c>
      <c r="D85" s="28" t="str">
        <f>LINK!$C$999</f>
        <v>service</v>
      </c>
      <c r="E85" s="21">
        <f>VLOOKUP(C86,overview_of_services!$B$4:$O$111,9,FALSE)</f>
        <v>0</v>
      </c>
      <c r="F85" s="22"/>
      <c r="G85" s="25"/>
      <c r="H85" s="25"/>
      <c r="I85" s="25"/>
      <c r="J85" s="25"/>
      <c r="K85" s="25"/>
    </row>
    <row r="86" spans="1:14" s="145" customFormat="1" ht="36.75" customHeight="1" outlineLevel="1" thickBot="1" x14ac:dyDescent="1.5">
      <c r="A86" s="22"/>
      <c r="B86" s="38" t="s">
        <v>1949</v>
      </c>
      <c r="C86" s="33" t="str">
        <f>LINK!C280</f>
        <v>C-1g</v>
      </c>
      <c r="D86" s="37" t="str">
        <f>VLOOKUP(C86,overview_of_services!$B$4:$I$52,3,FALSE)</f>
        <v>Control of Thermal Energy Storage (TES) operation</v>
      </c>
      <c r="E86" s="41"/>
      <c r="F86" s="414" t="str">
        <f>LINK!$C$1009</f>
        <v>Service group:</v>
      </c>
      <c r="G86" s="733" t="str">
        <f>VLOOKUP(C86,overview_of_services!$B$4:$I$52,2,FALSE)</f>
        <v>Cooling control - demand side</v>
      </c>
      <c r="H86" s="733"/>
      <c r="I86" s="414"/>
      <c r="J86" s="19"/>
      <c r="K86" s="19"/>
      <c r="M86" s="145" t="s">
        <v>1950</v>
      </c>
      <c r="N86" s="145">
        <f>ROW()</f>
        <v>86</v>
      </c>
    </row>
    <row r="87" spans="1:14" ht="5.25" customHeight="1" outlineLevel="1" x14ac:dyDescent="0.75">
      <c r="C87" s="22"/>
      <c r="D87" s="22"/>
      <c r="E87" s="22"/>
      <c r="F87" s="22"/>
      <c r="G87" s="22"/>
      <c r="H87" s="22"/>
      <c r="I87" s="22"/>
      <c r="J87" s="22"/>
      <c r="K87" s="22"/>
    </row>
    <row r="88" spans="1:14" ht="20.25" customHeight="1" outlineLevel="2" x14ac:dyDescent="0.75">
      <c r="C88" s="734" t="str">
        <f>LINK!$C$1000</f>
        <v>Functionality levels</v>
      </c>
      <c r="D88" s="734"/>
      <c r="E88" s="736" t="str">
        <f>LINK!$C$1006</f>
        <v>IMPACTS</v>
      </c>
      <c r="F88" s="736"/>
      <c r="G88" s="736"/>
      <c r="H88" s="736"/>
      <c r="I88" s="736"/>
      <c r="J88" s="736"/>
      <c r="K88" s="736"/>
    </row>
    <row r="89" spans="1:14" ht="36.75" customHeight="1" outlineLevel="2" thickBot="1" x14ac:dyDescent="0.9">
      <c r="C89" s="735"/>
      <c r="D89" s="735"/>
      <c r="E89" s="26" t="str">
        <f>LINK!$C$966</f>
        <v>Energy efficiency</v>
      </c>
      <c r="F89" s="26" t="str">
        <f>LINK!$C$967</f>
        <v>Energy flexibility and storage</v>
      </c>
      <c r="G89" s="26" t="str">
        <f>LINK!$C$968</f>
        <v>Comfort</v>
      </c>
      <c r="H89" s="26" t="str">
        <f>LINK!$C$969</f>
        <v>Convenience</v>
      </c>
      <c r="I89" s="26" t="str">
        <f>LINK!$C$970</f>
        <v>Health, well-being and accessibility</v>
      </c>
      <c r="J89" s="26" t="str">
        <f>LINK!$C$971</f>
        <v>Maintenance and fault prediction</v>
      </c>
      <c r="K89" s="26" t="str">
        <f>LINK!$C$972</f>
        <v>Information to occupants</v>
      </c>
    </row>
    <row r="90" spans="1:14" s="145" customFormat="1" ht="35.25" customHeight="1" outlineLevel="2" thickTop="1" x14ac:dyDescent="0.75">
      <c r="A90" s="22"/>
      <c r="B90" s="22"/>
      <c r="C90" s="35" t="str">
        <f>LINK!$C$1001</f>
        <v>level 0</v>
      </c>
      <c r="D90" s="21" t="str">
        <f>VLOOKUP(C86,overview_of_services!$B$4:$I$52,4,FALSE)</f>
        <v>Continuous storage operation</v>
      </c>
      <c r="E90" s="27">
        <v>0</v>
      </c>
      <c r="F90" s="27">
        <v>0</v>
      </c>
      <c r="G90" s="27">
        <v>0</v>
      </c>
      <c r="H90" s="27">
        <v>0</v>
      </c>
      <c r="I90" s="27">
        <v>0</v>
      </c>
      <c r="J90" s="27">
        <v>0</v>
      </c>
      <c r="K90" s="27">
        <v>0</v>
      </c>
    </row>
    <row r="91" spans="1:14" s="145" customFormat="1" ht="35.25" customHeight="1" outlineLevel="2" x14ac:dyDescent="0.75">
      <c r="A91" s="22"/>
      <c r="B91" s="22"/>
      <c r="C91" s="35" t="str">
        <f>LINK!$C$1002</f>
        <v>level 1</v>
      </c>
      <c r="D91" s="1" t="str">
        <f>VLOOKUP(C86,overview_of_services!$B$4:$I$52,5,FALSE)</f>
        <v>Time-scheduled storage operation</v>
      </c>
      <c r="E91" s="27">
        <v>1</v>
      </c>
      <c r="F91" s="27">
        <v>0</v>
      </c>
      <c r="G91" s="27">
        <v>0</v>
      </c>
      <c r="H91" s="27">
        <v>0</v>
      </c>
      <c r="I91" s="27">
        <v>0</v>
      </c>
      <c r="J91" s="27">
        <v>0</v>
      </c>
      <c r="K91" s="27">
        <v>0</v>
      </c>
    </row>
    <row r="92" spans="1:14" s="145" customFormat="1" ht="35.25" customHeight="1" outlineLevel="2" x14ac:dyDescent="0.75">
      <c r="A92" s="22"/>
      <c r="B92" s="22"/>
      <c r="C92" s="35" t="str">
        <f>LINK!$C$1003</f>
        <v>level 2</v>
      </c>
      <c r="D92" s="1" t="str">
        <f>VLOOKUP(C86,overview_of_services!$B$4:$I$52,6,FALSE)</f>
        <v>Load prediction based storage operation</v>
      </c>
      <c r="E92" s="27">
        <v>2</v>
      </c>
      <c r="F92" s="27">
        <v>1</v>
      </c>
      <c r="G92" s="27">
        <v>0</v>
      </c>
      <c r="H92" s="27">
        <v>0</v>
      </c>
      <c r="I92" s="27">
        <v>0</v>
      </c>
      <c r="J92" s="27">
        <v>0</v>
      </c>
      <c r="K92" s="27">
        <v>0</v>
      </c>
    </row>
    <row r="93" spans="1:14" s="145" customFormat="1" ht="35.25" customHeight="1" outlineLevel="2" x14ac:dyDescent="0.75">
      <c r="A93" s="22"/>
      <c r="B93" s="22"/>
      <c r="C93" s="35" t="str">
        <f>LINK!$C$1004</f>
        <v>level 3</v>
      </c>
      <c r="D93" s="1" t="str">
        <f>VLOOKUP(C86,overview_of_services!$B$4:$I$52,7,FALSE)</f>
        <v xml:space="preserve">Cold storage capable of flexible control through grid signals (e.g. DSM) </v>
      </c>
      <c r="E93" s="27">
        <v>2</v>
      </c>
      <c r="F93" s="27">
        <v>2</v>
      </c>
      <c r="G93" s="27">
        <v>0</v>
      </c>
      <c r="H93" s="27">
        <v>0</v>
      </c>
      <c r="I93" s="27">
        <v>0</v>
      </c>
      <c r="J93" s="27">
        <v>0</v>
      </c>
      <c r="K93" s="27">
        <v>0</v>
      </c>
    </row>
    <row r="94" spans="1:14" s="145" customFormat="1" ht="35.25" customHeight="1" outlineLevel="2" x14ac:dyDescent="0.75">
      <c r="A94" s="22"/>
      <c r="B94" s="22"/>
      <c r="C94" s="35" t="str">
        <f>LINK!$C$1005</f>
        <v>level 4</v>
      </c>
      <c r="D94" s="1">
        <f>VLOOKUP(C86,overview_of_services!$B$4:$I$52,8,FALSE)</f>
        <v>0</v>
      </c>
      <c r="E94" s="39"/>
      <c r="F94" s="27"/>
      <c r="G94" s="39"/>
      <c r="H94" s="39"/>
      <c r="I94" s="27"/>
      <c r="J94" s="27"/>
      <c r="K94" s="27"/>
    </row>
    <row r="95" spans="1:14" s="145" customFormat="1" ht="6" customHeight="1" outlineLevel="3" thickBot="1" x14ac:dyDescent="0.9">
      <c r="A95" s="22"/>
      <c r="B95" s="22"/>
      <c r="C95" s="23"/>
      <c r="D95" s="23"/>
      <c r="E95" s="24"/>
      <c r="F95" s="24"/>
      <c r="G95" s="24"/>
      <c r="H95" s="24"/>
      <c r="I95" s="24"/>
      <c r="J95" s="24"/>
      <c r="K95" s="24"/>
    </row>
    <row r="96" spans="1:14" s="145" customFormat="1" ht="30.75" customHeight="1" outlineLevel="3" thickBot="1" x14ac:dyDescent="0.9">
      <c r="A96" s="22"/>
      <c r="B96" s="22"/>
      <c r="C96" s="20"/>
      <c r="D96" s="20" t="str">
        <f>LINK!$C$1007</f>
        <v>Information sources</v>
      </c>
      <c r="E96" s="3" t="s">
        <v>1953</v>
      </c>
      <c r="F96" s="5" t="s">
        <v>1953</v>
      </c>
      <c r="G96" s="5" t="s">
        <v>1953</v>
      </c>
      <c r="H96" s="5" t="s">
        <v>1953</v>
      </c>
      <c r="I96" s="5" t="s">
        <v>1953</v>
      </c>
      <c r="J96" s="5" t="s">
        <v>1953</v>
      </c>
      <c r="K96" s="5" t="s">
        <v>1953</v>
      </c>
    </row>
    <row r="97" spans="1:14" s="145" customFormat="1" ht="30.75" customHeight="1" outlineLevel="3" thickBot="1" x14ac:dyDescent="0.9">
      <c r="A97" s="22"/>
      <c r="B97" s="22"/>
      <c r="C97" s="20"/>
      <c r="D97" s="20" t="str">
        <f>LINK!$C$1008</f>
        <v>Standard?</v>
      </c>
      <c r="E97" s="3" t="s">
        <v>1951</v>
      </c>
      <c r="F97" s="4"/>
      <c r="G97" s="5"/>
      <c r="H97" s="5"/>
      <c r="I97" s="5"/>
      <c r="J97" s="5"/>
      <c r="K97" s="5"/>
    </row>
    <row r="98" spans="1:14" ht="20.25" customHeight="1" outlineLevel="2" x14ac:dyDescent="0.75">
      <c r="C98" s="22"/>
      <c r="D98" s="22"/>
      <c r="E98" s="22"/>
      <c r="F98" s="22"/>
      <c r="G98" s="25"/>
      <c r="H98" s="25"/>
      <c r="I98" s="25"/>
      <c r="J98" s="25"/>
      <c r="K98" s="25"/>
    </row>
    <row r="99" spans="1:14" ht="20.25" customHeight="1" outlineLevel="2" thickBot="1" x14ac:dyDescent="0.9">
      <c r="C99" s="22"/>
      <c r="D99" s="22"/>
      <c r="E99" s="21"/>
      <c r="F99" s="22"/>
      <c r="G99" s="25"/>
      <c r="H99" s="25"/>
      <c r="I99" s="25"/>
      <c r="J99" s="25"/>
      <c r="K99" s="25"/>
    </row>
    <row r="100" spans="1:14" ht="17.25" customHeight="1" outlineLevel="1" thickBot="1" x14ac:dyDescent="0.9">
      <c r="C100" s="34" t="str">
        <f>LINK!$C$998</f>
        <v>code</v>
      </c>
      <c r="D100" s="28" t="str">
        <f>LINK!$C$999</f>
        <v>service</v>
      </c>
      <c r="E100" s="21">
        <f>VLOOKUP(C101,overview_of_services!$B$4:$O$111,9,FALSE)</f>
        <v>1</v>
      </c>
      <c r="F100" s="22"/>
      <c r="G100" s="25"/>
      <c r="H100" s="25"/>
      <c r="I100" s="25"/>
      <c r="J100" s="25"/>
      <c r="K100" s="25"/>
    </row>
    <row r="101" spans="1:14" s="145" customFormat="1" ht="36.75" customHeight="1" outlineLevel="1" thickBot="1" x14ac:dyDescent="1.5">
      <c r="A101" s="22"/>
      <c r="B101" s="38" t="s">
        <v>1949</v>
      </c>
      <c r="C101" s="33" t="str">
        <f>LINK!C281</f>
        <v>C-2a</v>
      </c>
      <c r="D101" s="37" t="str">
        <f>VLOOKUP(C101,overview_of_services!$B$4:$I$52,3,FALSE)</f>
        <v>Generator control for cooling</v>
      </c>
      <c r="E101" s="41"/>
      <c r="F101" s="414" t="str">
        <f>LINK!$C$1009</f>
        <v>Service group:</v>
      </c>
      <c r="G101" s="733" t="str">
        <f>VLOOKUP(C101,overview_of_services!$B$4:$I$52,2,FALSE)</f>
        <v>Control cooling production facilities</v>
      </c>
      <c r="H101" s="733"/>
      <c r="I101" s="414"/>
      <c r="J101" s="19"/>
      <c r="K101" s="19"/>
      <c r="M101" s="145" t="s">
        <v>1950</v>
      </c>
      <c r="N101" s="145">
        <f>ROW()</f>
        <v>101</v>
      </c>
    </row>
    <row r="102" spans="1:14" ht="5.25" customHeight="1" outlineLevel="1" x14ac:dyDescent="0.75">
      <c r="C102" s="22"/>
      <c r="D102" s="22"/>
      <c r="E102" s="22"/>
      <c r="F102" s="22"/>
      <c r="G102" s="22"/>
      <c r="H102" s="22"/>
      <c r="I102" s="22"/>
      <c r="J102" s="22"/>
      <c r="K102" s="22"/>
    </row>
    <row r="103" spans="1:14" ht="20.25" customHeight="1" outlineLevel="2" x14ac:dyDescent="0.75">
      <c r="C103" s="734" t="str">
        <f>LINK!$C$1000</f>
        <v>Functionality levels</v>
      </c>
      <c r="D103" s="734"/>
      <c r="E103" s="736" t="str">
        <f>LINK!$C$1006</f>
        <v>IMPACTS</v>
      </c>
      <c r="F103" s="736"/>
      <c r="G103" s="736"/>
      <c r="H103" s="736"/>
      <c r="I103" s="736"/>
      <c r="J103" s="736"/>
      <c r="K103" s="736"/>
    </row>
    <row r="104" spans="1:14" ht="36.75" customHeight="1" outlineLevel="2" thickBot="1" x14ac:dyDescent="0.9">
      <c r="C104" s="735"/>
      <c r="D104" s="735"/>
      <c r="E104" s="26" t="str">
        <f>LINK!$C$966</f>
        <v>Energy efficiency</v>
      </c>
      <c r="F104" s="26" t="str">
        <f>LINK!$C$967</f>
        <v>Energy flexibility and storage</v>
      </c>
      <c r="G104" s="26" t="str">
        <f>LINK!$C$968</f>
        <v>Comfort</v>
      </c>
      <c r="H104" s="26" t="str">
        <f>LINK!$C$969</f>
        <v>Convenience</v>
      </c>
      <c r="I104" s="26" t="str">
        <f>LINK!$C$970</f>
        <v>Health, well-being and accessibility</v>
      </c>
      <c r="J104" s="26" t="str">
        <f>LINK!$C$971</f>
        <v>Maintenance and fault prediction</v>
      </c>
      <c r="K104" s="26" t="str">
        <f>LINK!$C$972</f>
        <v>Information to occupants</v>
      </c>
    </row>
    <row r="105" spans="1:14" s="145" customFormat="1" ht="35.25" customHeight="1" outlineLevel="2" thickTop="1" x14ac:dyDescent="0.75">
      <c r="A105" s="22"/>
      <c r="B105" s="22"/>
      <c r="C105" s="35" t="str">
        <f>LINK!$C$1001</f>
        <v>level 0</v>
      </c>
      <c r="D105" s="1" t="str">
        <f>VLOOKUP(C101,overview_of_services!$B$4:$I$52,4,FALSE)</f>
        <v>On/Off-control of cooling production</v>
      </c>
      <c r="E105" s="27">
        <v>0</v>
      </c>
      <c r="F105" s="27">
        <v>0</v>
      </c>
      <c r="G105" s="27">
        <v>0</v>
      </c>
      <c r="H105" s="27">
        <v>0</v>
      </c>
      <c r="I105" s="27">
        <v>0</v>
      </c>
      <c r="J105" s="27">
        <v>0</v>
      </c>
      <c r="K105" s="27">
        <v>0</v>
      </c>
    </row>
    <row r="106" spans="1:14" s="145" customFormat="1" ht="35.25" customHeight="1" outlineLevel="2" x14ac:dyDescent="0.75">
      <c r="A106" s="22"/>
      <c r="B106" s="22"/>
      <c r="C106" s="35" t="str">
        <f>LINK!$C$1002</f>
        <v>level 1</v>
      </c>
      <c r="D106" s="1" t="str">
        <f>VLOOKUP(C101,overview_of_services!$B$4:$I$52,5,FALSE)</f>
        <v>Multi-stage control of  cooling production capacity depending on the load or demand (e.g. on/off of several compressors)</v>
      </c>
      <c r="E106" s="27">
        <v>1</v>
      </c>
      <c r="F106" s="27">
        <v>1</v>
      </c>
      <c r="G106" s="27">
        <v>1</v>
      </c>
      <c r="H106" s="27">
        <v>0</v>
      </c>
      <c r="I106" s="27">
        <v>0</v>
      </c>
      <c r="J106" s="27">
        <v>0</v>
      </c>
      <c r="K106" s="27">
        <v>0</v>
      </c>
    </row>
    <row r="107" spans="1:14" s="145" customFormat="1" ht="35.25" customHeight="1" outlineLevel="2" x14ac:dyDescent="0.75">
      <c r="A107" s="22"/>
      <c r="B107" s="22"/>
      <c r="C107" s="35" t="str">
        <f>LINK!$C$1003</f>
        <v>level 2</v>
      </c>
      <c r="D107" s="1" t="str">
        <f>VLOOKUP(C101,overview_of_services!$B$4:$I$52,6,FALSE)</f>
        <v>Variable control of  cooling production capacity depending on the load or demand (e.g. hot gas bypass, inverter frequency control)</v>
      </c>
      <c r="E107" s="27">
        <v>2</v>
      </c>
      <c r="F107" s="27">
        <v>1</v>
      </c>
      <c r="G107" s="27">
        <v>2</v>
      </c>
      <c r="H107" s="27">
        <v>0</v>
      </c>
      <c r="I107" s="27">
        <v>0</v>
      </c>
      <c r="J107" s="27">
        <v>0</v>
      </c>
      <c r="K107" s="27">
        <v>0</v>
      </c>
    </row>
    <row r="108" spans="1:14" s="145" customFormat="1" ht="35.25" customHeight="1" outlineLevel="2" x14ac:dyDescent="0.75">
      <c r="A108" s="22"/>
      <c r="B108" s="22"/>
      <c r="C108" s="35" t="str">
        <f>LINK!$C$1004</f>
        <v>level 3</v>
      </c>
      <c r="D108" s="1" t="str">
        <f>VLOOKUP(C101,overview_of_services!$B$4:$I$52,7,FALSE)</f>
        <v>Variable control of  cooling production capacity depending on the load AND external signals from grid</v>
      </c>
      <c r="E108" s="27">
        <v>2</v>
      </c>
      <c r="F108" s="27">
        <v>3</v>
      </c>
      <c r="G108" s="27">
        <v>2</v>
      </c>
      <c r="H108" s="27">
        <v>0</v>
      </c>
      <c r="I108" s="27">
        <v>0</v>
      </c>
      <c r="J108" s="27">
        <v>0</v>
      </c>
      <c r="K108" s="27">
        <v>0</v>
      </c>
    </row>
    <row r="109" spans="1:14" s="145" customFormat="1" ht="35.25" customHeight="1" outlineLevel="2" x14ac:dyDescent="0.75">
      <c r="A109" s="22"/>
      <c r="B109" s="22"/>
      <c r="C109" s="35" t="str">
        <f>LINK!$C$1005</f>
        <v>level 4</v>
      </c>
      <c r="D109" s="1">
        <f>VLOOKUP(C101,overview_of_services!$B$4:$I$52,8,FALSE)</f>
        <v>0</v>
      </c>
      <c r="E109" s="39"/>
      <c r="F109" s="27"/>
      <c r="G109" s="39"/>
      <c r="H109" s="39"/>
      <c r="I109" s="27"/>
      <c r="J109" s="27"/>
      <c r="K109" s="27"/>
    </row>
    <row r="110" spans="1:14" s="145" customFormat="1" ht="6" customHeight="1" outlineLevel="3" thickBot="1" x14ac:dyDescent="0.9">
      <c r="A110" s="22"/>
      <c r="B110" s="22"/>
      <c r="C110" s="23"/>
      <c r="D110" s="23"/>
      <c r="E110" s="24"/>
      <c r="F110" s="24"/>
      <c r="G110" s="24"/>
      <c r="H110" s="24"/>
      <c r="I110" s="24"/>
      <c r="J110" s="24"/>
      <c r="K110" s="24"/>
    </row>
    <row r="111" spans="1:14" s="145" customFormat="1" ht="30.75" customHeight="1" outlineLevel="3" thickBot="1" x14ac:dyDescent="0.9">
      <c r="A111" s="22"/>
      <c r="B111" s="22"/>
      <c r="C111" s="20"/>
      <c r="D111" s="20" t="str">
        <f>LINK!$C$1007</f>
        <v>Information sources</v>
      </c>
      <c r="E111" s="3" t="s">
        <v>1953</v>
      </c>
      <c r="F111" s="5" t="s">
        <v>1953</v>
      </c>
      <c r="G111" s="5" t="s">
        <v>1953</v>
      </c>
      <c r="H111" s="5" t="s">
        <v>1953</v>
      </c>
      <c r="I111" s="5" t="s">
        <v>1953</v>
      </c>
      <c r="J111" s="5" t="s">
        <v>1953</v>
      </c>
      <c r="K111" s="5" t="s">
        <v>1953</v>
      </c>
    </row>
    <row r="112" spans="1:14" s="145" customFormat="1" ht="30.75" customHeight="1" outlineLevel="3" thickBot="1" x14ac:dyDescent="0.9">
      <c r="A112" s="22"/>
      <c r="B112" s="22"/>
      <c r="C112" s="20"/>
      <c r="D112" s="20" t="str">
        <f>LINK!$C$1008</f>
        <v>Standard?</v>
      </c>
      <c r="E112" s="3" t="s">
        <v>1951</v>
      </c>
      <c r="F112" s="4"/>
      <c r="G112" s="5"/>
      <c r="H112" s="5"/>
      <c r="I112" s="5"/>
      <c r="J112" s="5"/>
      <c r="K112" s="5"/>
    </row>
    <row r="113" spans="1:14" ht="20.25" customHeight="1" outlineLevel="2" thickBot="1" x14ac:dyDescent="0.9">
      <c r="C113" s="22"/>
      <c r="D113" s="22"/>
      <c r="E113" s="22"/>
      <c r="F113" s="22"/>
      <c r="G113" s="25"/>
      <c r="H113" s="25"/>
      <c r="I113" s="25"/>
      <c r="J113" s="25"/>
      <c r="K113" s="25"/>
    </row>
    <row r="114" spans="1:14" ht="17.25" customHeight="1" outlineLevel="1" thickBot="1" x14ac:dyDescent="0.9">
      <c r="C114" s="34" t="str">
        <f>LINK!$C$998</f>
        <v>code</v>
      </c>
      <c r="D114" s="28" t="str">
        <f>LINK!$C$999</f>
        <v>service</v>
      </c>
      <c r="E114" s="21">
        <f>VLOOKUP(C115,overview_of_services!$B$4:$O$52,9,FALSE)</f>
        <v>0</v>
      </c>
      <c r="F114" s="22"/>
      <c r="G114" s="25"/>
      <c r="H114" s="25"/>
      <c r="I114" s="25"/>
      <c r="J114" s="25"/>
      <c r="K114" s="25"/>
    </row>
    <row r="115" spans="1:14" s="145" customFormat="1" ht="36.75" customHeight="1" outlineLevel="1" thickBot="1" x14ac:dyDescent="1.5">
      <c r="A115" s="22"/>
      <c r="B115" s="38" t="s">
        <v>1949</v>
      </c>
      <c r="C115" s="33" t="str">
        <f>LINK!C282</f>
        <v>C-2b</v>
      </c>
      <c r="D115" s="37" t="str">
        <f>VLOOKUP(C115,overview_of_services!$B$4:$I$52,3,FALSE)</f>
        <v>Sequencing of different cooling generators</v>
      </c>
      <c r="E115" s="41"/>
      <c r="F115" s="414" t="str">
        <f>LINK!$C$1009</f>
        <v>Service group:</v>
      </c>
      <c r="G115" s="733" t="str">
        <f>VLOOKUP(C115,overview_of_services!$B$4:$I$52,2,FALSE)</f>
        <v>Control cooling production facilities</v>
      </c>
      <c r="H115" s="733"/>
      <c r="I115" s="414"/>
      <c r="J115" s="19"/>
      <c r="K115" s="19"/>
      <c r="M115" s="145" t="s">
        <v>1950</v>
      </c>
      <c r="N115" s="145">
        <f>ROW()</f>
        <v>115</v>
      </c>
    </row>
    <row r="116" spans="1:14" ht="5.25" customHeight="1" outlineLevel="1" x14ac:dyDescent="0.75">
      <c r="C116" s="22"/>
      <c r="D116" s="22"/>
      <c r="E116" s="22"/>
      <c r="F116" s="22"/>
      <c r="G116" s="22"/>
      <c r="H116" s="22"/>
      <c r="I116" s="22"/>
      <c r="J116" s="22"/>
      <c r="K116" s="22"/>
    </row>
    <row r="117" spans="1:14" ht="20.25" customHeight="1" outlineLevel="2" x14ac:dyDescent="0.75">
      <c r="C117" s="734" t="str">
        <f>LINK!$C$1000</f>
        <v>Functionality levels</v>
      </c>
      <c r="D117" s="734"/>
      <c r="E117" s="736" t="str">
        <f>LINK!$C$1006</f>
        <v>IMPACTS</v>
      </c>
      <c r="F117" s="736"/>
      <c r="G117" s="736"/>
      <c r="H117" s="736"/>
      <c r="I117" s="736"/>
      <c r="J117" s="736"/>
      <c r="K117" s="736"/>
    </row>
    <row r="118" spans="1:14" ht="36.75" customHeight="1" outlineLevel="2" thickBot="1" x14ac:dyDescent="0.9">
      <c r="C118" s="735"/>
      <c r="D118" s="735"/>
      <c r="E118" s="26" t="str">
        <f>LINK!$C$966</f>
        <v>Energy efficiency</v>
      </c>
      <c r="F118" s="26" t="str">
        <f>LINK!$C$967</f>
        <v>Energy flexibility and storage</v>
      </c>
      <c r="G118" s="26" t="str">
        <f>LINK!$C$968</f>
        <v>Comfort</v>
      </c>
      <c r="H118" s="26" t="str">
        <f>LINK!$C$969</f>
        <v>Convenience</v>
      </c>
      <c r="I118" s="26" t="str">
        <f>LINK!$C$970</f>
        <v>Health, well-being and accessibility</v>
      </c>
      <c r="J118" s="26" t="str">
        <f>LINK!$C$971</f>
        <v>Maintenance and fault prediction</v>
      </c>
      <c r="K118" s="26" t="str">
        <f>LINK!$C$972</f>
        <v>Information to occupants</v>
      </c>
    </row>
    <row r="119" spans="1:14" s="145" customFormat="1" ht="21.75" outlineLevel="2" thickTop="1" x14ac:dyDescent="0.75">
      <c r="A119" s="22"/>
      <c r="B119" s="22"/>
      <c r="C119" s="35" t="str">
        <f>LINK!$C$1001</f>
        <v>level 0</v>
      </c>
      <c r="D119" s="21" t="str">
        <f>VLOOKUP(C115,overview_of_services!$B$4:$I$52,4,FALSE)</f>
        <v>Priorities only based on running times</v>
      </c>
      <c r="E119" s="27">
        <v>0</v>
      </c>
      <c r="F119" s="27">
        <v>0</v>
      </c>
      <c r="G119" s="27">
        <v>0</v>
      </c>
      <c r="H119" s="27">
        <v>0</v>
      </c>
      <c r="I119" s="27">
        <v>0</v>
      </c>
      <c r="J119" s="27">
        <v>0</v>
      </c>
      <c r="K119" s="27">
        <v>0</v>
      </c>
    </row>
    <row r="120" spans="1:14" s="145" customFormat="1" ht="51" customHeight="1" outlineLevel="2" x14ac:dyDescent="0.75">
      <c r="A120" s="22"/>
      <c r="B120" s="22"/>
      <c r="C120" s="35" t="str">
        <f>LINK!$C$1002</f>
        <v>level 1</v>
      </c>
      <c r="D120" s="1" t="str">
        <f>VLOOKUP(C115,overview_of_services!$B$4:$I$52,5,FALSE)</f>
        <v>Fixed sequencing based on loads only: e.g. depending on the generators characteristics such as absorption chiller vs. centrifugal chiller</v>
      </c>
      <c r="E120" s="27">
        <v>1</v>
      </c>
      <c r="F120" s="27">
        <v>0</v>
      </c>
      <c r="G120" s="27">
        <v>0</v>
      </c>
      <c r="H120" s="27">
        <v>0</v>
      </c>
      <c r="I120" s="27">
        <v>0</v>
      </c>
      <c r="J120" s="27">
        <v>0</v>
      </c>
      <c r="K120" s="27">
        <v>0</v>
      </c>
    </row>
    <row r="121" spans="1:14" s="145" customFormat="1" ht="80" customHeight="1" outlineLevel="2" x14ac:dyDescent="0.75">
      <c r="A121" s="22"/>
      <c r="B121" s="22"/>
      <c r="C121" s="35" t="str">
        <f>LINK!$C$1003</f>
        <v>level 2</v>
      </c>
      <c r="D121" s="1" t="str">
        <f>VLOOKUP(C115,overview_of_services!$B$4:$I$52,6,FALSE)</f>
        <v>Dynamic priorities based on generator efficiency and characteristics (e.g. availability of free cooling)</v>
      </c>
      <c r="E121" s="27">
        <v>2</v>
      </c>
      <c r="F121" s="27">
        <v>1</v>
      </c>
      <c r="G121" s="27">
        <v>0</v>
      </c>
      <c r="H121" s="27">
        <v>0</v>
      </c>
      <c r="I121" s="27">
        <v>0</v>
      </c>
      <c r="J121" s="27">
        <v>0</v>
      </c>
      <c r="K121" s="27">
        <v>0</v>
      </c>
    </row>
    <row r="122" spans="1:14" s="145" customFormat="1" ht="54.5" customHeight="1" outlineLevel="2" x14ac:dyDescent="0.75">
      <c r="A122" s="22"/>
      <c r="B122" s="22"/>
      <c r="C122" s="35" t="str">
        <f>LINK!$C$1004</f>
        <v>level 3</v>
      </c>
      <c r="D122" s="1" t="str">
        <f>VLOOKUP(C115,overview_of_services!$B$4:$I$52,7,FALSE)</f>
        <v>Load prediction based sequencing: the sequence is based on e.g. COP and available power of a device and the predicted required power</v>
      </c>
      <c r="E122" s="27">
        <v>3</v>
      </c>
      <c r="F122" s="27">
        <v>2</v>
      </c>
      <c r="G122" s="27">
        <v>0</v>
      </c>
      <c r="H122" s="27">
        <v>0</v>
      </c>
      <c r="I122" s="27">
        <v>0</v>
      </c>
      <c r="J122" s="27">
        <v>0</v>
      </c>
      <c r="K122" s="27">
        <v>0</v>
      </c>
    </row>
    <row r="123" spans="1:14" s="145" customFormat="1" ht="35.25" customHeight="1" outlineLevel="2" x14ac:dyDescent="0.75">
      <c r="A123" s="22"/>
      <c r="B123" s="22"/>
      <c r="C123" s="35" t="str">
        <f>LINK!$C$1005</f>
        <v>level 4</v>
      </c>
      <c r="D123" s="1" t="str">
        <f>VLOOKUP(C115,overview_of_services!$B$4:$I$52,8,FALSE)</f>
        <v>Sequencing based on dynamic priority list, including external signals from grid</v>
      </c>
      <c r="E123" s="27">
        <v>3</v>
      </c>
      <c r="F123" s="27">
        <v>3</v>
      </c>
      <c r="G123" s="27">
        <v>0</v>
      </c>
      <c r="H123" s="27">
        <v>0</v>
      </c>
      <c r="I123" s="27">
        <v>0</v>
      </c>
      <c r="J123" s="27">
        <v>0</v>
      </c>
      <c r="K123" s="27">
        <v>0</v>
      </c>
    </row>
    <row r="124" spans="1:14" s="145" customFormat="1" ht="6" customHeight="1" outlineLevel="3" thickBot="1" x14ac:dyDescent="0.9">
      <c r="A124" s="22"/>
      <c r="B124" s="22"/>
      <c r="C124" s="23"/>
      <c r="D124" s="23"/>
      <c r="E124" s="24"/>
      <c r="F124" s="24"/>
      <c r="G124" s="24"/>
      <c r="H124" s="24"/>
      <c r="I124" s="24"/>
      <c r="J124" s="24"/>
      <c r="K124" s="24"/>
    </row>
    <row r="125" spans="1:14" s="145" customFormat="1" ht="30.75" customHeight="1" outlineLevel="3" thickBot="1" x14ac:dyDescent="0.9">
      <c r="A125" s="22"/>
      <c r="B125" s="22"/>
      <c r="C125" s="20"/>
      <c r="D125" s="20" t="str">
        <f>LINK!$C$1007</f>
        <v>Information sources</v>
      </c>
      <c r="E125" s="3" t="s">
        <v>1953</v>
      </c>
      <c r="F125" s="5" t="s">
        <v>1953</v>
      </c>
      <c r="G125" s="5" t="s">
        <v>1953</v>
      </c>
      <c r="H125" s="5" t="s">
        <v>1953</v>
      </c>
      <c r="I125" s="5" t="s">
        <v>1953</v>
      </c>
      <c r="J125" s="5" t="s">
        <v>1953</v>
      </c>
      <c r="K125" s="5" t="s">
        <v>1953</v>
      </c>
    </row>
    <row r="126" spans="1:14" s="145" customFormat="1" ht="30.75" customHeight="1" outlineLevel="3" thickBot="1" x14ac:dyDescent="0.9">
      <c r="A126" s="22"/>
      <c r="B126" s="22"/>
      <c r="C126" s="20"/>
      <c r="D126" s="20" t="str">
        <f>LINK!$C$1008</f>
        <v>Standard?</v>
      </c>
      <c r="E126" s="3" t="s">
        <v>1951</v>
      </c>
      <c r="F126" s="4"/>
      <c r="G126" s="5"/>
      <c r="H126" s="5"/>
      <c r="I126" s="5"/>
      <c r="J126" s="5"/>
      <c r="K126" s="5"/>
    </row>
    <row r="127" spans="1:14" ht="20.25" customHeight="1" outlineLevel="2" thickBot="1" x14ac:dyDescent="0.9">
      <c r="C127" s="22"/>
      <c r="D127" s="22"/>
      <c r="E127" s="22"/>
      <c r="F127" s="22"/>
      <c r="G127" s="25"/>
      <c r="H127" s="25"/>
      <c r="I127" s="25"/>
      <c r="J127" s="25"/>
      <c r="K127" s="25"/>
    </row>
    <row r="128" spans="1:14" ht="17.25" customHeight="1" outlineLevel="1" thickBot="1" x14ac:dyDescent="0.9">
      <c r="C128" s="34" t="str">
        <f>LINK!$C$998</f>
        <v>code</v>
      </c>
      <c r="D128" s="28" t="str">
        <f>LINK!$C$999</f>
        <v>service</v>
      </c>
      <c r="E128" s="21">
        <f>VLOOKUP(C129,overview_of_services!$B$4:$O$52,9,FALSE)</f>
        <v>1</v>
      </c>
      <c r="F128" s="22"/>
      <c r="G128" s="25"/>
      <c r="H128" s="25"/>
      <c r="I128" s="25"/>
      <c r="J128" s="25"/>
      <c r="K128" s="25"/>
    </row>
    <row r="129" spans="1:14" s="145" customFormat="1" ht="36.75" customHeight="1" outlineLevel="1" thickBot="1" x14ac:dyDescent="1.5">
      <c r="A129" s="22"/>
      <c r="B129" s="38" t="s">
        <v>1949</v>
      </c>
      <c r="C129" s="33" t="str">
        <f>LINK!C283</f>
        <v>C-3</v>
      </c>
      <c r="D129" s="37" t="str">
        <f>VLOOKUP(C129,overview_of_services!$B$4:$I$52,3,FALSE)</f>
        <v>Report information regarding cooling system performance</v>
      </c>
      <c r="E129" s="41"/>
      <c r="F129" s="414" t="str">
        <f>LINK!$C$1009</f>
        <v>Service group:</v>
      </c>
      <c r="G129" s="153" t="str">
        <f>VLOOKUP(C129,overview_of_services!$B$4:$I$52,2,FALSE)</f>
        <v>Information to occupants and facility managers</v>
      </c>
      <c r="H129" s="153"/>
      <c r="I129" s="153"/>
      <c r="J129" s="153"/>
      <c r="K129" s="19"/>
      <c r="M129" s="145" t="s">
        <v>1950</v>
      </c>
      <c r="N129" s="145">
        <f>ROW()</f>
        <v>129</v>
      </c>
    </row>
    <row r="130" spans="1:14" ht="5.25" customHeight="1" outlineLevel="1" x14ac:dyDescent="0.75">
      <c r="C130" s="22"/>
      <c r="D130" s="22"/>
      <c r="E130" s="22"/>
      <c r="F130" s="22"/>
      <c r="G130" s="22"/>
      <c r="H130" s="22"/>
      <c r="I130" s="22"/>
      <c r="J130" s="22"/>
      <c r="K130" s="22"/>
    </row>
    <row r="131" spans="1:14" ht="20.25" customHeight="1" outlineLevel="2" x14ac:dyDescent="0.75">
      <c r="C131" s="734" t="str">
        <f>LINK!$C$1000</f>
        <v>Functionality levels</v>
      </c>
      <c r="D131" s="734"/>
      <c r="E131" s="736" t="str">
        <f>LINK!$C$1006</f>
        <v>IMPACTS</v>
      </c>
      <c r="F131" s="736"/>
      <c r="G131" s="736"/>
      <c r="H131" s="736"/>
      <c r="I131" s="736"/>
      <c r="J131" s="736"/>
      <c r="K131" s="736"/>
    </row>
    <row r="132" spans="1:14" ht="36.75" customHeight="1" outlineLevel="2" thickBot="1" x14ac:dyDescent="0.9">
      <c r="C132" s="735"/>
      <c r="D132" s="735"/>
      <c r="E132" s="26" t="str">
        <f>LINK!$C$966</f>
        <v>Energy efficiency</v>
      </c>
      <c r="F132" s="26" t="str">
        <f>LINK!$C$967</f>
        <v>Energy flexibility and storage</v>
      </c>
      <c r="G132" s="26" t="str">
        <f>LINK!$C$968</f>
        <v>Comfort</v>
      </c>
      <c r="H132" s="26" t="str">
        <f>LINK!$C$969</f>
        <v>Convenience</v>
      </c>
      <c r="I132" s="26" t="str">
        <f>LINK!$C$970</f>
        <v>Health, well-being and accessibility</v>
      </c>
      <c r="J132" s="26" t="str">
        <f>LINK!$C$971</f>
        <v>Maintenance and fault prediction</v>
      </c>
      <c r="K132" s="26" t="str">
        <f>LINK!$C$972</f>
        <v>Information to occupants</v>
      </c>
    </row>
    <row r="133" spans="1:14" s="145" customFormat="1" ht="35.25" customHeight="1" outlineLevel="2" thickTop="1" x14ac:dyDescent="0.75">
      <c r="A133" s="22"/>
      <c r="B133" s="22"/>
      <c r="C133" s="35" t="str">
        <f>LINK!$C$1001</f>
        <v>level 0</v>
      </c>
      <c r="D133" s="21" t="str">
        <f>VLOOKUP(C129,overview_of_services!$B$4:$I$52,4,FALSE)</f>
        <v>None</v>
      </c>
      <c r="E133" s="27">
        <v>0</v>
      </c>
      <c r="F133" s="27">
        <v>0</v>
      </c>
      <c r="G133" s="27">
        <v>0</v>
      </c>
      <c r="H133" s="27">
        <v>0</v>
      </c>
      <c r="I133" s="27">
        <v>0</v>
      </c>
      <c r="J133" s="27">
        <v>0</v>
      </c>
      <c r="K133" s="27">
        <v>0</v>
      </c>
    </row>
    <row r="134" spans="1:14" s="145" customFormat="1" ht="35.25" customHeight="1" outlineLevel="2" x14ac:dyDescent="0.75">
      <c r="A134" s="22"/>
      <c r="B134" s="22"/>
      <c r="C134" s="35" t="str">
        <f>LINK!$C$1002</f>
        <v>level 1</v>
      </c>
      <c r="D134" s="1" t="str">
        <f>VLOOKUP(C129,overview_of_services!$B$4:$I$52,5,FALSE)</f>
        <v>Central or remote reporting of current performance KPIs (e.g. temperatures, submetering energy usage)</v>
      </c>
      <c r="E134" s="27">
        <v>1</v>
      </c>
      <c r="F134" s="27">
        <v>0</v>
      </c>
      <c r="G134" s="27">
        <v>0</v>
      </c>
      <c r="H134" s="27">
        <v>0</v>
      </c>
      <c r="I134" s="27">
        <v>0</v>
      </c>
      <c r="J134" s="27">
        <v>1</v>
      </c>
      <c r="K134" s="27">
        <v>1</v>
      </c>
    </row>
    <row r="135" spans="1:14" s="145" customFormat="1" ht="35.25" customHeight="1" outlineLevel="2" x14ac:dyDescent="0.75">
      <c r="A135" s="22"/>
      <c r="B135" s="22"/>
      <c r="C135" s="35" t="str">
        <f>LINK!$C$1003</f>
        <v>level 2</v>
      </c>
      <c r="D135" s="1" t="str">
        <f>VLOOKUP(C129,overview_of_services!$B$4:$I$52,6,FALSE)</f>
        <v>Central or remote reporting of current performance KPIs and historical data</v>
      </c>
      <c r="E135" s="27">
        <v>1</v>
      </c>
      <c r="F135" s="27">
        <v>0</v>
      </c>
      <c r="G135" s="27">
        <v>0</v>
      </c>
      <c r="H135" s="27">
        <v>0</v>
      </c>
      <c r="I135" s="27">
        <v>0</v>
      </c>
      <c r="J135" s="27">
        <v>1</v>
      </c>
      <c r="K135" s="27">
        <v>2</v>
      </c>
    </row>
    <row r="136" spans="1:14" s="145" customFormat="1" ht="35.25" customHeight="1" outlineLevel="2" x14ac:dyDescent="0.75">
      <c r="A136" s="22"/>
      <c r="B136" s="22"/>
      <c r="C136" s="35" t="str">
        <f>LINK!$C$1004</f>
        <v>level 3</v>
      </c>
      <c r="D136" s="1" t="str">
        <f>VLOOKUP(C129,overview_of_services!$B$4:$I$52,7,FALSE)</f>
        <v>Central or remote reporting of performance evaluation including forecasting and/or benchmarking</v>
      </c>
      <c r="E136" s="27">
        <v>1</v>
      </c>
      <c r="F136" s="27">
        <v>0</v>
      </c>
      <c r="G136" s="27">
        <v>0</v>
      </c>
      <c r="H136" s="27">
        <v>0</v>
      </c>
      <c r="I136" s="27">
        <v>0</v>
      </c>
      <c r="J136" s="27">
        <v>1</v>
      </c>
      <c r="K136" s="27">
        <v>3</v>
      </c>
    </row>
    <row r="137" spans="1:14" s="145" customFormat="1" ht="51.5" customHeight="1" outlineLevel="2" x14ac:dyDescent="0.75">
      <c r="A137" s="22"/>
      <c r="B137" s="22"/>
      <c r="C137" s="35" t="str">
        <f>LINK!$C$1005</f>
        <v>level 4</v>
      </c>
      <c r="D137" s="1" t="str">
        <f>VLOOKUP(C129,overview_of_services!$B$4:$I$52,8,FALSE)</f>
        <v>Central or remote reporting of performance evaluation including forecasting and/or benchmarking; also including predictive management and fault detection</v>
      </c>
      <c r="E137" s="27">
        <v>1</v>
      </c>
      <c r="F137" s="27">
        <v>0</v>
      </c>
      <c r="G137" s="27">
        <v>0</v>
      </c>
      <c r="H137" s="27">
        <v>1</v>
      </c>
      <c r="I137" s="27">
        <v>0</v>
      </c>
      <c r="J137" s="27">
        <v>3</v>
      </c>
      <c r="K137" s="27">
        <v>3</v>
      </c>
    </row>
    <row r="138" spans="1:14" s="145" customFormat="1" ht="31" customHeight="1" outlineLevel="3" thickBot="1" x14ac:dyDescent="0.9">
      <c r="A138" s="22"/>
      <c r="B138" s="22"/>
      <c r="C138" s="23"/>
      <c r="D138" s="23"/>
      <c r="E138" s="24"/>
      <c r="F138" s="24"/>
      <c r="G138" s="24"/>
      <c r="H138" s="24"/>
      <c r="I138" s="24"/>
      <c r="J138" s="24"/>
      <c r="K138" s="24"/>
    </row>
    <row r="139" spans="1:14" s="145" customFormat="1" ht="30.75" customHeight="1" outlineLevel="3" thickBot="1" x14ac:dyDescent="0.9">
      <c r="A139" s="22"/>
      <c r="B139" s="22"/>
      <c r="C139" s="20"/>
      <c r="D139" s="20" t="str">
        <f>LINK!$C$1007</f>
        <v>Information sources</v>
      </c>
      <c r="E139" s="3" t="s">
        <v>1953</v>
      </c>
      <c r="F139" s="5" t="s">
        <v>1953</v>
      </c>
      <c r="G139" s="5" t="s">
        <v>1953</v>
      </c>
      <c r="H139" s="5" t="s">
        <v>1953</v>
      </c>
      <c r="I139" s="5" t="s">
        <v>1953</v>
      </c>
      <c r="J139" s="5" t="s">
        <v>1953</v>
      </c>
      <c r="K139" s="5" t="s">
        <v>1953</v>
      </c>
    </row>
    <row r="140" spans="1:14" s="145" customFormat="1" ht="30.75" customHeight="1" outlineLevel="3" thickBot="1" x14ac:dyDescent="0.9">
      <c r="A140" s="22"/>
      <c r="B140" s="22"/>
      <c r="C140" s="20"/>
      <c r="D140" s="20" t="str">
        <f>LINK!$C$1008</f>
        <v>Standard?</v>
      </c>
      <c r="E140" s="3"/>
      <c r="F140" s="4"/>
      <c r="G140" s="5"/>
      <c r="H140" s="5"/>
      <c r="I140" s="5"/>
      <c r="J140" s="5"/>
      <c r="K140" s="5"/>
    </row>
    <row r="141" spans="1:14" ht="15.5" outlineLevel="2" thickBot="1" x14ac:dyDescent="0.9">
      <c r="C141" s="22"/>
      <c r="D141" s="22"/>
      <c r="E141" s="22"/>
      <c r="F141" s="22"/>
      <c r="G141" s="25"/>
      <c r="H141" s="25"/>
      <c r="I141" s="25"/>
      <c r="J141" s="25"/>
      <c r="K141" s="25"/>
    </row>
    <row r="142" spans="1:14" ht="15.5" outlineLevel="1" thickBot="1" x14ac:dyDescent="0.9">
      <c r="C142" s="34" t="str">
        <f>LINK!$C$998</f>
        <v>code</v>
      </c>
      <c r="D142" s="28" t="str">
        <f>LINK!$C$999</f>
        <v>service</v>
      </c>
      <c r="E142" s="21">
        <f>VLOOKUP(C143,overview_of_services!$B$4:$O$52,9,FALSE)</f>
        <v>1</v>
      </c>
      <c r="F142" s="22"/>
      <c r="G142" s="25"/>
      <c r="H142" s="25"/>
      <c r="I142" s="25"/>
      <c r="J142" s="25"/>
      <c r="K142" s="25"/>
    </row>
    <row r="143" spans="1:14" ht="16.75" outlineLevel="1" thickBot="1" x14ac:dyDescent="0.9">
      <c r="C143" s="33" t="str">
        <f>LINK!C284</f>
        <v>C-4</v>
      </c>
      <c r="D143" s="37" t="str">
        <f>VLOOKUP(C143,overview_of_services!$B$4:$I$52,3,FALSE)</f>
        <v>Flexibility and grid interaction</v>
      </c>
      <c r="E143" s="41"/>
      <c r="F143" s="414" t="str">
        <f>LINK!$C$1009</f>
        <v>Service group:</v>
      </c>
      <c r="G143" s="733" t="str">
        <f>VLOOKUP(C143,overview_of_services!$B$4:$I$52,2,FALSE)</f>
        <v>Flexibility and grid interaction</v>
      </c>
      <c r="H143" s="733"/>
      <c r="I143" s="414"/>
      <c r="J143" s="19"/>
      <c r="K143" s="19"/>
      <c r="M143" s="145" t="s">
        <v>1950</v>
      </c>
      <c r="N143" s="145">
        <f>ROW()</f>
        <v>143</v>
      </c>
    </row>
    <row r="144" spans="1:14" outlineLevel="1" x14ac:dyDescent="0.75">
      <c r="C144" s="22"/>
      <c r="D144" s="22"/>
      <c r="E144" s="22"/>
      <c r="F144" s="22"/>
      <c r="G144" s="22"/>
      <c r="H144" s="22"/>
      <c r="I144" s="22"/>
      <c r="J144" s="22"/>
      <c r="K144" s="22"/>
    </row>
    <row r="145" spans="3:14" ht="14.5" customHeight="1" outlineLevel="1" x14ac:dyDescent="0.75">
      <c r="C145" s="734" t="str">
        <f>LINK!$C$1000</f>
        <v>Functionality levels</v>
      </c>
      <c r="D145" s="734"/>
      <c r="E145" s="736" t="str">
        <f>LINK!$C$1006</f>
        <v>IMPACTS</v>
      </c>
      <c r="F145" s="736"/>
      <c r="G145" s="736"/>
      <c r="H145" s="736"/>
      <c r="I145" s="736"/>
      <c r="J145" s="736"/>
      <c r="K145" s="736"/>
    </row>
    <row r="146" spans="3:14" ht="30.25" outlineLevel="1" thickBot="1" x14ac:dyDescent="0.9">
      <c r="C146" s="735"/>
      <c r="D146" s="735"/>
      <c r="E146" s="26" t="str">
        <f>LINK!$C$966</f>
        <v>Energy efficiency</v>
      </c>
      <c r="F146" s="26" t="str">
        <f>LINK!$C$967</f>
        <v>Energy flexibility and storage</v>
      </c>
      <c r="G146" s="26" t="str">
        <f>LINK!$C$968</f>
        <v>Comfort</v>
      </c>
      <c r="H146" s="26" t="str">
        <f>LINK!$C$969</f>
        <v>Convenience</v>
      </c>
      <c r="I146" s="26" t="str">
        <f>LINK!$C$970</f>
        <v>Health, well-being and accessibility</v>
      </c>
      <c r="J146" s="26" t="str">
        <f>LINK!$C$971</f>
        <v>Maintenance and fault prediction</v>
      </c>
      <c r="K146" s="26" t="str">
        <f>LINK!$C$972</f>
        <v>Information to occupants</v>
      </c>
    </row>
    <row r="147" spans="3:14" ht="21.75" outlineLevel="1" thickTop="1" x14ac:dyDescent="0.75">
      <c r="C147" s="35" t="str">
        <f>LINK!$C$1001</f>
        <v>level 0</v>
      </c>
      <c r="D147" s="1" t="str">
        <f>VLOOKUP(C143,overview_of_services!$B$4:$I$52,4,FALSE)</f>
        <v>No automatic control</v>
      </c>
      <c r="E147" s="27">
        <v>0</v>
      </c>
      <c r="F147" s="27">
        <v>0</v>
      </c>
      <c r="G147" s="27">
        <v>0</v>
      </c>
      <c r="H147" s="27">
        <v>0</v>
      </c>
      <c r="I147" s="27">
        <v>0</v>
      </c>
      <c r="J147" s="27">
        <v>0</v>
      </c>
      <c r="K147" s="27">
        <v>0</v>
      </c>
    </row>
    <row r="148" spans="3:14" ht="21" outlineLevel="1" x14ac:dyDescent="0.75">
      <c r="C148" s="35" t="str">
        <f>LINK!$C$1002</f>
        <v>level 1</v>
      </c>
      <c r="D148" s="1" t="str">
        <f>VLOOKUP(C143,overview_of_services!$B$4:$I$52,5,FALSE)</f>
        <v>Scheduled operation of cooling system</v>
      </c>
      <c r="E148" s="27">
        <v>1</v>
      </c>
      <c r="F148" s="27">
        <v>0</v>
      </c>
      <c r="G148" s="27">
        <v>1</v>
      </c>
      <c r="H148" s="27">
        <v>1</v>
      </c>
      <c r="I148" s="27">
        <v>0</v>
      </c>
      <c r="J148" s="27">
        <v>0</v>
      </c>
      <c r="K148" s="27">
        <v>0</v>
      </c>
    </row>
    <row r="149" spans="3:14" ht="21" outlineLevel="1" x14ac:dyDescent="0.75">
      <c r="C149" s="35" t="str">
        <f>LINK!$C$1003</f>
        <v>level 2</v>
      </c>
      <c r="D149" s="1" t="str">
        <f>VLOOKUP(C143,overview_of_services!$B$4:$I$52,6,FALSE)</f>
        <v>Self-learning optimal control of cooling system</v>
      </c>
      <c r="E149" s="27">
        <v>2</v>
      </c>
      <c r="F149" s="27">
        <v>1</v>
      </c>
      <c r="G149" s="27">
        <v>2</v>
      </c>
      <c r="H149" s="27">
        <v>2</v>
      </c>
      <c r="I149" s="27">
        <v>0</v>
      </c>
      <c r="J149" s="27">
        <v>0</v>
      </c>
      <c r="K149" s="27">
        <v>0</v>
      </c>
    </row>
    <row r="150" spans="3:14" ht="29.5" outlineLevel="1" x14ac:dyDescent="0.75">
      <c r="C150" s="35" t="str">
        <f>LINK!$C$1004</f>
        <v>level 3</v>
      </c>
      <c r="D150" s="1" t="str">
        <f>VLOOKUP(C143,overview_of_services!$B$4:$I$52,7,FALSE)</f>
        <v xml:space="preserve">Cooling system capable of flexible control through grid signals (e.g. DSM) </v>
      </c>
      <c r="E150" s="27">
        <v>2</v>
      </c>
      <c r="F150" s="27">
        <v>3</v>
      </c>
      <c r="G150" s="27">
        <v>2</v>
      </c>
      <c r="H150" s="27">
        <v>3</v>
      </c>
      <c r="I150" s="27">
        <v>0</v>
      </c>
      <c r="J150" s="27">
        <v>0</v>
      </c>
      <c r="K150" s="27">
        <v>0</v>
      </c>
    </row>
    <row r="151" spans="3:14" ht="30.75" customHeight="1" outlineLevel="1" x14ac:dyDescent="0.75">
      <c r="C151" s="35" t="str">
        <f>LINK!$C$1005</f>
        <v>level 4</v>
      </c>
      <c r="D151" s="1" t="str">
        <f>VLOOKUP(C143,overview_of_services!$B$4:$I$52,8,FALSE)</f>
        <v>Optimized control of  cooling system based on local predictions and grid signals (e.g. through model predictive control)</v>
      </c>
      <c r="E151" s="27">
        <v>2</v>
      </c>
      <c r="F151" s="27">
        <v>3</v>
      </c>
      <c r="G151" s="27">
        <v>3</v>
      </c>
      <c r="H151" s="27">
        <v>3</v>
      </c>
      <c r="I151" s="27">
        <v>1</v>
      </c>
      <c r="J151" s="27">
        <v>0</v>
      </c>
      <c r="K151" s="27">
        <v>0</v>
      </c>
    </row>
    <row r="152" spans="3:14" ht="15.5" outlineLevel="1" thickBot="1" x14ac:dyDescent="0.9">
      <c r="C152" s="23"/>
      <c r="D152" s="23"/>
      <c r="E152" s="24"/>
      <c r="F152" s="24"/>
      <c r="G152" s="24"/>
      <c r="H152" s="24"/>
      <c r="I152" s="24"/>
      <c r="J152" s="24"/>
      <c r="K152" s="24"/>
    </row>
    <row r="153" spans="3:14" ht="15.5" outlineLevel="2" thickBot="1" x14ac:dyDescent="0.9">
      <c r="C153" s="20"/>
      <c r="D153" s="20" t="str">
        <f>LINK!$C$1007</f>
        <v>Information sources</v>
      </c>
      <c r="E153" s="3" t="s">
        <v>24</v>
      </c>
      <c r="F153" s="5" t="s">
        <v>24</v>
      </c>
      <c r="G153" s="5" t="s">
        <v>24</v>
      </c>
      <c r="H153" s="5" t="s">
        <v>24</v>
      </c>
      <c r="I153" s="5" t="s">
        <v>24</v>
      </c>
      <c r="J153" s="5" t="s">
        <v>24</v>
      </c>
      <c r="K153" s="5" t="s">
        <v>24</v>
      </c>
    </row>
    <row r="154" spans="3:14" ht="15.5" outlineLevel="2" thickBot="1" x14ac:dyDescent="0.9">
      <c r="C154" s="20"/>
      <c r="D154" s="20" t="str">
        <f>LINK!$C$1008</f>
        <v>Standard?</v>
      </c>
      <c r="E154" s="3"/>
      <c r="F154" s="4"/>
      <c r="G154" s="5"/>
      <c r="H154" s="5"/>
      <c r="I154" s="5"/>
      <c r="J154" s="5"/>
      <c r="K154" s="5"/>
    </row>
    <row r="155" spans="3:14" ht="15.5" outlineLevel="1" thickBot="1" x14ac:dyDescent="0.9"/>
    <row r="156" spans="3:14" ht="15.5" thickBot="1" x14ac:dyDescent="0.9">
      <c r="C156" s="34" t="str">
        <f>LINK!$C$998</f>
        <v>code</v>
      </c>
      <c r="D156" s="28" t="str">
        <f>LINK!$C$999</f>
        <v>service</v>
      </c>
      <c r="E156" s="21">
        <f>VLOOKUP(C157,overview_of_services!$B$4:$O$111,9,FALSE)</f>
        <v>0</v>
      </c>
      <c r="F156" s="22"/>
      <c r="G156" s="25"/>
      <c r="H156" s="25"/>
      <c r="I156" s="25"/>
      <c r="J156" s="25"/>
      <c r="K156" s="25"/>
    </row>
    <row r="157" spans="3:14" ht="16.75" thickBot="1" x14ac:dyDescent="0.9">
      <c r="C157" s="33" t="str">
        <f>LINK!C905</f>
        <v>C-E1</v>
      </c>
      <c r="D157" s="144" t="str">
        <f>VLOOKUP(C157,overview_of_services!$B$4:$I$111,3,FALSE)</f>
        <v>User defined smart ready service 11</v>
      </c>
      <c r="E157" s="41"/>
      <c r="F157" s="414" t="str">
        <f>LINK!$C$1009</f>
        <v>Service group:</v>
      </c>
      <c r="G157" s="733" t="str">
        <f>VLOOKUP(C157,overview_of_services!$B$4:$I$111,2,FALSE)</f>
        <v>User defined service group 11</v>
      </c>
      <c r="H157" s="733"/>
      <c r="I157" s="414"/>
      <c r="J157" s="19"/>
      <c r="K157" s="19"/>
      <c r="M157" s="145" t="s">
        <v>1950</v>
      </c>
      <c r="N157" s="145">
        <f>ROW()</f>
        <v>157</v>
      </c>
    </row>
    <row r="158" spans="3:14" x14ac:dyDescent="0.75">
      <c r="C158" s="22"/>
      <c r="D158" s="22"/>
      <c r="E158" s="22"/>
      <c r="F158" s="22"/>
      <c r="G158" s="22"/>
      <c r="H158" s="22"/>
      <c r="I158" s="22"/>
      <c r="J158" s="22"/>
      <c r="K158" s="22"/>
    </row>
    <row r="159" spans="3:14" ht="14.5" customHeight="1" x14ac:dyDescent="0.75">
      <c r="C159" s="734" t="str">
        <f>LINK!$C$1000</f>
        <v>Functionality levels</v>
      </c>
      <c r="D159" s="734"/>
      <c r="E159" s="736" t="str">
        <f>LINK!$C$1006</f>
        <v>IMPACTS</v>
      </c>
      <c r="F159" s="736"/>
      <c r="G159" s="736"/>
      <c r="H159" s="736"/>
      <c r="I159" s="736"/>
      <c r="J159" s="736"/>
      <c r="K159" s="736"/>
    </row>
    <row r="160" spans="3:14" ht="30.25" thickBot="1" x14ac:dyDescent="0.9">
      <c r="C160" s="735"/>
      <c r="D160" s="735"/>
      <c r="E160" s="26" t="str">
        <f>LINK!$C$966</f>
        <v>Energy efficiency</v>
      </c>
      <c r="F160" s="26" t="str">
        <f>LINK!$C$967</f>
        <v>Energy flexibility and storage</v>
      </c>
      <c r="G160" s="26" t="str">
        <f>LINK!$C$968</f>
        <v>Comfort</v>
      </c>
      <c r="H160" s="26" t="str">
        <f>LINK!$C$969</f>
        <v>Convenience</v>
      </c>
      <c r="I160" s="26" t="str">
        <f>LINK!$C$970</f>
        <v>Health, well-being and accessibility</v>
      </c>
      <c r="J160" s="26" t="str">
        <f>LINK!$C$971</f>
        <v>Maintenance and fault prediction</v>
      </c>
      <c r="K160" s="26" t="str">
        <f>LINK!$C$972</f>
        <v>Information to occupants</v>
      </c>
    </row>
    <row r="161" spans="3:14" ht="15.5" thickTop="1" x14ac:dyDescent="0.75">
      <c r="C161" s="35" t="str">
        <f>LINK!$C$1001</f>
        <v>level 0</v>
      </c>
      <c r="D161" s="21" t="str">
        <f>VLOOKUP(C157,overview_of_services!$B$4:$I$111,4,FALSE)</f>
        <v>User defined level 1-0</v>
      </c>
      <c r="E161" s="237">
        <v>0</v>
      </c>
      <c r="F161" s="237">
        <v>0</v>
      </c>
      <c r="G161" s="237">
        <v>0</v>
      </c>
      <c r="H161" s="237">
        <v>0</v>
      </c>
      <c r="I161" s="237">
        <v>0</v>
      </c>
      <c r="J161" s="237">
        <v>0</v>
      </c>
      <c r="K161" s="237">
        <v>0</v>
      </c>
    </row>
    <row r="162" spans="3:14" x14ac:dyDescent="0.75">
      <c r="C162" s="35" t="str">
        <f>LINK!$C$1002</f>
        <v>level 1</v>
      </c>
      <c r="D162" s="1" t="str">
        <f>VLOOKUP(C157,overview_of_services!$B$4:$I$111,5,FALSE)</f>
        <v>User defined level 1-1</v>
      </c>
      <c r="E162" s="237">
        <v>0</v>
      </c>
      <c r="F162" s="237">
        <v>0</v>
      </c>
      <c r="G162" s="237">
        <v>0</v>
      </c>
      <c r="H162" s="237">
        <v>0</v>
      </c>
      <c r="I162" s="237">
        <v>0</v>
      </c>
      <c r="J162" s="237">
        <v>0</v>
      </c>
      <c r="K162" s="237">
        <v>0</v>
      </c>
    </row>
    <row r="163" spans="3:14" x14ac:dyDescent="0.75">
      <c r="C163" s="35" t="str">
        <f>LINK!$C$1003</f>
        <v>level 2</v>
      </c>
      <c r="D163" s="1" t="str">
        <f>VLOOKUP(C157,overview_of_services!$B$4:$I$111,6,FALSE)</f>
        <v>User defined level 1-2</v>
      </c>
      <c r="E163" s="237">
        <v>0</v>
      </c>
      <c r="F163" s="237">
        <v>0</v>
      </c>
      <c r="G163" s="237">
        <v>0</v>
      </c>
      <c r="H163" s="237">
        <v>0</v>
      </c>
      <c r="I163" s="237">
        <v>0</v>
      </c>
      <c r="J163" s="237">
        <v>0</v>
      </c>
      <c r="K163" s="237">
        <v>0</v>
      </c>
    </row>
    <row r="164" spans="3:14" x14ac:dyDescent="0.75">
      <c r="C164" s="35" t="str">
        <f>LINK!$C$1004</f>
        <v>level 3</v>
      </c>
      <c r="D164" s="1" t="str">
        <f>VLOOKUP(C157,overview_of_services!$B$4:$I$111,7,FALSE)</f>
        <v>User defined level 1-3</v>
      </c>
      <c r="E164" s="237">
        <v>0</v>
      </c>
      <c r="F164" s="237">
        <v>0</v>
      </c>
      <c r="G164" s="237">
        <v>0</v>
      </c>
      <c r="H164" s="237">
        <v>0</v>
      </c>
      <c r="I164" s="237">
        <v>0</v>
      </c>
      <c r="J164" s="237">
        <v>0</v>
      </c>
      <c r="K164" s="237">
        <v>0</v>
      </c>
    </row>
    <row r="165" spans="3:14" x14ac:dyDescent="0.75">
      <c r="C165" s="35" t="str">
        <f>LINK!$C$1005</f>
        <v>level 4</v>
      </c>
      <c r="D165" s="1" t="str">
        <f>VLOOKUP(C157,overview_of_services!$B$4:$I$111,8,FALSE)</f>
        <v>User defined level 1-4</v>
      </c>
      <c r="E165" s="237">
        <v>0</v>
      </c>
      <c r="F165" s="237">
        <v>0</v>
      </c>
      <c r="G165" s="237">
        <v>0</v>
      </c>
      <c r="H165" s="237">
        <v>0</v>
      </c>
      <c r="I165" s="237">
        <v>0</v>
      </c>
      <c r="J165" s="237">
        <v>0</v>
      </c>
      <c r="K165" s="237">
        <v>0</v>
      </c>
    </row>
    <row r="166" spans="3:14" ht="15.5" thickBot="1" x14ac:dyDescent="0.9">
      <c r="C166" s="23"/>
      <c r="D166" s="23"/>
      <c r="E166" s="24"/>
      <c r="F166" s="24"/>
      <c r="G166" s="24"/>
      <c r="H166" s="24"/>
      <c r="I166" s="24"/>
      <c r="J166" s="24"/>
      <c r="K166" s="24"/>
    </row>
    <row r="167" spans="3:14" ht="15.5" thickBot="1" x14ac:dyDescent="0.9">
      <c r="C167" s="20"/>
      <c r="D167" s="20" t="str">
        <f>LINK!$C$1007</f>
        <v>Information sources</v>
      </c>
      <c r="E167" s="3" t="s">
        <v>24</v>
      </c>
      <c r="F167" s="5" t="s">
        <v>24</v>
      </c>
      <c r="G167" s="5" t="s">
        <v>24</v>
      </c>
      <c r="H167" s="5" t="s">
        <v>24</v>
      </c>
      <c r="I167" s="5" t="s">
        <v>24</v>
      </c>
      <c r="J167" s="5" t="s">
        <v>24</v>
      </c>
      <c r="K167" s="5" t="s">
        <v>24</v>
      </c>
    </row>
    <row r="168" spans="3:14" ht="15.5" thickBot="1" x14ac:dyDescent="0.9">
      <c r="C168" s="20"/>
      <c r="D168" s="20" t="str">
        <f>LINK!$C$1008</f>
        <v>Standard?</v>
      </c>
      <c r="E168" s="3"/>
      <c r="F168" s="4"/>
      <c r="G168" s="5"/>
      <c r="H168" s="5"/>
      <c r="I168" s="5"/>
      <c r="J168" s="5"/>
      <c r="K168" s="5"/>
    </row>
    <row r="169" spans="3:14" ht="15.5" thickBot="1" x14ac:dyDescent="0.9">
      <c r="M169" s="145"/>
      <c r="N169" s="145"/>
    </row>
    <row r="170" spans="3:14" ht="15.5" thickBot="1" x14ac:dyDescent="0.9">
      <c r="C170" s="34" t="str">
        <f>LINK!$C$998</f>
        <v>code</v>
      </c>
      <c r="D170" s="28" t="str">
        <f>LINK!$C$999</f>
        <v>service</v>
      </c>
      <c r="E170" s="21">
        <f>VLOOKUP(C171,overview_of_services!$B$4:$O$111,9,FALSE)</f>
        <v>0</v>
      </c>
      <c r="F170" s="22"/>
      <c r="G170" s="25"/>
      <c r="H170" s="25"/>
      <c r="I170" s="25"/>
      <c r="J170" s="25"/>
      <c r="K170" s="25"/>
    </row>
    <row r="171" spans="3:14" ht="16.75" thickBot="1" x14ac:dyDescent="0.9">
      <c r="C171" s="33" t="str">
        <f>LINK!C906</f>
        <v>C-E2</v>
      </c>
      <c r="D171" s="144" t="str">
        <f>VLOOKUP(C171,overview_of_services!$B$4:$I$111,3,FALSE)</f>
        <v>User defined smart ready service 12</v>
      </c>
      <c r="E171" s="41"/>
      <c r="F171" s="414" t="str">
        <f>LINK!$C$1009</f>
        <v>Service group:</v>
      </c>
      <c r="G171" s="733" t="str">
        <f>VLOOKUP(C171,overview_of_services!$B$4:$I$111,2,FALSE)</f>
        <v>User defined service group 12</v>
      </c>
      <c r="H171" s="733"/>
      <c r="I171" s="414"/>
      <c r="J171" s="19"/>
      <c r="K171" s="19"/>
      <c r="M171" s="145" t="s">
        <v>1950</v>
      </c>
      <c r="N171" s="145">
        <f>ROW()</f>
        <v>171</v>
      </c>
    </row>
    <row r="172" spans="3:14" x14ac:dyDescent="0.75">
      <c r="C172" s="22"/>
      <c r="D172" s="22"/>
      <c r="E172" s="22"/>
      <c r="F172" s="22"/>
      <c r="G172" s="22"/>
      <c r="H172" s="22"/>
      <c r="I172" s="22"/>
      <c r="J172" s="22"/>
      <c r="K172" s="22"/>
    </row>
    <row r="173" spans="3:14" ht="14.5" customHeight="1" x14ac:dyDescent="0.75">
      <c r="C173" s="734" t="str">
        <f>LINK!$C$1000</f>
        <v>Functionality levels</v>
      </c>
      <c r="D173" s="734"/>
      <c r="E173" s="736" t="str">
        <f>LINK!$C$1006</f>
        <v>IMPACTS</v>
      </c>
      <c r="F173" s="736"/>
      <c r="G173" s="736"/>
      <c r="H173" s="736"/>
      <c r="I173" s="736"/>
      <c r="J173" s="736"/>
      <c r="K173" s="736"/>
    </row>
    <row r="174" spans="3:14" ht="30.25" thickBot="1" x14ac:dyDescent="0.9">
      <c r="C174" s="735"/>
      <c r="D174" s="735"/>
      <c r="E174" s="26" t="str">
        <f>LINK!$C$966</f>
        <v>Energy efficiency</v>
      </c>
      <c r="F174" s="26" t="str">
        <f>LINK!$C$967</f>
        <v>Energy flexibility and storage</v>
      </c>
      <c r="G174" s="26" t="str">
        <f>LINK!$C$968</f>
        <v>Comfort</v>
      </c>
      <c r="H174" s="26" t="str">
        <f>LINK!$C$969</f>
        <v>Convenience</v>
      </c>
      <c r="I174" s="26" t="str">
        <f>LINK!$C$970</f>
        <v>Health, well-being and accessibility</v>
      </c>
      <c r="J174" s="26" t="str">
        <f>LINK!$C$971</f>
        <v>Maintenance and fault prediction</v>
      </c>
      <c r="K174" s="26" t="str">
        <f>LINK!$C$972</f>
        <v>Information to occupants</v>
      </c>
    </row>
    <row r="175" spans="3:14" ht="15.5" thickTop="1" x14ac:dyDescent="0.75">
      <c r="C175" s="35" t="str">
        <f>LINK!$C$1001</f>
        <v>level 0</v>
      </c>
      <c r="D175" s="21" t="str">
        <f>VLOOKUP(C171,overview_of_services!$B$4:$I$111,4,FALSE)</f>
        <v>User defined level 1-0</v>
      </c>
      <c r="E175" s="237">
        <v>0</v>
      </c>
      <c r="F175" s="237">
        <v>0</v>
      </c>
      <c r="G175" s="237">
        <v>0</v>
      </c>
      <c r="H175" s="237">
        <v>0</v>
      </c>
      <c r="I175" s="237">
        <v>0</v>
      </c>
      <c r="J175" s="237">
        <v>0</v>
      </c>
      <c r="K175" s="237">
        <v>0</v>
      </c>
    </row>
    <row r="176" spans="3:14" x14ac:dyDescent="0.75">
      <c r="C176" s="35" t="str">
        <f>LINK!$C$1002</f>
        <v>level 1</v>
      </c>
      <c r="D176" s="1" t="str">
        <f>VLOOKUP(C171,overview_of_services!$B$4:$I$111,5,FALSE)</f>
        <v>User defined level 1-1</v>
      </c>
      <c r="E176" s="237">
        <v>0</v>
      </c>
      <c r="F176" s="237">
        <v>0</v>
      </c>
      <c r="G176" s="237">
        <v>0</v>
      </c>
      <c r="H176" s="237">
        <v>0</v>
      </c>
      <c r="I176" s="237">
        <v>0</v>
      </c>
      <c r="J176" s="237">
        <v>0</v>
      </c>
      <c r="K176" s="237">
        <v>0</v>
      </c>
    </row>
    <row r="177" spans="3:14" x14ac:dyDescent="0.75">
      <c r="C177" s="35" t="str">
        <f>LINK!$C$1003</f>
        <v>level 2</v>
      </c>
      <c r="D177" s="1" t="str">
        <f>VLOOKUP(C171,overview_of_services!$B$4:$I$111,6,FALSE)</f>
        <v>User defined level 1-2</v>
      </c>
      <c r="E177" s="237">
        <v>0</v>
      </c>
      <c r="F177" s="237">
        <v>0</v>
      </c>
      <c r="G177" s="237">
        <v>0</v>
      </c>
      <c r="H177" s="237">
        <v>0</v>
      </c>
      <c r="I177" s="237">
        <v>0</v>
      </c>
      <c r="J177" s="237">
        <v>0</v>
      </c>
      <c r="K177" s="237">
        <v>0</v>
      </c>
    </row>
    <row r="178" spans="3:14" x14ac:dyDescent="0.75">
      <c r="C178" s="35" t="str">
        <f>LINK!$C$1004</f>
        <v>level 3</v>
      </c>
      <c r="D178" s="1" t="str">
        <f>VLOOKUP(C171,overview_of_services!$B$4:$I$111,7,FALSE)</f>
        <v>User defined level 1-3</v>
      </c>
      <c r="E178" s="237">
        <v>0</v>
      </c>
      <c r="F178" s="237">
        <v>0</v>
      </c>
      <c r="G178" s="237">
        <v>0</v>
      </c>
      <c r="H178" s="237">
        <v>0</v>
      </c>
      <c r="I178" s="237">
        <v>0</v>
      </c>
      <c r="J178" s="237">
        <v>0</v>
      </c>
      <c r="K178" s="237">
        <v>0</v>
      </c>
    </row>
    <row r="179" spans="3:14" x14ac:dyDescent="0.75">
      <c r="C179" s="35" t="str">
        <f>LINK!$C$1005</f>
        <v>level 4</v>
      </c>
      <c r="D179" s="1" t="str">
        <f>VLOOKUP(C171,overview_of_services!$B$4:$I$111,8,FALSE)</f>
        <v>User defined level 1-4</v>
      </c>
      <c r="E179" s="237">
        <v>0</v>
      </c>
      <c r="F179" s="237">
        <v>0</v>
      </c>
      <c r="G179" s="237">
        <v>0</v>
      </c>
      <c r="H179" s="237">
        <v>0</v>
      </c>
      <c r="I179" s="237">
        <v>0</v>
      </c>
      <c r="J179" s="237">
        <v>0</v>
      </c>
      <c r="K179" s="237">
        <v>0</v>
      </c>
    </row>
    <row r="180" spans="3:14" ht="15.5" thickBot="1" x14ac:dyDescent="0.9">
      <c r="C180" s="23"/>
      <c r="D180" s="23"/>
      <c r="E180" s="24"/>
      <c r="F180" s="24"/>
      <c r="G180" s="24"/>
      <c r="H180" s="24"/>
      <c r="I180" s="24"/>
      <c r="J180" s="24"/>
      <c r="K180" s="24"/>
    </row>
    <row r="181" spans="3:14" ht="15.5" thickBot="1" x14ac:dyDescent="0.9">
      <c r="C181" s="20"/>
      <c r="D181" s="20" t="str">
        <f>LINK!$C$1007</f>
        <v>Information sources</v>
      </c>
      <c r="E181" s="3" t="s">
        <v>24</v>
      </c>
      <c r="F181" s="5" t="s">
        <v>24</v>
      </c>
      <c r="G181" s="5" t="s">
        <v>24</v>
      </c>
      <c r="H181" s="5" t="s">
        <v>24</v>
      </c>
      <c r="I181" s="5" t="s">
        <v>24</v>
      </c>
      <c r="J181" s="5" t="s">
        <v>24</v>
      </c>
      <c r="K181" s="5" t="s">
        <v>24</v>
      </c>
    </row>
    <row r="182" spans="3:14" ht="15.5" thickBot="1" x14ac:dyDescent="0.9">
      <c r="C182" s="20"/>
      <c r="D182" s="20" t="str">
        <f>LINK!$C$1008</f>
        <v>Standard?</v>
      </c>
      <c r="E182" s="3"/>
      <c r="F182" s="4"/>
      <c r="G182" s="5"/>
      <c r="H182" s="5"/>
      <c r="I182" s="5"/>
      <c r="J182" s="5"/>
      <c r="K182" s="5"/>
    </row>
    <row r="183" spans="3:14" ht="15.5" thickBot="1" x14ac:dyDescent="0.9">
      <c r="M183" s="145"/>
      <c r="N183" s="145"/>
    </row>
    <row r="184" spans="3:14" ht="15.5" thickBot="1" x14ac:dyDescent="0.9">
      <c r="C184" s="34" t="str">
        <f>LINK!$C$998</f>
        <v>code</v>
      </c>
      <c r="D184" s="28" t="str">
        <f>LINK!$C$999</f>
        <v>service</v>
      </c>
      <c r="E184" s="21">
        <f>VLOOKUP(C185,overview_of_services!$B$4:$O$111,9,FALSE)</f>
        <v>0</v>
      </c>
      <c r="F184" s="22"/>
      <c r="G184" s="25"/>
      <c r="H184" s="25"/>
      <c r="I184" s="25"/>
      <c r="J184" s="25"/>
      <c r="K184" s="25"/>
    </row>
    <row r="185" spans="3:14" ht="16.75" thickBot="1" x14ac:dyDescent="0.9">
      <c r="C185" s="33" t="str">
        <f>LINK!C907</f>
        <v>C-E3</v>
      </c>
      <c r="D185" s="144" t="str">
        <f>VLOOKUP(C185,overview_of_services!$B$4:$I$111,3,FALSE)</f>
        <v>User defined smart ready service 13</v>
      </c>
      <c r="E185" s="41"/>
      <c r="F185" s="414" t="str">
        <f>LINK!$C$1009</f>
        <v>Service group:</v>
      </c>
      <c r="G185" s="733" t="str">
        <f>VLOOKUP(C185,overview_of_services!$B$4:$I$111,2,FALSE)</f>
        <v>User defined service group 13</v>
      </c>
      <c r="H185" s="733"/>
      <c r="I185" s="414"/>
      <c r="J185" s="19"/>
      <c r="K185" s="19"/>
      <c r="M185" s="145" t="s">
        <v>1950</v>
      </c>
      <c r="N185" s="145">
        <f>ROW()</f>
        <v>185</v>
      </c>
    </row>
    <row r="186" spans="3:14" x14ac:dyDescent="0.75">
      <c r="C186" s="22"/>
      <c r="D186" s="22"/>
      <c r="E186" s="22"/>
      <c r="F186" s="22"/>
      <c r="G186" s="22"/>
      <c r="H186" s="22"/>
      <c r="I186" s="22"/>
      <c r="J186" s="22"/>
      <c r="K186" s="22"/>
    </row>
    <row r="187" spans="3:14" ht="14.5" customHeight="1" x14ac:dyDescent="0.75">
      <c r="C187" s="734" t="str">
        <f>LINK!$C$1000</f>
        <v>Functionality levels</v>
      </c>
      <c r="D187" s="734"/>
      <c r="E187" s="736" t="str">
        <f>LINK!$C$1006</f>
        <v>IMPACTS</v>
      </c>
      <c r="F187" s="736"/>
      <c r="G187" s="736"/>
      <c r="H187" s="736"/>
      <c r="I187" s="736"/>
      <c r="J187" s="736"/>
      <c r="K187" s="736"/>
    </row>
    <row r="188" spans="3:14" ht="30.25" thickBot="1" x14ac:dyDescent="0.9">
      <c r="C188" s="735"/>
      <c r="D188" s="735"/>
      <c r="E188" s="26" t="str">
        <f>LINK!$C$966</f>
        <v>Energy efficiency</v>
      </c>
      <c r="F188" s="26" t="str">
        <f>LINK!$C$967</f>
        <v>Energy flexibility and storage</v>
      </c>
      <c r="G188" s="26" t="str">
        <f>LINK!$C$968</f>
        <v>Comfort</v>
      </c>
      <c r="H188" s="26" t="str">
        <f>LINK!$C$969</f>
        <v>Convenience</v>
      </c>
      <c r="I188" s="26" t="str">
        <f>LINK!$C$970</f>
        <v>Health, well-being and accessibility</v>
      </c>
      <c r="J188" s="26" t="str">
        <f>LINK!$C$971</f>
        <v>Maintenance and fault prediction</v>
      </c>
      <c r="K188" s="26" t="str">
        <f>LINK!$C$972</f>
        <v>Information to occupants</v>
      </c>
    </row>
    <row r="189" spans="3:14" ht="15.5" thickTop="1" x14ac:dyDescent="0.75">
      <c r="C189" s="35" t="str">
        <f>LINK!$C$1001</f>
        <v>level 0</v>
      </c>
      <c r="D189" s="21" t="str">
        <f>VLOOKUP(C185,overview_of_services!$B$4:$I$111,4,FALSE)</f>
        <v>User defined level 1-0</v>
      </c>
      <c r="E189" s="237">
        <v>0</v>
      </c>
      <c r="F189" s="237">
        <v>0</v>
      </c>
      <c r="G189" s="237">
        <v>0</v>
      </c>
      <c r="H189" s="237">
        <v>0</v>
      </c>
      <c r="I189" s="237">
        <v>0</v>
      </c>
      <c r="J189" s="237">
        <v>0</v>
      </c>
      <c r="K189" s="237">
        <v>0</v>
      </c>
    </row>
    <row r="190" spans="3:14" x14ac:dyDescent="0.75">
      <c r="C190" s="35" t="str">
        <f>LINK!$C$1002</f>
        <v>level 1</v>
      </c>
      <c r="D190" s="1" t="str">
        <f>VLOOKUP(C185,overview_of_services!$B$4:$I$111,5,FALSE)</f>
        <v>User defined level 1-1</v>
      </c>
      <c r="E190" s="237">
        <v>0</v>
      </c>
      <c r="F190" s="237">
        <v>0</v>
      </c>
      <c r="G190" s="237">
        <v>0</v>
      </c>
      <c r="H190" s="237">
        <v>0</v>
      </c>
      <c r="I190" s="237">
        <v>0</v>
      </c>
      <c r="J190" s="237">
        <v>0</v>
      </c>
      <c r="K190" s="237">
        <v>0</v>
      </c>
    </row>
    <row r="191" spans="3:14" x14ac:dyDescent="0.75">
      <c r="C191" s="35" t="str">
        <f>LINK!$C$1003</f>
        <v>level 2</v>
      </c>
      <c r="D191" s="1" t="str">
        <f>VLOOKUP(C185,overview_of_services!$B$4:$I$111,6,FALSE)</f>
        <v>User defined level 1-2</v>
      </c>
      <c r="E191" s="237">
        <v>0</v>
      </c>
      <c r="F191" s="237">
        <v>0</v>
      </c>
      <c r="G191" s="237">
        <v>0</v>
      </c>
      <c r="H191" s="237">
        <v>0</v>
      </c>
      <c r="I191" s="237">
        <v>0</v>
      </c>
      <c r="J191" s="237">
        <v>0</v>
      </c>
      <c r="K191" s="237">
        <v>0</v>
      </c>
    </row>
    <row r="192" spans="3:14" x14ac:dyDescent="0.75">
      <c r="C192" s="35" t="str">
        <f>LINK!$C$1004</f>
        <v>level 3</v>
      </c>
      <c r="D192" s="1" t="str">
        <f>VLOOKUP(C185,overview_of_services!$B$4:$I$111,7,FALSE)</f>
        <v>User defined level 1-3</v>
      </c>
      <c r="E192" s="237">
        <v>0</v>
      </c>
      <c r="F192" s="237">
        <v>0</v>
      </c>
      <c r="G192" s="237">
        <v>0</v>
      </c>
      <c r="H192" s="237">
        <v>0</v>
      </c>
      <c r="I192" s="237">
        <v>0</v>
      </c>
      <c r="J192" s="237">
        <v>0</v>
      </c>
      <c r="K192" s="237">
        <v>0</v>
      </c>
    </row>
    <row r="193" spans="3:14" x14ac:dyDescent="0.75">
      <c r="C193" s="35" t="str">
        <f>LINK!$C$1005</f>
        <v>level 4</v>
      </c>
      <c r="D193" s="1" t="str">
        <f>VLOOKUP(C185,overview_of_services!$B$4:$I$111,8,FALSE)</f>
        <v>User defined level 1-4</v>
      </c>
      <c r="E193" s="237">
        <v>0</v>
      </c>
      <c r="F193" s="237">
        <v>0</v>
      </c>
      <c r="G193" s="237">
        <v>0</v>
      </c>
      <c r="H193" s="237">
        <v>0</v>
      </c>
      <c r="I193" s="237">
        <v>0</v>
      </c>
      <c r="J193" s="237">
        <v>0</v>
      </c>
      <c r="K193" s="237">
        <v>0</v>
      </c>
    </row>
    <row r="194" spans="3:14" ht="15.5" thickBot="1" x14ac:dyDescent="0.9">
      <c r="C194" s="23"/>
      <c r="D194" s="23"/>
      <c r="E194" s="24"/>
      <c r="F194" s="24"/>
      <c r="G194" s="24"/>
      <c r="H194" s="24"/>
      <c r="I194" s="24"/>
      <c r="J194" s="24"/>
      <c r="K194" s="24"/>
    </row>
    <row r="195" spans="3:14" ht="15.5" thickBot="1" x14ac:dyDescent="0.9">
      <c r="C195" s="20"/>
      <c r="D195" s="20" t="str">
        <f>LINK!$C$1007</f>
        <v>Information sources</v>
      </c>
      <c r="E195" s="3" t="s">
        <v>24</v>
      </c>
      <c r="F195" s="5" t="s">
        <v>24</v>
      </c>
      <c r="G195" s="5" t="s">
        <v>24</v>
      </c>
      <c r="H195" s="5" t="s">
        <v>24</v>
      </c>
      <c r="I195" s="5" t="s">
        <v>24</v>
      </c>
      <c r="J195" s="5" t="s">
        <v>24</v>
      </c>
      <c r="K195" s="5" t="s">
        <v>24</v>
      </c>
    </row>
    <row r="196" spans="3:14" ht="15.5" thickBot="1" x14ac:dyDescent="0.9">
      <c r="C196" s="20"/>
      <c r="D196" s="20" t="str">
        <f>LINK!$C$1008</f>
        <v>Standard?</v>
      </c>
      <c r="E196" s="3"/>
      <c r="F196" s="4"/>
      <c r="G196" s="5"/>
      <c r="H196" s="5"/>
      <c r="I196" s="5"/>
      <c r="J196" s="5"/>
      <c r="K196" s="5"/>
    </row>
    <row r="197" spans="3:14" ht="15.5" thickBot="1" x14ac:dyDescent="0.9">
      <c r="M197" s="145"/>
      <c r="N197" s="145"/>
    </row>
    <row r="198" spans="3:14" ht="15.5" thickBot="1" x14ac:dyDescent="0.9">
      <c r="C198" s="34" t="str">
        <f>LINK!$C$998</f>
        <v>code</v>
      </c>
      <c r="D198" s="28" t="str">
        <f>LINK!$C$999</f>
        <v>service</v>
      </c>
      <c r="E198" s="21">
        <f>VLOOKUP(C199,overview_of_services!$B$4:$O$111,9,FALSE)</f>
        <v>0</v>
      </c>
      <c r="F198" s="22"/>
      <c r="G198" s="25"/>
      <c r="H198" s="25"/>
      <c r="I198" s="25"/>
      <c r="J198" s="25"/>
      <c r="K198" s="25"/>
    </row>
    <row r="199" spans="3:14" ht="16.75" thickBot="1" x14ac:dyDescent="0.9">
      <c r="C199" s="33" t="str">
        <f>LINK!C908</f>
        <v>C-E4</v>
      </c>
      <c r="D199" s="144" t="str">
        <f>VLOOKUP(C199,overview_of_services!$B$4:$I$111,3,FALSE)</f>
        <v>User defined smart ready service 14</v>
      </c>
      <c r="E199" s="41"/>
      <c r="F199" s="414" t="str">
        <f>LINK!$C$1009</f>
        <v>Service group:</v>
      </c>
      <c r="G199" s="733" t="str">
        <f>VLOOKUP(C199,overview_of_services!$B$4:$I$111,2,FALSE)</f>
        <v>User defined service group 14</v>
      </c>
      <c r="H199" s="733"/>
      <c r="I199" s="414"/>
      <c r="J199" s="19"/>
      <c r="K199" s="19"/>
      <c r="M199" s="145" t="s">
        <v>1950</v>
      </c>
      <c r="N199" s="145">
        <f>ROW()</f>
        <v>199</v>
      </c>
    </row>
    <row r="200" spans="3:14" x14ac:dyDescent="0.75">
      <c r="C200" s="22"/>
      <c r="D200" s="22"/>
      <c r="E200" s="22"/>
      <c r="F200" s="22"/>
      <c r="G200" s="22"/>
      <c r="H200" s="22"/>
      <c r="I200" s="22"/>
      <c r="J200" s="22"/>
      <c r="K200" s="22"/>
    </row>
    <row r="201" spans="3:14" ht="14.5" customHeight="1" x14ac:dyDescent="0.75">
      <c r="C201" s="734" t="str">
        <f>LINK!$C$1000</f>
        <v>Functionality levels</v>
      </c>
      <c r="D201" s="734"/>
      <c r="E201" s="736" t="str">
        <f>LINK!$C$1006</f>
        <v>IMPACTS</v>
      </c>
      <c r="F201" s="736"/>
      <c r="G201" s="736"/>
      <c r="H201" s="736"/>
      <c r="I201" s="736"/>
      <c r="J201" s="736"/>
      <c r="K201" s="736"/>
    </row>
    <row r="202" spans="3:14" ht="30.25" thickBot="1" x14ac:dyDescent="0.9">
      <c r="C202" s="735"/>
      <c r="D202" s="735"/>
      <c r="E202" s="26" t="str">
        <f>LINK!$C$966</f>
        <v>Energy efficiency</v>
      </c>
      <c r="F202" s="26" t="str">
        <f>LINK!$C$967</f>
        <v>Energy flexibility and storage</v>
      </c>
      <c r="G202" s="26" t="str">
        <f>LINK!$C$968</f>
        <v>Comfort</v>
      </c>
      <c r="H202" s="26" t="str">
        <f>LINK!$C$969</f>
        <v>Convenience</v>
      </c>
      <c r="I202" s="26" t="str">
        <f>LINK!$C$970</f>
        <v>Health, well-being and accessibility</v>
      </c>
      <c r="J202" s="26" t="str">
        <f>LINK!$C$971</f>
        <v>Maintenance and fault prediction</v>
      </c>
      <c r="K202" s="26" t="str">
        <f>LINK!$C$972</f>
        <v>Information to occupants</v>
      </c>
    </row>
    <row r="203" spans="3:14" ht="15.5" thickTop="1" x14ac:dyDescent="0.75">
      <c r="C203" s="35" t="str">
        <f>LINK!$C$1001</f>
        <v>level 0</v>
      </c>
      <c r="D203" s="21" t="str">
        <f>VLOOKUP(C199,overview_of_services!$B$4:$I$111,4,FALSE)</f>
        <v>User defined level 1-0</v>
      </c>
      <c r="E203" s="237">
        <v>0</v>
      </c>
      <c r="F203" s="237">
        <v>0</v>
      </c>
      <c r="G203" s="237">
        <v>0</v>
      </c>
      <c r="H203" s="237">
        <v>0</v>
      </c>
      <c r="I203" s="237">
        <v>0</v>
      </c>
      <c r="J203" s="237">
        <v>0</v>
      </c>
      <c r="K203" s="237">
        <v>0</v>
      </c>
    </row>
    <row r="204" spans="3:14" x14ac:dyDescent="0.75">
      <c r="C204" s="35" t="str">
        <f>LINK!$C$1002</f>
        <v>level 1</v>
      </c>
      <c r="D204" s="1" t="str">
        <f>VLOOKUP(C199,overview_of_services!$B$4:$I$111,5,FALSE)</f>
        <v>User defined level 1-1</v>
      </c>
      <c r="E204" s="237">
        <v>0</v>
      </c>
      <c r="F204" s="237">
        <v>0</v>
      </c>
      <c r="G204" s="237">
        <v>0</v>
      </c>
      <c r="H204" s="237">
        <v>0</v>
      </c>
      <c r="I204" s="237">
        <v>0</v>
      </c>
      <c r="J204" s="237">
        <v>0</v>
      </c>
      <c r="K204" s="237">
        <v>0</v>
      </c>
    </row>
    <row r="205" spans="3:14" x14ac:dyDescent="0.75">
      <c r="C205" s="35" t="str">
        <f>LINK!$C$1003</f>
        <v>level 2</v>
      </c>
      <c r="D205" s="1" t="str">
        <f>VLOOKUP(C199,overview_of_services!$B$4:$I$111,6,FALSE)</f>
        <v>User defined level 1-2</v>
      </c>
      <c r="E205" s="237">
        <v>0</v>
      </c>
      <c r="F205" s="237">
        <v>0</v>
      </c>
      <c r="G205" s="237">
        <v>0</v>
      </c>
      <c r="H205" s="237">
        <v>0</v>
      </c>
      <c r="I205" s="237">
        <v>0</v>
      </c>
      <c r="J205" s="237">
        <v>0</v>
      </c>
      <c r="K205" s="237">
        <v>0</v>
      </c>
    </row>
    <row r="206" spans="3:14" x14ac:dyDescent="0.75">
      <c r="C206" s="35" t="str">
        <f>LINK!$C$1004</f>
        <v>level 3</v>
      </c>
      <c r="D206" s="1" t="str">
        <f>VLOOKUP(C199,overview_of_services!$B$4:$I$111,7,FALSE)</f>
        <v>User defined level 1-3</v>
      </c>
      <c r="E206" s="237">
        <v>0</v>
      </c>
      <c r="F206" s="237">
        <v>0</v>
      </c>
      <c r="G206" s="237">
        <v>0</v>
      </c>
      <c r="H206" s="237">
        <v>0</v>
      </c>
      <c r="I206" s="237">
        <v>0</v>
      </c>
      <c r="J206" s="237">
        <v>0</v>
      </c>
      <c r="K206" s="237">
        <v>0</v>
      </c>
    </row>
    <row r="207" spans="3:14" x14ac:dyDescent="0.75">
      <c r="C207" s="35" t="str">
        <f>LINK!$C$1005</f>
        <v>level 4</v>
      </c>
      <c r="D207" s="1" t="str">
        <f>VLOOKUP(C199,overview_of_services!$B$4:$I$111,8,FALSE)</f>
        <v>User defined level 1-4</v>
      </c>
      <c r="E207" s="237">
        <v>0</v>
      </c>
      <c r="F207" s="237">
        <v>0</v>
      </c>
      <c r="G207" s="237">
        <v>0</v>
      </c>
      <c r="H207" s="237">
        <v>0</v>
      </c>
      <c r="I207" s="237">
        <v>0</v>
      </c>
      <c r="J207" s="237">
        <v>0</v>
      </c>
      <c r="K207" s="237">
        <v>0</v>
      </c>
    </row>
    <row r="208" spans="3:14" ht="15.5" thickBot="1" x14ac:dyDescent="0.9">
      <c r="C208" s="23"/>
      <c r="D208" s="23"/>
      <c r="E208" s="24"/>
      <c r="F208" s="24"/>
      <c r="G208" s="24"/>
      <c r="H208" s="24"/>
      <c r="I208" s="24"/>
      <c r="J208" s="24"/>
      <c r="K208" s="24"/>
    </row>
    <row r="209" spans="3:14" ht="15.5" thickBot="1" x14ac:dyDescent="0.9">
      <c r="C209" s="20"/>
      <c r="D209" s="20" t="str">
        <f>LINK!$C$1007</f>
        <v>Information sources</v>
      </c>
      <c r="E209" s="3" t="s">
        <v>24</v>
      </c>
      <c r="F209" s="5" t="s">
        <v>24</v>
      </c>
      <c r="G209" s="5" t="s">
        <v>24</v>
      </c>
      <c r="H209" s="5" t="s">
        <v>24</v>
      </c>
      <c r="I209" s="5" t="s">
        <v>24</v>
      </c>
      <c r="J209" s="5" t="s">
        <v>24</v>
      </c>
      <c r="K209" s="5" t="s">
        <v>24</v>
      </c>
    </row>
    <row r="210" spans="3:14" ht="15.5" thickBot="1" x14ac:dyDescent="0.9">
      <c r="C210" s="20"/>
      <c r="D210" s="20" t="str">
        <f>LINK!$C$1008</f>
        <v>Standard?</v>
      </c>
      <c r="E210" s="3"/>
      <c r="F210" s="4"/>
      <c r="G210" s="5"/>
      <c r="H210" s="5"/>
      <c r="I210" s="5"/>
      <c r="J210" s="5"/>
      <c r="K210" s="5"/>
    </row>
    <row r="211" spans="3:14" ht="15.5" thickBot="1" x14ac:dyDescent="0.9">
      <c r="M211" s="145"/>
      <c r="N211" s="145"/>
    </row>
    <row r="212" spans="3:14" ht="15.5" thickBot="1" x14ac:dyDescent="0.9">
      <c r="C212" s="34" t="str">
        <f>LINK!$C$998</f>
        <v>code</v>
      </c>
      <c r="D212" s="28" t="str">
        <f>LINK!$C$999</f>
        <v>service</v>
      </c>
      <c r="E212" s="21">
        <f>VLOOKUP(C213,overview_of_services!$B$4:$O$111,9,FALSE)</f>
        <v>0</v>
      </c>
      <c r="F212" s="22"/>
      <c r="G212" s="25"/>
      <c r="H212" s="25"/>
      <c r="I212" s="25"/>
      <c r="J212" s="25"/>
      <c r="K212" s="25"/>
    </row>
    <row r="213" spans="3:14" ht="16.75" thickBot="1" x14ac:dyDescent="0.9">
      <c r="C213" s="33" t="str">
        <f>LINK!C909</f>
        <v>C-E5</v>
      </c>
      <c r="D213" s="144" t="str">
        <f>VLOOKUP(C213,overview_of_services!$B$4:$I$111,3,FALSE)</f>
        <v>User defined smart ready service 15</v>
      </c>
      <c r="E213" s="41"/>
      <c r="F213" s="414" t="str">
        <f>LINK!$C$1009</f>
        <v>Service group:</v>
      </c>
      <c r="G213" s="733" t="str">
        <f>VLOOKUP(C213,overview_of_services!$B$4:$I$111,2,FALSE)</f>
        <v>User defined service group 15</v>
      </c>
      <c r="H213" s="733"/>
      <c r="I213" s="414"/>
      <c r="J213" s="19"/>
      <c r="K213" s="19"/>
      <c r="M213" s="145" t="s">
        <v>1950</v>
      </c>
      <c r="N213" s="145">
        <f>ROW()</f>
        <v>213</v>
      </c>
    </row>
    <row r="214" spans="3:14" x14ac:dyDescent="0.75">
      <c r="C214" s="22"/>
      <c r="D214" s="22"/>
      <c r="E214" s="22"/>
      <c r="F214" s="22"/>
      <c r="G214" s="22"/>
      <c r="H214" s="22"/>
      <c r="I214" s="22"/>
      <c r="J214" s="22"/>
      <c r="K214" s="22"/>
    </row>
    <row r="215" spans="3:14" ht="14.5" customHeight="1" x14ac:dyDescent="0.75">
      <c r="C215" s="734" t="str">
        <f>LINK!$C$1000</f>
        <v>Functionality levels</v>
      </c>
      <c r="D215" s="734"/>
      <c r="E215" s="736" t="str">
        <f>LINK!$C$1006</f>
        <v>IMPACTS</v>
      </c>
      <c r="F215" s="736"/>
      <c r="G215" s="736"/>
      <c r="H215" s="736"/>
      <c r="I215" s="736"/>
      <c r="J215" s="736"/>
      <c r="K215" s="736"/>
    </row>
    <row r="216" spans="3:14" ht="30.25" thickBot="1" x14ac:dyDescent="0.9">
      <c r="C216" s="735"/>
      <c r="D216" s="735"/>
      <c r="E216" s="26" t="str">
        <f>LINK!$C$966</f>
        <v>Energy efficiency</v>
      </c>
      <c r="F216" s="26" t="str">
        <f>LINK!$C$967</f>
        <v>Energy flexibility and storage</v>
      </c>
      <c r="G216" s="26" t="str">
        <f>LINK!$C$968</f>
        <v>Comfort</v>
      </c>
      <c r="H216" s="26" t="str">
        <f>LINK!$C$969</f>
        <v>Convenience</v>
      </c>
      <c r="I216" s="26" t="str">
        <f>LINK!$C$970</f>
        <v>Health, well-being and accessibility</v>
      </c>
      <c r="J216" s="26" t="str">
        <f>LINK!$C$971</f>
        <v>Maintenance and fault prediction</v>
      </c>
      <c r="K216" s="26" t="str">
        <f>LINK!$C$972</f>
        <v>Information to occupants</v>
      </c>
    </row>
    <row r="217" spans="3:14" ht="15.5" thickTop="1" x14ac:dyDescent="0.75">
      <c r="C217" s="35" t="str">
        <f>LINK!$C$1001</f>
        <v>level 0</v>
      </c>
      <c r="D217" s="21" t="str">
        <f>VLOOKUP(C213,overview_of_services!$B$4:$I$111,4,FALSE)</f>
        <v>User defined level 1-0</v>
      </c>
      <c r="E217" s="237">
        <v>0</v>
      </c>
      <c r="F217" s="237">
        <v>0</v>
      </c>
      <c r="G217" s="237">
        <v>0</v>
      </c>
      <c r="H217" s="237">
        <v>0</v>
      </c>
      <c r="I217" s="237">
        <v>0</v>
      </c>
      <c r="J217" s="237">
        <v>0</v>
      </c>
      <c r="K217" s="237">
        <v>0</v>
      </c>
    </row>
    <row r="218" spans="3:14" x14ac:dyDescent="0.75">
      <c r="C218" s="35" t="str">
        <f>LINK!$C$1002</f>
        <v>level 1</v>
      </c>
      <c r="D218" s="1" t="str">
        <f>VLOOKUP(C213,overview_of_services!$B$4:$I$111,5,FALSE)</f>
        <v>User defined level 1-1</v>
      </c>
      <c r="E218" s="237">
        <v>0</v>
      </c>
      <c r="F218" s="237">
        <v>0</v>
      </c>
      <c r="G218" s="237">
        <v>0</v>
      </c>
      <c r="H218" s="237">
        <v>0</v>
      </c>
      <c r="I218" s="237">
        <v>0</v>
      </c>
      <c r="J218" s="237">
        <v>0</v>
      </c>
      <c r="K218" s="237">
        <v>0</v>
      </c>
    </row>
    <row r="219" spans="3:14" x14ac:dyDescent="0.75">
      <c r="C219" s="35" t="str">
        <f>LINK!$C$1003</f>
        <v>level 2</v>
      </c>
      <c r="D219" s="1" t="str">
        <f>VLOOKUP(C213,overview_of_services!$B$4:$I$111,6,FALSE)</f>
        <v>User defined level 1-2</v>
      </c>
      <c r="E219" s="237">
        <v>0</v>
      </c>
      <c r="F219" s="237">
        <v>0</v>
      </c>
      <c r="G219" s="237">
        <v>0</v>
      </c>
      <c r="H219" s="237">
        <v>0</v>
      </c>
      <c r="I219" s="237">
        <v>0</v>
      </c>
      <c r="J219" s="237">
        <v>0</v>
      </c>
      <c r="K219" s="237">
        <v>0</v>
      </c>
    </row>
    <row r="220" spans="3:14" x14ac:dyDescent="0.75">
      <c r="C220" s="35" t="str">
        <f>LINK!$C$1004</f>
        <v>level 3</v>
      </c>
      <c r="D220" s="1" t="str">
        <f>VLOOKUP(C213,overview_of_services!$B$4:$I$111,7,FALSE)</f>
        <v>User defined level 1-3</v>
      </c>
      <c r="E220" s="237">
        <v>0</v>
      </c>
      <c r="F220" s="237">
        <v>0</v>
      </c>
      <c r="G220" s="237">
        <v>0</v>
      </c>
      <c r="H220" s="237">
        <v>0</v>
      </c>
      <c r="I220" s="237">
        <v>0</v>
      </c>
      <c r="J220" s="237">
        <v>0</v>
      </c>
      <c r="K220" s="237">
        <v>0</v>
      </c>
    </row>
    <row r="221" spans="3:14" x14ac:dyDescent="0.75">
      <c r="C221" s="35" t="str">
        <f>LINK!$C$1005</f>
        <v>level 4</v>
      </c>
      <c r="D221" s="1" t="str">
        <f>VLOOKUP(C213,overview_of_services!$B$4:$I$111,8,FALSE)</f>
        <v>User defined level 1-4</v>
      </c>
      <c r="E221" s="237">
        <v>0</v>
      </c>
      <c r="F221" s="237">
        <v>0</v>
      </c>
      <c r="G221" s="237">
        <v>0</v>
      </c>
      <c r="H221" s="237">
        <v>0</v>
      </c>
      <c r="I221" s="237">
        <v>0</v>
      </c>
      <c r="J221" s="237">
        <v>0</v>
      </c>
      <c r="K221" s="237">
        <v>0</v>
      </c>
    </row>
    <row r="222" spans="3:14" ht="15.5" thickBot="1" x14ac:dyDescent="0.9">
      <c r="C222" s="23"/>
      <c r="D222" s="23"/>
      <c r="E222" s="24"/>
      <c r="F222" s="24"/>
      <c r="G222" s="24"/>
      <c r="H222" s="24"/>
      <c r="I222" s="24"/>
      <c r="J222" s="24"/>
      <c r="K222" s="24"/>
    </row>
    <row r="223" spans="3:14" ht="15.5" thickBot="1" x14ac:dyDescent="0.9">
      <c r="C223" s="20"/>
      <c r="D223" s="20" t="str">
        <f>LINK!$C$1007</f>
        <v>Information sources</v>
      </c>
      <c r="E223" s="3" t="s">
        <v>24</v>
      </c>
      <c r="F223" s="5" t="s">
        <v>24</v>
      </c>
      <c r="G223" s="5" t="s">
        <v>24</v>
      </c>
      <c r="H223" s="5" t="s">
        <v>24</v>
      </c>
      <c r="I223" s="5" t="s">
        <v>24</v>
      </c>
      <c r="J223" s="5" t="s">
        <v>24</v>
      </c>
      <c r="K223" s="5" t="s">
        <v>24</v>
      </c>
    </row>
    <row r="224" spans="3:14" ht="15.5" thickBot="1" x14ac:dyDescent="0.9">
      <c r="C224" s="20"/>
      <c r="D224" s="20" t="str">
        <f>LINK!$C$1008</f>
        <v>Standard?</v>
      </c>
      <c r="E224" s="3"/>
      <c r="F224" s="4"/>
      <c r="G224" s="5"/>
      <c r="H224" s="5"/>
      <c r="I224" s="5"/>
      <c r="J224" s="5"/>
      <c r="K224" s="5"/>
    </row>
  </sheetData>
  <mergeCells count="46">
    <mergeCell ref="G4:H4"/>
    <mergeCell ref="C6:D7"/>
    <mergeCell ref="E6:K6"/>
    <mergeCell ref="G18:H18"/>
    <mergeCell ref="C20:D21"/>
    <mergeCell ref="E20:K20"/>
    <mergeCell ref="G86:H86"/>
    <mergeCell ref="G32:H32"/>
    <mergeCell ref="C34:D35"/>
    <mergeCell ref="E34:K34"/>
    <mergeCell ref="G46:H46"/>
    <mergeCell ref="C48:D49"/>
    <mergeCell ref="E48:K48"/>
    <mergeCell ref="C60:D61"/>
    <mergeCell ref="E60:K60"/>
    <mergeCell ref="G72:H72"/>
    <mergeCell ref="C74:D75"/>
    <mergeCell ref="E74:K74"/>
    <mergeCell ref="C145:D146"/>
    <mergeCell ref="E145:K145"/>
    <mergeCell ref="C88:D89"/>
    <mergeCell ref="E88:K88"/>
    <mergeCell ref="G101:H101"/>
    <mergeCell ref="C103:D104"/>
    <mergeCell ref="E103:K103"/>
    <mergeCell ref="G115:H115"/>
    <mergeCell ref="C117:D118"/>
    <mergeCell ref="E117:K117"/>
    <mergeCell ref="C131:D132"/>
    <mergeCell ref="E131:K131"/>
    <mergeCell ref="G143:H143"/>
    <mergeCell ref="G157:H157"/>
    <mergeCell ref="C159:D160"/>
    <mergeCell ref="E159:K159"/>
    <mergeCell ref="G171:H171"/>
    <mergeCell ref="C173:D174"/>
    <mergeCell ref="E173:K173"/>
    <mergeCell ref="G213:H213"/>
    <mergeCell ref="C215:D216"/>
    <mergeCell ref="E215:K215"/>
    <mergeCell ref="G185:H185"/>
    <mergeCell ref="C187:D188"/>
    <mergeCell ref="E187:K187"/>
    <mergeCell ref="G199:H199"/>
    <mergeCell ref="C201:D202"/>
    <mergeCell ref="E201:K201"/>
  </mergeCells>
  <conditionalFormatting sqref="B4">
    <cfRule type="expression" dxfId="155" priority="192">
      <formula>E4="yes"</formula>
    </cfRule>
  </conditionalFormatting>
  <conditionalFormatting sqref="B18">
    <cfRule type="expression" dxfId="154" priority="191">
      <formula>E18="yes"</formula>
    </cfRule>
  </conditionalFormatting>
  <conditionalFormatting sqref="B32">
    <cfRule type="expression" dxfId="153" priority="190">
      <formula>E32="yes"</formula>
    </cfRule>
  </conditionalFormatting>
  <conditionalFormatting sqref="B46">
    <cfRule type="expression" dxfId="152" priority="189">
      <formula>E46="yes"</formula>
    </cfRule>
  </conditionalFormatting>
  <conditionalFormatting sqref="B72">
    <cfRule type="expression" dxfId="151" priority="188">
      <formula>E72="yes"</formula>
    </cfRule>
  </conditionalFormatting>
  <conditionalFormatting sqref="B86">
    <cfRule type="expression" dxfId="150" priority="187">
      <formula>E86="yes"</formula>
    </cfRule>
  </conditionalFormatting>
  <conditionalFormatting sqref="B101">
    <cfRule type="expression" dxfId="149" priority="186">
      <formula>E101="yes"</formula>
    </cfRule>
  </conditionalFormatting>
  <conditionalFormatting sqref="B115">
    <cfRule type="expression" dxfId="148" priority="163">
      <formula>E115="yes"</formula>
    </cfRule>
  </conditionalFormatting>
  <conditionalFormatting sqref="B129">
    <cfRule type="expression" dxfId="147" priority="152">
      <formula>E129="yes"</formula>
    </cfRule>
  </conditionalFormatting>
  <conditionalFormatting sqref="C36:C40">
    <cfRule type="expression" dxfId="146" priority="22">
      <formula>$D36=0</formula>
    </cfRule>
  </conditionalFormatting>
  <conditionalFormatting sqref="C50:C54">
    <cfRule type="expression" dxfId="145" priority="21">
      <formula>$D50=0</formula>
    </cfRule>
  </conditionalFormatting>
  <conditionalFormatting sqref="C76:C80">
    <cfRule type="expression" dxfId="144" priority="20">
      <formula>$D76=0</formula>
    </cfRule>
  </conditionalFormatting>
  <conditionalFormatting sqref="C90:C94">
    <cfRule type="expression" dxfId="143" priority="19">
      <formula>$D90=0</formula>
    </cfRule>
  </conditionalFormatting>
  <conditionalFormatting sqref="C175:C179">
    <cfRule type="expression" dxfId="142" priority="28">
      <formula>$D175=0</formula>
    </cfRule>
  </conditionalFormatting>
  <conditionalFormatting sqref="C8:D12">
    <cfRule type="expression" dxfId="141" priority="24">
      <formula>$D8=0</formula>
    </cfRule>
  </conditionalFormatting>
  <conditionalFormatting sqref="C22:D26">
    <cfRule type="expression" dxfId="140" priority="23">
      <formula>$D22=0</formula>
    </cfRule>
  </conditionalFormatting>
  <conditionalFormatting sqref="C62:D65">
    <cfRule type="expression" dxfId="139" priority="173">
      <formula>$D62=0</formula>
    </cfRule>
  </conditionalFormatting>
  <conditionalFormatting sqref="C161:D165">
    <cfRule type="expression" dxfId="138" priority="41">
      <formula>$D161=0</formula>
    </cfRule>
  </conditionalFormatting>
  <conditionalFormatting sqref="C189:D193">
    <cfRule type="expression" dxfId="137" priority="27">
      <formula>$D189=0</formula>
    </cfRule>
  </conditionalFormatting>
  <conditionalFormatting sqref="C203:D207">
    <cfRule type="expression" dxfId="136" priority="26">
      <formula>$D203=0</formula>
    </cfRule>
  </conditionalFormatting>
  <conditionalFormatting sqref="C217:D221">
    <cfRule type="expression" dxfId="135" priority="25">
      <formula>$D217=0</formula>
    </cfRule>
  </conditionalFormatting>
  <conditionalFormatting sqref="C66:K66">
    <cfRule type="expression" dxfId="134" priority="171">
      <formula>$D66=0</formula>
    </cfRule>
  </conditionalFormatting>
  <conditionalFormatting sqref="C105:K109">
    <cfRule type="expression" dxfId="133" priority="18">
      <formula>$D105=0</formula>
    </cfRule>
  </conditionalFormatting>
  <conditionalFormatting sqref="C119:K123">
    <cfRule type="expression" dxfId="132" priority="17">
      <formula>$D119=0</formula>
    </cfRule>
  </conditionalFormatting>
  <conditionalFormatting sqref="C133:K137">
    <cfRule type="expression" dxfId="131" priority="16">
      <formula>$D133=0</formula>
    </cfRule>
  </conditionalFormatting>
  <conditionalFormatting sqref="C147:K151">
    <cfRule type="expression" dxfId="130" priority="15">
      <formula>$D147=0</formula>
    </cfRule>
  </conditionalFormatting>
  <conditionalFormatting sqref="D40">
    <cfRule type="expression" dxfId="129" priority="177">
      <formula>$D40=0</formula>
    </cfRule>
  </conditionalFormatting>
  <conditionalFormatting sqref="D77:D179">
    <cfRule type="expression" dxfId="128" priority="38">
      <formula>$D77=0</formula>
    </cfRule>
  </conditionalFormatting>
  <conditionalFormatting sqref="D26:K30 D31 F31:K31 D32:K33 D34:D38 D36:K44 D45 F45:K45 D46:K47 D48:D54 D50:K70 D71 F71:K71 D72:K73 D74:D75 D76:K84 F85:K85 D86:K87 D90:K98 F99:K100 D101:K102">
    <cfRule type="expression" dxfId="127" priority="164">
      <formula>$D26=0</formula>
    </cfRule>
  </conditionalFormatting>
  <conditionalFormatting sqref="E3">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8 E11:E12">
    <cfRule type="expression" dxfId="126" priority="96">
      <formula>$D8=0</formula>
    </cfRule>
  </conditionalFormatting>
  <conditionalFormatting sqref="E17">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22 E25">
    <cfRule type="expression" dxfId="125" priority="99">
      <formula>$D22=0</formula>
    </cfRule>
  </conditionalFormatting>
  <conditionalFormatting sqref="E31">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36">
    <cfRule type="expression" dxfId="124" priority="102">
      <formula>$D36=0</formula>
    </cfRule>
  </conditionalFormatting>
  <conditionalFormatting sqref="E45">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52">
    <cfRule type="expression" dxfId="123" priority="155">
      <formula>$D52=0</formula>
    </cfRule>
  </conditionalFormatting>
  <conditionalFormatting sqref="E64:E65">
    <cfRule type="expression" dxfId="122" priority="158">
      <formula>$D64=0</formula>
    </cfRule>
  </conditionalFormatting>
  <conditionalFormatting sqref="E71">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85">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90">
    <cfRule type="expression" dxfId="121" priority="105">
      <formula>$D90=0</formula>
    </cfRule>
  </conditionalFormatting>
  <conditionalFormatting sqref="E99:E100">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105">
    <cfRule type="expression" dxfId="120" priority="108">
      <formula>$D105=0</formula>
    </cfRule>
  </conditionalFormatting>
  <conditionalFormatting sqref="E114">
    <cfRule type="colorScale" priority="79">
      <colorScale>
        <cfvo type="num" val="0"/>
        <cfvo type="num" val="1"/>
        <color rgb="FFF7ABAB"/>
        <color theme="9" tint="0.39997558519241921"/>
      </colorScale>
    </cfRule>
    <cfRule type="iconSet" priority="80">
      <iconSet iconSet="3Symbols">
        <cfvo type="percent" val="0"/>
        <cfvo type="num" val="0.33"/>
        <cfvo type="num" val="1"/>
      </iconSet>
    </cfRule>
  </conditionalFormatting>
  <conditionalFormatting sqref="E119 E123">
    <cfRule type="expression" dxfId="119" priority="111">
      <formula>$D119=0</formula>
    </cfRule>
  </conditionalFormatting>
  <conditionalFormatting sqref="E128">
    <cfRule type="colorScale" priority="77">
      <colorScale>
        <cfvo type="num" val="0"/>
        <cfvo type="num" val="1"/>
        <color rgb="FFF7ABAB"/>
        <color theme="9" tint="0.39997558519241921"/>
      </colorScale>
    </cfRule>
    <cfRule type="iconSet" priority="78">
      <iconSet iconSet="3Symbols">
        <cfvo type="percent" val="0"/>
        <cfvo type="num" val="0.33"/>
        <cfvo type="num" val="1"/>
      </iconSet>
    </cfRule>
  </conditionalFormatting>
  <conditionalFormatting sqref="E133 E137">
    <cfRule type="expression" dxfId="118" priority="128">
      <formula>$D133=0</formula>
    </cfRule>
  </conditionalFormatting>
  <conditionalFormatting sqref="E142">
    <cfRule type="colorScale" priority="75">
      <colorScale>
        <cfvo type="num" val="0"/>
        <cfvo type="num" val="1"/>
        <color rgb="FFF7ABAB"/>
        <color theme="9" tint="0.39997558519241921"/>
      </colorScale>
    </cfRule>
    <cfRule type="iconSet" priority="76">
      <iconSet iconSet="3Symbols">
        <cfvo type="percent" val="0"/>
        <cfvo type="num" val="0.33"/>
        <cfvo type="num" val="1"/>
      </iconSet>
    </cfRule>
  </conditionalFormatting>
  <conditionalFormatting sqref="E156">
    <cfRule type="colorScale" priority="42">
      <colorScale>
        <cfvo type="num" val="0"/>
        <cfvo type="num" val="1"/>
        <color rgb="FFF7ABAB"/>
        <color theme="9" tint="0.39997558519241921"/>
      </colorScale>
    </cfRule>
    <cfRule type="iconSet" priority="43">
      <iconSet iconSet="3Symbols">
        <cfvo type="percent" val="0"/>
        <cfvo type="num" val="0.33"/>
        <cfvo type="num" val="1"/>
      </iconSet>
    </cfRule>
  </conditionalFormatting>
  <conditionalFormatting sqref="E170">
    <cfRule type="colorScale" priority="39">
      <colorScale>
        <cfvo type="num" val="0"/>
        <cfvo type="num" val="1"/>
        <color rgb="FFF7ABAB"/>
        <color theme="9" tint="0.39997558519241921"/>
      </colorScale>
    </cfRule>
    <cfRule type="iconSet" priority="40">
      <iconSet iconSet="3Symbols">
        <cfvo type="percent" val="0"/>
        <cfvo type="num" val="0.33"/>
        <cfvo type="num" val="1"/>
      </iconSet>
    </cfRule>
  </conditionalFormatting>
  <conditionalFormatting sqref="E184">
    <cfRule type="colorScale" priority="36">
      <colorScale>
        <cfvo type="num" val="0"/>
        <cfvo type="num" val="1"/>
        <color rgb="FFF7ABAB"/>
        <color theme="9" tint="0.39997558519241921"/>
      </colorScale>
    </cfRule>
    <cfRule type="iconSet" priority="37">
      <iconSet iconSet="3Symbols">
        <cfvo type="percent" val="0"/>
        <cfvo type="num" val="0.33"/>
        <cfvo type="num" val="1"/>
      </iconSet>
    </cfRule>
  </conditionalFormatting>
  <conditionalFormatting sqref="E198">
    <cfRule type="colorScale" priority="33">
      <colorScale>
        <cfvo type="num" val="0"/>
        <cfvo type="num" val="1"/>
        <color rgb="FFF7ABAB"/>
        <color theme="9" tint="0.39997558519241921"/>
      </colorScale>
    </cfRule>
    <cfRule type="iconSet" priority="34">
      <iconSet iconSet="3Symbols">
        <cfvo type="percent" val="0"/>
        <cfvo type="num" val="0.33"/>
        <cfvo type="num" val="1"/>
      </iconSet>
    </cfRule>
  </conditionalFormatting>
  <conditionalFormatting sqref="E212">
    <cfRule type="colorScale" priority="30">
      <colorScale>
        <cfvo type="num" val="0"/>
        <cfvo type="num" val="1"/>
        <color rgb="FFF7ABAB"/>
        <color theme="9" tint="0.39997558519241921"/>
      </colorScale>
    </cfRule>
    <cfRule type="iconSet" priority="31">
      <iconSet iconSet="3Symbols">
        <cfvo type="percent" val="0"/>
        <cfvo type="num" val="0.33"/>
        <cfvo type="num" val="1"/>
      </iconSet>
    </cfRule>
  </conditionalFormatting>
  <conditionalFormatting sqref="E50:I50 F51:I54 E62:I62 E77:K78 E94:K94">
    <cfRule type="expression" dxfId="117" priority="178">
      <formula>$D50=0</formula>
    </cfRule>
  </conditionalFormatting>
  <conditionalFormatting sqref="F63:I65">
    <cfRule type="expression" dxfId="116" priority="160">
      <formula>$D63=0</formula>
    </cfRule>
  </conditionalFormatting>
  <conditionalFormatting sqref="F8:K12">
    <cfRule type="expression" dxfId="115" priority="95">
      <formula>$D8=0</formula>
    </cfRule>
  </conditionalFormatting>
  <conditionalFormatting sqref="F22:K25">
    <cfRule type="expression" dxfId="114" priority="98">
      <formula>$D22=0</formula>
    </cfRule>
  </conditionalFormatting>
  <conditionalFormatting sqref="F36:K38">
    <cfRule type="expression" dxfId="113" priority="101">
      <formula>$D36=0</formula>
    </cfRule>
  </conditionalFormatting>
  <conditionalFormatting sqref="F90:K93">
    <cfRule type="expression" dxfId="112" priority="104">
      <formula>$D90=0</formula>
    </cfRule>
  </conditionalFormatting>
  <conditionalFormatting sqref="F105:K108">
    <cfRule type="expression" dxfId="111" priority="107">
      <formula>$D105=0</formula>
    </cfRule>
  </conditionalFormatting>
  <conditionalFormatting sqref="J50:K54">
    <cfRule type="expression" dxfId="110" priority="153">
      <formula>$D50=0</formula>
    </cfRule>
  </conditionalFormatting>
  <conditionalFormatting sqref="J62:K65">
    <cfRule type="expression" dxfId="109" priority="156">
      <formula>$D62=0</formula>
    </cfRule>
  </conditionalFormatting>
  <dataValidations count="1">
    <dataValidation allowBlank="1" showInputMessage="1" showErrorMessage="1" promptTitle="impact score:" prompt="please insert your own defined impact score" sqref="E203:K207 E189:K193 E161:K165 E175:K179 E217:K221" xr:uid="{17C6EE86-875A-4041-9B12-543782AC9DC8}"/>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FE6C6-68CB-43DF-8492-976B83A19F18}">
  <dimension ref="A1:O173"/>
  <sheetViews>
    <sheetView topLeftCell="A67" zoomScale="40" zoomScaleNormal="40" workbookViewId="0">
      <selection activeCell="E105" sqref="E105"/>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15.5" customWidth="1"/>
    <col min="7" max="11" width="15.5"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LINK!C991</f>
        <v>Ventilation</v>
      </c>
      <c r="E1" s="31"/>
      <c r="F1" s="31"/>
      <c r="G1" s="32"/>
      <c r="H1" s="32"/>
      <c r="I1" s="32"/>
      <c r="J1" s="32"/>
      <c r="K1" s="32"/>
    </row>
    <row r="2" spans="1:14" ht="26.2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36.75" customHeight="1" outlineLevel="1" thickBot="1" x14ac:dyDescent="1.5">
      <c r="A4" s="22"/>
      <c r="B4" s="38" t="s">
        <v>1949</v>
      </c>
      <c r="C4" s="33" t="str">
        <f>LINK!C285</f>
        <v>V-1a</v>
      </c>
      <c r="D4" s="37" t="str">
        <f>VLOOKUP(C4,overview_of_services!$B$4:$I$52,3,FALSE)</f>
        <v>Supply air flow control at the room level</v>
      </c>
      <c r="E4" s="41"/>
      <c r="F4" s="414" t="str">
        <f>LINK!$C$1009</f>
        <v>Service group:</v>
      </c>
      <c r="G4" s="733" t="str">
        <f>VLOOKUP(C4,overview_of_services!$B$4:$I$52,2,FALSE)</f>
        <v>Air flow control</v>
      </c>
      <c r="H4" s="733"/>
      <c r="I4" s="414"/>
      <c r="J4" s="19"/>
      <c r="K4" s="19"/>
      <c r="M4" s="145" t="s">
        <v>1950</v>
      </c>
      <c r="N4" s="145">
        <f>ROW()</f>
        <v>4</v>
      </c>
    </row>
    <row r="5" spans="1:14" ht="5.25"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No ventilation system or manual control</v>
      </c>
      <c r="E8" s="27">
        <v>0</v>
      </c>
      <c r="F8" s="27">
        <v>0</v>
      </c>
      <c r="G8" s="27">
        <v>0</v>
      </c>
      <c r="H8" s="27">
        <v>0</v>
      </c>
      <c r="I8" s="27">
        <v>0</v>
      </c>
      <c r="J8" s="27">
        <v>0</v>
      </c>
      <c r="K8" s="27">
        <v>0</v>
      </c>
    </row>
    <row r="9" spans="1:14" s="145" customFormat="1" ht="35.25" customHeight="1" outlineLevel="2" x14ac:dyDescent="0.75">
      <c r="A9" s="22"/>
      <c r="B9" s="22"/>
      <c r="C9" s="35" t="str">
        <f>LINK!$C$1002</f>
        <v>level 1</v>
      </c>
      <c r="D9" s="1" t="str">
        <f>VLOOKUP(C4,overview_of_services!$B$4:$I$52,5,FALSE)</f>
        <v>Clock control</v>
      </c>
      <c r="E9" s="27">
        <v>1</v>
      </c>
      <c r="F9" s="27">
        <v>0</v>
      </c>
      <c r="G9" s="27">
        <v>1</v>
      </c>
      <c r="H9" s="27">
        <v>1</v>
      </c>
      <c r="I9" s="27">
        <v>1</v>
      </c>
      <c r="J9" s="27">
        <v>0</v>
      </c>
      <c r="K9" s="27">
        <v>0</v>
      </c>
    </row>
    <row r="10" spans="1:14" s="145" customFormat="1" ht="45" customHeight="1" outlineLevel="2" x14ac:dyDescent="0.75">
      <c r="A10" s="22"/>
      <c r="B10" s="22"/>
      <c r="C10" s="35" t="str">
        <f>LINK!$C$1003</f>
        <v>level 2</v>
      </c>
      <c r="D10" s="1" t="str">
        <f>VLOOKUP(C4,overview_of_services!$B$4:$I$52,6,FALSE)</f>
        <v>Occupancy detection control</v>
      </c>
      <c r="E10" s="27">
        <v>1</v>
      </c>
      <c r="F10" s="27">
        <v>0</v>
      </c>
      <c r="G10" s="27">
        <v>2</v>
      </c>
      <c r="H10" s="27">
        <v>2</v>
      </c>
      <c r="I10" s="27">
        <v>2</v>
      </c>
      <c r="J10" s="27">
        <v>0</v>
      </c>
      <c r="K10" s="27">
        <v>0</v>
      </c>
    </row>
    <row r="11" spans="1:14" s="145" customFormat="1" ht="35.25" customHeight="1" outlineLevel="2" x14ac:dyDescent="0.75">
      <c r="A11" s="22"/>
      <c r="B11" s="22"/>
      <c r="C11" s="35" t="str">
        <f>LINK!$C$1004</f>
        <v>level 3</v>
      </c>
      <c r="D11" s="1" t="str">
        <f>VLOOKUP(C4,overview_of_services!$B$4:$I$52,7,FALSE)</f>
        <v>Central Demand Control based on air quality sensors (CO2, VOC, humidity, ...)</v>
      </c>
      <c r="E11" s="27">
        <v>2</v>
      </c>
      <c r="F11" s="27">
        <v>0</v>
      </c>
      <c r="G11" s="27">
        <v>3</v>
      </c>
      <c r="H11" s="27">
        <v>3</v>
      </c>
      <c r="I11" s="27">
        <v>3</v>
      </c>
      <c r="J11" s="27">
        <v>0</v>
      </c>
      <c r="K11" s="27">
        <v>0</v>
      </c>
    </row>
    <row r="12" spans="1:14" s="145" customFormat="1" ht="35.25" customHeight="1" outlineLevel="2" x14ac:dyDescent="0.75">
      <c r="A12" s="22"/>
      <c r="B12" s="22"/>
      <c r="C12" s="35" t="str">
        <f>LINK!$C$1005</f>
        <v>level 4</v>
      </c>
      <c r="D12" s="1" t="str">
        <f>VLOOKUP(C4,overview_of_services!$B$4:$I$52,8,FALSE)</f>
        <v>Local Demand Control based on air quality sensors (CO2, VOC,...) with local flow from/to the zone regulated by dampers</v>
      </c>
      <c r="E12" s="27">
        <v>3</v>
      </c>
      <c r="F12" s="27">
        <v>0</v>
      </c>
      <c r="G12" s="27">
        <v>3</v>
      </c>
      <c r="H12" s="27">
        <v>3</v>
      </c>
      <c r="I12" s="27">
        <v>3</v>
      </c>
      <c r="J12" s="27">
        <v>0</v>
      </c>
      <c r="K12" s="27">
        <v>0</v>
      </c>
    </row>
    <row r="13" spans="1:14" s="145" customFormat="1" ht="6" customHeight="1" outlineLevel="3" thickBot="1" x14ac:dyDescent="0.9">
      <c r="A13" s="22"/>
      <c r="B13" s="22"/>
      <c r="C13" s="23"/>
      <c r="D13" s="23"/>
      <c r="E13" s="24"/>
      <c r="F13" s="24"/>
      <c r="G13" s="24"/>
      <c r="H13" s="24"/>
      <c r="I13" s="24"/>
      <c r="J13" s="24"/>
      <c r="K13" s="24"/>
    </row>
    <row r="14" spans="1:14" s="145" customFormat="1" ht="30.75" customHeight="1" outlineLevel="3" thickBot="1" x14ac:dyDescent="0.9">
      <c r="A14" s="22"/>
      <c r="B14" s="22"/>
      <c r="C14" s="20"/>
      <c r="D14" s="20" t="str">
        <f>LINK!$C$1007</f>
        <v>Information sources</v>
      </c>
      <c r="E14" s="3" t="s">
        <v>1953</v>
      </c>
      <c r="F14" s="5" t="s">
        <v>1953</v>
      </c>
      <c r="G14" s="5" t="s">
        <v>1953</v>
      </c>
      <c r="H14" s="5" t="s">
        <v>1953</v>
      </c>
      <c r="I14" s="5" t="s">
        <v>1953</v>
      </c>
      <c r="J14" s="5" t="s">
        <v>1953</v>
      </c>
      <c r="K14" s="5" t="s">
        <v>1953</v>
      </c>
    </row>
    <row r="15" spans="1:14" s="145" customFormat="1" ht="30.75" customHeight="1" outlineLevel="3" thickBot="1" x14ac:dyDescent="0.9">
      <c r="A15" s="22"/>
      <c r="B15" s="22"/>
      <c r="C15" s="20"/>
      <c r="D15" s="20" t="str">
        <f>LINK!$C$1008</f>
        <v>Standard?</v>
      </c>
      <c r="E15" s="3" t="s">
        <v>1951</v>
      </c>
      <c r="F15" s="4"/>
      <c r="G15" s="5"/>
      <c r="H15" s="5"/>
      <c r="I15" s="5"/>
      <c r="J15" s="5"/>
      <c r="K15" s="5"/>
    </row>
    <row r="16" spans="1:14" ht="20.25" customHeight="1" outlineLevel="2" x14ac:dyDescent="0.75">
      <c r="C16" s="22"/>
      <c r="D16" s="22"/>
      <c r="E16" s="22"/>
      <c r="F16" s="22"/>
      <c r="G16" s="25"/>
      <c r="H16" s="25"/>
      <c r="I16" s="25"/>
      <c r="J16" s="25"/>
      <c r="K16" s="25"/>
    </row>
    <row r="17" spans="1:14" ht="5.25" customHeight="1" outlineLevel="1" x14ac:dyDescent="0.75">
      <c r="C17" s="22"/>
      <c r="D17" s="22"/>
      <c r="E17" s="22"/>
      <c r="F17" s="22"/>
      <c r="G17" s="22"/>
      <c r="H17" s="22"/>
      <c r="I17" s="22"/>
      <c r="J17" s="22"/>
      <c r="K17" s="22"/>
    </row>
    <row r="18" spans="1:14" ht="20.25" customHeight="1" outlineLevel="2" thickBot="1" x14ac:dyDescent="0.9">
      <c r="C18" s="22"/>
      <c r="D18" s="22"/>
      <c r="E18" s="22"/>
      <c r="F18" s="22"/>
      <c r="G18" s="25"/>
      <c r="H18" s="25"/>
      <c r="I18" s="25"/>
      <c r="J18" s="25"/>
      <c r="K18" s="25"/>
    </row>
    <row r="19" spans="1:14" ht="17.25" customHeight="1" outlineLevel="1" thickBot="1" x14ac:dyDescent="0.9">
      <c r="C19" s="34" t="str">
        <f>LINK!$C$998</f>
        <v>code</v>
      </c>
      <c r="D19" s="28" t="str">
        <f>LINK!$C$999</f>
        <v>service</v>
      </c>
      <c r="E19" s="21">
        <f>VLOOKUP(C20,overview_of_services!$B$4:$O$111,9,FALSE)</f>
        <v>0</v>
      </c>
      <c r="F19" s="22"/>
      <c r="G19" s="25"/>
      <c r="H19" s="25"/>
      <c r="I19" s="25"/>
      <c r="J19" s="25"/>
      <c r="K19" s="25"/>
    </row>
    <row r="20" spans="1:14" s="145" customFormat="1" ht="36.75" customHeight="1" outlineLevel="1" thickBot="1" x14ac:dyDescent="1.5">
      <c r="A20" s="22"/>
      <c r="B20" s="38" t="s">
        <v>1949</v>
      </c>
      <c r="C20" s="33" t="str">
        <f>LINK!C286</f>
        <v>V-1c</v>
      </c>
      <c r="D20" s="37" t="str">
        <f>VLOOKUP(C20,overview_of_services!$B$4:$I$52,3,FALSE)</f>
        <v>Air flow or pressure control at the air handler level</v>
      </c>
      <c r="E20" s="41"/>
      <c r="F20" s="414" t="str">
        <f>LINK!$C$1009</f>
        <v>Service group:</v>
      </c>
      <c r="G20" s="733" t="str">
        <f>VLOOKUP(C20,overview_of_services!$B$4:$I$52,2,FALSE)</f>
        <v>Air flow control</v>
      </c>
      <c r="H20" s="733"/>
      <c r="I20" s="414"/>
      <c r="J20" s="19"/>
      <c r="K20" s="19"/>
      <c r="M20" s="145" t="s">
        <v>1950</v>
      </c>
      <c r="N20" s="145">
        <f>ROW()</f>
        <v>20</v>
      </c>
    </row>
    <row r="21" spans="1:14" ht="5.25" customHeight="1" outlineLevel="1" x14ac:dyDescent="0.75">
      <c r="C21" s="22"/>
      <c r="D21" s="22"/>
      <c r="E21" s="22"/>
      <c r="F21" s="22"/>
      <c r="G21" s="22"/>
      <c r="H21" s="22"/>
      <c r="I21" s="22"/>
      <c r="J21" s="22"/>
      <c r="K21" s="22"/>
    </row>
    <row r="22" spans="1:14" ht="20.25" customHeight="1" outlineLevel="2" x14ac:dyDescent="0.75">
      <c r="C22" s="734" t="str">
        <f>LINK!$C$1000</f>
        <v>Functionality levels</v>
      </c>
      <c r="D22" s="734"/>
      <c r="E22" s="736" t="str">
        <f>LINK!$C$1006</f>
        <v>IMPACTS</v>
      </c>
      <c r="F22" s="736"/>
      <c r="G22" s="736"/>
      <c r="H22" s="736"/>
      <c r="I22" s="736"/>
      <c r="J22" s="736"/>
      <c r="K22" s="736"/>
    </row>
    <row r="23" spans="1:14" ht="36.75" customHeight="1" outlineLevel="2" thickBot="1" x14ac:dyDescent="0.9">
      <c r="C23" s="735"/>
      <c r="D23" s="735"/>
      <c r="E23" s="26" t="str">
        <f>LINK!$C$966</f>
        <v>Energy efficiency</v>
      </c>
      <c r="F23" s="26" t="str">
        <f>LINK!$C$967</f>
        <v>Energy flexibility and storage</v>
      </c>
      <c r="G23" s="26" t="str">
        <f>LINK!$C$968</f>
        <v>Comfort</v>
      </c>
      <c r="H23" s="26" t="str">
        <f>LINK!$C$969</f>
        <v>Convenience</v>
      </c>
      <c r="I23" s="26" t="str">
        <f>LINK!$C$970</f>
        <v>Health, well-being and accessibility</v>
      </c>
      <c r="J23" s="26" t="str">
        <f>LINK!$C$971</f>
        <v>Maintenance and fault prediction</v>
      </c>
      <c r="K23" s="26" t="str">
        <f>LINK!$C$972</f>
        <v>Information to occupants</v>
      </c>
    </row>
    <row r="24" spans="1:14" s="145" customFormat="1" ht="35.25" customHeight="1" outlineLevel="2" thickTop="1" x14ac:dyDescent="0.75">
      <c r="A24" s="22"/>
      <c r="B24" s="22"/>
      <c r="C24" s="35" t="str">
        <f>LINK!$C$1001</f>
        <v>level 0</v>
      </c>
      <c r="D24" s="1" t="str">
        <f>VLOOKUP(C20,overview_of_services!$B$4:$I$52,4,FALSE)</f>
        <v>No automatic control: Continuously supplies of air flow for a maximum load of all rooms</v>
      </c>
      <c r="E24" s="27">
        <v>0</v>
      </c>
      <c r="F24" s="27">
        <v>0</v>
      </c>
      <c r="G24" s="27">
        <v>0</v>
      </c>
      <c r="H24" s="27">
        <v>0</v>
      </c>
      <c r="I24" s="27">
        <v>0</v>
      </c>
      <c r="J24" s="27">
        <v>0</v>
      </c>
      <c r="K24" s="27">
        <v>0</v>
      </c>
    </row>
    <row r="25" spans="1:14" s="145" customFormat="1" ht="35.25" customHeight="1" outlineLevel="2" x14ac:dyDescent="0.75">
      <c r="A25" s="22"/>
      <c r="B25" s="22"/>
      <c r="C25" s="35" t="str">
        <f>LINK!$C$1002</f>
        <v>level 1</v>
      </c>
      <c r="D25" s="1" t="str">
        <f>VLOOKUP(C20,overview_of_services!$B$4:$I$52,5,FALSE)</f>
        <v>On off time control: Continuously supplies of air flow for a maximum load of all rooms during nominal occupancy time</v>
      </c>
      <c r="E25" s="27">
        <v>1</v>
      </c>
      <c r="F25" s="27">
        <v>0</v>
      </c>
      <c r="G25" s="27">
        <v>0</v>
      </c>
      <c r="H25" s="27">
        <v>0</v>
      </c>
      <c r="I25" s="27">
        <v>0</v>
      </c>
      <c r="J25" s="27">
        <v>0</v>
      </c>
      <c r="K25" s="27">
        <v>0</v>
      </c>
    </row>
    <row r="26" spans="1:14" s="145" customFormat="1" ht="35.25" customHeight="1" outlineLevel="2" x14ac:dyDescent="0.75">
      <c r="A26" s="22"/>
      <c r="B26" s="22"/>
      <c r="C26" s="35" t="str">
        <f>LINK!$C$1003</f>
        <v>level 2</v>
      </c>
      <c r="D26" s="1" t="str">
        <f>VLOOKUP(C20,overview_of_services!$B$4:$I$52,6,FALSE)</f>
        <v>Multi-stage control: To reduce the auxiliary energy demand of the fan</v>
      </c>
      <c r="E26" s="39">
        <v>2</v>
      </c>
      <c r="F26" s="27">
        <v>0</v>
      </c>
      <c r="G26" s="27">
        <v>0</v>
      </c>
      <c r="H26" s="27">
        <v>0</v>
      </c>
      <c r="I26" s="27">
        <v>0</v>
      </c>
      <c r="J26" s="27">
        <v>0</v>
      </c>
      <c r="K26" s="27">
        <v>0</v>
      </c>
    </row>
    <row r="27" spans="1:14" s="145" customFormat="1" ht="35.25" customHeight="1" outlineLevel="2" x14ac:dyDescent="0.75">
      <c r="A27" s="22"/>
      <c r="B27" s="22"/>
      <c r="C27" s="35" t="str">
        <f>LINK!$C$1004</f>
        <v>level 3</v>
      </c>
      <c r="D27" s="1" t="str">
        <f>VLOOKUP(C20,overview_of_services!$B$4:$I$52,7,FALSE)</f>
        <v>Automatic flow or pressure control without pressure reset: Load dependent supplies of air flow for the demand of all connected rooms.</v>
      </c>
      <c r="E27" s="39">
        <v>3</v>
      </c>
      <c r="F27" s="27">
        <v>0</v>
      </c>
      <c r="G27" s="27">
        <v>0</v>
      </c>
      <c r="H27" s="27">
        <v>0</v>
      </c>
      <c r="I27" s="27">
        <v>0</v>
      </c>
      <c r="J27" s="27">
        <v>0</v>
      </c>
      <c r="K27" s="27">
        <v>0</v>
      </c>
    </row>
    <row r="28" spans="1:14" s="145" customFormat="1" ht="42.75" customHeight="1" outlineLevel="2" x14ac:dyDescent="0.75">
      <c r="A28" s="22"/>
      <c r="B28" s="22"/>
      <c r="C28" s="35" t="str">
        <f>LINK!$C$1005</f>
        <v>level 4</v>
      </c>
      <c r="D28" s="1" t="str">
        <f>VLOOKUP(C20,overview_of_services!$B$4:$I$52,8,FALSE)</f>
        <v>Automatic flow or pressure control with pressure reset: Load dependent supplies of air flow for the demand of all connected rooms (for variable air volume systems with VFD).</v>
      </c>
      <c r="E28" s="39">
        <v>3</v>
      </c>
      <c r="F28" s="27">
        <v>0</v>
      </c>
      <c r="G28" s="27">
        <v>0</v>
      </c>
      <c r="H28" s="27">
        <v>0</v>
      </c>
      <c r="I28" s="27">
        <v>0</v>
      </c>
      <c r="J28" s="27">
        <v>0</v>
      </c>
      <c r="K28" s="27">
        <v>0</v>
      </c>
    </row>
    <row r="29" spans="1:14" s="145" customFormat="1" ht="6" customHeight="1" outlineLevel="3" thickBot="1" x14ac:dyDescent="0.9">
      <c r="A29" s="22"/>
      <c r="B29" s="22"/>
      <c r="C29" s="23"/>
      <c r="D29" s="23"/>
      <c r="E29" s="24"/>
      <c r="F29" s="24"/>
      <c r="G29" s="24"/>
      <c r="H29" s="24"/>
      <c r="I29" s="24"/>
      <c r="J29" s="24"/>
      <c r="K29" s="24"/>
    </row>
    <row r="30" spans="1:14" s="145" customFormat="1" ht="30.75" customHeight="1" outlineLevel="3" thickBot="1" x14ac:dyDescent="0.9">
      <c r="A30" s="22"/>
      <c r="B30" s="22"/>
      <c r="C30" s="20"/>
      <c r="D30" s="20" t="str">
        <f>LINK!$C$1007</f>
        <v>Information sources</v>
      </c>
      <c r="E30" s="3" t="s">
        <v>1953</v>
      </c>
      <c r="F30" s="5" t="s">
        <v>1953</v>
      </c>
      <c r="G30" s="5" t="s">
        <v>1953</v>
      </c>
      <c r="H30" s="5" t="s">
        <v>1953</v>
      </c>
      <c r="I30" s="5" t="s">
        <v>1953</v>
      </c>
      <c r="J30" s="5" t="s">
        <v>1953</v>
      </c>
      <c r="K30" s="5" t="s">
        <v>1953</v>
      </c>
    </row>
    <row r="31" spans="1:14" s="145" customFormat="1" ht="30.75" customHeight="1" outlineLevel="3" thickBot="1" x14ac:dyDescent="0.9">
      <c r="A31" s="22"/>
      <c r="B31" s="22"/>
      <c r="C31" s="20"/>
      <c r="D31" s="20" t="str">
        <f>LINK!$C$1008</f>
        <v>Standard?</v>
      </c>
      <c r="E31" s="3" t="s">
        <v>1951</v>
      </c>
      <c r="F31" s="4"/>
      <c r="G31" s="5"/>
      <c r="H31" s="5"/>
      <c r="I31" s="5"/>
      <c r="J31" s="5"/>
      <c r="K31" s="5"/>
    </row>
    <row r="32" spans="1:14" ht="20.25" customHeight="1" outlineLevel="2" x14ac:dyDescent="0.75">
      <c r="C32" s="22"/>
      <c r="D32" s="22"/>
      <c r="E32" s="22"/>
      <c r="F32" s="22"/>
      <c r="G32" s="25"/>
      <c r="H32" s="25"/>
      <c r="I32" s="25"/>
      <c r="J32" s="25"/>
      <c r="K32" s="25"/>
    </row>
    <row r="33" spans="1:14" ht="20.25" customHeight="1" outlineLevel="2" x14ac:dyDescent="0.75">
      <c r="C33" s="22"/>
      <c r="D33" s="22"/>
      <c r="E33" s="22"/>
      <c r="F33" s="22"/>
      <c r="G33" s="25"/>
      <c r="H33" s="25"/>
      <c r="I33" s="25"/>
      <c r="J33" s="25"/>
      <c r="K33" s="25"/>
    </row>
    <row r="34" spans="1:14" ht="5.25" customHeight="1" outlineLevel="1" x14ac:dyDescent="0.75">
      <c r="C34" s="22"/>
      <c r="D34" s="22"/>
      <c r="E34" s="22"/>
      <c r="F34" s="22"/>
      <c r="G34" s="22"/>
      <c r="H34" s="22"/>
      <c r="I34" s="22"/>
      <c r="J34" s="22"/>
      <c r="K34" s="22"/>
    </row>
    <row r="35" spans="1:14" ht="20.25" customHeight="1" outlineLevel="2" thickBot="1" x14ac:dyDescent="0.9">
      <c r="C35" s="22"/>
      <c r="D35" s="22"/>
      <c r="E35" s="22"/>
      <c r="F35" s="22"/>
      <c r="G35" s="25"/>
      <c r="H35" s="25"/>
      <c r="I35" s="25"/>
      <c r="J35" s="25"/>
      <c r="K35" s="25"/>
    </row>
    <row r="36" spans="1:14" ht="17.25" customHeight="1" outlineLevel="1" thickBot="1" x14ac:dyDescent="0.9">
      <c r="C36" s="34" t="str">
        <f>LINK!$C$998</f>
        <v>code</v>
      </c>
      <c r="D36" s="28" t="str">
        <f>LINK!$C$999</f>
        <v>service</v>
      </c>
      <c r="E36" s="21">
        <f>VLOOKUP(C37,overview_of_services!$B$4:$O$111,9,FALSE)</f>
        <v>0</v>
      </c>
      <c r="F36" s="22"/>
      <c r="G36" s="25"/>
      <c r="H36" s="25"/>
      <c r="I36" s="25"/>
      <c r="J36" s="25"/>
      <c r="K36" s="25"/>
    </row>
    <row r="37" spans="1:14" s="145" customFormat="1" ht="36.75" customHeight="1" outlineLevel="1" thickBot="1" x14ac:dyDescent="1.5">
      <c r="A37" s="22"/>
      <c r="B37" s="38" t="s">
        <v>1949</v>
      </c>
      <c r="C37" s="33" t="str">
        <f>LINK!C287</f>
        <v>V-2c</v>
      </c>
      <c r="D37" s="37" t="str">
        <f>VLOOKUP(C37,overview_of_services!$B$4:$I$52,3,FALSE)</f>
        <v>Heat recovery control:
prevention of overheating</v>
      </c>
      <c r="E37" s="41"/>
      <c r="F37" s="414" t="str">
        <f>LINK!$C$1009</f>
        <v>Service group:</v>
      </c>
      <c r="G37" s="733" t="str">
        <f>VLOOKUP(C37,overview_of_services!$B$4:$I$52,2,FALSE)</f>
        <v>Air temperature control</v>
      </c>
      <c r="H37" s="733"/>
      <c r="I37" s="414"/>
      <c r="J37" s="19"/>
      <c r="K37" s="19"/>
      <c r="M37" s="145" t="s">
        <v>1950</v>
      </c>
      <c r="N37" s="145">
        <f>ROW()</f>
        <v>37</v>
      </c>
    </row>
    <row r="38" spans="1:14" ht="5.25" customHeight="1" outlineLevel="1" x14ac:dyDescent="0.75">
      <c r="C38" s="22"/>
      <c r="D38" s="22"/>
      <c r="E38" s="22"/>
      <c r="F38" s="22"/>
      <c r="G38" s="22"/>
      <c r="H38" s="22"/>
      <c r="I38" s="22"/>
      <c r="J38" s="22"/>
      <c r="K38" s="22"/>
    </row>
    <row r="39" spans="1:14" ht="20.25" customHeight="1" outlineLevel="2" x14ac:dyDescent="0.75">
      <c r="C39" s="734" t="str">
        <f>LINK!$C$1000</f>
        <v>Functionality levels</v>
      </c>
      <c r="D39" s="734"/>
      <c r="E39" s="736" t="str">
        <f>LINK!$C$1006</f>
        <v>IMPACTS</v>
      </c>
      <c r="F39" s="736"/>
      <c r="G39" s="736"/>
      <c r="H39" s="736"/>
      <c r="I39" s="736"/>
      <c r="J39" s="736"/>
      <c r="K39" s="736"/>
    </row>
    <row r="40" spans="1:14" ht="36.75" customHeight="1" outlineLevel="2" thickBot="1" x14ac:dyDescent="0.9">
      <c r="C40" s="735"/>
      <c r="D40" s="735"/>
      <c r="E40" s="26" t="str">
        <f>LINK!$C$966</f>
        <v>Energy efficiency</v>
      </c>
      <c r="F40" s="26" t="str">
        <f>LINK!$C$967</f>
        <v>Energy flexibility and storage</v>
      </c>
      <c r="G40" s="26" t="str">
        <f>LINK!$C$968</f>
        <v>Comfort</v>
      </c>
      <c r="H40" s="26" t="str">
        <f>LINK!$C$969</f>
        <v>Convenience</v>
      </c>
      <c r="I40" s="26" t="str">
        <f>LINK!$C$970</f>
        <v>Health, well-being and accessibility</v>
      </c>
      <c r="J40" s="26" t="str">
        <f>LINK!$C$971</f>
        <v>Maintenance and fault prediction</v>
      </c>
      <c r="K40" s="26" t="str">
        <f>LINK!$C$972</f>
        <v>Information to occupants</v>
      </c>
    </row>
    <row r="41" spans="1:14" s="145" customFormat="1" ht="35.25" customHeight="1" outlineLevel="2" thickTop="1" x14ac:dyDescent="0.75">
      <c r="A41" s="22"/>
      <c r="B41" s="22"/>
      <c r="C41" s="35" t="str">
        <f>LINK!$C$1001</f>
        <v>level 0</v>
      </c>
      <c r="D41" s="21" t="str">
        <f>VLOOKUP(C37,overview_of_services!$B$4:$I$52,4,FALSE)</f>
        <v>Without overheating control</v>
      </c>
      <c r="E41" s="27">
        <v>0</v>
      </c>
      <c r="F41" s="27">
        <v>0</v>
      </c>
      <c r="G41" s="27">
        <v>0</v>
      </c>
      <c r="H41" s="27">
        <v>0</v>
      </c>
      <c r="I41" s="27">
        <v>0</v>
      </c>
      <c r="J41" s="27">
        <v>0</v>
      </c>
      <c r="K41" s="27">
        <v>0</v>
      </c>
    </row>
    <row r="42" spans="1:14" s="145" customFormat="1" ht="35.25" customHeight="1" outlineLevel="2" x14ac:dyDescent="0.75">
      <c r="A42" s="22"/>
      <c r="B42" s="22"/>
      <c r="C42" s="35" t="str">
        <f>LINK!$C$1002</f>
        <v>level 1</v>
      </c>
      <c r="D42" s="1" t="str">
        <f>VLOOKUP(C37,overview_of_services!$B$4:$I$52,5,FALSE)</f>
        <v>Modulate or bypass heat recovery based on sensors in air exhaust</v>
      </c>
      <c r="E42" s="27">
        <v>1</v>
      </c>
      <c r="F42" s="27">
        <v>0</v>
      </c>
      <c r="G42" s="39">
        <v>1</v>
      </c>
      <c r="H42" s="39">
        <v>1</v>
      </c>
      <c r="I42" s="39">
        <v>1</v>
      </c>
      <c r="J42" s="27">
        <v>0</v>
      </c>
      <c r="K42" s="27">
        <v>0</v>
      </c>
    </row>
    <row r="43" spans="1:14" s="145" customFormat="1" ht="35.25" customHeight="1" outlineLevel="2" x14ac:dyDescent="0.75">
      <c r="A43" s="22"/>
      <c r="B43" s="22"/>
      <c r="C43" s="35" t="str">
        <f>LINK!$C$1003</f>
        <v>level 2</v>
      </c>
      <c r="D43" s="1" t="str">
        <f>VLOOKUP(C37,overview_of_services!$B$4:$I$52,6,FALSE)</f>
        <v>Modulate or bypass heat recovery based on multiple room temperature sensors or predictive control</v>
      </c>
      <c r="E43" s="27">
        <v>2</v>
      </c>
      <c r="F43" s="27">
        <v>0</v>
      </c>
      <c r="G43" s="39">
        <v>2</v>
      </c>
      <c r="H43" s="39">
        <v>2</v>
      </c>
      <c r="I43" s="39">
        <v>2</v>
      </c>
      <c r="J43" s="27">
        <v>0</v>
      </c>
      <c r="K43" s="27">
        <v>0</v>
      </c>
    </row>
    <row r="44" spans="1:14" s="145" customFormat="1" ht="35.25" customHeight="1" outlineLevel="2" x14ac:dyDescent="0.75">
      <c r="A44" s="22"/>
      <c r="B44" s="22"/>
      <c r="C44" s="35" t="str">
        <f>LINK!$C$1004</f>
        <v>level 3</v>
      </c>
      <c r="D44" s="1">
        <f>VLOOKUP(C37,overview_of_services!$B$4:$I$52,7,FALSE)</f>
        <v>0</v>
      </c>
      <c r="E44" s="27" t="s">
        <v>1952</v>
      </c>
      <c r="F44" s="27" t="s">
        <v>1952</v>
      </c>
      <c r="G44" s="27" t="s">
        <v>1952</v>
      </c>
      <c r="H44" s="27" t="s">
        <v>1952</v>
      </c>
      <c r="I44" s="27" t="s">
        <v>1952</v>
      </c>
      <c r="J44" s="27" t="s">
        <v>1952</v>
      </c>
      <c r="K44" s="27" t="s">
        <v>1952</v>
      </c>
    </row>
    <row r="45" spans="1:14" s="145" customFormat="1" ht="35.25" customHeight="1" outlineLevel="2" x14ac:dyDescent="0.75">
      <c r="A45" s="22"/>
      <c r="B45" s="22"/>
      <c r="C45" s="35" t="str">
        <f>LINK!$C$1005</f>
        <v>level 4</v>
      </c>
      <c r="D45" s="1">
        <f>VLOOKUP(C37,overview_of_services!$B$4:$I$52,8,FALSE)</f>
        <v>0</v>
      </c>
      <c r="E45" s="39"/>
      <c r="F45" s="27"/>
      <c r="G45" s="39"/>
      <c r="H45" s="39"/>
      <c r="I45" s="27"/>
      <c r="J45" s="27"/>
      <c r="K45" s="27"/>
    </row>
    <row r="46" spans="1:14" s="145" customFormat="1" ht="6" customHeight="1" outlineLevel="3" thickBot="1" x14ac:dyDescent="0.9">
      <c r="A46" s="22"/>
      <c r="B46" s="22"/>
      <c r="C46" s="23"/>
      <c r="D46" s="23"/>
      <c r="E46" s="24"/>
      <c r="F46" s="24"/>
      <c r="G46" s="24"/>
      <c r="H46" s="24"/>
      <c r="I46" s="24"/>
      <c r="J46" s="24"/>
      <c r="K46" s="24"/>
    </row>
    <row r="47" spans="1:14" s="145" customFormat="1" ht="30.75" customHeight="1" outlineLevel="3" thickBot="1" x14ac:dyDescent="0.9">
      <c r="A47" s="22"/>
      <c r="B47" s="22"/>
      <c r="C47" s="20"/>
      <c r="D47" s="20" t="str">
        <f>LINK!$C$1007</f>
        <v>Information sources</v>
      </c>
      <c r="E47" s="3" t="s">
        <v>1953</v>
      </c>
      <c r="F47" s="5" t="s">
        <v>1953</v>
      </c>
      <c r="G47" s="5" t="s">
        <v>1953</v>
      </c>
      <c r="H47" s="5" t="s">
        <v>1953</v>
      </c>
      <c r="I47" s="5" t="s">
        <v>1953</v>
      </c>
      <c r="J47" s="5" t="s">
        <v>1953</v>
      </c>
      <c r="K47" s="5" t="s">
        <v>1953</v>
      </c>
    </row>
    <row r="48" spans="1:14" s="145" customFormat="1" ht="30.75" customHeight="1" outlineLevel="3" thickBot="1" x14ac:dyDescent="0.9">
      <c r="A48" s="22"/>
      <c r="B48" s="22"/>
      <c r="C48" s="20"/>
      <c r="D48" s="20" t="str">
        <f>LINK!$C$1008</f>
        <v>Standard?</v>
      </c>
      <c r="E48" s="3" t="s">
        <v>1951</v>
      </c>
      <c r="F48" s="4"/>
      <c r="G48" s="5"/>
      <c r="H48" s="5"/>
      <c r="I48" s="5"/>
      <c r="J48" s="5"/>
      <c r="K48" s="5"/>
    </row>
    <row r="49" spans="1:14" ht="20.25" customHeight="1" outlineLevel="2" thickBot="1" x14ac:dyDescent="0.9">
      <c r="C49" s="22"/>
      <c r="D49" s="22"/>
      <c r="E49" s="22"/>
      <c r="F49" s="22"/>
      <c r="G49" s="25"/>
      <c r="H49" s="25"/>
      <c r="I49" s="25"/>
      <c r="J49" s="25"/>
      <c r="K49" s="25"/>
    </row>
    <row r="50" spans="1:14" ht="17.25" customHeight="1" outlineLevel="1" thickBot="1" x14ac:dyDescent="0.9">
      <c r="C50" s="34" t="str">
        <f>LINK!$C$998</f>
        <v>code</v>
      </c>
      <c r="D50" s="28" t="str">
        <f>LINK!$C$999</f>
        <v>service</v>
      </c>
      <c r="E50" s="21">
        <f>VLOOKUP(C51,overview_of_services!$B$4:$O$111,9,FALSE)</f>
        <v>0</v>
      </c>
      <c r="F50" s="22"/>
      <c r="G50" s="25"/>
      <c r="H50" s="25"/>
      <c r="I50" s="25"/>
      <c r="J50" s="25"/>
      <c r="K50" s="25"/>
    </row>
    <row r="51" spans="1:14" s="145" customFormat="1" ht="36.75" customHeight="1" outlineLevel="1" thickBot="1" x14ac:dyDescent="1.5">
      <c r="A51" s="22"/>
      <c r="B51" s="38" t="s">
        <v>1949</v>
      </c>
      <c r="C51" s="33" t="str">
        <f>LINK!C288</f>
        <v>V-2d</v>
      </c>
      <c r="D51" s="37" t="str">
        <f>VLOOKUP(C51,overview_of_services!$B$4:$I$52,3,FALSE)</f>
        <v>Supply air temperature control at the air handling unit level</v>
      </c>
      <c r="E51" s="41"/>
      <c r="F51" s="414" t="str">
        <f>LINK!$C$1009</f>
        <v>Service group:</v>
      </c>
      <c r="G51" s="733" t="str">
        <f>VLOOKUP(C51,overview_of_services!$B$4:$I$52,2,FALSE)</f>
        <v>Air temperature control</v>
      </c>
      <c r="H51" s="733"/>
      <c r="I51" s="414"/>
      <c r="J51" s="19"/>
      <c r="K51" s="19"/>
      <c r="M51" s="145" t="s">
        <v>1950</v>
      </c>
      <c r="N51" s="145">
        <f>ROW()</f>
        <v>51</v>
      </c>
    </row>
    <row r="52" spans="1:14" ht="5.25" customHeight="1" outlineLevel="1" x14ac:dyDescent="0.75">
      <c r="C52" s="22"/>
      <c r="D52" s="22"/>
      <c r="E52" s="22"/>
      <c r="F52" s="22"/>
      <c r="G52" s="22"/>
      <c r="H52" s="22"/>
      <c r="I52" s="22"/>
      <c r="J52" s="22"/>
      <c r="K52" s="22"/>
    </row>
    <row r="53" spans="1:14" ht="20.25" customHeight="1" outlineLevel="2" x14ac:dyDescent="0.75">
      <c r="C53" s="734" t="str">
        <f>LINK!$C$1000</f>
        <v>Functionality levels</v>
      </c>
      <c r="D53" s="734"/>
      <c r="E53" s="736" t="str">
        <f>LINK!$C$1006</f>
        <v>IMPACTS</v>
      </c>
      <c r="F53" s="736"/>
      <c r="G53" s="736"/>
      <c r="H53" s="736"/>
      <c r="I53" s="736"/>
      <c r="J53" s="736"/>
      <c r="K53" s="736"/>
    </row>
    <row r="54" spans="1:14" ht="36.75" customHeight="1" outlineLevel="2" thickBot="1" x14ac:dyDescent="0.9">
      <c r="C54" s="735"/>
      <c r="D54" s="735"/>
      <c r="E54" s="26" t="str">
        <f>LINK!$C$966</f>
        <v>Energy efficiency</v>
      </c>
      <c r="F54" s="26" t="str">
        <f>LINK!$C$967</f>
        <v>Energy flexibility and storage</v>
      </c>
      <c r="G54" s="26" t="str">
        <f>LINK!$C$968</f>
        <v>Comfort</v>
      </c>
      <c r="H54" s="26" t="str">
        <f>LINK!$C$969</f>
        <v>Convenience</v>
      </c>
      <c r="I54" s="26" t="str">
        <f>LINK!$C$970</f>
        <v>Health, well-being and accessibility</v>
      </c>
      <c r="J54" s="26" t="str">
        <f>LINK!$C$971</f>
        <v>Maintenance and fault prediction</v>
      </c>
      <c r="K54" s="26" t="str">
        <f>LINK!$C$972</f>
        <v>Information to occupants</v>
      </c>
    </row>
    <row r="55" spans="1:14" s="145" customFormat="1" ht="35.25" customHeight="1" outlineLevel="2" thickTop="1" x14ac:dyDescent="0.75">
      <c r="A55" s="22"/>
      <c r="B55" s="22"/>
      <c r="C55" s="35" t="str">
        <f>LINK!$C$1001</f>
        <v>level 0</v>
      </c>
      <c r="D55" s="21" t="str">
        <f>VLOOKUP(C51,overview_of_services!$B$4:$I$52,4,FALSE)</f>
        <v>No automatic control</v>
      </c>
      <c r="E55" s="27">
        <v>0</v>
      </c>
      <c r="F55" s="27">
        <v>0</v>
      </c>
      <c r="G55" s="27">
        <v>0</v>
      </c>
      <c r="H55" s="27">
        <v>0</v>
      </c>
      <c r="I55" s="27">
        <v>0</v>
      </c>
      <c r="J55" s="27">
        <v>0</v>
      </c>
      <c r="K55" s="27">
        <v>0</v>
      </c>
    </row>
    <row r="56" spans="1:14" s="145" customFormat="1" ht="41.25" customHeight="1" outlineLevel="2" x14ac:dyDescent="0.75">
      <c r="A56" s="22"/>
      <c r="B56" s="22"/>
      <c r="C56" s="35" t="str">
        <f>LINK!$C$1002</f>
        <v>level 1</v>
      </c>
      <c r="D56" s="1" t="str">
        <f>VLOOKUP(C51,overview_of_services!$B$4:$I$52,5,FALSE)</f>
        <v>Constant setpoint: A control loop enables to control the supply air_x000D_
temperature, the setpoint is constant and can only be modified by a manual_x000D_
action</v>
      </c>
      <c r="E56" s="27">
        <v>1</v>
      </c>
      <c r="F56" s="27">
        <v>0</v>
      </c>
      <c r="G56" s="27">
        <v>1</v>
      </c>
      <c r="H56" s="27">
        <v>1</v>
      </c>
      <c r="I56" s="27">
        <v>0</v>
      </c>
      <c r="J56" s="27">
        <v>0</v>
      </c>
      <c r="K56" s="27">
        <v>0</v>
      </c>
    </row>
    <row r="57" spans="1:14" s="145" customFormat="1" ht="35.25" customHeight="1" outlineLevel="2" x14ac:dyDescent="0.75">
      <c r="A57" s="22"/>
      <c r="B57" s="22"/>
      <c r="C57" s="35" t="str">
        <f>LINK!$C$1003</f>
        <v>level 2</v>
      </c>
      <c r="D57" s="1" t="str">
        <f>VLOOKUP(C51,overview_of_services!$B$4:$I$52,6,FALSE)</f>
        <v>Variable set point with outdoor temperature compensation</v>
      </c>
      <c r="E57" s="39">
        <v>2</v>
      </c>
      <c r="F57" s="27">
        <v>0</v>
      </c>
      <c r="G57" s="39">
        <v>2</v>
      </c>
      <c r="H57" s="27">
        <v>1</v>
      </c>
      <c r="I57" s="27">
        <v>0</v>
      </c>
      <c r="J57" s="27">
        <v>0</v>
      </c>
      <c r="K57" s="27">
        <v>0</v>
      </c>
    </row>
    <row r="58" spans="1:14" s="145" customFormat="1" ht="42.75" customHeight="1" outlineLevel="2" x14ac:dyDescent="0.75">
      <c r="A58" s="22"/>
      <c r="B58" s="22"/>
      <c r="C58" s="35" t="str">
        <f>LINK!$C$1004</f>
        <v>level 3</v>
      </c>
      <c r="D58" s="1" t="str">
        <f>VLOOKUP(C51,overview_of_services!$B$4:$I$52,7,FALSE)</f>
        <v>Variable set point with load dependant compensation. A control loop enables to control the supply air temperature. The setpoint is defined as a function of the loads in the room</v>
      </c>
      <c r="E58" s="39">
        <v>3</v>
      </c>
      <c r="F58" s="27">
        <v>0</v>
      </c>
      <c r="G58" s="39">
        <v>2</v>
      </c>
      <c r="H58" s="27">
        <v>1</v>
      </c>
      <c r="I58" s="27">
        <v>0</v>
      </c>
      <c r="J58" s="27">
        <v>0</v>
      </c>
      <c r="K58" s="27">
        <v>0</v>
      </c>
    </row>
    <row r="59" spans="1:14" s="145" customFormat="1" ht="35.25" customHeight="1" outlineLevel="2" x14ac:dyDescent="0.75">
      <c r="A59" s="22"/>
      <c r="B59" s="22"/>
      <c r="C59" s="35" t="str">
        <f>LINK!$C$1005</f>
        <v>level 4</v>
      </c>
      <c r="D59" s="1">
        <f>VLOOKUP(C51,overview_of_services!$B$4:$I$52,8,FALSE)</f>
        <v>0</v>
      </c>
      <c r="E59" s="39"/>
      <c r="F59" s="27"/>
      <c r="G59" s="39"/>
      <c r="H59" s="39"/>
      <c r="I59" s="27"/>
      <c r="J59" s="27"/>
      <c r="K59" s="27"/>
    </row>
    <row r="60" spans="1:14" s="145" customFormat="1" ht="6" customHeight="1" outlineLevel="3" thickBot="1" x14ac:dyDescent="0.9">
      <c r="A60" s="22"/>
      <c r="B60" s="22"/>
      <c r="C60" s="23"/>
      <c r="D60" s="23"/>
      <c r="E60" s="24"/>
      <c r="F60" s="24"/>
      <c r="G60" s="24"/>
      <c r="H60" s="24"/>
      <c r="I60" s="24"/>
      <c r="J60" s="24"/>
      <c r="K60" s="24"/>
    </row>
    <row r="61" spans="1:14" s="145" customFormat="1" ht="30.75" customHeight="1" outlineLevel="3" thickBot="1" x14ac:dyDescent="0.9">
      <c r="A61" s="22"/>
      <c r="B61" s="22"/>
      <c r="C61" s="20"/>
      <c r="D61" s="20" t="str">
        <f>LINK!$C$1007</f>
        <v>Information sources</v>
      </c>
      <c r="E61" s="3" t="s">
        <v>1953</v>
      </c>
      <c r="F61" s="5" t="s">
        <v>1953</v>
      </c>
      <c r="G61" s="5" t="s">
        <v>1953</v>
      </c>
      <c r="H61" s="5" t="s">
        <v>1953</v>
      </c>
      <c r="I61" s="5" t="s">
        <v>1953</v>
      </c>
      <c r="J61" s="5" t="s">
        <v>1953</v>
      </c>
      <c r="K61" s="5" t="s">
        <v>1953</v>
      </c>
    </row>
    <row r="62" spans="1:14" s="145" customFormat="1" ht="30.75" customHeight="1" outlineLevel="3" thickBot="1" x14ac:dyDescent="0.9">
      <c r="A62" s="22"/>
      <c r="B62" s="22"/>
      <c r="C62" s="20"/>
      <c r="D62" s="20" t="str">
        <f>LINK!$C$1008</f>
        <v>Standard?</v>
      </c>
      <c r="E62" s="3" t="s">
        <v>1951</v>
      </c>
      <c r="F62" s="4"/>
      <c r="G62" s="5"/>
      <c r="H62" s="5"/>
      <c r="I62" s="5"/>
      <c r="J62" s="5"/>
      <c r="K62" s="5"/>
    </row>
    <row r="63" spans="1:14" ht="20.25" customHeight="1" outlineLevel="2" thickBot="1" x14ac:dyDescent="0.9">
      <c r="C63" s="22"/>
      <c r="D63" s="22"/>
      <c r="E63" s="22"/>
      <c r="F63" s="22"/>
      <c r="G63" s="25"/>
      <c r="H63" s="25"/>
      <c r="I63" s="25"/>
      <c r="J63" s="25"/>
      <c r="K63" s="25"/>
    </row>
    <row r="64" spans="1:14" ht="17.25" customHeight="1" outlineLevel="1" thickBot="1" x14ac:dyDescent="0.9">
      <c r="C64" s="34" t="str">
        <f>LINK!$C$998</f>
        <v>code</v>
      </c>
      <c r="D64" s="28" t="str">
        <f>LINK!$C$999</f>
        <v>service</v>
      </c>
      <c r="E64" s="21">
        <f>VLOOKUP(C65,overview_of_services!$B$4:$O$111,9,FALSE)</f>
        <v>0</v>
      </c>
      <c r="F64" s="22"/>
      <c r="G64" s="25"/>
      <c r="H64" s="25"/>
      <c r="I64" s="25"/>
      <c r="J64" s="25"/>
      <c r="K64" s="25"/>
    </row>
    <row r="65" spans="1:14" s="145" customFormat="1" ht="36.75" customHeight="1" outlineLevel="1" thickBot="1" x14ac:dyDescent="1.5">
      <c r="A65" s="22"/>
      <c r="B65" s="38" t="s">
        <v>1949</v>
      </c>
      <c r="C65" s="33" t="str">
        <f>LINK!C289</f>
        <v>V-3</v>
      </c>
      <c r="D65" s="37" t="str">
        <f>VLOOKUP(C65,overview_of_services!$B$4:$I$52,3,FALSE)</f>
        <v>Free cooling with mechanical ventilation system</v>
      </c>
      <c r="E65" s="41"/>
      <c r="F65" s="414" t="str">
        <f>LINK!$C$1009</f>
        <v>Service group:</v>
      </c>
      <c r="G65" s="733" t="str">
        <f>VLOOKUP(C65,overview_of_services!$B$4:$I$52,2,FALSE)</f>
        <v>Free cooling</v>
      </c>
      <c r="H65" s="733"/>
      <c r="I65" s="414"/>
      <c r="J65" s="19"/>
      <c r="K65" s="19"/>
      <c r="M65" s="145" t="s">
        <v>1950</v>
      </c>
      <c r="N65" s="145">
        <f>ROW()</f>
        <v>65</v>
      </c>
    </row>
    <row r="66" spans="1:14" ht="5.25" customHeight="1" outlineLevel="1" x14ac:dyDescent="0.75">
      <c r="C66" s="22"/>
      <c r="D66" s="22"/>
      <c r="E66" s="22"/>
      <c r="F66" s="22"/>
      <c r="G66" s="22"/>
      <c r="H66" s="22"/>
      <c r="I66" s="22"/>
      <c r="J66" s="22"/>
      <c r="K66" s="22"/>
    </row>
    <row r="67" spans="1:14" ht="20.25" customHeight="1" outlineLevel="2" x14ac:dyDescent="0.75">
      <c r="C67" s="734" t="str">
        <f>LINK!$C$1000</f>
        <v>Functionality levels</v>
      </c>
      <c r="D67" s="734"/>
      <c r="E67" s="736" t="str">
        <f>LINK!$C$1006</f>
        <v>IMPACTS</v>
      </c>
      <c r="F67" s="736"/>
      <c r="G67" s="736"/>
      <c r="H67" s="736"/>
      <c r="I67" s="736"/>
      <c r="J67" s="736"/>
      <c r="K67" s="736"/>
    </row>
    <row r="68" spans="1:14" ht="36.75" customHeight="1" outlineLevel="2" thickBot="1" x14ac:dyDescent="0.9">
      <c r="C68" s="735"/>
      <c r="D68" s="735"/>
      <c r="E68" s="26" t="str">
        <f>LINK!$C$966</f>
        <v>Energy efficiency</v>
      </c>
      <c r="F68" s="26" t="str">
        <f>LINK!$C$967</f>
        <v>Energy flexibility and storage</v>
      </c>
      <c r="G68" s="26" t="str">
        <f>LINK!$C$968</f>
        <v>Comfort</v>
      </c>
      <c r="H68" s="26" t="str">
        <f>LINK!$C$969</f>
        <v>Convenience</v>
      </c>
      <c r="I68" s="26" t="str">
        <f>LINK!$C$970</f>
        <v>Health, well-being and accessibility</v>
      </c>
      <c r="J68" s="26" t="str">
        <f>LINK!$C$971</f>
        <v>Maintenance and fault prediction</v>
      </c>
      <c r="K68" s="26" t="str">
        <f>LINK!$C$972</f>
        <v>Information to occupants</v>
      </c>
    </row>
    <row r="69" spans="1:14" s="145" customFormat="1" ht="35.25" customHeight="1" outlineLevel="2" thickTop="1" x14ac:dyDescent="0.75">
      <c r="A69" s="22"/>
      <c r="B69" s="22"/>
      <c r="C69" s="35" t="str">
        <f>LINK!$C$1001</f>
        <v>level 0</v>
      </c>
      <c r="D69" s="21" t="str">
        <f>VLOOKUP(C65,overview_of_services!$B$4:$I$52,4,FALSE)</f>
        <v>No automatic control</v>
      </c>
      <c r="E69" s="27">
        <v>0</v>
      </c>
      <c r="F69" s="27">
        <v>0</v>
      </c>
      <c r="G69" s="27">
        <v>0</v>
      </c>
      <c r="H69" s="27">
        <v>0</v>
      </c>
      <c r="I69" s="27">
        <v>0</v>
      </c>
      <c r="J69" s="27">
        <v>0</v>
      </c>
      <c r="K69" s="27">
        <v>0</v>
      </c>
    </row>
    <row r="70" spans="1:14" s="145" customFormat="1" ht="48.5" customHeight="1" outlineLevel="2" x14ac:dyDescent="0.75">
      <c r="A70" s="22"/>
      <c r="B70" s="22"/>
      <c r="C70" s="35" t="str">
        <f>LINK!$C$1002</f>
        <v>level 1</v>
      </c>
      <c r="D70" s="1" t="str">
        <f>VLOOKUP(C65,overview_of_services!$B$4:$I$52,5,FALSE)</f>
        <v>Night cooling</v>
      </c>
      <c r="E70" s="27">
        <v>1</v>
      </c>
      <c r="F70" s="27">
        <v>0</v>
      </c>
      <c r="G70" s="27">
        <v>3</v>
      </c>
      <c r="H70" s="27">
        <v>2</v>
      </c>
      <c r="I70" s="27">
        <v>1</v>
      </c>
      <c r="J70" s="27">
        <v>0</v>
      </c>
      <c r="K70" s="27">
        <v>0</v>
      </c>
    </row>
    <row r="71" spans="1:14" s="145" customFormat="1" ht="48.5" customHeight="1" outlineLevel="2" x14ac:dyDescent="0.75">
      <c r="A71" s="22"/>
      <c r="B71" s="22"/>
      <c r="C71" s="35" t="str">
        <f>LINK!$C$1003</f>
        <v>level 2</v>
      </c>
      <c r="D71" s="1" t="str">
        <f>VLOOKUP(C65,overview_of_services!$B$4:$I$52,6,FALSE)</f>
        <v>Free cooling: air flows modulated during all periods of time to minimize the amount of mechanical_x000D_
cooling</v>
      </c>
      <c r="E71" s="39">
        <v>2</v>
      </c>
      <c r="F71" s="27">
        <v>0</v>
      </c>
      <c r="G71" s="39">
        <v>3</v>
      </c>
      <c r="H71" s="27">
        <v>2</v>
      </c>
      <c r="I71" s="27">
        <v>1</v>
      </c>
      <c r="J71" s="27">
        <v>0</v>
      </c>
      <c r="K71" s="27">
        <v>0</v>
      </c>
    </row>
    <row r="72" spans="1:14" s="145" customFormat="1" ht="56" customHeight="1" outlineLevel="2" x14ac:dyDescent="0.75">
      <c r="A72" s="22"/>
      <c r="B72" s="22"/>
      <c r="C72" s="35" t="str">
        <f>LINK!$C$1004</f>
        <v>level 3</v>
      </c>
      <c r="D72" s="1" t="str">
        <f>VLOOKUP(C65,overview_of_services!$B$4:$I$52,7,FALSE)</f>
        <v>H,x- directed control: The amount of outside air and recirculation air are modulated during all periods of time to minimize the amount of mechanical cooling. Calculation is performed on the basis of temperatures and humidity
(enthalpy).</v>
      </c>
      <c r="E72" s="39">
        <v>3</v>
      </c>
      <c r="F72" s="27">
        <v>0</v>
      </c>
      <c r="G72" s="39">
        <v>3</v>
      </c>
      <c r="H72" s="27">
        <v>2</v>
      </c>
      <c r="I72" s="27">
        <v>1</v>
      </c>
      <c r="J72" s="27">
        <v>0</v>
      </c>
      <c r="K72" s="27">
        <v>0</v>
      </c>
    </row>
    <row r="73" spans="1:14" s="145" customFormat="1" ht="35.25" customHeight="1" outlineLevel="2" x14ac:dyDescent="0.75">
      <c r="A73" s="22"/>
      <c r="B73" s="22"/>
      <c r="C73" s="35" t="str">
        <f>LINK!$C$1005</f>
        <v>level 4</v>
      </c>
      <c r="D73" s="1">
        <f>VLOOKUP(C65,overview_of_services!$B$4:$I$52,8,FALSE)</f>
        <v>0</v>
      </c>
      <c r="E73" s="39"/>
      <c r="F73" s="27"/>
      <c r="G73" s="39"/>
      <c r="H73" s="39"/>
      <c r="I73" s="27"/>
      <c r="J73" s="27"/>
      <c r="K73" s="27"/>
    </row>
    <row r="74" spans="1:14" s="145" customFormat="1" ht="6" customHeight="1" outlineLevel="3" thickBot="1" x14ac:dyDescent="0.9">
      <c r="A74" s="22"/>
      <c r="B74" s="22"/>
      <c r="C74" s="23"/>
      <c r="D74" s="1"/>
      <c r="E74" s="24"/>
      <c r="F74" s="24"/>
      <c r="G74" s="24"/>
      <c r="H74" s="24"/>
      <c r="I74" s="24"/>
      <c r="J74" s="24"/>
      <c r="K74" s="24"/>
    </row>
    <row r="75" spans="1:14" s="145" customFormat="1" ht="30.75" customHeight="1" outlineLevel="3" thickBot="1" x14ac:dyDescent="0.9">
      <c r="A75" s="22"/>
      <c r="B75" s="22"/>
      <c r="C75" s="20"/>
      <c r="D75" s="20" t="str">
        <f>LINK!$C$1007</f>
        <v>Information sources</v>
      </c>
      <c r="E75" s="3" t="s">
        <v>1953</v>
      </c>
      <c r="F75" s="5" t="s">
        <v>1953</v>
      </c>
      <c r="G75" s="5" t="s">
        <v>1953</v>
      </c>
      <c r="H75" s="5" t="s">
        <v>1953</v>
      </c>
      <c r="I75" s="5" t="s">
        <v>1953</v>
      </c>
      <c r="J75" s="5" t="s">
        <v>1953</v>
      </c>
      <c r="K75" s="5" t="s">
        <v>1953</v>
      </c>
    </row>
    <row r="76" spans="1:14" s="145" customFormat="1" ht="30.75" customHeight="1" outlineLevel="3" thickBot="1" x14ac:dyDescent="0.9">
      <c r="A76" s="22"/>
      <c r="B76" s="22"/>
      <c r="C76" s="20"/>
      <c r="D76" s="20" t="str">
        <f>LINK!$C$1008</f>
        <v>Standard?</v>
      </c>
      <c r="E76" s="3" t="s">
        <v>1951</v>
      </c>
      <c r="F76" s="4"/>
      <c r="G76" s="5"/>
      <c r="H76" s="5"/>
      <c r="I76" s="5"/>
      <c r="J76" s="5"/>
      <c r="K76" s="5"/>
    </row>
    <row r="77" spans="1:14" ht="20.25" customHeight="1" outlineLevel="2" x14ac:dyDescent="0.75">
      <c r="C77" s="22"/>
      <c r="D77" s="22"/>
      <c r="E77" s="22"/>
      <c r="F77" s="22"/>
      <c r="G77" s="25"/>
      <c r="H77" s="25"/>
      <c r="I77" s="25"/>
      <c r="J77" s="25"/>
      <c r="K77" s="25"/>
    </row>
    <row r="78" spans="1:14" ht="5.25" customHeight="1" outlineLevel="1" x14ac:dyDescent="0.75">
      <c r="C78" s="22"/>
      <c r="D78" s="22"/>
      <c r="E78" s="22"/>
      <c r="F78" s="22"/>
      <c r="G78" s="22"/>
      <c r="H78" s="22"/>
      <c r="I78" s="22"/>
      <c r="J78" s="22"/>
      <c r="K78" s="22"/>
    </row>
    <row r="79" spans="1:14" ht="20.25" hidden="1" customHeight="1" outlineLevel="2" x14ac:dyDescent="0.75">
      <c r="C79" s="734" t="s">
        <v>1548</v>
      </c>
      <c r="D79" s="734"/>
      <c r="E79" s="736" t="s">
        <v>1566</v>
      </c>
      <c r="F79" s="736"/>
      <c r="G79" s="736"/>
      <c r="H79" s="736"/>
      <c r="I79" s="736"/>
      <c r="J79" s="736"/>
      <c r="K79" s="736"/>
    </row>
    <row r="80" spans="1:14" ht="36.75" hidden="1" customHeight="1" outlineLevel="2" x14ac:dyDescent="0.75">
      <c r="C80" s="735"/>
      <c r="D80" s="735"/>
      <c r="E80" s="26" t="s">
        <v>1914</v>
      </c>
      <c r="F80" s="26" t="s">
        <v>1915</v>
      </c>
      <c r="G80" s="26" t="s">
        <v>1493</v>
      </c>
      <c r="H80" s="26" t="s">
        <v>1496</v>
      </c>
      <c r="I80" s="26" t="s">
        <v>1916</v>
      </c>
      <c r="J80" s="26" t="s">
        <v>1917</v>
      </c>
      <c r="K80" s="26" t="s">
        <v>1918</v>
      </c>
    </row>
    <row r="81" spans="1:14" s="145" customFormat="1" ht="35.25" hidden="1" customHeight="1" outlineLevel="2" x14ac:dyDescent="0.75">
      <c r="A81" s="22"/>
      <c r="B81" s="22"/>
      <c r="C81" s="35" t="s">
        <v>1551</v>
      </c>
      <c r="D81" s="21" t="e">
        <f>VLOOKUP(#REF!,overview_of_services!$B$4:$I$52,4,FALSE)</f>
        <v>#REF!</v>
      </c>
      <c r="E81" s="154">
        <v>0</v>
      </c>
      <c r="F81" s="154">
        <v>0</v>
      </c>
      <c r="G81" s="154">
        <v>0</v>
      </c>
      <c r="H81" s="154">
        <v>0</v>
      </c>
      <c r="I81" s="154">
        <v>0</v>
      </c>
      <c r="J81" s="154">
        <v>0</v>
      </c>
      <c r="K81" s="154">
        <v>0</v>
      </c>
    </row>
    <row r="82" spans="1:14" s="145" customFormat="1" ht="35.25" hidden="1" customHeight="1" outlineLevel="2" x14ac:dyDescent="0.75">
      <c r="A82" s="22"/>
      <c r="B82" s="22"/>
      <c r="C82" s="36" t="s">
        <v>1554</v>
      </c>
      <c r="D82" s="1" t="e">
        <f>VLOOKUP(#REF!,overview_of_services!$B$4:$I$52,5,FALSE)</f>
        <v>#REF!</v>
      </c>
      <c r="E82" s="150">
        <v>0</v>
      </c>
      <c r="F82" s="154">
        <v>0</v>
      </c>
      <c r="G82" s="150" t="s">
        <v>1955</v>
      </c>
      <c r="H82" s="150" t="s">
        <v>1954</v>
      </c>
      <c r="I82" s="150" t="s">
        <v>1954</v>
      </c>
      <c r="J82" s="150">
        <v>0</v>
      </c>
      <c r="K82" s="154">
        <v>0</v>
      </c>
    </row>
    <row r="83" spans="1:14" s="145" customFormat="1" ht="35.25" hidden="1" customHeight="1" outlineLevel="2" x14ac:dyDescent="0.75">
      <c r="A83" s="22"/>
      <c r="B83" s="22"/>
      <c r="C83" s="36" t="s">
        <v>1557</v>
      </c>
      <c r="D83" s="1" t="e">
        <f>VLOOKUP(#REF!,overview_of_services!$B$4:$I$52,6,FALSE)</f>
        <v>#REF!</v>
      </c>
      <c r="E83" s="150">
        <v>0</v>
      </c>
      <c r="F83" s="154">
        <v>0</v>
      </c>
      <c r="G83" s="150" t="s">
        <v>1955</v>
      </c>
      <c r="H83" s="150" t="s">
        <v>1954</v>
      </c>
      <c r="I83" s="150" t="s">
        <v>1954</v>
      </c>
      <c r="J83" s="154">
        <v>0</v>
      </c>
      <c r="K83" s="154">
        <v>0</v>
      </c>
    </row>
    <row r="84" spans="1:14" s="145" customFormat="1" ht="35.25" hidden="1" customHeight="1" outlineLevel="2" x14ac:dyDescent="0.75">
      <c r="A84" s="22"/>
      <c r="B84" s="22"/>
      <c r="C84" s="36" t="s">
        <v>1560</v>
      </c>
      <c r="D84" s="1" t="e">
        <f>VLOOKUP(#REF!,overview_of_services!$B$4:$I$52,7,FALSE)</f>
        <v>#REF!</v>
      </c>
      <c r="E84" s="39" t="s">
        <v>1956</v>
      </c>
      <c r="F84" s="27">
        <v>0</v>
      </c>
      <c r="G84" s="150" t="s">
        <v>1955</v>
      </c>
      <c r="H84" s="150" t="s">
        <v>1955</v>
      </c>
      <c r="I84" s="150" t="s">
        <v>1954</v>
      </c>
      <c r="J84" s="27">
        <v>0</v>
      </c>
      <c r="K84" s="27">
        <v>0</v>
      </c>
    </row>
    <row r="85" spans="1:14" s="145" customFormat="1" ht="35.25" hidden="1" customHeight="1" outlineLevel="2" x14ac:dyDescent="0.75">
      <c r="A85" s="22"/>
      <c r="B85" s="22"/>
      <c r="C85" s="36" t="s">
        <v>1563</v>
      </c>
      <c r="D85" s="1" t="e">
        <f>VLOOKUP(#REF!,overview_of_services!$B$4:$I$52,8,FALSE)</f>
        <v>#REF!</v>
      </c>
      <c r="E85" s="39"/>
      <c r="F85" s="27"/>
      <c r="G85" s="39"/>
      <c r="H85" s="39"/>
      <c r="I85" s="27"/>
      <c r="J85" s="27"/>
      <c r="K85" s="27"/>
    </row>
    <row r="86" spans="1:14" s="145" customFormat="1" ht="6" hidden="1" customHeight="1" outlineLevel="3" x14ac:dyDescent="0.75">
      <c r="A86" s="22"/>
      <c r="B86" s="22"/>
      <c r="C86" s="23"/>
      <c r="D86" s="23"/>
      <c r="E86" s="24"/>
      <c r="F86" s="24"/>
      <c r="G86" s="24"/>
      <c r="H86" s="24"/>
      <c r="I86" s="24"/>
      <c r="J86" s="24"/>
      <c r="K86" s="24"/>
    </row>
    <row r="87" spans="1:14" s="145" customFormat="1" ht="30.75" hidden="1" customHeight="1" outlineLevel="3" x14ac:dyDescent="0.75">
      <c r="A87" s="22"/>
      <c r="B87" s="22"/>
      <c r="C87" s="20"/>
      <c r="D87" s="20" t="s">
        <v>1567</v>
      </c>
      <c r="E87" s="3" t="s">
        <v>1953</v>
      </c>
      <c r="F87" s="5" t="s">
        <v>1953</v>
      </c>
      <c r="G87" s="5" t="s">
        <v>1953</v>
      </c>
      <c r="H87" s="5" t="s">
        <v>1953</v>
      </c>
      <c r="I87" s="5" t="s">
        <v>1953</v>
      </c>
      <c r="J87" s="5" t="s">
        <v>1953</v>
      </c>
      <c r="K87" s="5" t="s">
        <v>1953</v>
      </c>
    </row>
    <row r="88" spans="1:14" s="145" customFormat="1" ht="30.75" hidden="1" customHeight="1" outlineLevel="3" x14ac:dyDescent="0.75">
      <c r="A88" s="22"/>
      <c r="B88" s="22"/>
      <c r="C88" s="20"/>
      <c r="D88" s="20" t="s">
        <v>1570</v>
      </c>
      <c r="E88" s="3"/>
      <c r="F88" s="4"/>
      <c r="G88" s="5"/>
      <c r="H88" s="5"/>
      <c r="I88" s="5"/>
      <c r="J88" s="5"/>
      <c r="K88" s="5"/>
    </row>
    <row r="89" spans="1:14" ht="15.5" outlineLevel="1" collapsed="1" thickBot="1" x14ac:dyDescent="0.9"/>
    <row r="90" spans="1:14" ht="17.25" customHeight="1" outlineLevel="1" thickBot="1" x14ac:dyDescent="0.9">
      <c r="C90" s="34" t="str">
        <f>LINK!$C$998</f>
        <v>code</v>
      </c>
      <c r="D90" s="28" t="str">
        <f>LINK!$C$999</f>
        <v>service</v>
      </c>
      <c r="E90" s="21">
        <f>VLOOKUP(C91,overview_of_services!$B$4:$O$111,9,FALSE)</f>
        <v>1</v>
      </c>
      <c r="F90" s="22"/>
      <c r="G90" s="25"/>
      <c r="H90" s="25"/>
      <c r="I90" s="25"/>
      <c r="J90" s="25"/>
      <c r="K90" s="25"/>
    </row>
    <row r="91" spans="1:14" s="145" customFormat="1" ht="36.75" customHeight="1" outlineLevel="1" thickBot="1" x14ac:dyDescent="1.5">
      <c r="A91" s="22"/>
      <c r="B91" s="38" t="s">
        <v>1949</v>
      </c>
      <c r="C91" s="33" t="str">
        <f>LINK!C290</f>
        <v>V-6</v>
      </c>
      <c r="D91" s="37" t="str">
        <f>VLOOKUP(C91,overview_of_services!$B$4:$I$52,3,FALSE)</f>
        <v>Reporting information regarding IAQ</v>
      </c>
      <c r="E91" s="41"/>
      <c r="F91" s="414" t="str">
        <f>LINK!$C$1009</f>
        <v>Service group:</v>
      </c>
      <c r="G91" s="733" t="str">
        <f>VLOOKUP(C91,overview_of_services!$B$4:$I$52,2,FALSE)</f>
        <v xml:space="preserve">Feedback - Reporting information </v>
      </c>
      <c r="H91" s="733"/>
      <c r="I91" s="414"/>
      <c r="J91" s="19"/>
      <c r="K91" s="19"/>
      <c r="M91" s="145" t="s">
        <v>1950</v>
      </c>
      <c r="N91" s="145">
        <f>ROW()</f>
        <v>91</v>
      </c>
    </row>
    <row r="92" spans="1:14" ht="5.25" customHeight="1" outlineLevel="1" x14ac:dyDescent="0.75">
      <c r="C92" s="22"/>
      <c r="D92" s="22"/>
      <c r="E92" s="22"/>
      <c r="F92" s="22"/>
      <c r="G92" s="22"/>
      <c r="H92" s="22"/>
      <c r="I92" s="22"/>
      <c r="J92" s="22"/>
      <c r="K92" s="22"/>
    </row>
    <row r="93" spans="1:14" ht="20.25" customHeight="1" outlineLevel="2" x14ac:dyDescent="0.75">
      <c r="C93" s="734" t="str">
        <f>LINK!$C$1000</f>
        <v>Functionality levels</v>
      </c>
      <c r="D93" s="734"/>
      <c r="E93" s="736" t="str">
        <f>LINK!$C$1006</f>
        <v>IMPACTS</v>
      </c>
      <c r="F93" s="736"/>
      <c r="G93" s="736"/>
      <c r="H93" s="736"/>
      <c r="I93" s="736"/>
      <c r="J93" s="736"/>
      <c r="K93" s="736"/>
    </row>
    <row r="94" spans="1:14" ht="36.75" customHeight="1" outlineLevel="2" thickBot="1" x14ac:dyDescent="0.9">
      <c r="C94" s="735"/>
      <c r="D94" s="735"/>
      <c r="E94" s="26" t="str">
        <f>LINK!$C$966</f>
        <v>Energy efficiency</v>
      </c>
      <c r="F94" s="26" t="str">
        <f>LINK!$C$967</f>
        <v>Energy flexibility and storage</v>
      </c>
      <c r="G94" s="26" t="str">
        <f>LINK!$C$968</f>
        <v>Comfort</v>
      </c>
      <c r="H94" s="26" t="str">
        <f>LINK!$C$969</f>
        <v>Convenience</v>
      </c>
      <c r="I94" s="26" t="str">
        <f>LINK!$C$970</f>
        <v>Health, well-being and accessibility</v>
      </c>
      <c r="J94" s="26" t="str">
        <f>LINK!$C$971</f>
        <v>Maintenance and fault prediction</v>
      </c>
      <c r="K94" s="26" t="str">
        <f>LINK!$C$972</f>
        <v>Information to occupants</v>
      </c>
    </row>
    <row r="95" spans="1:14" s="145" customFormat="1" ht="35.25" customHeight="1" outlineLevel="2" thickTop="1" x14ac:dyDescent="0.75">
      <c r="A95" s="22"/>
      <c r="B95" s="22"/>
      <c r="C95" s="35" t="str">
        <f>LINK!$C$1001</f>
        <v>level 0</v>
      </c>
      <c r="D95" s="21" t="str">
        <f>VLOOKUP(C91,overview_of_services!$B$4:$I$52,4,FALSE)</f>
        <v>None</v>
      </c>
      <c r="E95" s="27">
        <v>0</v>
      </c>
      <c r="F95" s="27">
        <v>0</v>
      </c>
      <c r="G95" s="27">
        <v>0</v>
      </c>
      <c r="H95" s="27">
        <v>0</v>
      </c>
      <c r="I95" s="27">
        <v>0</v>
      </c>
      <c r="J95" s="27">
        <v>0</v>
      </c>
      <c r="K95" s="27">
        <v>0</v>
      </c>
    </row>
    <row r="96" spans="1:14" s="145" customFormat="1" ht="35.25" customHeight="1" outlineLevel="2" x14ac:dyDescent="0.75">
      <c r="A96" s="22"/>
      <c r="B96" s="22"/>
      <c r="C96" s="35" t="str">
        <f>LINK!$C$1002</f>
        <v>level 1</v>
      </c>
      <c r="D96" s="1" t="str">
        <f>VLOOKUP(C91,overview_of_services!$B$4:$I$52,5,FALSE)</f>
        <v>Air quality sensors (e.g. CO2) and real time autonomous monitoring</v>
      </c>
      <c r="E96" s="27">
        <v>0</v>
      </c>
      <c r="F96" s="27">
        <v>0</v>
      </c>
      <c r="G96" s="27">
        <v>0</v>
      </c>
      <c r="H96" s="27">
        <v>0</v>
      </c>
      <c r="I96" s="27">
        <v>2</v>
      </c>
      <c r="J96" s="27">
        <v>1</v>
      </c>
      <c r="K96" s="27">
        <v>1</v>
      </c>
    </row>
    <row r="97" spans="1:14" s="145" customFormat="1" ht="35.25" customHeight="1" outlineLevel="2" x14ac:dyDescent="0.75">
      <c r="A97" s="22"/>
      <c r="B97" s="22"/>
      <c r="C97" s="35" t="str">
        <f>LINK!$C$1003</f>
        <v>level 2</v>
      </c>
      <c r="D97" s="1" t="str">
        <f>VLOOKUP(C91,overview_of_services!$B$4:$I$52,6,FALSE)</f>
        <v>Real time monitoring &amp; historical information of IAQ available to occupants</v>
      </c>
      <c r="E97" s="39">
        <v>0</v>
      </c>
      <c r="F97" s="27">
        <v>0</v>
      </c>
      <c r="G97" s="39">
        <v>0</v>
      </c>
      <c r="H97" s="27">
        <v>0</v>
      </c>
      <c r="I97" s="27">
        <v>3</v>
      </c>
      <c r="J97" s="27">
        <v>1</v>
      </c>
      <c r="K97" s="27">
        <v>2</v>
      </c>
    </row>
    <row r="98" spans="1:14" s="145" customFormat="1" ht="46.5" customHeight="1" outlineLevel="2" x14ac:dyDescent="0.75">
      <c r="A98" s="22"/>
      <c r="B98" s="22"/>
      <c r="C98" s="35" t="str">
        <f>LINK!$C$1004</f>
        <v>level 3</v>
      </c>
      <c r="D98" s="1" t="str">
        <f>VLOOKUP(C91,overview_of_services!$B$4:$I$52,7,FALSE)</f>
        <v>Real time monitoring &amp; historical information of IAQ available to occupants + warning on maintenance needs or occupant actions (e.g. window opening)</v>
      </c>
      <c r="E98" s="39">
        <v>0</v>
      </c>
      <c r="F98" s="27">
        <v>0</v>
      </c>
      <c r="G98" s="39">
        <v>0</v>
      </c>
      <c r="H98" s="27">
        <v>0</v>
      </c>
      <c r="I98" s="27">
        <v>3</v>
      </c>
      <c r="J98" s="27">
        <v>2</v>
      </c>
      <c r="K98" s="27">
        <v>3</v>
      </c>
    </row>
    <row r="99" spans="1:14" s="145" customFormat="1" ht="54.5" customHeight="1" outlineLevel="2" x14ac:dyDescent="1">
      <c r="A99" s="22"/>
      <c r="B99" s="22"/>
      <c r="C99" s="35" t="str">
        <f>LINK!$C$1005</f>
        <v>level 4</v>
      </c>
      <c r="D99" s="1">
        <f>VLOOKUP(C91,overview_of_services!$B$4:$I$52,8,FALSE)</f>
        <v>0</v>
      </c>
      <c r="E99" s="136"/>
      <c r="F99" s="136"/>
      <c r="G99" s="136"/>
      <c r="H99" s="136"/>
      <c r="I99" s="155"/>
      <c r="J99" s="156"/>
      <c r="K99" s="135"/>
    </row>
    <row r="100" spans="1:14" s="145" customFormat="1" ht="6" customHeight="1" outlineLevel="3" thickBot="1" x14ac:dyDescent="0.9">
      <c r="A100" s="22"/>
      <c r="B100" s="22"/>
      <c r="C100" s="23"/>
      <c r="D100" s="1"/>
      <c r="E100" s="24"/>
      <c r="F100" s="24"/>
      <c r="G100" s="24"/>
      <c r="H100" s="24"/>
      <c r="I100" s="24"/>
      <c r="J100" s="24"/>
      <c r="K100" s="24"/>
    </row>
    <row r="101" spans="1:14" s="145" customFormat="1" ht="30.75" customHeight="1" outlineLevel="3" thickBot="1" x14ac:dyDescent="0.9">
      <c r="A101" s="22"/>
      <c r="B101" s="22"/>
      <c r="C101" s="20"/>
      <c r="D101" s="20" t="str">
        <f>LINK!$C$1007</f>
        <v>Information sources</v>
      </c>
      <c r="E101" s="3" t="s">
        <v>1953</v>
      </c>
      <c r="F101" s="5" t="s">
        <v>1953</v>
      </c>
      <c r="G101" s="5" t="s">
        <v>1953</v>
      </c>
      <c r="H101" s="5" t="s">
        <v>1953</v>
      </c>
      <c r="I101" s="5" t="s">
        <v>1953</v>
      </c>
      <c r="J101" s="5" t="s">
        <v>1953</v>
      </c>
      <c r="K101" s="5" t="s">
        <v>1953</v>
      </c>
    </row>
    <row r="102" spans="1:14" s="145" customFormat="1" ht="30.75" customHeight="1" outlineLevel="3" thickBot="1" x14ac:dyDescent="0.9">
      <c r="A102" s="22"/>
      <c r="B102" s="22"/>
      <c r="C102" s="20"/>
      <c r="D102" s="20" t="str">
        <f>LINK!$C$1008</f>
        <v>Standard?</v>
      </c>
      <c r="E102" s="3"/>
      <c r="F102" s="4"/>
      <c r="G102" s="5"/>
      <c r="H102" s="5"/>
      <c r="I102" s="5"/>
      <c r="J102" s="5"/>
      <c r="K102" s="5"/>
    </row>
    <row r="103" spans="1:14" outlineLevel="2" x14ac:dyDescent="0.75"/>
    <row r="104" spans="1:14" ht="15.5" outlineLevel="1" thickBot="1" x14ac:dyDescent="0.9"/>
    <row r="105" spans="1:14" ht="15.5" thickBot="1" x14ac:dyDescent="0.9">
      <c r="C105" s="34" t="str">
        <f>LINK!$C$998</f>
        <v>code</v>
      </c>
      <c r="D105" s="28" t="str">
        <f>LINK!$C$999</f>
        <v>service</v>
      </c>
      <c r="E105" s="21">
        <f>VLOOKUP(C106,overview_of_services!$B$4:$O$111,9,FALSE)</f>
        <v>0</v>
      </c>
      <c r="F105" s="22"/>
      <c r="G105" s="25"/>
      <c r="H105" s="25"/>
      <c r="I105" s="25"/>
      <c r="J105" s="25"/>
      <c r="K105" s="25"/>
    </row>
    <row r="106" spans="1:14" ht="16.75" thickBot="1" x14ac:dyDescent="0.9">
      <c r="C106" s="33" t="str">
        <f>LINK!C910</f>
        <v>V-E1</v>
      </c>
      <c r="D106" s="144" t="str">
        <f>VLOOKUP(C106,overview_of_services!$B$4:$I$111,3,FALSE)</f>
        <v>User defined smart ready service 16</v>
      </c>
      <c r="E106" s="41"/>
      <c r="F106" s="414" t="str">
        <f>LINK!$C$1009</f>
        <v>Service group:</v>
      </c>
      <c r="G106" s="733" t="str">
        <f>VLOOKUP(C106,overview_of_services!$B$4:$I$111,2,FALSE)</f>
        <v>User defined service group 16</v>
      </c>
      <c r="H106" s="733"/>
      <c r="I106" s="414"/>
      <c r="J106" s="19"/>
      <c r="K106" s="19"/>
      <c r="M106" s="145" t="s">
        <v>1950</v>
      </c>
      <c r="N106" s="145">
        <f>ROW()</f>
        <v>106</v>
      </c>
    </row>
    <row r="107" spans="1:14" x14ac:dyDescent="0.75">
      <c r="C107" s="22"/>
      <c r="D107" s="22"/>
      <c r="E107" s="22"/>
      <c r="F107" s="22"/>
      <c r="G107" s="22"/>
      <c r="H107" s="22"/>
      <c r="I107" s="22"/>
      <c r="J107" s="22"/>
      <c r="K107" s="22"/>
    </row>
    <row r="108" spans="1:14" ht="14.5" customHeight="1" x14ac:dyDescent="0.75">
      <c r="C108" s="734" t="str">
        <f>LINK!$C$1000</f>
        <v>Functionality levels</v>
      </c>
      <c r="D108" s="734"/>
      <c r="E108" s="736" t="str">
        <f>LINK!$C$1006</f>
        <v>IMPACTS</v>
      </c>
      <c r="F108" s="736"/>
      <c r="G108" s="736"/>
      <c r="H108" s="736"/>
      <c r="I108" s="736"/>
      <c r="J108" s="736"/>
      <c r="K108" s="736"/>
    </row>
    <row r="109" spans="1:14" ht="45" thickBot="1" x14ac:dyDescent="0.9">
      <c r="C109" s="735"/>
      <c r="D109" s="735"/>
      <c r="E109" s="26" t="str">
        <f>LINK!$C$966</f>
        <v>Energy efficiency</v>
      </c>
      <c r="F109" s="26" t="str">
        <f>LINK!$C$967</f>
        <v>Energy flexibility and storage</v>
      </c>
      <c r="G109" s="26" t="str">
        <f>LINK!$C$968</f>
        <v>Comfort</v>
      </c>
      <c r="H109" s="26" t="str">
        <f>LINK!$C$969</f>
        <v>Convenience</v>
      </c>
      <c r="I109" s="26" t="str">
        <f>LINK!$C$970</f>
        <v>Health, well-being and accessibility</v>
      </c>
      <c r="J109" s="26" t="str">
        <f>LINK!$C$971</f>
        <v>Maintenance and fault prediction</v>
      </c>
      <c r="K109" s="26" t="str">
        <f>LINK!$C$972</f>
        <v>Information to occupants</v>
      </c>
    </row>
    <row r="110" spans="1:14" ht="15.5" thickTop="1" x14ac:dyDescent="0.75">
      <c r="C110" s="35" t="str">
        <f>LINK!$C$1001</f>
        <v>level 0</v>
      </c>
      <c r="D110" s="21" t="str">
        <f>VLOOKUP(C106,overview_of_services!$B$4:$I$111,4,FALSE)</f>
        <v>User defined level 1-0</v>
      </c>
      <c r="E110" s="237">
        <v>0</v>
      </c>
      <c r="F110" s="237">
        <v>0</v>
      </c>
      <c r="G110" s="237">
        <v>0</v>
      </c>
      <c r="H110" s="237">
        <v>0</v>
      </c>
      <c r="I110" s="237">
        <v>0</v>
      </c>
      <c r="J110" s="237">
        <v>0</v>
      </c>
      <c r="K110" s="237">
        <v>0</v>
      </c>
    </row>
    <row r="111" spans="1:14" x14ac:dyDescent="0.75">
      <c r="C111" s="35" t="str">
        <f>LINK!$C$1002</f>
        <v>level 1</v>
      </c>
      <c r="D111" s="1" t="str">
        <f>VLOOKUP(C106,overview_of_services!$B$4:$I$111,5,FALSE)</f>
        <v>User defined level 1-1</v>
      </c>
      <c r="E111" s="237">
        <v>0</v>
      </c>
      <c r="F111" s="237">
        <v>0</v>
      </c>
      <c r="G111" s="237">
        <v>0</v>
      </c>
      <c r="H111" s="237">
        <v>0</v>
      </c>
      <c r="I111" s="237">
        <v>0</v>
      </c>
      <c r="J111" s="237">
        <v>0</v>
      </c>
      <c r="K111" s="237">
        <v>0</v>
      </c>
    </row>
    <row r="112" spans="1:14" x14ac:dyDescent="0.75">
      <c r="C112" s="35" t="str">
        <f>LINK!$C$1003</f>
        <v>level 2</v>
      </c>
      <c r="D112" s="1" t="str">
        <f>VLOOKUP(C106,overview_of_services!$B$4:$I$111,6,FALSE)</f>
        <v>User defined level 1-2</v>
      </c>
      <c r="E112" s="237">
        <v>0</v>
      </c>
      <c r="F112" s="237">
        <v>0</v>
      </c>
      <c r="G112" s="237">
        <v>0</v>
      </c>
      <c r="H112" s="237">
        <v>0</v>
      </c>
      <c r="I112" s="237">
        <v>0</v>
      </c>
      <c r="J112" s="237">
        <v>0</v>
      </c>
      <c r="K112" s="237">
        <v>0</v>
      </c>
    </row>
    <row r="113" spans="3:14" x14ac:dyDescent="0.75">
      <c r="C113" s="35" t="str">
        <f>LINK!$C$1004</f>
        <v>level 3</v>
      </c>
      <c r="D113" s="1" t="str">
        <f>VLOOKUP(C106,overview_of_services!$B$4:$I$111,7,FALSE)</f>
        <v>User defined level 1-3</v>
      </c>
      <c r="E113" s="237">
        <v>0</v>
      </c>
      <c r="F113" s="237">
        <v>0</v>
      </c>
      <c r="G113" s="237">
        <v>0</v>
      </c>
      <c r="H113" s="237">
        <v>0</v>
      </c>
      <c r="I113" s="237">
        <v>0</v>
      </c>
      <c r="J113" s="237">
        <v>0</v>
      </c>
      <c r="K113" s="237">
        <v>0</v>
      </c>
    </row>
    <row r="114" spans="3:14" x14ac:dyDescent="0.75">
      <c r="C114" s="35" t="str">
        <f>LINK!$C$1005</f>
        <v>level 4</v>
      </c>
      <c r="D114" s="1" t="str">
        <f>VLOOKUP(C106,overview_of_services!$B$4:$I$111,8,FALSE)</f>
        <v>User defined level 1-4</v>
      </c>
      <c r="E114" s="237">
        <v>0</v>
      </c>
      <c r="F114" s="237">
        <v>0</v>
      </c>
      <c r="G114" s="237">
        <v>0</v>
      </c>
      <c r="H114" s="237">
        <v>0</v>
      </c>
      <c r="I114" s="237">
        <v>0</v>
      </c>
      <c r="J114" s="237">
        <v>0</v>
      </c>
      <c r="K114" s="237">
        <v>0</v>
      </c>
    </row>
    <row r="115" spans="3:14" ht="15.5" thickBot="1" x14ac:dyDescent="0.9">
      <c r="C115" s="23"/>
      <c r="D115" s="23"/>
      <c r="E115" s="24"/>
      <c r="F115" s="24"/>
      <c r="G115" s="24"/>
      <c r="H115" s="24"/>
      <c r="I115" s="24"/>
      <c r="J115" s="24"/>
      <c r="K115" s="24"/>
    </row>
    <row r="116" spans="3:14" ht="15.5" thickBot="1" x14ac:dyDescent="0.9">
      <c r="C116" s="20"/>
      <c r="D116" s="20" t="str">
        <f>LINK!$C$1007</f>
        <v>Information sources</v>
      </c>
      <c r="E116" s="3" t="s">
        <v>24</v>
      </c>
      <c r="F116" s="5" t="s">
        <v>24</v>
      </c>
      <c r="G116" s="5" t="s">
        <v>24</v>
      </c>
      <c r="H116" s="5" t="s">
        <v>24</v>
      </c>
      <c r="I116" s="5" t="s">
        <v>24</v>
      </c>
      <c r="J116" s="5" t="s">
        <v>24</v>
      </c>
      <c r="K116" s="5" t="s">
        <v>24</v>
      </c>
    </row>
    <row r="117" spans="3:14" ht="15.5" thickBot="1" x14ac:dyDescent="0.9">
      <c r="C117" s="20"/>
      <c r="D117" s="20" t="str">
        <f>LINK!$C$1008</f>
        <v>Standard?</v>
      </c>
      <c r="E117" s="3"/>
      <c r="F117" s="4"/>
      <c r="G117" s="5"/>
      <c r="H117" s="5"/>
      <c r="I117" s="5"/>
      <c r="J117" s="5"/>
      <c r="K117" s="5"/>
    </row>
    <row r="118" spans="3:14" ht="15.5" thickBot="1" x14ac:dyDescent="0.9">
      <c r="M118" s="145"/>
      <c r="N118" s="145"/>
    </row>
    <row r="119" spans="3:14" ht="15.5" thickBot="1" x14ac:dyDescent="0.9">
      <c r="C119" s="34" t="str">
        <f>LINK!$C$998</f>
        <v>code</v>
      </c>
      <c r="D119" s="28" t="str">
        <f>LINK!$C$999</f>
        <v>service</v>
      </c>
      <c r="E119" s="21">
        <f>VLOOKUP(C120,overview_of_services!$B$4:$O$111,9,FALSE)</f>
        <v>0</v>
      </c>
      <c r="F119" s="22"/>
      <c r="G119" s="25"/>
      <c r="H119" s="25"/>
      <c r="I119" s="25"/>
      <c r="J119" s="25"/>
      <c r="K119" s="25"/>
    </row>
    <row r="120" spans="3:14" ht="16.75" thickBot="1" x14ac:dyDescent="0.9">
      <c r="C120" s="33" t="str">
        <f>LINK!C911</f>
        <v>V-E2</v>
      </c>
      <c r="D120" s="144" t="str">
        <f>VLOOKUP(C120,overview_of_services!$B$4:$I$111,3,FALSE)</f>
        <v>User defined smart ready service 17</v>
      </c>
      <c r="E120" s="41"/>
      <c r="F120" s="414" t="str">
        <f>LINK!$C$1009</f>
        <v>Service group:</v>
      </c>
      <c r="G120" s="733" t="str">
        <f>VLOOKUP(C120,overview_of_services!$B$4:$I$111,2,FALSE)</f>
        <v>User defined service group 17</v>
      </c>
      <c r="H120" s="733"/>
      <c r="I120" s="414"/>
      <c r="J120" s="19"/>
      <c r="K120" s="19"/>
      <c r="M120" s="145" t="s">
        <v>1950</v>
      </c>
      <c r="N120" s="145">
        <f>ROW()</f>
        <v>120</v>
      </c>
    </row>
    <row r="121" spans="3:14" x14ac:dyDescent="0.75">
      <c r="C121" s="22"/>
      <c r="D121" s="22"/>
      <c r="E121" s="22"/>
      <c r="F121" s="22"/>
      <c r="G121" s="22"/>
      <c r="H121" s="22"/>
      <c r="I121" s="22"/>
      <c r="J121" s="22"/>
      <c r="K121" s="22"/>
    </row>
    <row r="122" spans="3:14" ht="14.5" customHeight="1" x14ac:dyDescent="0.75">
      <c r="C122" s="734" t="str">
        <f>LINK!$C$1000</f>
        <v>Functionality levels</v>
      </c>
      <c r="D122" s="734"/>
      <c r="E122" s="736" t="str">
        <f>LINK!$C$1006</f>
        <v>IMPACTS</v>
      </c>
      <c r="F122" s="736"/>
      <c r="G122" s="736"/>
      <c r="H122" s="736"/>
      <c r="I122" s="736"/>
      <c r="J122" s="736"/>
      <c r="K122" s="736"/>
    </row>
    <row r="123" spans="3:14" ht="45" thickBot="1" x14ac:dyDescent="0.9">
      <c r="C123" s="735"/>
      <c r="D123" s="735"/>
      <c r="E123" s="26" t="str">
        <f>LINK!$C$966</f>
        <v>Energy efficiency</v>
      </c>
      <c r="F123" s="26" t="str">
        <f>LINK!$C$967</f>
        <v>Energy flexibility and storage</v>
      </c>
      <c r="G123" s="26" t="str">
        <f>LINK!$C$968</f>
        <v>Comfort</v>
      </c>
      <c r="H123" s="26" t="str">
        <f>LINK!$C$969</f>
        <v>Convenience</v>
      </c>
      <c r="I123" s="26" t="str">
        <f>LINK!$C$970</f>
        <v>Health, well-being and accessibility</v>
      </c>
      <c r="J123" s="26" t="str">
        <f>LINK!$C$971</f>
        <v>Maintenance and fault prediction</v>
      </c>
      <c r="K123" s="26" t="str">
        <f>LINK!$C$972</f>
        <v>Information to occupants</v>
      </c>
    </row>
    <row r="124" spans="3:14" ht="15.5" thickTop="1" x14ac:dyDescent="0.75">
      <c r="C124" s="35" t="str">
        <f>LINK!$C$1001</f>
        <v>level 0</v>
      </c>
      <c r="D124" s="21" t="str">
        <f>VLOOKUP(C120,overview_of_services!$B$4:$I$111,4,FALSE)</f>
        <v>User defined level 1-0</v>
      </c>
      <c r="E124" s="237">
        <v>0</v>
      </c>
      <c r="F124" s="237">
        <v>0</v>
      </c>
      <c r="G124" s="237">
        <v>0</v>
      </c>
      <c r="H124" s="237">
        <v>0</v>
      </c>
      <c r="I124" s="237">
        <v>0</v>
      </c>
      <c r="J124" s="237">
        <v>0</v>
      </c>
      <c r="K124" s="237">
        <v>0</v>
      </c>
    </row>
    <row r="125" spans="3:14" x14ac:dyDescent="0.75">
      <c r="C125" s="35" t="str">
        <f>LINK!$C$1002</f>
        <v>level 1</v>
      </c>
      <c r="D125" s="1" t="str">
        <f>VLOOKUP(C120,overview_of_services!$B$4:$I$111,5,FALSE)</f>
        <v>User defined level 1-1</v>
      </c>
      <c r="E125" s="237">
        <v>0</v>
      </c>
      <c r="F125" s="237">
        <v>0</v>
      </c>
      <c r="G125" s="237">
        <v>0</v>
      </c>
      <c r="H125" s="237">
        <v>0</v>
      </c>
      <c r="I125" s="237">
        <v>0</v>
      </c>
      <c r="J125" s="237">
        <v>0</v>
      </c>
      <c r="K125" s="237">
        <v>0</v>
      </c>
    </row>
    <row r="126" spans="3:14" x14ac:dyDescent="0.75">
      <c r="C126" s="35" t="str">
        <f>LINK!$C$1003</f>
        <v>level 2</v>
      </c>
      <c r="D126" s="1" t="str">
        <f>VLOOKUP(C120,overview_of_services!$B$4:$I$111,6,FALSE)</f>
        <v>User defined level 1-2</v>
      </c>
      <c r="E126" s="237">
        <v>0</v>
      </c>
      <c r="F126" s="237">
        <v>0</v>
      </c>
      <c r="G126" s="237">
        <v>0</v>
      </c>
      <c r="H126" s="237">
        <v>0</v>
      </c>
      <c r="I126" s="237">
        <v>0</v>
      </c>
      <c r="J126" s="237">
        <v>0</v>
      </c>
      <c r="K126" s="237">
        <v>0</v>
      </c>
    </row>
    <row r="127" spans="3:14" x14ac:dyDescent="0.75">
      <c r="C127" s="35" t="str">
        <f>LINK!$C$1004</f>
        <v>level 3</v>
      </c>
      <c r="D127" s="1" t="str">
        <f>VLOOKUP(C120,overview_of_services!$B$4:$I$111,7,FALSE)</f>
        <v>User defined level 1-3</v>
      </c>
      <c r="E127" s="237">
        <v>0</v>
      </c>
      <c r="F127" s="237">
        <v>0</v>
      </c>
      <c r="G127" s="237">
        <v>0</v>
      </c>
      <c r="H127" s="237">
        <v>0</v>
      </c>
      <c r="I127" s="237">
        <v>0</v>
      </c>
      <c r="J127" s="237">
        <v>0</v>
      </c>
      <c r="K127" s="237">
        <v>0</v>
      </c>
    </row>
    <row r="128" spans="3:14" x14ac:dyDescent="0.75">
      <c r="C128" s="35" t="str">
        <f>LINK!$C$1005</f>
        <v>level 4</v>
      </c>
      <c r="D128" s="1" t="str">
        <f>VLOOKUP(C120,overview_of_services!$B$4:$I$111,8,FALSE)</f>
        <v>User defined level 1-4</v>
      </c>
      <c r="E128" s="237">
        <v>0</v>
      </c>
      <c r="F128" s="237">
        <v>0</v>
      </c>
      <c r="G128" s="237">
        <v>0</v>
      </c>
      <c r="H128" s="237">
        <v>0</v>
      </c>
      <c r="I128" s="237">
        <v>0</v>
      </c>
      <c r="J128" s="237">
        <v>0</v>
      </c>
      <c r="K128" s="237">
        <v>0</v>
      </c>
    </row>
    <row r="129" spans="3:14" ht="15.5" thickBot="1" x14ac:dyDescent="0.9">
      <c r="C129" s="23"/>
      <c r="D129" s="23"/>
      <c r="E129" s="24"/>
      <c r="F129" s="24"/>
      <c r="G129" s="24"/>
      <c r="H129" s="24"/>
      <c r="I129" s="24"/>
      <c r="J129" s="24"/>
      <c r="K129" s="24"/>
    </row>
    <row r="130" spans="3:14" ht="15.5" thickBot="1" x14ac:dyDescent="0.9">
      <c r="C130" s="20"/>
      <c r="D130" s="20" t="str">
        <f>LINK!$C$1007</f>
        <v>Information sources</v>
      </c>
      <c r="E130" s="3" t="s">
        <v>24</v>
      </c>
      <c r="F130" s="5" t="s">
        <v>24</v>
      </c>
      <c r="G130" s="5" t="s">
        <v>24</v>
      </c>
      <c r="H130" s="5" t="s">
        <v>24</v>
      </c>
      <c r="I130" s="5" t="s">
        <v>24</v>
      </c>
      <c r="J130" s="5" t="s">
        <v>24</v>
      </c>
      <c r="K130" s="5" t="s">
        <v>24</v>
      </c>
    </row>
    <row r="131" spans="3:14" ht="15.5" thickBot="1" x14ac:dyDescent="0.9">
      <c r="C131" s="20"/>
      <c r="D131" s="20" t="str">
        <f>LINK!$C$1008</f>
        <v>Standard?</v>
      </c>
      <c r="E131" s="3"/>
      <c r="F131" s="4"/>
      <c r="G131" s="5"/>
      <c r="H131" s="5"/>
      <c r="I131" s="5"/>
      <c r="J131" s="5"/>
      <c r="K131" s="5"/>
    </row>
    <row r="132" spans="3:14" ht="15.5" thickBot="1" x14ac:dyDescent="0.9">
      <c r="M132" s="145"/>
      <c r="N132" s="145"/>
    </row>
    <row r="133" spans="3:14" ht="15.5" thickBot="1" x14ac:dyDescent="0.9">
      <c r="C133" s="34" t="str">
        <f>LINK!$C$998</f>
        <v>code</v>
      </c>
      <c r="D133" s="28" t="str">
        <f>LINK!$C$999</f>
        <v>service</v>
      </c>
      <c r="E133" s="21">
        <f>VLOOKUP(C134,overview_of_services!$B$4:$O$111,9,FALSE)</f>
        <v>0</v>
      </c>
      <c r="F133" s="22"/>
      <c r="G133" s="25"/>
      <c r="H133" s="25"/>
      <c r="I133" s="25"/>
      <c r="J133" s="25"/>
      <c r="K133" s="25"/>
    </row>
    <row r="134" spans="3:14" ht="16.75" thickBot="1" x14ac:dyDescent="0.9">
      <c r="C134" s="33" t="str">
        <f>LINK!C912</f>
        <v>V-E3</v>
      </c>
      <c r="D134" s="144" t="str">
        <f>VLOOKUP(C134,overview_of_services!$B$4:$I$111,3,FALSE)</f>
        <v>User defined smart ready service 18</v>
      </c>
      <c r="E134" s="41"/>
      <c r="F134" s="414" t="str">
        <f>LINK!$C$1009</f>
        <v>Service group:</v>
      </c>
      <c r="G134" s="733" t="str">
        <f>VLOOKUP(C134,overview_of_services!$B$4:$I$111,2,FALSE)</f>
        <v>User defined service group 18</v>
      </c>
      <c r="H134" s="733"/>
      <c r="I134" s="414"/>
      <c r="J134" s="19"/>
      <c r="K134" s="19"/>
      <c r="M134" s="145" t="s">
        <v>1950</v>
      </c>
      <c r="N134" s="145">
        <f>ROW()</f>
        <v>134</v>
      </c>
    </row>
    <row r="135" spans="3:14" x14ac:dyDescent="0.75">
      <c r="C135" s="22"/>
      <c r="D135" s="22"/>
      <c r="E135" s="22"/>
      <c r="F135" s="22"/>
      <c r="G135" s="22"/>
      <c r="H135" s="22"/>
      <c r="I135" s="22"/>
      <c r="J135" s="22"/>
      <c r="K135" s="22"/>
    </row>
    <row r="136" spans="3:14" ht="14.5" customHeight="1" x14ac:dyDescent="0.75">
      <c r="C136" s="734" t="str">
        <f>LINK!$C$1000</f>
        <v>Functionality levels</v>
      </c>
      <c r="D136" s="734"/>
      <c r="E136" s="736" t="str">
        <f>LINK!$C$1006</f>
        <v>IMPACTS</v>
      </c>
      <c r="F136" s="736"/>
      <c r="G136" s="736"/>
      <c r="H136" s="736"/>
      <c r="I136" s="736"/>
      <c r="J136" s="736"/>
      <c r="K136" s="736"/>
    </row>
    <row r="137" spans="3:14" ht="45" thickBot="1" x14ac:dyDescent="0.9">
      <c r="C137" s="735"/>
      <c r="D137" s="735"/>
      <c r="E137" s="26" t="str">
        <f>LINK!$C$966</f>
        <v>Energy efficiency</v>
      </c>
      <c r="F137" s="26" t="str">
        <f>LINK!$C$967</f>
        <v>Energy flexibility and storage</v>
      </c>
      <c r="G137" s="26" t="str">
        <f>LINK!$C$968</f>
        <v>Comfort</v>
      </c>
      <c r="H137" s="26" t="str">
        <f>LINK!$C$969</f>
        <v>Convenience</v>
      </c>
      <c r="I137" s="26" t="str">
        <f>LINK!$C$970</f>
        <v>Health, well-being and accessibility</v>
      </c>
      <c r="J137" s="26" t="str">
        <f>LINK!$C$971</f>
        <v>Maintenance and fault prediction</v>
      </c>
      <c r="K137" s="26" t="str">
        <f>LINK!$C$972</f>
        <v>Information to occupants</v>
      </c>
    </row>
    <row r="138" spans="3:14" ht="15.5" thickTop="1" x14ac:dyDescent="0.75">
      <c r="C138" s="35" t="str">
        <f>LINK!$C$1001</f>
        <v>level 0</v>
      </c>
      <c r="D138" s="21" t="str">
        <f>VLOOKUP(C134,overview_of_services!$B$4:$I$111,4,FALSE)</f>
        <v>User defined level 1-0</v>
      </c>
      <c r="E138" s="237">
        <v>0</v>
      </c>
      <c r="F138" s="237">
        <v>0</v>
      </c>
      <c r="G138" s="237">
        <v>0</v>
      </c>
      <c r="H138" s="237">
        <v>0</v>
      </c>
      <c r="I138" s="237">
        <v>0</v>
      </c>
      <c r="J138" s="237">
        <v>0</v>
      </c>
      <c r="K138" s="237">
        <v>0</v>
      </c>
    </row>
    <row r="139" spans="3:14" x14ac:dyDescent="0.75">
      <c r="C139" s="35" t="str">
        <f>LINK!$C$1002</f>
        <v>level 1</v>
      </c>
      <c r="D139" s="1" t="str">
        <f>VLOOKUP(C134,overview_of_services!$B$4:$I$111,5,FALSE)</f>
        <v>User defined level 1-1</v>
      </c>
      <c r="E139" s="237">
        <v>0</v>
      </c>
      <c r="F139" s="237">
        <v>0</v>
      </c>
      <c r="G139" s="237">
        <v>0</v>
      </c>
      <c r="H139" s="237">
        <v>0</v>
      </c>
      <c r="I139" s="237">
        <v>0</v>
      </c>
      <c r="J139" s="237">
        <v>0</v>
      </c>
      <c r="K139" s="237">
        <v>0</v>
      </c>
    </row>
    <row r="140" spans="3:14" x14ac:dyDescent="0.75">
      <c r="C140" s="35" t="str">
        <f>LINK!$C$1003</f>
        <v>level 2</v>
      </c>
      <c r="D140" s="1" t="str">
        <f>VLOOKUP(C134,overview_of_services!$B$4:$I$111,6,FALSE)</f>
        <v>User defined level 1-2</v>
      </c>
      <c r="E140" s="237">
        <v>0</v>
      </c>
      <c r="F140" s="237">
        <v>0</v>
      </c>
      <c r="G140" s="237">
        <v>0</v>
      </c>
      <c r="H140" s="237">
        <v>0</v>
      </c>
      <c r="I140" s="237">
        <v>0</v>
      </c>
      <c r="J140" s="237">
        <v>0</v>
      </c>
      <c r="K140" s="237">
        <v>0</v>
      </c>
    </row>
    <row r="141" spans="3:14" x14ac:dyDescent="0.75">
      <c r="C141" s="35" t="str">
        <f>LINK!$C$1004</f>
        <v>level 3</v>
      </c>
      <c r="D141" s="1" t="str">
        <f>VLOOKUP(C134,overview_of_services!$B$4:$I$111,7,FALSE)</f>
        <v>User defined level 1-3</v>
      </c>
      <c r="E141" s="237">
        <v>0</v>
      </c>
      <c r="F141" s="237">
        <v>0</v>
      </c>
      <c r="G141" s="237">
        <v>0</v>
      </c>
      <c r="H141" s="237">
        <v>0</v>
      </c>
      <c r="I141" s="237">
        <v>0</v>
      </c>
      <c r="J141" s="237">
        <v>0</v>
      </c>
      <c r="K141" s="237">
        <v>0</v>
      </c>
    </row>
    <row r="142" spans="3:14" x14ac:dyDescent="0.75">
      <c r="C142" s="35" t="str">
        <f>LINK!$C$1005</f>
        <v>level 4</v>
      </c>
      <c r="D142" s="1" t="str">
        <f>VLOOKUP(C134,overview_of_services!$B$4:$I$111,8,FALSE)</f>
        <v>User defined level 1-4</v>
      </c>
      <c r="E142" s="237">
        <v>0</v>
      </c>
      <c r="F142" s="237">
        <v>0</v>
      </c>
      <c r="G142" s="237">
        <v>0</v>
      </c>
      <c r="H142" s="237">
        <v>0</v>
      </c>
      <c r="I142" s="237">
        <v>0</v>
      </c>
      <c r="J142" s="237">
        <v>0</v>
      </c>
      <c r="K142" s="237">
        <v>0</v>
      </c>
    </row>
    <row r="143" spans="3:14" ht="15.5" thickBot="1" x14ac:dyDescent="0.9">
      <c r="C143" s="23"/>
      <c r="D143" s="23"/>
      <c r="E143" s="24"/>
      <c r="F143" s="24"/>
      <c r="G143" s="24"/>
      <c r="H143" s="24"/>
      <c r="I143" s="24"/>
      <c r="J143" s="24"/>
      <c r="K143" s="24"/>
    </row>
    <row r="144" spans="3:14" ht="15.5" thickBot="1" x14ac:dyDescent="0.9">
      <c r="C144" s="20"/>
      <c r="D144" s="20" t="str">
        <f>LINK!$C$1007</f>
        <v>Information sources</v>
      </c>
      <c r="E144" s="3" t="s">
        <v>24</v>
      </c>
      <c r="F144" s="5" t="s">
        <v>24</v>
      </c>
      <c r="G144" s="5" t="s">
        <v>24</v>
      </c>
      <c r="H144" s="5" t="s">
        <v>24</v>
      </c>
      <c r="I144" s="5" t="s">
        <v>24</v>
      </c>
      <c r="J144" s="5" t="s">
        <v>24</v>
      </c>
      <c r="K144" s="5" t="s">
        <v>24</v>
      </c>
    </row>
    <row r="145" spans="3:14" ht="15.5" thickBot="1" x14ac:dyDescent="0.9">
      <c r="C145" s="20"/>
      <c r="D145" s="20" t="str">
        <f>LINK!$C$1008</f>
        <v>Standard?</v>
      </c>
      <c r="E145" s="3"/>
      <c r="F145" s="4"/>
      <c r="G145" s="5"/>
      <c r="H145" s="5"/>
      <c r="I145" s="5"/>
      <c r="J145" s="5"/>
      <c r="K145" s="5"/>
    </row>
    <row r="146" spans="3:14" ht="15.5" thickBot="1" x14ac:dyDescent="0.9">
      <c r="M146" s="145"/>
      <c r="N146" s="145"/>
    </row>
    <row r="147" spans="3:14" ht="15.5" thickBot="1" x14ac:dyDescent="0.9">
      <c r="C147" s="34" t="str">
        <f>LINK!$C$998</f>
        <v>code</v>
      </c>
      <c r="D147" s="28" t="str">
        <f>LINK!$C$999</f>
        <v>service</v>
      </c>
      <c r="E147" s="21">
        <f>VLOOKUP(C148,overview_of_services!$B$4:$O$111,9,FALSE)</f>
        <v>0</v>
      </c>
      <c r="F147" s="22"/>
      <c r="G147" s="25"/>
      <c r="H147" s="25"/>
      <c r="I147" s="25"/>
      <c r="J147" s="25"/>
      <c r="K147" s="25"/>
    </row>
    <row r="148" spans="3:14" ht="16.75" thickBot="1" x14ac:dyDescent="0.9">
      <c r="C148" s="33" t="str">
        <f>LINK!C913</f>
        <v>V-E4</v>
      </c>
      <c r="D148" s="144" t="str">
        <f>VLOOKUP(C148,overview_of_services!$B$4:$I$111,3,FALSE)</f>
        <v>User defined smart ready service 19</v>
      </c>
      <c r="E148" s="41"/>
      <c r="F148" s="414" t="str">
        <f>LINK!$C$1009</f>
        <v>Service group:</v>
      </c>
      <c r="G148" s="733" t="str">
        <f>VLOOKUP(C148,overview_of_services!$B$4:$I$111,2,FALSE)</f>
        <v>User defined service group 19</v>
      </c>
      <c r="H148" s="733"/>
      <c r="I148" s="414"/>
      <c r="J148" s="19"/>
      <c r="K148" s="19"/>
      <c r="M148" s="145" t="s">
        <v>1950</v>
      </c>
      <c r="N148" s="145">
        <f>ROW()</f>
        <v>148</v>
      </c>
    </row>
    <row r="149" spans="3:14" x14ac:dyDescent="0.75">
      <c r="C149" s="22"/>
      <c r="D149" s="22"/>
      <c r="E149" s="22"/>
      <c r="F149" s="22"/>
      <c r="G149" s="22"/>
      <c r="H149" s="22"/>
      <c r="I149" s="22"/>
      <c r="J149" s="22"/>
      <c r="K149" s="22"/>
    </row>
    <row r="150" spans="3:14" ht="14.5" customHeight="1" x14ac:dyDescent="0.75">
      <c r="C150" s="734" t="str">
        <f>LINK!$C$1000</f>
        <v>Functionality levels</v>
      </c>
      <c r="D150" s="734"/>
      <c r="E150" s="736" t="str">
        <f>LINK!$C$1006</f>
        <v>IMPACTS</v>
      </c>
      <c r="F150" s="736"/>
      <c r="G150" s="736"/>
      <c r="H150" s="736"/>
      <c r="I150" s="736"/>
      <c r="J150" s="736"/>
      <c r="K150" s="736"/>
    </row>
    <row r="151" spans="3:14" ht="45" thickBot="1" x14ac:dyDescent="0.9">
      <c r="C151" s="735"/>
      <c r="D151" s="735"/>
      <c r="E151" s="26" t="str">
        <f>LINK!$C$966</f>
        <v>Energy efficiency</v>
      </c>
      <c r="F151" s="26" t="str">
        <f>LINK!$C$967</f>
        <v>Energy flexibility and storage</v>
      </c>
      <c r="G151" s="26" t="str">
        <f>LINK!$C$968</f>
        <v>Comfort</v>
      </c>
      <c r="H151" s="26" t="str">
        <f>LINK!$C$969</f>
        <v>Convenience</v>
      </c>
      <c r="I151" s="26" t="str">
        <f>LINK!$C$970</f>
        <v>Health, well-being and accessibility</v>
      </c>
      <c r="J151" s="26" t="str">
        <f>LINK!$C$971</f>
        <v>Maintenance and fault prediction</v>
      </c>
      <c r="K151" s="26" t="str">
        <f>LINK!$C$972</f>
        <v>Information to occupants</v>
      </c>
    </row>
    <row r="152" spans="3:14" ht="15.5" thickTop="1" x14ac:dyDescent="0.75">
      <c r="C152" s="35" t="str">
        <f>LINK!$C$1001</f>
        <v>level 0</v>
      </c>
      <c r="D152" s="21" t="str">
        <f>VLOOKUP(C148,overview_of_services!$B$4:$I$111,4,FALSE)</f>
        <v>User defined level 1-0</v>
      </c>
      <c r="E152" s="237">
        <v>0</v>
      </c>
      <c r="F152" s="237">
        <v>0</v>
      </c>
      <c r="G152" s="237">
        <v>0</v>
      </c>
      <c r="H152" s="237">
        <v>0</v>
      </c>
      <c r="I152" s="237">
        <v>0</v>
      </c>
      <c r="J152" s="237">
        <v>0</v>
      </c>
      <c r="K152" s="237">
        <v>0</v>
      </c>
    </row>
    <row r="153" spans="3:14" x14ac:dyDescent="0.75">
      <c r="C153" s="35" t="str">
        <f>LINK!$C$1002</f>
        <v>level 1</v>
      </c>
      <c r="D153" s="1" t="str">
        <f>VLOOKUP(C148,overview_of_services!$B$4:$I$111,5,FALSE)</f>
        <v>User defined level 1-1</v>
      </c>
      <c r="E153" s="237">
        <v>0</v>
      </c>
      <c r="F153" s="237">
        <v>0</v>
      </c>
      <c r="G153" s="237">
        <v>0</v>
      </c>
      <c r="H153" s="237">
        <v>0</v>
      </c>
      <c r="I153" s="237">
        <v>0</v>
      </c>
      <c r="J153" s="237">
        <v>0</v>
      </c>
      <c r="K153" s="237">
        <v>0</v>
      </c>
    </row>
    <row r="154" spans="3:14" x14ac:dyDescent="0.75">
      <c r="C154" s="35" t="str">
        <f>LINK!$C$1003</f>
        <v>level 2</v>
      </c>
      <c r="D154" s="1" t="str">
        <f>VLOOKUP(C148,overview_of_services!$B$4:$I$111,6,FALSE)</f>
        <v>User defined level 1-2</v>
      </c>
      <c r="E154" s="237">
        <v>0</v>
      </c>
      <c r="F154" s="237">
        <v>0</v>
      </c>
      <c r="G154" s="237">
        <v>0</v>
      </c>
      <c r="H154" s="237">
        <v>0</v>
      </c>
      <c r="I154" s="237">
        <v>0</v>
      </c>
      <c r="J154" s="237">
        <v>0</v>
      </c>
      <c r="K154" s="237">
        <v>0</v>
      </c>
    </row>
    <row r="155" spans="3:14" x14ac:dyDescent="0.75">
      <c r="C155" s="35" t="str">
        <f>LINK!$C$1004</f>
        <v>level 3</v>
      </c>
      <c r="D155" s="1" t="str">
        <f>VLOOKUP(C148,overview_of_services!$B$4:$I$111,7,FALSE)</f>
        <v>User defined level 1-3</v>
      </c>
      <c r="E155" s="237">
        <v>0</v>
      </c>
      <c r="F155" s="237">
        <v>0</v>
      </c>
      <c r="G155" s="237">
        <v>0</v>
      </c>
      <c r="H155" s="237">
        <v>0</v>
      </c>
      <c r="I155" s="237">
        <v>0</v>
      </c>
      <c r="J155" s="237">
        <v>0</v>
      </c>
      <c r="K155" s="237">
        <v>0</v>
      </c>
    </row>
    <row r="156" spans="3:14" x14ac:dyDescent="0.75">
      <c r="C156" s="35" t="str">
        <f>LINK!$C$1005</f>
        <v>level 4</v>
      </c>
      <c r="D156" s="1" t="str">
        <f>VLOOKUP(C148,overview_of_services!$B$4:$I$111,8,FALSE)</f>
        <v>User defined level 1-4</v>
      </c>
      <c r="E156" s="237">
        <v>0</v>
      </c>
      <c r="F156" s="237">
        <v>0</v>
      </c>
      <c r="G156" s="237">
        <v>0</v>
      </c>
      <c r="H156" s="237">
        <v>0</v>
      </c>
      <c r="I156" s="237">
        <v>0</v>
      </c>
      <c r="J156" s="237">
        <v>0</v>
      </c>
      <c r="K156" s="237">
        <v>0</v>
      </c>
    </row>
    <row r="157" spans="3:14" ht="15.5" thickBot="1" x14ac:dyDescent="0.9">
      <c r="C157" s="23"/>
      <c r="D157" s="23"/>
      <c r="E157" s="24"/>
      <c r="F157" s="24"/>
      <c r="G157" s="24"/>
      <c r="H157" s="24"/>
      <c r="I157" s="24"/>
      <c r="J157" s="24"/>
      <c r="K157" s="24"/>
    </row>
    <row r="158" spans="3:14" ht="15.5" thickBot="1" x14ac:dyDescent="0.9">
      <c r="C158" s="20"/>
      <c r="D158" s="20" t="str">
        <f>LINK!$C$1007</f>
        <v>Information sources</v>
      </c>
      <c r="E158" s="3" t="s">
        <v>24</v>
      </c>
      <c r="F158" s="5" t="s">
        <v>24</v>
      </c>
      <c r="G158" s="5" t="s">
        <v>24</v>
      </c>
      <c r="H158" s="5" t="s">
        <v>24</v>
      </c>
      <c r="I158" s="5" t="s">
        <v>24</v>
      </c>
      <c r="J158" s="5" t="s">
        <v>24</v>
      </c>
      <c r="K158" s="5" t="s">
        <v>24</v>
      </c>
    </row>
    <row r="159" spans="3:14" ht="15.5" thickBot="1" x14ac:dyDescent="0.9">
      <c r="C159" s="20"/>
      <c r="D159" s="20" t="str">
        <f>LINK!$C$1008</f>
        <v>Standard?</v>
      </c>
      <c r="E159" s="3"/>
      <c r="F159" s="4"/>
      <c r="G159" s="5"/>
      <c r="H159" s="5"/>
      <c r="I159" s="5"/>
      <c r="J159" s="5"/>
      <c r="K159" s="5"/>
    </row>
    <row r="160" spans="3:14" ht="15.5" thickBot="1" x14ac:dyDescent="0.9">
      <c r="M160" s="145"/>
      <c r="N160" s="145"/>
    </row>
    <row r="161" spans="3:14" ht="15.5" thickBot="1" x14ac:dyDescent="0.9">
      <c r="C161" s="34" t="str">
        <f>LINK!$C$998</f>
        <v>code</v>
      </c>
      <c r="D161" s="28" t="str">
        <f>LINK!$C$999</f>
        <v>service</v>
      </c>
      <c r="E161" s="21">
        <f>VLOOKUP(C162,overview_of_services!$B$4:$O$111,9,FALSE)</f>
        <v>0</v>
      </c>
      <c r="F161" s="22"/>
      <c r="G161" s="25"/>
      <c r="H161" s="25"/>
      <c r="I161" s="25"/>
      <c r="J161" s="25"/>
      <c r="K161" s="25"/>
    </row>
    <row r="162" spans="3:14" ht="16.75" thickBot="1" x14ac:dyDescent="0.9">
      <c r="C162" s="33" t="str">
        <f>LINK!C914</f>
        <v>V-E5</v>
      </c>
      <c r="D162" s="144" t="str">
        <f>VLOOKUP(C162,overview_of_services!$B$4:$I$111,3,FALSE)</f>
        <v>User defined smart ready service 20</v>
      </c>
      <c r="E162" s="41"/>
      <c r="F162" s="414" t="str">
        <f>LINK!$C$1009</f>
        <v>Service group:</v>
      </c>
      <c r="G162" s="733" t="str">
        <f>VLOOKUP(C162,overview_of_services!$B$4:$I$111,2,FALSE)</f>
        <v>User defined service group 20</v>
      </c>
      <c r="H162" s="733"/>
      <c r="I162" s="414"/>
      <c r="J162" s="19"/>
      <c r="K162" s="19"/>
      <c r="M162" s="145" t="s">
        <v>1950</v>
      </c>
      <c r="N162" s="145">
        <f>ROW()</f>
        <v>162</v>
      </c>
    </row>
    <row r="163" spans="3:14" x14ac:dyDescent="0.75">
      <c r="C163" s="22"/>
      <c r="D163" s="22"/>
      <c r="E163" s="22"/>
      <c r="F163" s="22"/>
      <c r="G163" s="22"/>
      <c r="H163" s="22"/>
      <c r="I163" s="22"/>
      <c r="J163" s="22"/>
      <c r="K163" s="22"/>
    </row>
    <row r="164" spans="3:14" ht="14.5" customHeight="1" x14ac:dyDescent="0.75">
      <c r="C164" s="734" t="str">
        <f>LINK!$C$1000</f>
        <v>Functionality levels</v>
      </c>
      <c r="D164" s="734"/>
      <c r="E164" s="736" t="str">
        <f>LINK!$C$1006</f>
        <v>IMPACTS</v>
      </c>
      <c r="F164" s="736"/>
      <c r="G164" s="736"/>
      <c r="H164" s="736"/>
      <c r="I164" s="736"/>
      <c r="J164" s="736"/>
      <c r="K164" s="736"/>
    </row>
    <row r="165" spans="3:14" ht="45" thickBot="1" x14ac:dyDescent="0.9">
      <c r="C165" s="735"/>
      <c r="D165" s="735"/>
      <c r="E165" s="26" t="str">
        <f>LINK!$C$966</f>
        <v>Energy efficiency</v>
      </c>
      <c r="F165" s="26" t="str">
        <f>LINK!$C$967</f>
        <v>Energy flexibility and storage</v>
      </c>
      <c r="G165" s="26" t="str">
        <f>LINK!$C$968</f>
        <v>Comfort</v>
      </c>
      <c r="H165" s="26" t="str">
        <f>LINK!$C$969</f>
        <v>Convenience</v>
      </c>
      <c r="I165" s="26" t="str">
        <f>LINK!$C$970</f>
        <v>Health, well-being and accessibility</v>
      </c>
      <c r="J165" s="26" t="str">
        <f>LINK!$C$971</f>
        <v>Maintenance and fault prediction</v>
      </c>
      <c r="K165" s="26" t="str">
        <f>LINK!$C$972</f>
        <v>Information to occupants</v>
      </c>
    </row>
    <row r="166" spans="3:14" ht="15.5" thickTop="1" x14ac:dyDescent="0.75">
      <c r="C166" s="35" t="str">
        <f>LINK!$C$1001</f>
        <v>level 0</v>
      </c>
      <c r="D166" s="21" t="str">
        <f>VLOOKUP(C162,overview_of_services!$B$4:$I$111,4,FALSE)</f>
        <v>User defined level 1-0</v>
      </c>
      <c r="E166" s="237">
        <v>0</v>
      </c>
      <c r="F166" s="237">
        <v>0</v>
      </c>
      <c r="G166" s="237">
        <v>0</v>
      </c>
      <c r="H166" s="237">
        <v>0</v>
      </c>
      <c r="I166" s="237">
        <v>0</v>
      </c>
      <c r="J166" s="237">
        <v>0</v>
      </c>
      <c r="K166" s="237">
        <v>0</v>
      </c>
    </row>
    <row r="167" spans="3:14" x14ac:dyDescent="0.75">
      <c r="C167" s="35" t="str">
        <f>LINK!$C$1002</f>
        <v>level 1</v>
      </c>
      <c r="D167" s="1" t="str">
        <f>VLOOKUP(C162,overview_of_services!$B$4:$I$111,5,FALSE)</f>
        <v>User defined level 1-1</v>
      </c>
      <c r="E167" s="237">
        <v>0</v>
      </c>
      <c r="F167" s="237">
        <v>0</v>
      </c>
      <c r="G167" s="237">
        <v>0</v>
      </c>
      <c r="H167" s="237">
        <v>0</v>
      </c>
      <c r="I167" s="237">
        <v>0</v>
      </c>
      <c r="J167" s="237">
        <v>0</v>
      </c>
      <c r="K167" s="237">
        <v>0</v>
      </c>
    </row>
    <row r="168" spans="3:14" x14ac:dyDescent="0.75">
      <c r="C168" s="35" t="str">
        <f>LINK!$C$1003</f>
        <v>level 2</v>
      </c>
      <c r="D168" s="1" t="str">
        <f>VLOOKUP(C162,overview_of_services!$B$4:$I$111,6,FALSE)</f>
        <v>User defined level 1-2</v>
      </c>
      <c r="E168" s="237">
        <v>0</v>
      </c>
      <c r="F168" s="237">
        <v>0</v>
      </c>
      <c r="G168" s="237">
        <v>0</v>
      </c>
      <c r="H168" s="237">
        <v>0</v>
      </c>
      <c r="I168" s="237">
        <v>0</v>
      </c>
      <c r="J168" s="237">
        <v>0</v>
      </c>
      <c r="K168" s="237">
        <v>0</v>
      </c>
    </row>
    <row r="169" spans="3:14" x14ac:dyDescent="0.75">
      <c r="C169" s="35" t="str">
        <f>LINK!$C$1004</f>
        <v>level 3</v>
      </c>
      <c r="D169" s="1" t="str">
        <f>VLOOKUP(C162,overview_of_services!$B$4:$I$111,7,FALSE)</f>
        <v>User defined level 1-3</v>
      </c>
      <c r="E169" s="237">
        <v>0</v>
      </c>
      <c r="F169" s="237">
        <v>0</v>
      </c>
      <c r="G169" s="237">
        <v>0</v>
      </c>
      <c r="H169" s="237">
        <v>0</v>
      </c>
      <c r="I169" s="237">
        <v>0</v>
      </c>
      <c r="J169" s="237">
        <v>0</v>
      </c>
      <c r="K169" s="237">
        <v>0</v>
      </c>
    </row>
    <row r="170" spans="3:14" x14ac:dyDescent="0.75">
      <c r="C170" s="35" t="str">
        <f>LINK!$C$1005</f>
        <v>level 4</v>
      </c>
      <c r="D170" s="1" t="str">
        <f>VLOOKUP(C162,overview_of_services!$B$4:$I$111,8,FALSE)</f>
        <v>User defined level 1-4</v>
      </c>
      <c r="E170" s="237">
        <v>0</v>
      </c>
      <c r="F170" s="237">
        <v>0</v>
      </c>
      <c r="G170" s="237">
        <v>0</v>
      </c>
      <c r="H170" s="237">
        <v>0</v>
      </c>
      <c r="I170" s="237">
        <v>0</v>
      </c>
      <c r="J170" s="237">
        <v>0</v>
      </c>
      <c r="K170" s="237">
        <v>0</v>
      </c>
    </row>
    <row r="171" spans="3:14" ht="15.5" thickBot="1" x14ac:dyDescent="0.9">
      <c r="C171" s="23"/>
      <c r="D171" s="23"/>
      <c r="E171" s="24"/>
      <c r="F171" s="24"/>
      <c r="G171" s="24"/>
      <c r="H171" s="24"/>
      <c r="I171" s="24"/>
      <c r="J171" s="24"/>
      <c r="K171" s="24"/>
    </row>
    <row r="172" spans="3:14" ht="15.5" thickBot="1" x14ac:dyDescent="0.9">
      <c r="C172" s="20"/>
      <c r="D172" s="20" t="str">
        <f>LINK!$C$1007</f>
        <v>Information sources</v>
      </c>
      <c r="E172" s="3" t="s">
        <v>24</v>
      </c>
      <c r="F172" s="5" t="s">
        <v>24</v>
      </c>
      <c r="G172" s="5" t="s">
        <v>24</v>
      </c>
      <c r="H172" s="5" t="s">
        <v>24</v>
      </c>
      <c r="I172" s="5" t="s">
        <v>24</v>
      </c>
      <c r="J172" s="5" t="s">
        <v>24</v>
      </c>
      <c r="K172" s="5" t="s">
        <v>24</v>
      </c>
    </row>
    <row r="173" spans="3:14" ht="15.5" thickBot="1" x14ac:dyDescent="0.9">
      <c r="C173" s="20"/>
      <c r="D173" s="20" t="str">
        <f>LINK!$C$1008</f>
        <v>Standard?</v>
      </c>
      <c r="E173" s="3"/>
      <c r="F173" s="4"/>
      <c r="G173" s="5"/>
      <c r="H173" s="5"/>
      <c r="I173" s="5"/>
      <c r="J173" s="5"/>
      <c r="K173" s="5"/>
    </row>
  </sheetData>
  <mergeCells count="35">
    <mergeCell ref="C39:D40"/>
    <mergeCell ref="E39:K39"/>
    <mergeCell ref="G4:H4"/>
    <mergeCell ref="C6:D7"/>
    <mergeCell ref="E6:K6"/>
    <mergeCell ref="G20:H20"/>
    <mergeCell ref="C22:D23"/>
    <mergeCell ref="E22:K22"/>
    <mergeCell ref="G37:H37"/>
    <mergeCell ref="G51:H51"/>
    <mergeCell ref="C53:D54"/>
    <mergeCell ref="E53:K53"/>
    <mergeCell ref="G65:H65"/>
    <mergeCell ref="C67:D68"/>
    <mergeCell ref="E67:K67"/>
    <mergeCell ref="C79:D80"/>
    <mergeCell ref="E79:K79"/>
    <mergeCell ref="G91:H91"/>
    <mergeCell ref="C93:D94"/>
    <mergeCell ref="E93:K93"/>
    <mergeCell ref="G106:H106"/>
    <mergeCell ref="C108:D109"/>
    <mergeCell ref="E108:K108"/>
    <mergeCell ref="G120:H120"/>
    <mergeCell ref="C122:D123"/>
    <mergeCell ref="E122:K122"/>
    <mergeCell ref="G162:H162"/>
    <mergeCell ref="C164:D165"/>
    <mergeCell ref="E164:K164"/>
    <mergeCell ref="G134:H134"/>
    <mergeCell ref="C136:D137"/>
    <mergeCell ref="E136:K136"/>
    <mergeCell ref="G148:H148"/>
    <mergeCell ref="C150:D151"/>
    <mergeCell ref="E150:K150"/>
  </mergeCells>
  <conditionalFormatting sqref="B4">
    <cfRule type="expression" dxfId="108" priority="128">
      <formula>E4="yes"</formula>
    </cfRule>
  </conditionalFormatting>
  <conditionalFormatting sqref="B20">
    <cfRule type="expression" dxfId="107" priority="127">
      <formula>E20="yes"</formula>
    </cfRule>
  </conditionalFormatting>
  <conditionalFormatting sqref="B37">
    <cfRule type="expression" dxfId="106" priority="126">
      <formula>E37="yes"</formula>
    </cfRule>
  </conditionalFormatting>
  <conditionalFormatting sqref="B51">
    <cfRule type="expression" dxfId="105" priority="125">
      <formula>E51="yes"</formula>
    </cfRule>
  </conditionalFormatting>
  <conditionalFormatting sqref="B65">
    <cfRule type="expression" dxfId="104" priority="124">
      <formula>E65="yes"</formula>
    </cfRule>
  </conditionalFormatting>
  <conditionalFormatting sqref="B91">
    <cfRule type="expression" dxfId="103" priority="103">
      <formula>E91="yes"</formula>
    </cfRule>
  </conditionalFormatting>
  <conditionalFormatting sqref="C69:C73">
    <cfRule type="expression" dxfId="102" priority="16">
      <formula>$D69=0</formula>
    </cfRule>
  </conditionalFormatting>
  <conditionalFormatting sqref="C95:C99">
    <cfRule type="expression" dxfId="101" priority="15">
      <formula>$D95=0</formula>
    </cfRule>
  </conditionalFormatting>
  <conditionalFormatting sqref="C110:C114">
    <cfRule type="expression" dxfId="100" priority="40">
      <formula>$D110=0</formula>
    </cfRule>
  </conditionalFormatting>
  <conditionalFormatting sqref="C124:D128">
    <cfRule type="expression" dxfId="99" priority="24">
      <formula>$D124=0</formula>
    </cfRule>
  </conditionalFormatting>
  <conditionalFormatting sqref="C138:D142">
    <cfRule type="expression" dxfId="98" priority="23">
      <formula>$D138=0</formula>
    </cfRule>
  </conditionalFormatting>
  <conditionalFormatting sqref="C152:D156">
    <cfRule type="expression" dxfId="97" priority="22">
      <formula>$D152=0</formula>
    </cfRule>
  </conditionalFormatting>
  <conditionalFormatting sqref="C166:D170">
    <cfRule type="expression" dxfId="96" priority="21">
      <formula>$D166=0</formula>
    </cfRule>
  </conditionalFormatting>
  <conditionalFormatting sqref="C8:K12">
    <cfRule type="expression" dxfId="95" priority="20">
      <formula>$D8=0</formula>
    </cfRule>
  </conditionalFormatting>
  <conditionalFormatting sqref="C24:K28">
    <cfRule type="expression" dxfId="94" priority="19">
      <formula>$D24=0</formula>
    </cfRule>
  </conditionalFormatting>
  <conditionalFormatting sqref="C41:K45">
    <cfRule type="expression" dxfId="93" priority="18">
      <formula>$D41=0</formula>
    </cfRule>
  </conditionalFormatting>
  <conditionalFormatting sqref="C55:K59">
    <cfRule type="expression" dxfId="92" priority="17">
      <formula>$D55=0</formula>
    </cfRule>
  </conditionalFormatting>
  <conditionalFormatting sqref="C81:K85">
    <cfRule type="expression" dxfId="91" priority="104">
      <formula>$D81=0</formula>
    </cfRule>
  </conditionalFormatting>
  <conditionalFormatting sqref="D28">
    <cfRule type="expression" dxfId="90" priority="117">
      <formula>$D28=0</formula>
    </cfRule>
  </conditionalFormatting>
  <conditionalFormatting sqref="D45">
    <cfRule type="expression" dxfId="89" priority="112">
      <formula>$D45=0</formula>
    </cfRule>
  </conditionalFormatting>
  <conditionalFormatting sqref="D59">
    <cfRule type="expression" dxfId="88" priority="110">
      <formula>$D59=0</formula>
    </cfRule>
  </conditionalFormatting>
  <conditionalFormatting sqref="D69:D114">
    <cfRule type="expression" dxfId="87" priority="37">
      <formula>$D69=0</formula>
    </cfRule>
  </conditionalFormatting>
  <conditionalFormatting sqref="E3">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19">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36">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50">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64">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90">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105">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119">
    <cfRule type="colorScale" priority="35">
      <colorScale>
        <cfvo type="num" val="0"/>
        <cfvo type="num" val="1"/>
        <color rgb="FFF7ABAB"/>
        <color theme="9" tint="0.39997558519241921"/>
      </colorScale>
    </cfRule>
    <cfRule type="iconSet" priority="36">
      <iconSet iconSet="3Symbols">
        <cfvo type="percent" val="0"/>
        <cfvo type="num" val="0.33"/>
        <cfvo type="num" val="1"/>
      </iconSet>
    </cfRule>
  </conditionalFormatting>
  <conditionalFormatting sqref="E133">
    <cfRule type="colorScale" priority="32">
      <colorScale>
        <cfvo type="num" val="0"/>
        <cfvo type="num" val="1"/>
        <color rgb="FFF7ABAB"/>
        <color theme="9" tint="0.39997558519241921"/>
      </colorScale>
    </cfRule>
    <cfRule type="iconSet" priority="33">
      <iconSet iconSet="3Symbols">
        <cfvo type="percent" val="0"/>
        <cfvo type="num" val="0.33"/>
        <cfvo type="num" val="1"/>
      </iconSet>
    </cfRule>
  </conditionalFormatting>
  <conditionalFormatting sqref="E147">
    <cfRule type="colorScale" priority="29">
      <colorScale>
        <cfvo type="num" val="0"/>
        <cfvo type="num" val="1"/>
        <color rgb="FFF7ABAB"/>
        <color theme="9" tint="0.39997558519241921"/>
      </colorScale>
    </cfRule>
    <cfRule type="iconSet" priority="30">
      <iconSet iconSet="3Symbols">
        <cfvo type="percent" val="0"/>
        <cfvo type="num" val="0.33"/>
        <cfvo type="num" val="1"/>
      </iconSet>
    </cfRule>
  </conditionalFormatting>
  <conditionalFormatting sqref="E161">
    <cfRule type="colorScale" priority="26">
      <colorScale>
        <cfvo type="num" val="0"/>
        <cfvo type="num" val="1"/>
        <color rgb="FFF7ABAB"/>
        <color theme="9" tint="0.39997558519241921"/>
      </colorScale>
    </cfRule>
    <cfRule type="iconSet" priority="27">
      <iconSet iconSet="3Symbols">
        <cfvo type="percent" val="0"/>
        <cfvo type="num" val="0.33"/>
        <cfvo type="num" val="1"/>
      </iconSet>
    </cfRule>
  </conditionalFormatting>
  <conditionalFormatting sqref="E69:K73">
    <cfRule type="expression" dxfId="86" priority="84">
      <formula>$D69=0</formula>
    </cfRule>
  </conditionalFormatting>
  <conditionalFormatting sqref="E95:K99">
    <cfRule type="expression" dxfId="85" priority="83">
      <formula>$D95=0</formula>
    </cfRule>
  </conditionalFormatting>
  <dataValidations count="1">
    <dataValidation allowBlank="1" showInputMessage="1" showErrorMessage="1" promptTitle="impact score:" prompt="please insert your own defined impact score" sqref="E152:K156 E138:K142 E110:K114 E124:K128 E166:K170" xr:uid="{5E1EA85C-F5F1-45A9-AC71-1836FECEEE2E}"/>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A542-F6F3-472E-95B7-F632E5016398}">
  <dimension ref="A1:O102"/>
  <sheetViews>
    <sheetView zoomScale="55" zoomScaleNormal="55" workbookViewId="0">
      <selection activeCell="G31" sqref="G31"/>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16.5" customWidth="1"/>
    <col min="7" max="11" width="16.5"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LINK!C992</f>
        <v>Lighting</v>
      </c>
      <c r="E1" s="31"/>
      <c r="F1" s="31"/>
      <c r="G1" s="32"/>
      <c r="H1" s="32"/>
      <c r="I1" s="32"/>
      <c r="J1" s="32"/>
      <c r="K1" s="32"/>
    </row>
    <row r="2" spans="1:14" ht="26.2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36.75" customHeight="1" outlineLevel="1" thickBot="1" x14ac:dyDescent="1.5">
      <c r="A4" s="22"/>
      <c r="B4" s="38" t="s">
        <v>1949</v>
      </c>
      <c r="C4" s="33" t="str">
        <f>LINK!C291</f>
        <v>L-1a</v>
      </c>
      <c r="D4" s="37" t="str">
        <f>VLOOKUP(C4,overview_of_services!$B$4:$I$52,3,FALSE)</f>
        <v>Occupancy control for indoor lighting</v>
      </c>
      <c r="E4" s="41"/>
      <c r="F4" s="414" t="str">
        <f>LINK!$C$1009</f>
        <v>Service group:</v>
      </c>
      <c r="G4" s="733" t="str">
        <f>VLOOKUP(C4,overview_of_services!$B$4:$I$52,2,FALSE)</f>
        <v>Artificial lighting control</v>
      </c>
      <c r="H4" s="733"/>
      <c r="I4" s="414"/>
      <c r="J4" s="19"/>
      <c r="K4" s="19"/>
      <c r="M4" s="145" t="s">
        <v>1950</v>
      </c>
      <c r="N4" s="145">
        <f>ROW()</f>
        <v>4</v>
      </c>
    </row>
    <row r="5" spans="1:14" ht="5.25"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Manual on/off switch</v>
      </c>
      <c r="E8" s="198">
        <v>0</v>
      </c>
      <c r="F8" s="198">
        <v>0</v>
      </c>
      <c r="G8" s="198">
        <v>0</v>
      </c>
      <c r="H8" s="198">
        <v>0</v>
      </c>
      <c r="I8" s="198">
        <v>0</v>
      </c>
      <c r="J8" s="198">
        <v>0</v>
      </c>
      <c r="K8" s="198">
        <v>0</v>
      </c>
    </row>
    <row r="9" spans="1:14" s="145" customFormat="1" ht="35.25" customHeight="1" outlineLevel="2" x14ac:dyDescent="0.75">
      <c r="A9" s="22"/>
      <c r="B9" s="22"/>
      <c r="C9" s="35" t="str">
        <f>LINK!$C$1002</f>
        <v>level 1</v>
      </c>
      <c r="D9" s="1" t="str">
        <f>VLOOKUP(C4,overview_of_services!$B$4:$I$52,5,FALSE)</f>
        <v>Manual on/off switch + additional sweeping extinction signal</v>
      </c>
      <c r="E9" s="198">
        <v>1</v>
      </c>
      <c r="F9" s="198">
        <v>0</v>
      </c>
      <c r="G9" s="198">
        <v>1</v>
      </c>
      <c r="H9" s="198">
        <v>1</v>
      </c>
      <c r="I9" s="198">
        <v>0</v>
      </c>
      <c r="J9" s="198">
        <v>0</v>
      </c>
      <c r="K9" s="198">
        <v>0</v>
      </c>
    </row>
    <row r="10" spans="1:14" s="145" customFormat="1" ht="35.25" customHeight="1" outlineLevel="2" x14ac:dyDescent="0.75">
      <c r="A10" s="22"/>
      <c r="B10" s="22"/>
      <c r="C10" s="35" t="str">
        <f>LINK!$C$1003</f>
        <v>level 2</v>
      </c>
      <c r="D10" s="1" t="str">
        <f>VLOOKUP(C4,overview_of_services!$B$4:$I$52,6,FALSE)</f>
        <v>Automatic detection (auto on / dimmed or auto off)</v>
      </c>
      <c r="E10" s="200">
        <v>2</v>
      </c>
      <c r="F10" s="198">
        <v>0</v>
      </c>
      <c r="G10" s="200">
        <v>2</v>
      </c>
      <c r="H10" s="200">
        <v>2</v>
      </c>
      <c r="I10" s="198">
        <v>0</v>
      </c>
      <c r="J10" s="198">
        <v>0</v>
      </c>
      <c r="K10" s="198">
        <v>0</v>
      </c>
    </row>
    <row r="11" spans="1:14" s="145" customFormat="1" ht="35.25" customHeight="1" outlineLevel="2" x14ac:dyDescent="0.75">
      <c r="A11" s="22"/>
      <c r="B11" s="22"/>
      <c r="C11" s="35" t="str">
        <f>LINK!$C$1004</f>
        <v>level 3</v>
      </c>
      <c r="D11" s="1" t="str">
        <f>VLOOKUP(C4,overview_of_services!$B$4:$I$52,7,FALSE)</f>
        <v>Automatic detection (manual on / dimmed or auto off)</v>
      </c>
      <c r="E11" s="200">
        <v>3</v>
      </c>
      <c r="F11" s="198">
        <v>0</v>
      </c>
      <c r="G11" s="200">
        <v>2</v>
      </c>
      <c r="H11" s="200">
        <v>2</v>
      </c>
      <c r="I11" s="198">
        <v>0</v>
      </c>
      <c r="J11" s="198">
        <v>0</v>
      </c>
      <c r="K11" s="198">
        <v>0</v>
      </c>
    </row>
    <row r="12" spans="1:14" s="145" customFormat="1" ht="35.25" customHeight="1" outlineLevel="2" x14ac:dyDescent="0.75">
      <c r="A12" s="22"/>
      <c r="B12" s="22"/>
      <c r="C12" s="35" t="str">
        <f>LINK!$C$1005</f>
        <v>level 4</v>
      </c>
      <c r="D12" s="1">
        <f>VLOOKUP(C4,overview_of_services!$B$4:$I$52,8,FALSE)</f>
        <v>0</v>
      </c>
      <c r="E12" s="200"/>
      <c r="F12" s="198"/>
      <c r="G12" s="200"/>
      <c r="H12" s="200"/>
      <c r="I12" s="198"/>
      <c r="J12" s="198"/>
      <c r="K12" s="198"/>
    </row>
    <row r="13" spans="1:14" s="145" customFormat="1" ht="6" customHeight="1" outlineLevel="3" thickBot="1" x14ac:dyDescent="0.9">
      <c r="A13" s="22"/>
      <c r="B13" s="22"/>
      <c r="C13" s="23"/>
      <c r="D13" s="23"/>
      <c r="E13" s="24"/>
      <c r="F13" s="24"/>
      <c r="G13" s="24"/>
      <c r="H13" s="24"/>
      <c r="I13" s="24"/>
      <c r="J13" s="24"/>
      <c r="K13" s="24"/>
    </row>
    <row r="14" spans="1:14" s="145" customFormat="1" ht="30.75" customHeight="1" outlineLevel="3" thickBot="1" x14ac:dyDescent="0.9">
      <c r="A14" s="22"/>
      <c r="B14" s="22"/>
      <c r="C14" s="20"/>
      <c r="D14" s="20" t="str">
        <f>LINK!$C$1007</f>
        <v>Information sources</v>
      </c>
      <c r="E14" s="3" t="s">
        <v>1953</v>
      </c>
      <c r="F14" s="5" t="s">
        <v>1953</v>
      </c>
      <c r="G14" s="5" t="s">
        <v>1953</v>
      </c>
      <c r="H14" s="5" t="s">
        <v>1953</v>
      </c>
      <c r="I14" s="5" t="s">
        <v>1953</v>
      </c>
      <c r="J14" s="5" t="s">
        <v>1953</v>
      </c>
      <c r="K14" s="5" t="s">
        <v>1953</v>
      </c>
    </row>
    <row r="15" spans="1:14" s="145" customFormat="1" ht="30.75" customHeight="1" outlineLevel="3" thickBot="1" x14ac:dyDescent="0.9">
      <c r="A15" s="22"/>
      <c r="B15" s="22"/>
      <c r="C15" s="20"/>
      <c r="D15" s="20" t="str">
        <f>LINK!$C$1008</f>
        <v>Standard?</v>
      </c>
      <c r="E15" s="3" t="s">
        <v>1951</v>
      </c>
      <c r="F15" s="4"/>
      <c r="G15" s="5"/>
      <c r="H15" s="5"/>
      <c r="I15" s="5"/>
      <c r="J15" s="5"/>
      <c r="K15" s="5"/>
    </row>
    <row r="16" spans="1:14" ht="20.25" customHeight="1" outlineLevel="2" x14ac:dyDescent="0.75">
      <c r="C16" s="22"/>
      <c r="D16" s="22"/>
      <c r="E16" s="22"/>
      <c r="F16" s="22"/>
      <c r="G16" s="25"/>
      <c r="H16" s="25"/>
      <c r="I16" s="25"/>
      <c r="J16" s="25"/>
      <c r="K16" s="25"/>
    </row>
    <row r="17" spans="1:14" ht="5.25" customHeight="1" outlineLevel="1" x14ac:dyDescent="0.75">
      <c r="C17" s="22"/>
      <c r="D17" s="22"/>
      <c r="E17" s="22"/>
      <c r="F17" s="22"/>
      <c r="G17" s="22"/>
      <c r="H17" s="22"/>
      <c r="I17" s="22"/>
      <c r="J17" s="22"/>
      <c r="K17" s="22"/>
    </row>
    <row r="18" spans="1:14" ht="20.25" customHeight="1" outlineLevel="2" thickBot="1" x14ac:dyDescent="0.9">
      <c r="C18" s="22"/>
      <c r="D18" s="22"/>
      <c r="E18" s="22"/>
      <c r="F18" s="22"/>
      <c r="G18" s="25"/>
      <c r="H18" s="25"/>
      <c r="I18" s="25"/>
      <c r="J18" s="25"/>
      <c r="K18" s="25"/>
    </row>
    <row r="19" spans="1:14" ht="17.25" customHeight="1" outlineLevel="1" thickBot="1" x14ac:dyDescent="0.9">
      <c r="C19" s="34" t="str">
        <f>LINK!$C$998</f>
        <v>code</v>
      </c>
      <c r="D19" s="28" t="str">
        <f>LINK!$C$999</f>
        <v>service</v>
      </c>
      <c r="E19" s="21">
        <f>VLOOKUP(C20,overview_of_services!$B$4:$O$111,9,FALSE)</f>
        <v>0</v>
      </c>
      <c r="F19" s="22"/>
      <c r="G19" s="25"/>
      <c r="H19" s="25"/>
      <c r="I19" s="25"/>
      <c r="J19" s="25"/>
      <c r="K19" s="25"/>
    </row>
    <row r="20" spans="1:14" s="145" customFormat="1" ht="36.75" customHeight="1" outlineLevel="1" thickBot="1" x14ac:dyDescent="1.5">
      <c r="A20" s="22"/>
      <c r="B20" s="38" t="s">
        <v>1949</v>
      </c>
      <c r="C20" s="33" t="str">
        <f>LINK!C292</f>
        <v>L-2</v>
      </c>
      <c r="D20" s="37" t="str">
        <f>VLOOKUP(C20,overview_of_services!$B$4:$I$52,3,FALSE)</f>
        <v>Control artificial lighting power based on daylight levels</v>
      </c>
      <c r="E20" s="41"/>
      <c r="F20" s="414" t="str">
        <f>LINK!$C$1009</f>
        <v>Service group:</v>
      </c>
      <c r="G20" s="733" t="str">
        <f>VLOOKUP(C20,overview_of_services!$B$4:$I$52,2,FALSE)</f>
        <v>Control artificial lighting power based on daylight levels</v>
      </c>
      <c r="H20" s="733"/>
      <c r="I20" s="414"/>
      <c r="J20" s="19"/>
      <c r="K20" s="19"/>
      <c r="M20" s="145" t="s">
        <v>1950</v>
      </c>
      <c r="N20" s="145">
        <f>ROW()</f>
        <v>20</v>
      </c>
    </row>
    <row r="21" spans="1:14" ht="5.25" customHeight="1" outlineLevel="1" x14ac:dyDescent="0.75">
      <c r="C21" s="22"/>
      <c r="D21" s="22"/>
      <c r="E21" s="22"/>
      <c r="F21" s="22"/>
      <c r="G21" s="22"/>
      <c r="H21" s="22"/>
      <c r="I21" s="22"/>
      <c r="J21" s="22"/>
      <c r="K21" s="22"/>
    </row>
    <row r="22" spans="1:14" ht="20.25" customHeight="1" outlineLevel="2" x14ac:dyDescent="0.75">
      <c r="C22" s="734" t="str">
        <f>LINK!$C$1000</f>
        <v>Functionality levels</v>
      </c>
      <c r="D22" s="734"/>
      <c r="E22" s="736" t="str">
        <f>LINK!$C$1006</f>
        <v>IMPACTS</v>
      </c>
      <c r="F22" s="736"/>
      <c r="G22" s="736"/>
      <c r="H22" s="736"/>
      <c r="I22" s="736"/>
      <c r="J22" s="736"/>
      <c r="K22" s="736"/>
    </row>
    <row r="23" spans="1:14" ht="36.75" customHeight="1" outlineLevel="2" thickBot="1" x14ac:dyDescent="0.9">
      <c r="C23" s="735"/>
      <c r="D23" s="735"/>
      <c r="E23" s="26" t="str">
        <f>LINK!$C$966</f>
        <v>Energy efficiency</v>
      </c>
      <c r="F23" s="26" t="str">
        <f>LINK!$C$967</f>
        <v>Energy flexibility and storage</v>
      </c>
      <c r="G23" s="26" t="str">
        <f>LINK!$C$968</f>
        <v>Comfort</v>
      </c>
      <c r="H23" s="26" t="str">
        <f>LINK!$C$969</f>
        <v>Convenience</v>
      </c>
      <c r="I23" s="26" t="str">
        <f>LINK!$C$970</f>
        <v>Health, well-being and accessibility</v>
      </c>
      <c r="J23" s="26" t="str">
        <f>LINK!$C$971</f>
        <v>Maintenance and fault prediction</v>
      </c>
      <c r="K23" s="26" t="str">
        <f>LINK!$C$972</f>
        <v>Information to occupants</v>
      </c>
    </row>
    <row r="24" spans="1:14" s="145" customFormat="1" ht="35.25" customHeight="1" outlineLevel="2" thickTop="1" x14ac:dyDescent="0.75">
      <c r="A24" s="22"/>
      <c r="B24" s="22"/>
      <c r="C24" s="35" t="str">
        <f>LINK!$C$1001</f>
        <v>level 0</v>
      </c>
      <c r="D24" s="21" t="str">
        <f>VLOOKUP(C20,overview_of_services!$B$4:$I$52,4,FALSE)</f>
        <v>Manual (central)</v>
      </c>
      <c r="E24" s="198">
        <v>0</v>
      </c>
      <c r="F24" s="198">
        <v>0</v>
      </c>
      <c r="G24" s="198">
        <v>0</v>
      </c>
      <c r="H24" s="198">
        <v>0</v>
      </c>
      <c r="I24" s="198">
        <v>0</v>
      </c>
      <c r="J24" s="198">
        <v>0</v>
      </c>
      <c r="K24" s="198">
        <v>0</v>
      </c>
    </row>
    <row r="25" spans="1:14" s="145" customFormat="1" ht="35.25" customHeight="1" outlineLevel="2" x14ac:dyDescent="0.75">
      <c r="A25" s="22"/>
      <c r="B25" s="22"/>
      <c r="C25" s="35" t="str">
        <f>LINK!$C$1002</f>
        <v>level 1</v>
      </c>
      <c r="D25" s="1" t="str">
        <f>VLOOKUP(C20,overview_of_services!$B$4:$I$52,5,FALSE)</f>
        <v>Manual (per room / zone)</v>
      </c>
      <c r="E25" s="198">
        <v>1</v>
      </c>
      <c r="F25" s="198">
        <v>0</v>
      </c>
      <c r="G25" s="198">
        <v>1</v>
      </c>
      <c r="H25" s="198">
        <v>1</v>
      </c>
      <c r="I25" s="198">
        <v>0</v>
      </c>
      <c r="J25" s="198">
        <v>0</v>
      </c>
      <c r="K25" s="198">
        <v>0</v>
      </c>
    </row>
    <row r="26" spans="1:14" s="145" customFormat="1" ht="35.25" customHeight="1" outlineLevel="2" x14ac:dyDescent="0.75">
      <c r="A26" s="22"/>
      <c r="B26" s="22"/>
      <c r="C26" s="35" t="str">
        <f>LINK!$C$1003</f>
        <v>level 2</v>
      </c>
      <c r="D26" s="1" t="str">
        <f>VLOOKUP(C20,overview_of_services!$B$4:$I$52,6,FALSE)</f>
        <v>Automatic switching</v>
      </c>
      <c r="E26" s="198">
        <v>2</v>
      </c>
      <c r="F26" s="198">
        <v>0</v>
      </c>
      <c r="G26" s="198">
        <v>1</v>
      </c>
      <c r="H26" s="198">
        <v>1</v>
      </c>
      <c r="I26" s="198">
        <v>1</v>
      </c>
      <c r="J26" s="198">
        <v>0</v>
      </c>
      <c r="K26" s="198">
        <v>0</v>
      </c>
    </row>
    <row r="27" spans="1:14" s="145" customFormat="1" ht="35.25" customHeight="1" outlineLevel="2" x14ac:dyDescent="0.75">
      <c r="A27" s="22"/>
      <c r="B27" s="22"/>
      <c r="C27" s="35" t="str">
        <f>LINK!$C$1004</f>
        <v>level 3</v>
      </c>
      <c r="D27" s="1" t="str">
        <f>VLOOKUP(C20,overview_of_services!$B$4:$I$52,7,FALSE)</f>
        <v>Automatic dimming</v>
      </c>
      <c r="E27" s="198">
        <v>3</v>
      </c>
      <c r="F27" s="198">
        <v>0</v>
      </c>
      <c r="G27" s="198">
        <v>2</v>
      </c>
      <c r="H27" s="198">
        <v>2</v>
      </c>
      <c r="I27" s="198">
        <v>2</v>
      </c>
      <c r="J27" s="198">
        <v>0</v>
      </c>
      <c r="K27" s="198">
        <v>0</v>
      </c>
    </row>
    <row r="28" spans="1:14" s="145" customFormat="1" ht="87.75" customHeight="1" outlineLevel="2" x14ac:dyDescent="0.75">
      <c r="A28" s="22"/>
      <c r="B28" s="22"/>
      <c r="C28" s="35" t="str">
        <f>LINK!$C$1005</f>
        <v>level 4</v>
      </c>
      <c r="D28" s="1" t="str">
        <f>VLOOKUP(C20,overview_of_services!$B$4:$I$52,8,FALSE)</f>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
      <c r="E28" s="198">
        <v>3</v>
      </c>
      <c r="F28" s="198">
        <v>0</v>
      </c>
      <c r="G28" s="198">
        <v>3</v>
      </c>
      <c r="H28" s="198">
        <v>3</v>
      </c>
      <c r="I28" s="198">
        <v>3</v>
      </c>
      <c r="J28" s="198">
        <v>0</v>
      </c>
      <c r="K28" s="198">
        <v>0</v>
      </c>
    </row>
    <row r="29" spans="1:14" s="145" customFormat="1" ht="6" customHeight="1" outlineLevel="3" thickBot="1" x14ac:dyDescent="0.9">
      <c r="A29" s="22"/>
      <c r="B29" s="22"/>
      <c r="C29" s="23"/>
      <c r="D29" s="23"/>
      <c r="E29" s="24"/>
      <c r="F29" s="24"/>
      <c r="G29" s="24"/>
      <c r="H29" s="24"/>
      <c r="I29" s="24"/>
      <c r="J29" s="24"/>
      <c r="K29" s="24"/>
    </row>
    <row r="30" spans="1:14" s="145" customFormat="1" ht="30.75" customHeight="1" outlineLevel="3" thickBot="1" x14ac:dyDescent="0.9">
      <c r="A30" s="22"/>
      <c r="B30" s="22"/>
      <c r="C30" s="20"/>
      <c r="D30" s="20" t="str">
        <f>LINK!$C$1007</f>
        <v>Information sources</v>
      </c>
      <c r="E30" s="3" t="s">
        <v>1953</v>
      </c>
      <c r="F30" s="5" t="s">
        <v>1953</v>
      </c>
      <c r="G30" s="5" t="s">
        <v>1953</v>
      </c>
      <c r="H30" s="5" t="s">
        <v>1953</v>
      </c>
      <c r="I30" s="5" t="s">
        <v>1953</v>
      </c>
      <c r="J30" s="5" t="s">
        <v>1953</v>
      </c>
      <c r="K30" s="5" t="s">
        <v>1953</v>
      </c>
    </row>
    <row r="31" spans="1:14" s="145" customFormat="1" ht="30.75" customHeight="1" outlineLevel="3" thickBot="1" x14ac:dyDescent="0.9">
      <c r="A31" s="22"/>
      <c r="B31" s="22"/>
      <c r="C31" s="20"/>
      <c r="D31" s="20" t="str">
        <f>LINK!$C$1008</f>
        <v>Standard?</v>
      </c>
      <c r="E31" s="157" t="s">
        <v>1957</v>
      </c>
      <c r="F31" s="157" t="s">
        <v>1958</v>
      </c>
      <c r="G31" s="157" t="s">
        <v>1959</v>
      </c>
      <c r="H31" s="157" t="s">
        <v>1958</v>
      </c>
      <c r="I31" s="157" t="s">
        <v>1958</v>
      </c>
      <c r="J31" s="157" t="s">
        <v>1958</v>
      </c>
      <c r="K31" s="157" t="s">
        <v>1958</v>
      </c>
    </row>
    <row r="32" spans="1:14" ht="20.25" customHeight="1" outlineLevel="2" x14ac:dyDescent="0.75">
      <c r="C32" s="22"/>
      <c r="D32" s="22"/>
      <c r="E32" s="22"/>
      <c r="F32" s="22"/>
      <c r="G32" s="25"/>
      <c r="H32" s="25"/>
      <c r="I32" s="25"/>
      <c r="J32" s="25"/>
      <c r="K32" s="25"/>
    </row>
    <row r="33" spans="3:14" ht="15.5" outlineLevel="1" thickBot="1" x14ac:dyDescent="0.9"/>
    <row r="34" spans="3:14" ht="15.5" thickBot="1" x14ac:dyDescent="0.9">
      <c r="C34" s="34" t="str">
        <f>LINK!$C$998</f>
        <v>code</v>
      </c>
      <c r="D34" s="28" t="str">
        <f>LINK!$C$999</f>
        <v>service</v>
      </c>
      <c r="E34" s="21">
        <f>VLOOKUP(C35,overview_of_services!$B$4:$O$111,9,FALSE)</f>
        <v>0</v>
      </c>
      <c r="F34" s="22"/>
      <c r="G34" s="25"/>
      <c r="H34" s="25"/>
      <c r="I34" s="25"/>
      <c r="J34" s="25"/>
      <c r="K34" s="25"/>
    </row>
    <row r="35" spans="3:14" ht="16.75" thickBot="1" x14ac:dyDescent="0.9">
      <c r="C35" s="33" t="str">
        <f>LINK!C915</f>
        <v>L-E1</v>
      </c>
      <c r="D35" s="144" t="str">
        <f>VLOOKUP(C35,overview_of_services!$B$4:$I$111,3,FALSE)</f>
        <v>User defined smart ready service 21</v>
      </c>
      <c r="E35" s="41"/>
      <c r="F35" s="414" t="str">
        <f>LINK!$C$1009</f>
        <v>Service group:</v>
      </c>
      <c r="G35" s="733" t="str">
        <f>VLOOKUP(C35,overview_of_services!$B$4:$I$111,2,FALSE)</f>
        <v>User defined service group 21</v>
      </c>
      <c r="H35" s="733"/>
      <c r="I35" s="414"/>
      <c r="J35" s="19"/>
      <c r="K35" s="19"/>
      <c r="M35" s="145" t="s">
        <v>1950</v>
      </c>
      <c r="N35" s="145">
        <f>ROW()</f>
        <v>35</v>
      </c>
    </row>
    <row r="36" spans="3:14" x14ac:dyDescent="0.75">
      <c r="C36" s="22"/>
      <c r="D36" s="22"/>
      <c r="E36" s="22"/>
      <c r="F36" s="22"/>
      <c r="G36" s="22"/>
      <c r="H36" s="22"/>
      <c r="I36" s="22"/>
      <c r="J36" s="22"/>
      <c r="K36" s="22"/>
    </row>
    <row r="37" spans="3:14" ht="14.5" customHeight="1" x14ac:dyDescent="0.75">
      <c r="C37" s="734" t="str">
        <f>LINK!$C$1000</f>
        <v>Functionality levels</v>
      </c>
      <c r="D37" s="734"/>
      <c r="E37" s="736" t="str">
        <f>LINK!$C$1006</f>
        <v>IMPACTS</v>
      </c>
      <c r="F37" s="736"/>
      <c r="G37" s="736"/>
      <c r="H37" s="736"/>
      <c r="I37" s="736"/>
      <c r="J37" s="736"/>
      <c r="K37" s="736"/>
    </row>
    <row r="38" spans="3:14" ht="30.25" thickBot="1" x14ac:dyDescent="0.9">
      <c r="C38" s="735"/>
      <c r="D38" s="735"/>
      <c r="E38" s="26" t="str">
        <f>LINK!$C$966</f>
        <v>Energy efficiency</v>
      </c>
      <c r="F38" s="26" t="str">
        <f>LINK!$C$967</f>
        <v>Energy flexibility and storage</v>
      </c>
      <c r="G38" s="26" t="str">
        <f>LINK!$C$968</f>
        <v>Comfort</v>
      </c>
      <c r="H38" s="26" t="str">
        <f>LINK!$C$969</f>
        <v>Convenience</v>
      </c>
      <c r="I38" s="26" t="str">
        <f>LINK!$C$970</f>
        <v>Health, well-being and accessibility</v>
      </c>
      <c r="J38" s="26" t="str">
        <f>LINK!$C$971</f>
        <v>Maintenance and fault prediction</v>
      </c>
      <c r="K38" s="26" t="str">
        <f>LINK!$C$972</f>
        <v>Information to occupants</v>
      </c>
    </row>
    <row r="39" spans="3:14" ht="15.5" thickTop="1" x14ac:dyDescent="0.75">
      <c r="C39" s="35" t="str">
        <f>LINK!$C$1001</f>
        <v>level 0</v>
      </c>
      <c r="D39" s="21" t="str">
        <f>VLOOKUP(C35,overview_of_services!$B$4:$I$111,4,FALSE)</f>
        <v>User defined level 1-0</v>
      </c>
      <c r="E39" s="237">
        <v>0</v>
      </c>
      <c r="F39" s="237">
        <v>0</v>
      </c>
      <c r="G39" s="237">
        <v>0</v>
      </c>
      <c r="H39" s="237">
        <v>0</v>
      </c>
      <c r="I39" s="237">
        <v>0</v>
      </c>
      <c r="J39" s="237">
        <v>0</v>
      </c>
      <c r="K39" s="237">
        <v>0</v>
      </c>
    </row>
    <row r="40" spans="3:14" x14ac:dyDescent="0.75">
      <c r="C40" s="35" t="str">
        <f>LINK!$C$1002</f>
        <v>level 1</v>
      </c>
      <c r="D40" s="1" t="str">
        <f>VLOOKUP(C35,overview_of_services!$B$4:$I$111,5,FALSE)</f>
        <v>User defined level 1-1</v>
      </c>
      <c r="E40" s="237">
        <v>0</v>
      </c>
      <c r="F40" s="237">
        <v>0</v>
      </c>
      <c r="G40" s="237">
        <v>0</v>
      </c>
      <c r="H40" s="237">
        <v>0</v>
      </c>
      <c r="I40" s="237">
        <v>0</v>
      </c>
      <c r="J40" s="237">
        <v>0</v>
      </c>
      <c r="K40" s="237">
        <v>0</v>
      </c>
    </row>
    <row r="41" spans="3:14" x14ac:dyDescent="0.75">
      <c r="C41" s="35" t="str">
        <f>LINK!$C$1003</f>
        <v>level 2</v>
      </c>
      <c r="D41" s="1" t="str">
        <f>VLOOKUP(C35,overview_of_services!$B$4:$I$111,6,FALSE)</f>
        <v>User defined level 1-2</v>
      </c>
      <c r="E41" s="237">
        <v>0</v>
      </c>
      <c r="F41" s="237">
        <v>0</v>
      </c>
      <c r="G41" s="237">
        <v>0</v>
      </c>
      <c r="H41" s="237">
        <v>0</v>
      </c>
      <c r="I41" s="237">
        <v>0</v>
      </c>
      <c r="J41" s="237">
        <v>0</v>
      </c>
      <c r="K41" s="237">
        <v>0</v>
      </c>
    </row>
    <row r="42" spans="3:14" x14ac:dyDescent="0.75">
      <c r="C42" s="35" t="str">
        <f>LINK!$C$1004</f>
        <v>level 3</v>
      </c>
      <c r="D42" s="1" t="str">
        <f>VLOOKUP(C35,overview_of_services!$B$4:$I$111,7,FALSE)</f>
        <v>User defined level 1-3</v>
      </c>
      <c r="E42" s="237">
        <v>0</v>
      </c>
      <c r="F42" s="237">
        <v>0</v>
      </c>
      <c r="G42" s="237">
        <v>0</v>
      </c>
      <c r="H42" s="237">
        <v>0</v>
      </c>
      <c r="I42" s="237">
        <v>0</v>
      </c>
      <c r="J42" s="237">
        <v>0</v>
      </c>
      <c r="K42" s="237">
        <v>0</v>
      </c>
    </row>
    <row r="43" spans="3:14" x14ac:dyDescent="0.75">
      <c r="C43" s="35" t="str">
        <f>LINK!$C$1005</f>
        <v>level 4</v>
      </c>
      <c r="D43" s="1" t="str">
        <f>VLOOKUP(C35,overview_of_services!$B$4:$I$111,8,FALSE)</f>
        <v>User defined level 1-4</v>
      </c>
      <c r="E43" s="237">
        <v>0</v>
      </c>
      <c r="F43" s="237">
        <v>0</v>
      </c>
      <c r="G43" s="237">
        <v>0</v>
      </c>
      <c r="H43" s="237">
        <v>0</v>
      </c>
      <c r="I43" s="237">
        <v>0</v>
      </c>
      <c r="J43" s="237">
        <v>0</v>
      </c>
      <c r="K43" s="237">
        <v>0</v>
      </c>
    </row>
    <row r="44" spans="3:14" ht="15.5" thickBot="1" x14ac:dyDescent="0.9">
      <c r="C44" s="23"/>
      <c r="D44" s="23"/>
      <c r="E44" s="24"/>
      <c r="F44" s="24"/>
      <c r="G44" s="24"/>
      <c r="H44" s="24"/>
      <c r="I44" s="24"/>
      <c r="J44" s="24"/>
      <c r="K44" s="24"/>
    </row>
    <row r="45" spans="3:14" ht="15.5" thickBot="1" x14ac:dyDescent="0.9">
      <c r="C45" s="20"/>
      <c r="D45" s="20" t="str">
        <f>LINK!$C$1007</f>
        <v>Information sources</v>
      </c>
      <c r="E45" s="3" t="s">
        <v>24</v>
      </c>
      <c r="F45" s="5" t="s">
        <v>24</v>
      </c>
      <c r="G45" s="5" t="s">
        <v>24</v>
      </c>
      <c r="H45" s="5" t="s">
        <v>24</v>
      </c>
      <c r="I45" s="5" t="s">
        <v>24</v>
      </c>
      <c r="J45" s="5" t="s">
        <v>24</v>
      </c>
      <c r="K45" s="5" t="s">
        <v>24</v>
      </c>
    </row>
    <row r="46" spans="3:14" ht="15.5" thickBot="1" x14ac:dyDescent="0.9">
      <c r="C46" s="20"/>
      <c r="D46" s="20" t="str">
        <f>LINK!$C$1008</f>
        <v>Standard?</v>
      </c>
      <c r="E46" s="3"/>
      <c r="F46" s="4"/>
      <c r="G46" s="5"/>
      <c r="H46" s="5"/>
      <c r="I46" s="5"/>
      <c r="J46" s="5"/>
      <c r="K46" s="5"/>
    </row>
    <row r="47" spans="3:14" ht="15.5" thickBot="1" x14ac:dyDescent="0.9">
      <c r="M47" s="145"/>
      <c r="N47" s="145"/>
    </row>
    <row r="48" spans="3:14" ht="15.5" thickBot="1" x14ac:dyDescent="0.9">
      <c r="C48" s="34" t="str">
        <f>LINK!$C$998</f>
        <v>code</v>
      </c>
      <c r="D48" s="28" t="str">
        <f>LINK!$C$999</f>
        <v>service</v>
      </c>
      <c r="E48" s="21">
        <f>VLOOKUP(C49,overview_of_services!$B$4:$O$111,9,FALSE)</f>
        <v>0</v>
      </c>
      <c r="F48" s="22"/>
      <c r="G48" s="25"/>
      <c r="H48" s="25"/>
      <c r="I48" s="25"/>
      <c r="J48" s="25"/>
      <c r="K48" s="25"/>
    </row>
    <row r="49" spans="3:14" ht="16.75" thickBot="1" x14ac:dyDescent="0.9">
      <c r="C49" s="33" t="str">
        <f>LINK!C916</f>
        <v>L-E2</v>
      </c>
      <c r="D49" s="144" t="str">
        <f>VLOOKUP(C49,overview_of_services!$B$4:$I$111,3,FALSE)</f>
        <v>User defined smart ready service 22</v>
      </c>
      <c r="E49" s="41"/>
      <c r="F49" s="414" t="str">
        <f>LINK!$C$1009</f>
        <v>Service group:</v>
      </c>
      <c r="G49" s="733" t="str">
        <f>VLOOKUP(C49,overview_of_services!$B$4:$I$111,2,FALSE)</f>
        <v>User defined service group 22</v>
      </c>
      <c r="H49" s="733"/>
      <c r="I49" s="414"/>
      <c r="J49" s="19"/>
      <c r="K49" s="19"/>
      <c r="M49" s="145" t="s">
        <v>1950</v>
      </c>
      <c r="N49" s="145">
        <f>ROW()</f>
        <v>49</v>
      </c>
    </row>
    <row r="50" spans="3:14" x14ac:dyDescent="0.75">
      <c r="C50" s="22"/>
      <c r="D50" s="22"/>
      <c r="E50" s="22"/>
      <c r="F50" s="22"/>
      <c r="G50" s="22"/>
      <c r="H50" s="22"/>
      <c r="I50" s="22"/>
      <c r="J50" s="22"/>
      <c r="K50" s="22"/>
    </row>
    <row r="51" spans="3:14" ht="14.5" customHeight="1" x14ac:dyDescent="0.75">
      <c r="C51" s="734" t="str">
        <f>LINK!$C$1000</f>
        <v>Functionality levels</v>
      </c>
      <c r="D51" s="734"/>
      <c r="E51" s="736" t="str">
        <f>LINK!$C$1006</f>
        <v>IMPACTS</v>
      </c>
      <c r="F51" s="736"/>
      <c r="G51" s="736"/>
      <c r="H51" s="736"/>
      <c r="I51" s="736"/>
      <c r="J51" s="736"/>
      <c r="K51" s="736"/>
    </row>
    <row r="52" spans="3:14" ht="30.25" thickBot="1" x14ac:dyDescent="0.9">
      <c r="C52" s="735"/>
      <c r="D52" s="735"/>
      <c r="E52" s="26" t="str">
        <f>LINK!$C$966</f>
        <v>Energy efficiency</v>
      </c>
      <c r="F52" s="26" t="str">
        <f>LINK!$C$967</f>
        <v>Energy flexibility and storage</v>
      </c>
      <c r="G52" s="26" t="str">
        <f>LINK!$C$968</f>
        <v>Comfort</v>
      </c>
      <c r="H52" s="26" t="str">
        <f>LINK!$C$969</f>
        <v>Convenience</v>
      </c>
      <c r="I52" s="26" t="str">
        <f>LINK!$C$970</f>
        <v>Health, well-being and accessibility</v>
      </c>
      <c r="J52" s="26" t="str">
        <f>LINK!$C$971</f>
        <v>Maintenance and fault prediction</v>
      </c>
      <c r="K52" s="26" t="str">
        <f>LINK!$C$972</f>
        <v>Information to occupants</v>
      </c>
    </row>
    <row r="53" spans="3:14" ht="15.5" thickTop="1" x14ac:dyDescent="0.75">
      <c r="C53" s="35" t="str">
        <f>LINK!$C$1001</f>
        <v>level 0</v>
      </c>
      <c r="D53" s="21" t="str">
        <f>VLOOKUP(C49,overview_of_services!$B$4:$I$111,4,FALSE)</f>
        <v>User defined level 1-0</v>
      </c>
      <c r="E53" s="237">
        <v>0</v>
      </c>
      <c r="F53" s="237">
        <v>0</v>
      </c>
      <c r="G53" s="237">
        <v>0</v>
      </c>
      <c r="H53" s="237">
        <v>0</v>
      </c>
      <c r="I53" s="237">
        <v>0</v>
      </c>
      <c r="J53" s="237">
        <v>0</v>
      </c>
      <c r="K53" s="237">
        <v>0</v>
      </c>
    </row>
    <row r="54" spans="3:14" x14ac:dyDescent="0.75">
      <c r="C54" s="35" t="str">
        <f>LINK!$C$1002</f>
        <v>level 1</v>
      </c>
      <c r="D54" s="1" t="str">
        <f>VLOOKUP(C49,overview_of_services!$B$4:$I$111,5,FALSE)</f>
        <v>User defined level 1-1</v>
      </c>
      <c r="E54" s="237">
        <v>0</v>
      </c>
      <c r="F54" s="237">
        <v>0</v>
      </c>
      <c r="G54" s="237">
        <v>0</v>
      </c>
      <c r="H54" s="237">
        <v>0</v>
      </c>
      <c r="I54" s="237">
        <v>0</v>
      </c>
      <c r="J54" s="237">
        <v>0</v>
      </c>
      <c r="K54" s="237">
        <v>0</v>
      </c>
    </row>
    <row r="55" spans="3:14" x14ac:dyDescent="0.75">
      <c r="C55" s="35" t="str">
        <f>LINK!$C$1003</f>
        <v>level 2</v>
      </c>
      <c r="D55" s="1" t="str">
        <f>VLOOKUP(C49,overview_of_services!$B$4:$I$111,6,FALSE)</f>
        <v>User defined level 1-2</v>
      </c>
      <c r="E55" s="237">
        <v>0</v>
      </c>
      <c r="F55" s="237">
        <v>0</v>
      </c>
      <c r="G55" s="237">
        <v>0</v>
      </c>
      <c r="H55" s="237">
        <v>0</v>
      </c>
      <c r="I55" s="237">
        <v>0</v>
      </c>
      <c r="J55" s="237">
        <v>0</v>
      </c>
      <c r="K55" s="237">
        <v>0</v>
      </c>
    </row>
    <row r="56" spans="3:14" x14ac:dyDescent="0.75">
      <c r="C56" s="35" t="str">
        <f>LINK!$C$1004</f>
        <v>level 3</v>
      </c>
      <c r="D56" s="1" t="str">
        <f>VLOOKUP(C49,overview_of_services!$B$4:$I$111,7,FALSE)</f>
        <v>User defined level 1-3</v>
      </c>
      <c r="E56" s="237">
        <v>0</v>
      </c>
      <c r="F56" s="237">
        <v>0</v>
      </c>
      <c r="G56" s="237">
        <v>0</v>
      </c>
      <c r="H56" s="237">
        <v>0</v>
      </c>
      <c r="I56" s="237">
        <v>0</v>
      </c>
      <c r="J56" s="237">
        <v>0</v>
      </c>
      <c r="K56" s="237">
        <v>0</v>
      </c>
    </row>
    <row r="57" spans="3:14" x14ac:dyDescent="0.75">
      <c r="C57" s="35" t="str">
        <f>LINK!$C$1005</f>
        <v>level 4</v>
      </c>
      <c r="D57" s="1" t="str">
        <f>VLOOKUP(C49,overview_of_services!$B$4:$I$111,8,FALSE)</f>
        <v>User defined level 1-4</v>
      </c>
      <c r="E57" s="237">
        <v>0</v>
      </c>
      <c r="F57" s="237">
        <v>0</v>
      </c>
      <c r="G57" s="237">
        <v>0</v>
      </c>
      <c r="H57" s="237">
        <v>0</v>
      </c>
      <c r="I57" s="237">
        <v>0</v>
      </c>
      <c r="J57" s="237">
        <v>0</v>
      </c>
      <c r="K57" s="237">
        <v>0</v>
      </c>
    </row>
    <row r="58" spans="3:14" ht="15.5" thickBot="1" x14ac:dyDescent="0.9">
      <c r="C58" s="23"/>
      <c r="D58" s="23"/>
      <c r="E58" s="24"/>
      <c r="F58" s="24"/>
      <c r="G58" s="24"/>
      <c r="H58" s="24"/>
      <c r="I58" s="24"/>
      <c r="J58" s="24"/>
      <c r="K58" s="24"/>
    </row>
    <row r="59" spans="3:14" ht="15.5" thickBot="1" x14ac:dyDescent="0.9">
      <c r="C59" s="20"/>
      <c r="D59" s="20" t="str">
        <f>LINK!$C$1007</f>
        <v>Information sources</v>
      </c>
      <c r="E59" s="3" t="s">
        <v>24</v>
      </c>
      <c r="F59" s="5" t="s">
        <v>24</v>
      </c>
      <c r="G59" s="5" t="s">
        <v>24</v>
      </c>
      <c r="H59" s="5" t="s">
        <v>24</v>
      </c>
      <c r="I59" s="5" t="s">
        <v>24</v>
      </c>
      <c r="J59" s="5" t="s">
        <v>24</v>
      </c>
      <c r="K59" s="5" t="s">
        <v>24</v>
      </c>
    </row>
    <row r="60" spans="3:14" ht="15.5" thickBot="1" x14ac:dyDescent="0.9">
      <c r="C60" s="20"/>
      <c r="D60" s="20" t="str">
        <f>LINK!$C$1008</f>
        <v>Standard?</v>
      </c>
      <c r="E60" s="3"/>
      <c r="F60" s="4"/>
      <c r="G60" s="5"/>
      <c r="H60" s="5"/>
      <c r="I60" s="5"/>
      <c r="J60" s="5"/>
      <c r="K60" s="5"/>
    </row>
    <row r="61" spans="3:14" ht="15.5" thickBot="1" x14ac:dyDescent="0.9">
      <c r="M61" s="145"/>
      <c r="N61" s="145"/>
    </row>
    <row r="62" spans="3:14" ht="15.5" thickBot="1" x14ac:dyDescent="0.9">
      <c r="C62" s="34" t="str">
        <f>LINK!$C$998</f>
        <v>code</v>
      </c>
      <c r="D62" s="28" t="str">
        <f>LINK!$C$999</f>
        <v>service</v>
      </c>
      <c r="E62" s="21">
        <f>VLOOKUP(C63,overview_of_services!$B$4:$O$111,9,FALSE)</f>
        <v>0</v>
      </c>
      <c r="F62" s="22"/>
      <c r="G62" s="25"/>
      <c r="H62" s="25"/>
      <c r="I62" s="25"/>
      <c r="J62" s="25"/>
      <c r="K62" s="25"/>
    </row>
    <row r="63" spans="3:14" ht="16.75" thickBot="1" x14ac:dyDescent="0.9">
      <c r="C63" s="33" t="str">
        <f>LINK!C917</f>
        <v>L-E3</v>
      </c>
      <c r="D63" s="144" t="str">
        <f>VLOOKUP(C63,overview_of_services!$B$4:$I$111,3,FALSE)</f>
        <v>User defined smart ready service 23</v>
      </c>
      <c r="E63" s="41"/>
      <c r="F63" s="414" t="str">
        <f>LINK!$C$1009</f>
        <v>Service group:</v>
      </c>
      <c r="G63" s="733" t="str">
        <f>VLOOKUP(C63,overview_of_services!$B$4:$I$111,2,FALSE)</f>
        <v>User defined service group 23</v>
      </c>
      <c r="H63" s="733"/>
      <c r="I63" s="414"/>
      <c r="J63" s="19"/>
      <c r="K63" s="19"/>
      <c r="M63" s="145" t="s">
        <v>1950</v>
      </c>
      <c r="N63" s="145">
        <f>ROW()</f>
        <v>63</v>
      </c>
    </row>
    <row r="64" spans="3:14" x14ac:dyDescent="0.75">
      <c r="C64" s="22"/>
      <c r="D64" s="22"/>
      <c r="E64" s="22"/>
      <c r="F64" s="22"/>
      <c r="G64" s="22"/>
      <c r="H64" s="22"/>
      <c r="I64" s="22"/>
      <c r="J64" s="22"/>
      <c r="K64" s="22"/>
    </row>
    <row r="65" spans="3:14" ht="14.5" customHeight="1" x14ac:dyDescent="0.75">
      <c r="C65" s="734" t="str">
        <f>LINK!$C$1000</f>
        <v>Functionality levels</v>
      </c>
      <c r="D65" s="734"/>
      <c r="E65" s="736" t="str">
        <f>LINK!$C$1006</f>
        <v>IMPACTS</v>
      </c>
      <c r="F65" s="736"/>
      <c r="G65" s="736"/>
      <c r="H65" s="736"/>
      <c r="I65" s="736"/>
      <c r="J65" s="736"/>
      <c r="K65" s="736"/>
    </row>
    <row r="66" spans="3:14" ht="30.25" thickBot="1" x14ac:dyDescent="0.9">
      <c r="C66" s="735"/>
      <c r="D66" s="735"/>
      <c r="E66" s="26" t="str">
        <f>LINK!$C$966</f>
        <v>Energy efficiency</v>
      </c>
      <c r="F66" s="26" t="str">
        <f>LINK!$C$967</f>
        <v>Energy flexibility and storage</v>
      </c>
      <c r="G66" s="26" t="str">
        <f>LINK!$C$968</f>
        <v>Comfort</v>
      </c>
      <c r="H66" s="26" t="str">
        <f>LINK!$C$969</f>
        <v>Convenience</v>
      </c>
      <c r="I66" s="26" t="str">
        <f>LINK!$C$970</f>
        <v>Health, well-being and accessibility</v>
      </c>
      <c r="J66" s="26" t="str">
        <f>LINK!$C$971</f>
        <v>Maintenance and fault prediction</v>
      </c>
      <c r="K66" s="26" t="str">
        <f>LINK!$C$972</f>
        <v>Information to occupants</v>
      </c>
    </row>
    <row r="67" spans="3:14" ht="15.5" thickTop="1" x14ac:dyDescent="0.75">
      <c r="C67" s="35" t="str">
        <f>LINK!$C$1001</f>
        <v>level 0</v>
      </c>
      <c r="D67" s="21" t="str">
        <f>VLOOKUP(C63,overview_of_services!$B$4:$I$111,4,FALSE)</f>
        <v>User defined level 1-0</v>
      </c>
      <c r="E67" s="237">
        <v>0</v>
      </c>
      <c r="F67" s="237">
        <v>0</v>
      </c>
      <c r="G67" s="237">
        <v>0</v>
      </c>
      <c r="H67" s="237">
        <v>0</v>
      </c>
      <c r="I67" s="237">
        <v>0</v>
      </c>
      <c r="J67" s="237">
        <v>0</v>
      </c>
      <c r="K67" s="237">
        <v>0</v>
      </c>
    </row>
    <row r="68" spans="3:14" x14ac:dyDescent="0.75">
      <c r="C68" s="35" t="str">
        <f>LINK!$C$1002</f>
        <v>level 1</v>
      </c>
      <c r="D68" s="1" t="str">
        <f>VLOOKUP(C63,overview_of_services!$B$4:$I$111,5,FALSE)</f>
        <v>User defined level 1-1</v>
      </c>
      <c r="E68" s="237">
        <v>0</v>
      </c>
      <c r="F68" s="237">
        <v>0</v>
      </c>
      <c r="G68" s="237">
        <v>0</v>
      </c>
      <c r="H68" s="237">
        <v>0</v>
      </c>
      <c r="I68" s="237">
        <v>0</v>
      </c>
      <c r="J68" s="237">
        <v>0</v>
      </c>
      <c r="K68" s="237">
        <v>0</v>
      </c>
    </row>
    <row r="69" spans="3:14" x14ac:dyDescent="0.75">
      <c r="C69" s="35" t="str">
        <f>LINK!$C$1003</f>
        <v>level 2</v>
      </c>
      <c r="D69" s="1" t="str">
        <f>VLOOKUP(C63,overview_of_services!$B$4:$I$111,6,FALSE)</f>
        <v>User defined level 1-2</v>
      </c>
      <c r="E69" s="237">
        <v>0</v>
      </c>
      <c r="F69" s="237">
        <v>0</v>
      </c>
      <c r="G69" s="237">
        <v>0</v>
      </c>
      <c r="H69" s="237">
        <v>0</v>
      </c>
      <c r="I69" s="237">
        <v>0</v>
      </c>
      <c r="J69" s="237">
        <v>0</v>
      </c>
      <c r="K69" s="237">
        <v>0</v>
      </c>
    </row>
    <row r="70" spans="3:14" x14ac:dyDescent="0.75">
      <c r="C70" s="35" t="str">
        <f>LINK!$C$1004</f>
        <v>level 3</v>
      </c>
      <c r="D70" s="1" t="str">
        <f>VLOOKUP(C63,overview_of_services!$B$4:$I$111,7,FALSE)</f>
        <v>User defined level 1-3</v>
      </c>
      <c r="E70" s="237">
        <v>0</v>
      </c>
      <c r="F70" s="237">
        <v>0</v>
      </c>
      <c r="G70" s="237">
        <v>0</v>
      </c>
      <c r="H70" s="237">
        <v>0</v>
      </c>
      <c r="I70" s="237">
        <v>0</v>
      </c>
      <c r="J70" s="237">
        <v>0</v>
      </c>
      <c r="K70" s="237">
        <v>0</v>
      </c>
    </row>
    <row r="71" spans="3:14" x14ac:dyDescent="0.75">
      <c r="C71" s="35" t="str">
        <f>LINK!$C$1005</f>
        <v>level 4</v>
      </c>
      <c r="D71" s="1" t="str">
        <f>VLOOKUP(C63,overview_of_services!$B$4:$I$111,8,FALSE)</f>
        <v>User defined level 1-4</v>
      </c>
      <c r="E71" s="237">
        <v>0</v>
      </c>
      <c r="F71" s="237">
        <v>0</v>
      </c>
      <c r="G71" s="237">
        <v>0</v>
      </c>
      <c r="H71" s="237">
        <v>0</v>
      </c>
      <c r="I71" s="237">
        <v>0</v>
      </c>
      <c r="J71" s="237">
        <v>0</v>
      </c>
      <c r="K71" s="237">
        <v>0</v>
      </c>
    </row>
    <row r="72" spans="3:14" ht="15.5" thickBot="1" x14ac:dyDescent="0.9">
      <c r="C72" s="23"/>
      <c r="D72" s="23"/>
      <c r="E72" s="24"/>
      <c r="F72" s="24"/>
      <c r="G72" s="24"/>
      <c r="H72" s="24"/>
      <c r="I72" s="24"/>
      <c r="J72" s="24"/>
      <c r="K72" s="24"/>
    </row>
    <row r="73" spans="3:14" ht="15.5" thickBot="1" x14ac:dyDescent="0.9">
      <c r="C73" s="20"/>
      <c r="D73" s="20" t="str">
        <f>LINK!$C$1007</f>
        <v>Information sources</v>
      </c>
      <c r="E73" s="3" t="s">
        <v>24</v>
      </c>
      <c r="F73" s="5" t="s">
        <v>24</v>
      </c>
      <c r="G73" s="5" t="s">
        <v>24</v>
      </c>
      <c r="H73" s="5" t="s">
        <v>24</v>
      </c>
      <c r="I73" s="5" t="s">
        <v>24</v>
      </c>
      <c r="J73" s="5" t="s">
        <v>24</v>
      </c>
      <c r="K73" s="5" t="s">
        <v>24</v>
      </c>
    </row>
    <row r="74" spans="3:14" ht="15.5" thickBot="1" x14ac:dyDescent="0.9">
      <c r="C74" s="20"/>
      <c r="D74" s="20" t="str">
        <f>LINK!$C$1008</f>
        <v>Standard?</v>
      </c>
      <c r="E74" s="3"/>
      <c r="F74" s="4"/>
      <c r="G74" s="5"/>
      <c r="H74" s="5"/>
      <c r="I74" s="5"/>
      <c r="J74" s="5"/>
      <c r="K74" s="5"/>
    </row>
    <row r="75" spans="3:14" ht="15.5" thickBot="1" x14ac:dyDescent="0.9">
      <c r="M75" s="145"/>
      <c r="N75" s="145"/>
    </row>
    <row r="76" spans="3:14" ht="15.5" thickBot="1" x14ac:dyDescent="0.9">
      <c r="C76" s="34" t="str">
        <f>LINK!$C$998</f>
        <v>code</v>
      </c>
      <c r="D76" s="28" t="str">
        <f>LINK!$C$999</f>
        <v>service</v>
      </c>
      <c r="E76" s="21">
        <f>VLOOKUP(C77,overview_of_services!$B$4:$O$111,9,FALSE)</f>
        <v>0</v>
      </c>
      <c r="F76" s="22"/>
      <c r="G76" s="25"/>
      <c r="H76" s="25"/>
      <c r="I76" s="25"/>
      <c r="J76" s="25"/>
      <c r="K76" s="25"/>
    </row>
    <row r="77" spans="3:14" ht="16.75" thickBot="1" x14ac:dyDescent="0.9">
      <c r="C77" s="33" t="str">
        <f>LINK!C918</f>
        <v>L-E4</v>
      </c>
      <c r="D77" s="144" t="str">
        <f>VLOOKUP(C77,overview_of_services!$B$4:$I$111,3,FALSE)</f>
        <v>User defined smart ready service 24</v>
      </c>
      <c r="E77" s="41"/>
      <c r="F77" s="414" t="str">
        <f>LINK!$C$1009</f>
        <v>Service group:</v>
      </c>
      <c r="G77" s="733" t="str">
        <f>VLOOKUP(C77,overview_of_services!$B$4:$I$111,2,FALSE)</f>
        <v>User defined service group 24</v>
      </c>
      <c r="H77" s="733"/>
      <c r="I77" s="414"/>
      <c r="J77" s="19"/>
      <c r="K77" s="19"/>
      <c r="M77" s="145" t="s">
        <v>1950</v>
      </c>
      <c r="N77" s="145">
        <f>ROW()</f>
        <v>77</v>
      </c>
    </row>
    <row r="78" spans="3:14" x14ac:dyDescent="0.75">
      <c r="C78" s="22"/>
      <c r="D78" s="22"/>
      <c r="E78" s="22"/>
      <c r="F78" s="22"/>
      <c r="G78" s="22"/>
      <c r="H78" s="22"/>
      <c r="I78" s="22"/>
      <c r="J78" s="22"/>
      <c r="K78" s="22"/>
    </row>
    <row r="79" spans="3:14" ht="14.5" customHeight="1" x14ac:dyDescent="0.75">
      <c r="C79" s="734" t="str">
        <f>LINK!$C$1000</f>
        <v>Functionality levels</v>
      </c>
      <c r="D79" s="734"/>
      <c r="E79" s="736" t="str">
        <f>LINK!$C$1006</f>
        <v>IMPACTS</v>
      </c>
      <c r="F79" s="736"/>
      <c r="G79" s="736"/>
      <c r="H79" s="736"/>
      <c r="I79" s="736"/>
      <c r="J79" s="736"/>
      <c r="K79" s="736"/>
    </row>
    <row r="80" spans="3:14" ht="30.25" thickBot="1" x14ac:dyDescent="0.9">
      <c r="C80" s="735"/>
      <c r="D80" s="735"/>
      <c r="E80" s="26" t="str">
        <f>LINK!$C$966</f>
        <v>Energy efficiency</v>
      </c>
      <c r="F80" s="26" t="str">
        <f>LINK!$C$967</f>
        <v>Energy flexibility and storage</v>
      </c>
      <c r="G80" s="26" t="str">
        <f>LINK!$C$968</f>
        <v>Comfort</v>
      </c>
      <c r="H80" s="26" t="str">
        <f>LINK!$C$969</f>
        <v>Convenience</v>
      </c>
      <c r="I80" s="26" t="str">
        <f>LINK!$C$970</f>
        <v>Health, well-being and accessibility</v>
      </c>
      <c r="J80" s="26" t="str">
        <f>LINK!$C$971</f>
        <v>Maintenance and fault prediction</v>
      </c>
      <c r="K80" s="26" t="str">
        <f>LINK!$C$972</f>
        <v>Information to occupants</v>
      </c>
    </row>
    <row r="81" spans="3:14" ht="15.5" thickTop="1" x14ac:dyDescent="0.75">
      <c r="C81" s="35" t="str">
        <f>LINK!$C$1001</f>
        <v>level 0</v>
      </c>
      <c r="D81" s="21" t="str">
        <f>VLOOKUP(C77,overview_of_services!$B$4:$I$111,4,FALSE)</f>
        <v>User defined level 1-0</v>
      </c>
      <c r="E81" s="237">
        <v>0</v>
      </c>
      <c r="F81" s="237">
        <v>0</v>
      </c>
      <c r="G81" s="237">
        <v>0</v>
      </c>
      <c r="H81" s="237">
        <v>0</v>
      </c>
      <c r="I81" s="237">
        <v>0</v>
      </c>
      <c r="J81" s="237">
        <v>0</v>
      </c>
      <c r="K81" s="237">
        <v>0</v>
      </c>
    </row>
    <row r="82" spans="3:14" x14ac:dyDescent="0.75">
      <c r="C82" s="35" t="str">
        <f>LINK!$C$1002</f>
        <v>level 1</v>
      </c>
      <c r="D82" s="1" t="str">
        <f>VLOOKUP(C77,overview_of_services!$B$4:$I$111,5,FALSE)</f>
        <v>User defined level 1-1</v>
      </c>
      <c r="E82" s="237">
        <v>0</v>
      </c>
      <c r="F82" s="237">
        <v>0</v>
      </c>
      <c r="G82" s="237">
        <v>0</v>
      </c>
      <c r="H82" s="237">
        <v>0</v>
      </c>
      <c r="I82" s="237">
        <v>0</v>
      </c>
      <c r="J82" s="237">
        <v>0</v>
      </c>
      <c r="K82" s="237">
        <v>0</v>
      </c>
    </row>
    <row r="83" spans="3:14" x14ac:dyDescent="0.75">
      <c r="C83" s="35" t="str">
        <f>LINK!$C$1003</f>
        <v>level 2</v>
      </c>
      <c r="D83" s="1" t="str">
        <f>VLOOKUP(C77,overview_of_services!$B$4:$I$111,6,FALSE)</f>
        <v>User defined level 1-2</v>
      </c>
      <c r="E83" s="237">
        <v>0</v>
      </c>
      <c r="F83" s="237">
        <v>0</v>
      </c>
      <c r="G83" s="237">
        <v>0</v>
      </c>
      <c r="H83" s="237">
        <v>0</v>
      </c>
      <c r="I83" s="237">
        <v>0</v>
      </c>
      <c r="J83" s="237">
        <v>0</v>
      </c>
      <c r="K83" s="237">
        <v>0</v>
      </c>
    </row>
    <row r="84" spans="3:14" x14ac:dyDescent="0.75">
      <c r="C84" s="35" t="str">
        <f>LINK!$C$1004</f>
        <v>level 3</v>
      </c>
      <c r="D84" s="1" t="str">
        <f>VLOOKUP(C77,overview_of_services!$B$4:$I$111,7,FALSE)</f>
        <v>User defined level 1-3</v>
      </c>
      <c r="E84" s="237">
        <v>0</v>
      </c>
      <c r="F84" s="237">
        <v>0</v>
      </c>
      <c r="G84" s="237">
        <v>0</v>
      </c>
      <c r="H84" s="237">
        <v>0</v>
      </c>
      <c r="I84" s="237">
        <v>0</v>
      </c>
      <c r="J84" s="237">
        <v>0</v>
      </c>
      <c r="K84" s="237">
        <v>0</v>
      </c>
    </row>
    <row r="85" spans="3:14" x14ac:dyDescent="0.75">
      <c r="C85" s="35" t="str">
        <f>LINK!$C$1005</f>
        <v>level 4</v>
      </c>
      <c r="D85" s="1" t="str">
        <f>VLOOKUP(C77,overview_of_services!$B$4:$I$111,8,FALSE)</f>
        <v>User defined level 1-4</v>
      </c>
      <c r="E85" s="237">
        <v>0</v>
      </c>
      <c r="F85" s="237">
        <v>0</v>
      </c>
      <c r="G85" s="237">
        <v>0</v>
      </c>
      <c r="H85" s="237">
        <v>0</v>
      </c>
      <c r="I85" s="237">
        <v>0</v>
      </c>
      <c r="J85" s="237">
        <v>0</v>
      </c>
      <c r="K85" s="237">
        <v>0</v>
      </c>
    </row>
    <row r="86" spans="3:14" ht="15.5" thickBot="1" x14ac:dyDescent="0.9">
      <c r="C86" s="23"/>
      <c r="D86" s="23"/>
      <c r="E86" s="24"/>
      <c r="F86" s="24"/>
      <c r="G86" s="24"/>
      <c r="H86" s="24"/>
      <c r="I86" s="24"/>
      <c r="J86" s="24"/>
      <c r="K86" s="24"/>
    </row>
    <row r="87" spans="3:14" ht="15.5" thickBot="1" x14ac:dyDescent="0.9">
      <c r="C87" s="20"/>
      <c r="D87" s="20" t="str">
        <f>LINK!$C$1007</f>
        <v>Information sources</v>
      </c>
      <c r="E87" s="3" t="s">
        <v>24</v>
      </c>
      <c r="F87" s="5" t="s">
        <v>24</v>
      </c>
      <c r="G87" s="5" t="s">
        <v>24</v>
      </c>
      <c r="H87" s="5" t="s">
        <v>24</v>
      </c>
      <c r="I87" s="5" t="s">
        <v>24</v>
      </c>
      <c r="J87" s="5" t="s">
        <v>24</v>
      </c>
      <c r="K87" s="5" t="s">
        <v>24</v>
      </c>
    </row>
    <row r="88" spans="3:14" ht="15.5" thickBot="1" x14ac:dyDescent="0.9">
      <c r="C88" s="20"/>
      <c r="D88" s="20" t="str">
        <f>LINK!$C$1008</f>
        <v>Standard?</v>
      </c>
      <c r="E88" s="3"/>
      <c r="F88" s="4"/>
      <c r="G88" s="5"/>
      <c r="H88" s="5"/>
      <c r="I88" s="5"/>
      <c r="J88" s="5"/>
      <c r="K88" s="5"/>
    </row>
    <row r="89" spans="3:14" ht="15.5" thickBot="1" x14ac:dyDescent="0.9">
      <c r="M89" s="145"/>
      <c r="N89" s="145"/>
    </row>
    <row r="90" spans="3:14" ht="15.5" thickBot="1" x14ac:dyDescent="0.9">
      <c r="C90" s="34" t="str">
        <f>LINK!$C$998</f>
        <v>code</v>
      </c>
      <c r="D90" s="28" t="str">
        <f>LINK!$C$999</f>
        <v>service</v>
      </c>
      <c r="E90" s="21">
        <f>VLOOKUP(C91,overview_of_services!$B$4:$O$111,9,FALSE)</f>
        <v>0</v>
      </c>
      <c r="F90" s="22"/>
      <c r="G90" s="25"/>
      <c r="H90" s="25"/>
      <c r="I90" s="25"/>
      <c r="J90" s="25"/>
      <c r="K90" s="25"/>
    </row>
    <row r="91" spans="3:14" ht="16.75" thickBot="1" x14ac:dyDescent="0.9">
      <c r="C91" s="33" t="str">
        <f>LINK!C919</f>
        <v>L-E5</v>
      </c>
      <c r="D91" s="144" t="str">
        <f>VLOOKUP(C91,overview_of_services!$B$4:$I$111,3,FALSE)</f>
        <v>User defined smart ready service 25</v>
      </c>
      <c r="E91" s="41"/>
      <c r="F91" s="414" t="str">
        <f>LINK!$C$1009</f>
        <v>Service group:</v>
      </c>
      <c r="G91" s="733" t="str">
        <f>VLOOKUP(C91,overview_of_services!$B$4:$I$111,2,FALSE)</f>
        <v>User defined service group 25</v>
      </c>
      <c r="H91" s="733"/>
      <c r="I91" s="414"/>
      <c r="J91" s="19"/>
      <c r="K91" s="19"/>
      <c r="M91" s="145" t="s">
        <v>1950</v>
      </c>
      <c r="N91" s="145">
        <f>ROW()</f>
        <v>91</v>
      </c>
    </row>
    <row r="92" spans="3:14" x14ac:dyDescent="0.75">
      <c r="C92" s="22"/>
      <c r="D92" s="22"/>
      <c r="E92" s="22"/>
      <c r="F92" s="22"/>
      <c r="G92" s="22"/>
      <c r="H92" s="22"/>
      <c r="I92" s="22"/>
      <c r="J92" s="22"/>
      <c r="K92" s="22"/>
    </row>
    <row r="93" spans="3:14" ht="14.5" customHeight="1" x14ac:dyDescent="0.75">
      <c r="C93" s="734" t="str">
        <f>LINK!$C$1000</f>
        <v>Functionality levels</v>
      </c>
      <c r="D93" s="734"/>
      <c r="E93" s="736" t="str">
        <f>LINK!$C$1006</f>
        <v>IMPACTS</v>
      </c>
      <c r="F93" s="736"/>
      <c r="G93" s="736"/>
      <c r="H93" s="736"/>
      <c r="I93" s="736"/>
      <c r="J93" s="736"/>
      <c r="K93" s="736"/>
    </row>
    <row r="94" spans="3:14" ht="30.25" thickBot="1" x14ac:dyDescent="0.9">
      <c r="C94" s="735"/>
      <c r="D94" s="735"/>
      <c r="E94" s="26" t="str">
        <f>LINK!$C$966</f>
        <v>Energy efficiency</v>
      </c>
      <c r="F94" s="26" t="str">
        <f>LINK!$C$967</f>
        <v>Energy flexibility and storage</v>
      </c>
      <c r="G94" s="26" t="str">
        <f>LINK!$C$968</f>
        <v>Comfort</v>
      </c>
      <c r="H94" s="26" t="str">
        <f>LINK!$C$969</f>
        <v>Convenience</v>
      </c>
      <c r="I94" s="26" t="str">
        <f>LINK!$C$970</f>
        <v>Health, well-being and accessibility</v>
      </c>
      <c r="J94" s="26" t="str">
        <f>LINK!$C$971</f>
        <v>Maintenance and fault prediction</v>
      </c>
      <c r="K94" s="26" t="str">
        <f>LINK!$C$972</f>
        <v>Information to occupants</v>
      </c>
    </row>
    <row r="95" spans="3:14" ht="15.5" thickTop="1" x14ac:dyDescent="0.75">
      <c r="C95" s="35" t="str">
        <f>LINK!$C$1001</f>
        <v>level 0</v>
      </c>
      <c r="D95" s="21" t="str">
        <f>VLOOKUP(C91,overview_of_services!$B$4:$I$111,4,FALSE)</f>
        <v>User defined level 1-0</v>
      </c>
      <c r="E95" s="237">
        <v>0</v>
      </c>
      <c r="F95" s="237">
        <v>0</v>
      </c>
      <c r="G95" s="237">
        <v>0</v>
      </c>
      <c r="H95" s="237">
        <v>0</v>
      </c>
      <c r="I95" s="237">
        <v>0</v>
      </c>
      <c r="J95" s="237">
        <v>0</v>
      </c>
      <c r="K95" s="237">
        <v>0</v>
      </c>
    </row>
    <row r="96" spans="3:14" x14ac:dyDescent="0.75">
      <c r="C96" s="35" t="str">
        <f>LINK!$C$1002</f>
        <v>level 1</v>
      </c>
      <c r="D96" s="1" t="str">
        <f>VLOOKUP(C91,overview_of_services!$B$4:$I$111,5,FALSE)</f>
        <v>User defined level 1-1</v>
      </c>
      <c r="E96" s="237">
        <v>0</v>
      </c>
      <c r="F96" s="237">
        <v>0</v>
      </c>
      <c r="G96" s="237">
        <v>0</v>
      </c>
      <c r="H96" s="237">
        <v>0</v>
      </c>
      <c r="I96" s="237">
        <v>0</v>
      </c>
      <c r="J96" s="237">
        <v>0</v>
      </c>
      <c r="K96" s="237">
        <v>0</v>
      </c>
    </row>
    <row r="97" spans="3:11" x14ac:dyDescent="0.75">
      <c r="C97" s="35" t="str">
        <f>LINK!$C$1003</f>
        <v>level 2</v>
      </c>
      <c r="D97" s="1" t="str">
        <f>VLOOKUP(C91,overview_of_services!$B$4:$I$111,6,FALSE)</f>
        <v>User defined level 1-2</v>
      </c>
      <c r="E97" s="237">
        <v>0</v>
      </c>
      <c r="F97" s="237">
        <v>0</v>
      </c>
      <c r="G97" s="237">
        <v>0</v>
      </c>
      <c r="H97" s="237">
        <v>0</v>
      </c>
      <c r="I97" s="237">
        <v>0</v>
      </c>
      <c r="J97" s="237">
        <v>0</v>
      </c>
      <c r="K97" s="237">
        <v>0</v>
      </c>
    </row>
    <row r="98" spans="3:11" x14ac:dyDescent="0.75">
      <c r="C98" s="35" t="str">
        <f>LINK!$C$1004</f>
        <v>level 3</v>
      </c>
      <c r="D98" s="1" t="str">
        <f>VLOOKUP(C91,overview_of_services!$B$4:$I$111,7,FALSE)</f>
        <v>User defined level 1-3</v>
      </c>
      <c r="E98" s="237">
        <v>0</v>
      </c>
      <c r="F98" s="237">
        <v>0</v>
      </c>
      <c r="G98" s="237">
        <v>0</v>
      </c>
      <c r="H98" s="237">
        <v>0</v>
      </c>
      <c r="I98" s="237">
        <v>0</v>
      </c>
      <c r="J98" s="237">
        <v>0</v>
      </c>
      <c r="K98" s="237">
        <v>0</v>
      </c>
    </row>
    <row r="99" spans="3:11" x14ac:dyDescent="0.75">
      <c r="C99" s="35" t="str">
        <f>LINK!$C$1005</f>
        <v>level 4</v>
      </c>
      <c r="D99" s="1" t="str">
        <f>VLOOKUP(C91,overview_of_services!$B$4:$I$111,8,FALSE)</f>
        <v>User defined level 1-4</v>
      </c>
      <c r="E99" s="237">
        <v>0</v>
      </c>
      <c r="F99" s="237">
        <v>0</v>
      </c>
      <c r="G99" s="237">
        <v>0</v>
      </c>
      <c r="H99" s="237">
        <v>0</v>
      </c>
      <c r="I99" s="237">
        <v>0</v>
      </c>
      <c r="J99" s="237">
        <v>0</v>
      </c>
      <c r="K99" s="237">
        <v>0</v>
      </c>
    </row>
    <row r="100" spans="3:11" ht="15.5" thickBot="1" x14ac:dyDescent="0.9">
      <c r="C100" s="23"/>
      <c r="D100" s="23"/>
      <c r="E100" s="24"/>
      <c r="F100" s="24"/>
      <c r="G100" s="24"/>
      <c r="H100" s="24"/>
      <c r="I100" s="24"/>
      <c r="J100" s="24"/>
      <c r="K100" s="24"/>
    </row>
    <row r="101" spans="3:11" ht="15.5" thickBot="1" x14ac:dyDescent="0.9">
      <c r="C101" s="20"/>
      <c r="D101" s="20" t="str">
        <f>LINK!$C$1007</f>
        <v>Information sources</v>
      </c>
      <c r="E101" s="3" t="s">
        <v>24</v>
      </c>
      <c r="F101" s="5" t="s">
        <v>24</v>
      </c>
      <c r="G101" s="5" t="s">
        <v>24</v>
      </c>
      <c r="H101" s="5" t="s">
        <v>24</v>
      </c>
      <c r="I101" s="5" t="s">
        <v>24</v>
      </c>
      <c r="J101" s="5" t="s">
        <v>24</v>
      </c>
      <c r="K101" s="5" t="s">
        <v>24</v>
      </c>
    </row>
    <row r="102" spans="3:11" ht="15.5" thickBot="1" x14ac:dyDescent="0.9">
      <c r="C102" s="20"/>
      <c r="D102" s="20" t="str">
        <f>LINK!$C$1008</f>
        <v>Standard?</v>
      </c>
      <c r="E102" s="3"/>
      <c r="F102" s="4"/>
      <c r="G102" s="5"/>
      <c r="H102" s="5"/>
      <c r="I102" s="5"/>
      <c r="J102" s="5"/>
      <c r="K102" s="5"/>
    </row>
  </sheetData>
  <mergeCells count="21">
    <mergeCell ref="C22:D23"/>
    <mergeCell ref="E22:K22"/>
    <mergeCell ref="G4:H4"/>
    <mergeCell ref="C6:D7"/>
    <mergeCell ref="E6:K6"/>
    <mergeCell ref="G20:H20"/>
    <mergeCell ref="G35:H35"/>
    <mergeCell ref="C37:D38"/>
    <mergeCell ref="E37:K37"/>
    <mergeCell ref="G49:H49"/>
    <mergeCell ref="C51:D52"/>
    <mergeCell ref="E51:K51"/>
    <mergeCell ref="G91:H91"/>
    <mergeCell ref="C93:D94"/>
    <mergeCell ref="E93:K93"/>
    <mergeCell ref="G63:H63"/>
    <mergeCell ref="C65:D66"/>
    <mergeCell ref="E65:K65"/>
    <mergeCell ref="G77:H77"/>
    <mergeCell ref="C79:D80"/>
    <mergeCell ref="E79:K79"/>
  </mergeCells>
  <conditionalFormatting sqref="B4">
    <cfRule type="expression" dxfId="84" priority="79">
      <formula>E4="yes"</formula>
    </cfRule>
  </conditionalFormatting>
  <conditionalFormatting sqref="B20">
    <cfRule type="expression" dxfId="83" priority="78">
      <formula>E20="yes"</formula>
    </cfRule>
  </conditionalFormatting>
  <conditionalFormatting sqref="C8:C12">
    <cfRule type="expression" dxfId="82" priority="12">
      <formula>$D8=0</formula>
    </cfRule>
  </conditionalFormatting>
  <conditionalFormatting sqref="C53:C57">
    <cfRule type="expression" dxfId="81" priority="16">
      <formula>$D53=0</formula>
    </cfRule>
  </conditionalFormatting>
  <conditionalFormatting sqref="C39:D43">
    <cfRule type="expression" dxfId="80" priority="29">
      <formula>$D39=0</formula>
    </cfRule>
  </conditionalFormatting>
  <conditionalFormatting sqref="C67:D71">
    <cfRule type="expression" dxfId="79" priority="15">
      <formula>$D67=0</formula>
    </cfRule>
  </conditionalFormatting>
  <conditionalFormatting sqref="C81:D85">
    <cfRule type="expression" dxfId="78" priority="14">
      <formula>$D81=0</formula>
    </cfRule>
  </conditionalFormatting>
  <conditionalFormatting sqref="C95:D99">
    <cfRule type="expression" dxfId="77" priority="13">
      <formula>$D95=0</formula>
    </cfRule>
  </conditionalFormatting>
  <conditionalFormatting sqref="C24:K28">
    <cfRule type="expression" dxfId="76" priority="11">
      <formula>$D24=0</formula>
    </cfRule>
  </conditionalFormatting>
  <conditionalFormatting sqref="D12:D57">
    <cfRule type="expression" dxfId="75" priority="26">
      <formula>$D12=0</formula>
    </cfRule>
  </conditionalFormatting>
  <conditionalFormatting sqref="D8:K18 F19:K19 D20:K21">
    <cfRule type="expression" dxfId="74" priority="67">
      <formula>$D8=0</formula>
    </cfRule>
  </conditionalFormatting>
  <conditionalFormatting sqref="E3">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19">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34">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48">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62">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76">
    <cfRule type="colorScale" priority="21">
      <colorScale>
        <cfvo type="num" val="0"/>
        <cfvo type="num" val="1"/>
        <color rgb="FFF7ABAB"/>
        <color theme="9" tint="0.39997558519241921"/>
      </colorScale>
    </cfRule>
    <cfRule type="iconSet" priority="22">
      <iconSet iconSet="3Symbols">
        <cfvo type="percent" val="0"/>
        <cfvo type="num" val="0.33"/>
        <cfvo type="num" val="1"/>
      </iconSet>
    </cfRule>
  </conditionalFormatting>
  <conditionalFormatting sqref="E90">
    <cfRule type="colorScale" priority="18">
      <colorScale>
        <cfvo type="num" val="0"/>
        <cfvo type="num" val="1"/>
        <color rgb="FFF7ABAB"/>
        <color theme="9" tint="0.39997558519241921"/>
      </colorScale>
    </cfRule>
    <cfRule type="iconSet" priority="19">
      <iconSet iconSet="3Symbols">
        <cfvo type="percent" val="0"/>
        <cfvo type="num" val="0.33"/>
        <cfvo type="num" val="1"/>
      </iconSet>
    </cfRule>
  </conditionalFormatting>
  <dataValidations disablePrompts="1" count="1">
    <dataValidation allowBlank="1" showInputMessage="1" showErrorMessage="1" promptTitle="impact score:" prompt="please insert your own defined impact score" sqref="E81:K85 E67:K71 E39:K43 E53:K57 E95:K99" xr:uid="{F17467D9-FF3C-4DAC-B017-806757CE0F07}"/>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006D-C9D8-41C9-B99F-53258E38792D}">
  <dimension ref="A1:O116"/>
  <sheetViews>
    <sheetView topLeftCell="A34" zoomScale="55" zoomScaleNormal="70" workbookViewId="0">
      <selection activeCell="E62" sqref="E62"/>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20" customWidth="1"/>
    <col min="7" max="11" width="20"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LINK!C993</f>
        <v>Dynamic building envelope</v>
      </c>
      <c r="E1" s="31"/>
      <c r="F1" s="31"/>
      <c r="G1" s="32"/>
      <c r="H1" s="32"/>
      <c r="I1" s="32"/>
      <c r="J1" s="32"/>
      <c r="K1" s="32"/>
    </row>
    <row r="2" spans="1:14" ht="26.2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36.75" customHeight="1" outlineLevel="1" thickBot="1" x14ac:dyDescent="1.5">
      <c r="A4" s="22"/>
      <c r="B4" s="38" t="s">
        <v>1949</v>
      </c>
      <c r="C4" s="33" t="str">
        <f>LINK!C293</f>
        <v>DE-1</v>
      </c>
      <c r="D4" s="37" t="str">
        <f>VLOOKUP(C4,overview_of_services!$B$4:$I$52,3,FALSE)</f>
        <v>Window solar shading control</v>
      </c>
      <c r="E4" s="41"/>
      <c r="F4" s="414" t="str">
        <f>LINK!$C$1009</f>
        <v>Service group:</v>
      </c>
      <c r="G4" s="733" t="str">
        <f>VLOOKUP(C4,overview_of_services!$B$4:$I$52,2,FALSE)</f>
        <v>Window control</v>
      </c>
      <c r="H4" s="733"/>
      <c r="I4" s="414"/>
      <c r="J4" s="19"/>
      <c r="K4" s="19"/>
      <c r="M4" s="145" t="s">
        <v>1950</v>
      </c>
      <c r="N4" s="145">
        <f>ROW()</f>
        <v>4</v>
      </c>
    </row>
    <row r="5" spans="1:14" ht="5.25"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No sun shading or only manual operation</v>
      </c>
      <c r="E8" s="198">
        <v>0</v>
      </c>
      <c r="F8" s="198">
        <v>0</v>
      </c>
      <c r="G8" s="198">
        <v>0</v>
      </c>
      <c r="H8" s="198">
        <v>0</v>
      </c>
      <c r="I8" s="198">
        <v>0</v>
      </c>
      <c r="J8" s="198">
        <v>0</v>
      </c>
      <c r="K8" s="198">
        <v>0</v>
      </c>
    </row>
    <row r="9" spans="1:14" s="145" customFormat="1" ht="35.25" customHeight="1" outlineLevel="2" x14ac:dyDescent="0.75">
      <c r="A9" s="22"/>
      <c r="B9" s="22"/>
      <c r="C9" s="35" t="str">
        <f>LINK!$C$1002</f>
        <v>level 1</v>
      </c>
      <c r="D9" s="1" t="str">
        <f>VLOOKUP(C4,overview_of_services!$B$4:$I$52,5,FALSE)</f>
        <v>Motorized operation with manual control</v>
      </c>
      <c r="E9" s="198">
        <v>1</v>
      </c>
      <c r="F9" s="198">
        <v>0</v>
      </c>
      <c r="G9" s="198">
        <v>1</v>
      </c>
      <c r="H9" s="198">
        <v>1</v>
      </c>
      <c r="I9" s="198">
        <v>0</v>
      </c>
      <c r="J9" s="198">
        <v>0</v>
      </c>
      <c r="K9" s="198">
        <v>0</v>
      </c>
    </row>
    <row r="10" spans="1:14" s="145" customFormat="1" ht="35.25" customHeight="1" outlineLevel="2" x14ac:dyDescent="0.75">
      <c r="A10" s="22"/>
      <c r="B10" s="22"/>
      <c r="C10" s="35" t="str">
        <f>LINK!$C$1003</f>
        <v>level 2</v>
      </c>
      <c r="D10" s="1" t="str">
        <f>VLOOKUP(C4,overview_of_services!$B$4:$I$52,6,FALSE)</f>
        <v>Motorized operation with automatic control based on sensor data</v>
      </c>
      <c r="E10" s="198">
        <v>2</v>
      </c>
      <c r="F10" s="198">
        <v>0</v>
      </c>
      <c r="G10" s="198">
        <v>1</v>
      </c>
      <c r="H10" s="198">
        <v>2</v>
      </c>
      <c r="I10" s="198">
        <v>1</v>
      </c>
      <c r="J10" s="198">
        <v>0</v>
      </c>
      <c r="K10" s="198">
        <v>0</v>
      </c>
    </row>
    <row r="11" spans="1:14" s="145" customFormat="1" ht="35.25" customHeight="1" outlineLevel="2" x14ac:dyDescent="0.75">
      <c r="A11" s="22"/>
      <c r="B11" s="22"/>
      <c r="C11" s="35" t="str">
        <f>LINK!$C$1004</f>
        <v>level 3</v>
      </c>
      <c r="D11" s="1" t="str">
        <f>VLOOKUP(C4,overview_of_services!$B$4:$I$52,7,FALSE)</f>
        <v>Combined light/blind/HVAC control</v>
      </c>
      <c r="E11" s="198">
        <v>3</v>
      </c>
      <c r="F11" s="198">
        <v>0</v>
      </c>
      <c r="G11" s="198">
        <v>2</v>
      </c>
      <c r="H11" s="198">
        <v>3</v>
      </c>
      <c r="I11" s="198">
        <v>2</v>
      </c>
      <c r="J11" s="198">
        <v>0</v>
      </c>
      <c r="K11" s="198">
        <v>0</v>
      </c>
    </row>
    <row r="12" spans="1:14" s="145" customFormat="1" ht="35.25" customHeight="1" outlineLevel="2" x14ac:dyDescent="0.75">
      <c r="A12" s="22"/>
      <c r="B12" s="22"/>
      <c r="C12" s="35" t="str">
        <f>LINK!$C$1005</f>
        <v>level 4</v>
      </c>
      <c r="D12" s="1" t="str">
        <f>VLOOKUP(C4,overview_of_services!$B$4:$I$52,8,FALSE)</f>
        <v>Predictive blind control (e.g. based on weather forecast)</v>
      </c>
      <c r="E12" s="198">
        <v>3</v>
      </c>
      <c r="F12" s="198">
        <v>0</v>
      </c>
      <c r="G12" s="198">
        <v>3</v>
      </c>
      <c r="H12" s="198">
        <v>3</v>
      </c>
      <c r="I12" s="198">
        <v>3</v>
      </c>
      <c r="J12" s="198">
        <v>0</v>
      </c>
      <c r="K12" s="198">
        <v>0</v>
      </c>
    </row>
    <row r="13" spans="1:14" s="145" customFormat="1" ht="6" customHeight="1" outlineLevel="3" thickBot="1" x14ac:dyDescent="0.9">
      <c r="A13" s="22"/>
      <c r="B13" s="22"/>
      <c r="C13" s="23"/>
      <c r="D13" s="23"/>
      <c r="E13" s="24"/>
      <c r="F13" s="24"/>
      <c r="G13" s="24"/>
      <c r="H13" s="24"/>
      <c r="I13" s="24"/>
      <c r="J13" s="24"/>
      <c r="K13" s="24"/>
    </row>
    <row r="14" spans="1:14" s="145" customFormat="1" ht="30.75" customHeight="1" outlineLevel="3" thickBot="1" x14ac:dyDescent="0.9">
      <c r="A14" s="22"/>
      <c r="B14" s="22"/>
      <c r="C14" s="20"/>
      <c r="D14" s="20" t="str">
        <f>LINK!$C$1007</f>
        <v>Information sources</v>
      </c>
      <c r="E14" s="3" t="s">
        <v>1953</v>
      </c>
      <c r="F14" s="5" t="s">
        <v>1953</v>
      </c>
      <c r="G14" s="5" t="s">
        <v>1953</v>
      </c>
      <c r="H14" s="5" t="s">
        <v>1953</v>
      </c>
      <c r="I14" s="5" t="s">
        <v>1953</v>
      </c>
      <c r="J14" s="5" t="s">
        <v>1953</v>
      </c>
      <c r="K14" s="5" t="s">
        <v>1953</v>
      </c>
    </row>
    <row r="15" spans="1:14" s="145" customFormat="1" ht="30.75" customHeight="1" outlineLevel="3" thickBot="1" x14ac:dyDescent="0.9">
      <c r="A15" s="22"/>
      <c r="B15" s="22"/>
      <c r="C15" s="20"/>
      <c r="D15" s="20" t="str">
        <f>LINK!$C$1008</f>
        <v>Standard?</v>
      </c>
      <c r="E15" s="3"/>
      <c r="F15" s="4"/>
      <c r="G15" s="5"/>
      <c r="H15" s="5"/>
      <c r="I15" s="5"/>
      <c r="J15" s="5"/>
      <c r="K15" s="5"/>
    </row>
    <row r="16" spans="1:14" ht="20.25" customHeight="1" outlineLevel="2" thickBot="1" x14ac:dyDescent="0.9">
      <c r="C16" s="22"/>
      <c r="D16" s="22"/>
      <c r="E16" s="22"/>
      <c r="F16" s="22"/>
      <c r="G16" s="25"/>
      <c r="H16" s="25"/>
      <c r="I16" s="25"/>
      <c r="J16" s="25"/>
      <c r="K16" s="25"/>
    </row>
    <row r="17" spans="1:14" ht="17.25" customHeight="1" outlineLevel="1" thickBot="1" x14ac:dyDescent="0.9">
      <c r="C17" s="34" t="str">
        <f>LINK!$C$998</f>
        <v>code</v>
      </c>
      <c r="D17" s="28" t="str">
        <f>LINK!$C$999</f>
        <v>service</v>
      </c>
      <c r="E17" s="21">
        <f>VLOOKUP(C18,overview_of_services!$B$4:$O$111,9,FALSE)</f>
        <v>0</v>
      </c>
      <c r="F17" s="22"/>
      <c r="G17" s="25"/>
      <c r="H17" s="25"/>
      <c r="I17" s="25"/>
      <c r="J17" s="25"/>
      <c r="K17" s="25"/>
    </row>
    <row r="18" spans="1:14" s="145" customFormat="1" ht="36.75" customHeight="1" outlineLevel="1" thickBot="1" x14ac:dyDescent="1.5">
      <c r="A18" s="22"/>
      <c r="B18" s="38" t="s">
        <v>1949</v>
      </c>
      <c r="C18" s="33" t="str">
        <f>LINK!C294</f>
        <v>DE-2</v>
      </c>
      <c r="D18" s="37" t="str">
        <f>VLOOKUP(C18,overview_of_services!$B$4:$I$52,3,FALSE)</f>
        <v>Window open/closed control, combined with HVAC system</v>
      </c>
      <c r="E18" s="41"/>
      <c r="F18" s="414" t="str">
        <f>LINK!$C$1009</f>
        <v>Service group:</v>
      </c>
      <c r="G18" s="733" t="str">
        <f>VLOOKUP(C18,overview_of_services!$B$4:$I$52,2,FALSE)</f>
        <v>Window control</v>
      </c>
      <c r="H18" s="733"/>
      <c r="I18" s="414"/>
      <c r="J18" s="19"/>
      <c r="K18" s="19"/>
      <c r="M18" s="145" t="s">
        <v>1950</v>
      </c>
      <c r="N18" s="145">
        <f>ROW()</f>
        <v>18</v>
      </c>
    </row>
    <row r="19" spans="1:14" ht="5.25" customHeight="1" outlineLevel="1" x14ac:dyDescent="0.75">
      <c r="C19" s="22"/>
      <c r="D19" s="22"/>
      <c r="E19" s="22"/>
      <c r="F19" s="22"/>
      <c r="G19" s="22"/>
      <c r="H19" s="22"/>
      <c r="I19" s="22"/>
      <c r="J19" s="22"/>
      <c r="K19" s="22"/>
    </row>
    <row r="20" spans="1:14" ht="20.25" customHeight="1" outlineLevel="2" x14ac:dyDescent="0.75">
      <c r="C20" s="734" t="str">
        <f>LINK!$C$1000</f>
        <v>Functionality levels</v>
      </c>
      <c r="D20" s="734"/>
      <c r="E20" s="736" t="str">
        <f>LINK!$C$1006</f>
        <v>IMPACTS</v>
      </c>
      <c r="F20" s="736"/>
      <c r="G20" s="736"/>
      <c r="H20" s="736"/>
      <c r="I20" s="736"/>
      <c r="J20" s="736"/>
      <c r="K20" s="736"/>
    </row>
    <row r="21" spans="1:14" ht="36.75" customHeight="1" outlineLevel="2" thickBot="1" x14ac:dyDescent="0.9">
      <c r="C21" s="735"/>
      <c r="D21" s="735"/>
      <c r="E21" s="26" t="str">
        <f>LINK!$C$966</f>
        <v>Energy efficiency</v>
      </c>
      <c r="F21" s="26" t="str">
        <f>LINK!$C$967</f>
        <v>Energy flexibility and storage</v>
      </c>
      <c r="G21" s="26" t="str">
        <f>LINK!$C$968</f>
        <v>Comfort</v>
      </c>
      <c r="H21" s="26" t="str">
        <f>LINK!$C$969</f>
        <v>Convenience</v>
      </c>
      <c r="I21" s="26" t="str">
        <f>LINK!$C$970</f>
        <v>Health, well-being and accessibility</v>
      </c>
      <c r="J21" s="26" t="str">
        <f>LINK!$C$971</f>
        <v>Maintenance and fault prediction</v>
      </c>
      <c r="K21" s="26" t="str">
        <f>LINK!$C$972</f>
        <v>Information to occupants</v>
      </c>
    </row>
    <row r="22" spans="1:14" s="145" customFormat="1" ht="35.25" customHeight="1" outlineLevel="2" thickTop="1" x14ac:dyDescent="0.75">
      <c r="A22" s="22"/>
      <c r="B22" s="22"/>
      <c r="C22" s="35" t="str">
        <f>LINK!$C$1001</f>
        <v>level 0</v>
      </c>
      <c r="D22" s="21" t="str">
        <f>VLOOKUP(C18,overview_of_services!$B$4:$I$52,4,FALSE)</f>
        <v>Manual operation or only fixed windows</v>
      </c>
      <c r="E22" s="198">
        <v>0</v>
      </c>
      <c r="F22" s="198">
        <v>0</v>
      </c>
      <c r="G22" s="198">
        <v>0</v>
      </c>
      <c r="H22" s="198">
        <v>0</v>
      </c>
      <c r="I22" s="198">
        <v>0</v>
      </c>
      <c r="J22" s="198">
        <v>0</v>
      </c>
      <c r="K22" s="198">
        <v>0</v>
      </c>
    </row>
    <row r="23" spans="1:14" s="145" customFormat="1" ht="35.25" customHeight="1" outlineLevel="2" x14ac:dyDescent="0.75">
      <c r="A23" s="22"/>
      <c r="B23" s="22"/>
      <c r="C23" s="35" t="str">
        <f>LINK!$C$1002</f>
        <v>level 1</v>
      </c>
      <c r="D23" s="1" t="str">
        <f>VLOOKUP(C18,overview_of_services!$B$4:$I$52,5,FALSE)</f>
        <v>Open/closed detection to shut down heating or cooling systems</v>
      </c>
      <c r="E23" s="198">
        <v>2</v>
      </c>
      <c r="F23" s="198">
        <v>0</v>
      </c>
      <c r="G23" s="198">
        <v>1</v>
      </c>
      <c r="H23" s="198">
        <v>1</v>
      </c>
      <c r="I23" s="198">
        <v>0</v>
      </c>
      <c r="J23" s="198">
        <v>0</v>
      </c>
      <c r="K23" s="198">
        <v>0</v>
      </c>
    </row>
    <row r="24" spans="1:14" s="145" customFormat="1" ht="35.25" customHeight="1" outlineLevel="2" x14ac:dyDescent="0.75">
      <c r="A24" s="22"/>
      <c r="B24" s="22"/>
      <c r="C24" s="35" t="str">
        <f>LINK!$C$1003</f>
        <v>level 2</v>
      </c>
      <c r="D24" s="1" t="str">
        <f>VLOOKUP(C18,overview_of_services!$B$4:$I$52,6,FALSE)</f>
        <v>Level 1 + Automised mechanical window opening based on room sensor data</v>
      </c>
      <c r="E24" s="198">
        <v>2</v>
      </c>
      <c r="F24" s="198">
        <v>0</v>
      </c>
      <c r="G24" s="198">
        <v>2</v>
      </c>
      <c r="H24" s="198">
        <v>1</v>
      </c>
      <c r="I24" s="198">
        <v>1</v>
      </c>
      <c r="J24" s="198">
        <v>0</v>
      </c>
      <c r="K24" s="198">
        <v>0</v>
      </c>
    </row>
    <row r="25" spans="1:14" s="145" customFormat="1" ht="35.25" customHeight="1" outlineLevel="2" x14ac:dyDescent="0.75">
      <c r="A25" s="22"/>
      <c r="B25" s="22"/>
      <c r="C25" s="35" t="str">
        <f>LINK!$C$1004</f>
        <v>level 3</v>
      </c>
      <c r="D25" s="1" t="str">
        <f>VLOOKUP(C18,overview_of_services!$B$4:$I$52,7,FALSE)</f>
        <v>Level 2 + Centralized coordination of operable windows, e.g. to control free natural night cooling</v>
      </c>
      <c r="E25" s="198">
        <v>2</v>
      </c>
      <c r="F25" s="198">
        <v>0</v>
      </c>
      <c r="G25" s="198">
        <v>2</v>
      </c>
      <c r="H25" s="198">
        <v>2</v>
      </c>
      <c r="I25" s="198">
        <v>1</v>
      </c>
      <c r="J25" s="198">
        <v>0</v>
      </c>
      <c r="K25" s="198">
        <v>0</v>
      </c>
    </row>
    <row r="26" spans="1:14" s="145" customFormat="1" ht="35.25" customHeight="1" outlineLevel="2" x14ac:dyDescent="0.75">
      <c r="A26" s="22"/>
      <c r="B26" s="22"/>
      <c r="C26" s="35" t="str">
        <f>LINK!$C$1005</f>
        <v>level 4</v>
      </c>
      <c r="D26" s="1">
        <f>VLOOKUP(C18,overview_of_services!$B$4:$I$52,8,FALSE)</f>
        <v>0</v>
      </c>
      <c r="E26" s="200"/>
      <c r="F26" s="198"/>
      <c r="G26" s="200"/>
      <c r="H26" s="200"/>
      <c r="I26" s="198"/>
      <c r="J26" s="198"/>
      <c r="K26" s="198"/>
    </row>
    <row r="27" spans="1:14" s="145" customFormat="1" ht="6" customHeight="1" outlineLevel="3" thickBot="1" x14ac:dyDescent="0.9">
      <c r="A27" s="22"/>
      <c r="B27" s="22"/>
      <c r="C27" s="23"/>
      <c r="D27" s="23"/>
      <c r="E27" s="24"/>
      <c r="F27" s="24"/>
      <c r="G27" s="24"/>
      <c r="H27" s="24"/>
      <c r="I27" s="24"/>
      <c r="J27" s="24"/>
      <c r="K27" s="24"/>
    </row>
    <row r="28" spans="1:14" s="145" customFormat="1" ht="30.75" customHeight="1" outlineLevel="3" thickBot="1" x14ac:dyDescent="0.9">
      <c r="A28" s="22"/>
      <c r="B28" s="22"/>
      <c r="C28" s="20"/>
      <c r="D28" s="20" t="str">
        <f>LINK!$C$1007</f>
        <v>Information sources</v>
      </c>
      <c r="E28" s="3" t="s">
        <v>1953</v>
      </c>
      <c r="F28" s="5" t="s">
        <v>1953</v>
      </c>
      <c r="G28" s="5" t="s">
        <v>1953</v>
      </c>
      <c r="H28" s="5" t="s">
        <v>1953</v>
      </c>
      <c r="I28" s="5" t="s">
        <v>1953</v>
      </c>
      <c r="J28" s="5" t="s">
        <v>1953</v>
      </c>
      <c r="K28" s="5" t="s">
        <v>1953</v>
      </c>
    </row>
    <row r="29" spans="1:14" s="145" customFormat="1" ht="30.75" customHeight="1" outlineLevel="3" thickBot="1" x14ac:dyDescent="0.9">
      <c r="A29" s="22"/>
      <c r="B29" s="22"/>
      <c r="C29" s="20"/>
      <c r="D29" s="20" t="str">
        <f>LINK!$C$1008</f>
        <v>Standard?</v>
      </c>
      <c r="E29" s="3"/>
      <c r="F29" s="4"/>
      <c r="G29" s="5"/>
      <c r="H29" s="5"/>
      <c r="I29" s="5"/>
      <c r="J29" s="5"/>
      <c r="K29" s="5"/>
    </row>
    <row r="30" spans="1:14" ht="20.25" customHeight="1" outlineLevel="2" x14ac:dyDescent="0.75">
      <c r="C30" s="22"/>
      <c r="D30" s="22"/>
      <c r="E30" s="22"/>
      <c r="F30" s="22"/>
      <c r="G30" s="25"/>
      <c r="H30" s="25"/>
      <c r="I30" s="25"/>
      <c r="J30" s="25"/>
      <c r="K30" s="25"/>
    </row>
    <row r="31" spans="1:14" ht="20.25" customHeight="1" outlineLevel="2" x14ac:dyDescent="0.75">
      <c r="C31" s="22"/>
      <c r="D31" s="22"/>
      <c r="E31" s="22"/>
      <c r="F31" s="22"/>
      <c r="G31" s="25"/>
      <c r="H31" s="25"/>
      <c r="I31" s="25"/>
      <c r="J31" s="25"/>
      <c r="K31" s="25"/>
    </row>
    <row r="32" spans="1:14" ht="20.25" customHeight="1" outlineLevel="2" thickBot="1" x14ac:dyDescent="0.9">
      <c r="C32" s="22"/>
      <c r="D32" s="22"/>
      <c r="E32" s="22"/>
      <c r="F32" s="22"/>
      <c r="G32" s="25"/>
      <c r="H32" s="25"/>
      <c r="I32" s="25"/>
      <c r="J32" s="25"/>
      <c r="K32" s="25"/>
    </row>
    <row r="33" spans="3:14" ht="15.5" outlineLevel="1" thickBot="1" x14ac:dyDescent="0.9">
      <c r="C33" s="34" t="str">
        <f>LINK!$C$998</f>
        <v>code</v>
      </c>
      <c r="D33" s="28" t="str">
        <f>LINK!$C$999</f>
        <v>service</v>
      </c>
      <c r="E33" s="21">
        <f>VLOOKUP(C34,overview_of_services!$B$4:$O$111,9,FALSE)</f>
        <v>1</v>
      </c>
      <c r="F33" s="22"/>
      <c r="G33" s="25"/>
      <c r="H33" s="25"/>
      <c r="I33" s="25"/>
      <c r="J33" s="25"/>
      <c r="K33" s="25"/>
    </row>
    <row r="34" spans="3:14" ht="32.75" outlineLevel="1" thickBot="1" x14ac:dyDescent="0.9">
      <c r="C34" s="33" t="str">
        <f>LINK!C295</f>
        <v>DE-4</v>
      </c>
      <c r="D34" s="37" t="str">
        <f>VLOOKUP(C34,overview_of_services!$B$4:$I$52,3,FALSE)</f>
        <v>Reporting information regarding performance of dynamic building envelope systems</v>
      </c>
      <c r="E34" s="41"/>
      <c r="F34" s="414" t="str">
        <f>LINK!$C$1009</f>
        <v>Service group:</v>
      </c>
      <c r="G34" s="733" t="str">
        <f>VLOOKUP(C34,overview_of_services!$B$4:$I$52,2,FALSE)</f>
        <v xml:space="preserve">Feedback - Reporting information </v>
      </c>
      <c r="H34" s="733"/>
      <c r="I34" s="414"/>
      <c r="J34" s="19"/>
      <c r="K34" s="19"/>
      <c r="M34" s="145" t="s">
        <v>1950</v>
      </c>
      <c r="N34" s="145">
        <f>ROW()</f>
        <v>34</v>
      </c>
    </row>
    <row r="35" spans="3:14" ht="5.75" customHeight="1" outlineLevel="1" x14ac:dyDescent="0.75">
      <c r="C35" s="22"/>
      <c r="D35" s="22"/>
      <c r="E35" s="22"/>
      <c r="F35" s="22"/>
      <c r="G35" s="22"/>
      <c r="H35" s="22"/>
      <c r="I35" s="22"/>
      <c r="J35" s="22"/>
      <c r="K35" s="22"/>
    </row>
    <row r="36" spans="3:14" ht="14.5" customHeight="1" outlineLevel="1" x14ac:dyDescent="0.75">
      <c r="C36" s="734" t="str">
        <f>LINK!$C$1000</f>
        <v>Functionality levels</v>
      </c>
      <c r="D36" s="734"/>
      <c r="E36" s="736" t="str">
        <f>LINK!$C$1006</f>
        <v>IMPACTS</v>
      </c>
      <c r="F36" s="736"/>
      <c r="G36" s="736"/>
      <c r="H36" s="736"/>
      <c r="I36" s="736"/>
      <c r="J36" s="736"/>
      <c r="K36" s="736"/>
    </row>
    <row r="37" spans="3:14" ht="30.25" outlineLevel="1" thickBot="1" x14ac:dyDescent="0.9">
      <c r="C37" s="735"/>
      <c r="D37" s="735"/>
      <c r="E37" s="26" t="str">
        <f>LINK!$C$966</f>
        <v>Energy efficiency</v>
      </c>
      <c r="F37" s="26" t="str">
        <f>LINK!$C$967</f>
        <v>Energy flexibility and storage</v>
      </c>
      <c r="G37" s="26" t="str">
        <f>LINK!$C$968</f>
        <v>Comfort</v>
      </c>
      <c r="H37" s="26" t="str">
        <f>LINK!$C$969</f>
        <v>Convenience</v>
      </c>
      <c r="I37" s="26" t="str">
        <f>LINK!$C$970</f>
        <v>Health, well-being and accessibility</v>
      </c>
      <c r="J37" s="26" t="str">
        <f>LINK!$C$971</f>
        <v>Maintenance and fault prediction</v>
      </c>
      <c r="K37" s="26" t="str">
        <f>LINK!$C$972</f>
        <v>Information to occupants</v>
      </c>
    </row>
    <row r="38" spans="3:14" ht="21.75" outlineLevel="1" thickTop="1" x14ac:dyDescent="0.75">
      <c r="C38" s="35" t="str">
        <f>LINK!$C$1001</f>
        <v>level 0</v>
      </c>
      <c r="D38" s="21" t="str">
        <f>VLOOKUP(C34,overview_of_services!$B$4:$I$52,4,FALSE)</f>
        <v>No reporting</v>
      </c>
      <c r="E38" s="198">
        <v>0</v>
      </c>
      <c r="F38" s="198">
        <v>0</v>
      </c>
      <c r="G38" s="198">
        <v>0</v>
      </c>
      <c r="H38" s="198">
        <v>0</v>
      </c>
      <c r="I38" s="198">
        <v>0</v>
      </c>
      <c r="J38" s="198">
        <v>0</v>
      </c>
      <c r="K38" s="198">
        <v>0</v>
      </c>
    </row>
    <row r="39" spans="3:14" ht="21" outlineLevel="1" x14ac:dyDescent="0.75">
      <c r="C39" s="35" t="str">
        <f>LINK!$C$1002</f>
        <v>level 1</v>
      </c>
      <c r="D39" s="1" t="str">
        <f>VLOOKUP(C34,overview_of_services!$B$4:$I$52,5,FALSE)</f>
        <v>Position of each product &amp; fault detection</v>
      </c>
      <c r="E39" s="198">
        <v>0</v>
      </c>
      <c r="F39" s="198">
        <v>0</v>
      </c>
      <c r="G39" s="198">
        <v>0</v>
      </c>
      <c r="H39" s="198">
        <v>0</v>
      </c>
      <c r="I39" s="198">
        <v>0</v>
      </c>
      <c r="J39" s="198">
        <v>1</v>
      </c>
      <c r="K39" s="198">
        <v>1</v>
      </c>
    </row>
    <row r="40" spans="3:14" ht="21" outlineLevel="1" x14ac:dyDescent="0.75">
      <c r="C40" s="35" t="str">
        <f>LINK!$C$1003</f>
        <v>level 2</v>
      </c>
      <c r="D40" s="1" t="str">
        <f>VLOOKUP(C34,overview_of_services!$B$4:$I$52,6,FALSE)</f>
        <v>Position of each product, fault detection &amp; predictive maintenance</v>
      </c>
      <c r="E40" s="198">
        <v>0</v>
      </c>
      <c r="F40" s="198">
        <v>0</v>
      </c>
      <c r="G40" s="198">
        <v>0</v>
      </c>
      <c r="H40" s="198">
        <v>0</v>
      </c>
      <c r="I40" s="198">
        <v>0</v>
      </c>
      <c r="J40" s="198">
        <v>1</v>
      </c>
      <c r="K40" s="198">
        <v>2</v>
      </c>
    </row>
    <row r="41" spans="3:14" ht="33.5" customHeight="1" outlineLevel="1" x14ac:dyDescent="0.75">
      <c r="C41" s="35" t="str">
        <f>LINK!$C$1004</f>
        <v>level 3</v>
      </c>
      <c r="D41" s="1" t="str">
        <f>VLOOKUP(C34,overview_of_services!$B$4:$I$52,7,FALSE)</f>
        <v>Position of each product, fault detection, predictive maintenance, real-time sensor data (wind, lux, temperature…)</v>
      </c>
      <c r="E41" s="198">
        <v>0</v>
      </c>
      <c r="F41" s="198">
        <v>0</v>
      </c>
      <c r="G41" s="198">
        <v>0</v>
      </c>
      <c r="H41" s="198">
        <v>0</v>
      </c>
      <c r="I41" s="198">
        <v>0</v>
      </c>
      <c r="J41" s="198">
        <v>1</v>
      </c>
      <c r="K41" s="198">
        <v>3</v>
      </c>
    </row>
    <row r="42" spans="3:14" ht="37.5" customHeight="1" outlineLevel="1" x14ac:dyDescent="0.75">
      <c r="C42" s="35" t="str">
        <f>LINK!$C$1005</f>
        <v>level 4</v>
      </c>
      <c r="D42" s="1" t="str">
        <f>VLOOKUP(C34,overview_of_services!$B$4:$I$52,8,FALSE)</f>
        <v>Position of each product, fault detection, predictive maintenance, real-time &amp; historical sensor data (wind, lux, temperature…)</v>
      </c>
      <c r="E42" s="198">
        <v>0</v>
      </c>
      <c r="F42" s="198">
        <v>0</v>
      </c>
      <c r="G42" s="198">
        <v>0</v>
      </c>
      <c r="H42" s="198">
        <v>1</v>
      </c>
      <c r="I42" s="198">
        <v>0</v>
      </c>
      <c r="J42" s="198">
        <v>2</v>
      </c>
      <c r="K42" s="198">
        <v>3</v>
      </c>
    </row>
    <row r="43" spans="3:14" ht="15.5" outlineLevel="1" thickBot="1" x14ac:dyDescent="0.9">
      <c r="C43" s="23"/>
      <c r="D43" s="23"/>
      <c r="E43" s="24"/>
      <c r="F43" s="24"/>
      <c r="G43" s="24"/>
      <c r="H43" s="24"/>
      <c r="I43" s="24"/>
      <c r="J43" s="24"/>
      <c r="K43" s="24"/>
    </row>
    <row r="44" spans="3:14" ht="15.5" outlineLevel="2" thickBot="1" x14ac:dyDescent="0.9">
      <c r="C44" s="20"/>
      <c r="D44" s="20" t="str">
        <f>LINK!$C$1007</f>
        <v>Information sources</v>
      </c>
      <c r="E44" s="3" t="s">
        <v>1953</v>
      </c>
      <c r="F44" s="5" t="s">
        <v>1953</v>
      </c>
      <c r="G44" s="5" t="s">
        <v>1953</v>
      </c>
      <c r="H44" s="5" t="s">
        <v>1953</v>
      </c>
      <c r="I44" s="5" t="s">
        <v>1953</v>
      </c>
      <c r="J44" s="5" t="s">
        <v>1953</v>
      </c>
      <c r="K44" s="5" t="s">
        <v>1953</v>
      </c>
    </row>
    <row r="45" spans="3:14" ht="15.5" outlineLevel="2" thickBot="1" x14ac:dyDescent="0.9">
      <c r="C45" s="20"/>
      <c r="D45" s="20" t="str">
        <f>LINK!$C$1008</f>
        <v>Standard?</v>
      </c>
      <c r="E45" s="3"/>
      <c r="F45" s="4"/>
      <c r="G45" s="5"/>
      <c r="H45" s="5"/>
      <c r="I45" s="5"/>
      <c r="J45" s="5"/>
      <c r="K45" s="5"/>
    </row>
    <row r="46" spans="3:14" outlineLevel="1" x14ac:dyDescent="0.75"/>
    <row r="47" spans="3:14" ht="15.5" outlineLevel="1" thickBot="1" x14ac:dyDescent="0.9"/>
    <row r="48" spans="3:14" ht="15.5" thickBot="1" x14ac:dyDescent="0.9">
      <c r="C48" s="34" t="str">
        <f>LINK!$C$998</f>
        <v>code</v>
      </c>
      <c r="D48" s="28" t="str">
        <f>LINK!$C$999</f>
        <v>service</v>
      </c>
      <c r="E48" s="21">
        <f>VLOOKUP(C49,overview_of_services!$B$4:$O$111,9,FALSE)</f>
        <v>0</v>
      </c>
      <c r="F48" s="22"/>
      <c r="G48" s="25"/>
      <c r="H48" s="25"/>
      <c r="I48" s="25"/>
      <c r="J48" s="25"/>
      <c r="K48" s="25"/>
    </row>
    <row r="49" spans="3:14" ht="16.75" thickBot="1" x14ac:dyDescent="0.9">
      <c r="C49" s="33" t="str">
        <f>LINK!C920</f>
        <v>DE-E1</v>
      </c>
      <c r="D49" s="144" t="str">
        <f>VLOOKUP(C49,overview_of_services!$B$4:$I$111,3,FALSE)</f>
        <v>User defined smart ready service 26</v>
      </c>
      <c r="E49" s="41"/>
      <c r="F49" s="414" t="str">
        <f>LINK!$C$1009</f>
        <v>Service group:</v>
      </c>
      <c r="G49" s="733" t="str">
        <f>VLOOKUP(C49,overview_of_services!$B$4:$I$111,2,FALSE)</f>
        <v>User defined service group 26</v>
      </c>
      <c r="H49" s="733"/>
      <c r="I49" s="414"/>
      <c r="J49" s="19"/>
      <c r="K49" s="19"/>
      <c r="M49" s="145" t="s">
        <v>1950</v>
      </c>
      <c r="N49" s="145">
        <f>ROW()</f>
        <v>49</v>
      </c>
    </row>
    <row r="50" spans="3:14" x14ac:dyDescent="0.75">
      <c r="C50" s="22"/>
      <c r="D50" s="22"/>
      <c r="E50" s="22"/>
      <c r="F50" s="22"/>
      <c r="G50" s="22"/>
      <c r="H50" s="22"/>
      <c r="I50" s="22"/>
      <c r="J50" s="22"/>
      <c r="K50" s="22"/>
    </row>
    <row r="51" spans="3:14" ht="14.5" customHeight="1" x14ac:dyDescent="0.75">
      <c r="C51" s="734" t="str">
        <f>LINK!$C$1000</f>
        <v>Functionality levels</v>
      </c>
      <c r="D51" s="734"/>
      <c r="E51" s="736" t="str">
        <f>LINK!$C$1006</f>
        <v>IMPACTS</v>
      </c>
      <c r="F51" s="736"/>
      <c r="G51" s="736"/>
      <c r="H51" s="736"/>
      <c r="I51" s="736"/>
      <c r="J51" s="736"/>
      <c r="K51" s="736"/>
    </row>
    <row r="52" spans="3:14" ht="30.25" thickBot="1" x14ac:dyDescent="0.9">
      <c r="C52" s="735"/>
      <c r="D52" s="735"/>
      <c r="E52" s="26" t="str">
        <f>LINK!$C$966</f>
        <v>Energy efficiency</v>
      </c>
      <c r="F52" s="26" t="str">
        <f>LINK!$C$967</f>
        <v>Energy flexibility and storage</v>
      </c>
      <c r="G52" s="26" t="str">
        <f>LINK!$C$968</f>
        <v>Comfort</v>
      </c>
      <c r="H52" s="26" t="str">
        <f>LINK!$C$969</f>
        <v>Convenience</v>
      </c>
      <c r="I52" s="26" t="str">
        <f>LINK!$C$970</f>
        <v>Health, well-being and accessibility</v>
      </c>
      <c r="J52" s="26" t="str">
        <f>LINK!$C$971</f>
        <v>Maintenance and fault prediction</v>
      </c>
      <c r="K52" s="26" t="str">
        <f>LINK!$C$972</f>
        <v>Information to occupants</v>
      </c>
    </row>
    <row r="53" spans="3:14" ht="15.5" thickTop="1" x14ac:dyDescent="0.75">
      <c r="C53" s="35" t="str">
        <f>LINK!$C$1001</f>
        <v>level 0</v>
      </c>
      <c r="D53" s="21" t="str">
        <f>VLOOKUP(C49,overview_of_services!$B$4:$I$111,4,FALSE)</f>
        <v>User defined level 1-0</v>
      </c>
      <c r="E53" s="237">
        <v>0</v>
      </c>
      <c r="F53" s="237">
        <v>0</v>
      </c>
      <c r="G53" s="237">
        <v>0</v>
      </c>
      <c r="H53" s="237">
        <v>0</v>
      </c>
      <c r="I53" s="237">
        <v>0</v>
      </c>
      <c r="J53" s="237">
        <v>0</v>
      </c>
      <c r="K53" s="237">
        <v>0</v>
      </c>
    </row>
    <row r="54" spans="3:14" x14ac:dyDescent="0.75">
      <c r="C54" s="35" t="str">
        <f>LINK!$C$1002</f>
        <v>level 1</v>
      </c>
      <c r="D54" s="1" t="str">
        <f>VLOOKUP(C49,overview_of_services!$B$4:$I$111,5,FALSE)</f>
        <v>User defined level 1-1</v>
      </c>
      <c r="E54" s="237">
        <v>0</v>
      </c>
      <c r="F54" s="237">
        <v>0</v>
      </c>
      <c r="G54" s="237">
        <v>0</v>
      </c>
      <c r="H54" s="237">
        <v>0</v>
      </c>
      <c r="I54" s="237">
        <v>0</v>
      </c>
      <c r="J54" s="237">
        <v>0</v>
      </c>
      <c r="K54" s="237">
        <v>0</v>
      </c>
    </row>
    <row r="55" spans="3:14" x14ac:dyDescent="0.75">
      <c r="C55" s="35" t="str">
        <f>LINK!$C$1003</f>
        <v>level 2</v>
      </c>
      <c r="D55" s="1" t="str">
        <f>VLOOKUP(C49,overview_of_services!$B$4:$I$111,6,FALSE)</f>
        <v>User defined level 1-2</v>
      </c>
      <c r="E55" s="237">
        <v>0</v>
      </c>
      <c r="F55" s="237">
        <v>0</v>
      </c>
      <c r="G55" s="237">
        <v>0</v>
      </c>
      <c r="H55" s="237">
        <v>0</v>
      </c>
      <c r="I55" s="237">
        <v>0</v>
      </c>
      <c r="J55" s="237">
        <v>0</v>
      </c>
      <c r="K55" s="237">
        <v>0</v>
      </c>
    </row>
    <row r="56" spans="3:14" x14ac:dyDescent="0.75">
      <c r="C56" s="35" t="str">
        <f>LINK!$C$1004</f>
        <v>level 3</v>
      </c>
      <c r="D56" s="1" t="str">
        <f>VLOOKUP(C49,overview_of_services!$B$4:$I$111,7,FALSE)</f>
        <v>User defined level 1-3</v>
      </c>
      <c r="E56" s="237">
        <v>0</v>
      </c>
      <c r="F56" s="237">
        <v>0</v>
      </c>
      <c r="G56" s="237">
        <v>0</v>
      </c>
      <c r="H56" s="237">
        <v>0</v>
      </c>
      <c r="I56" s="237">
        <v>0</v>
      </c>
      <c r="J56" s="237">
        <v>0</v>
      </c>
      <c r="K56" s="237">
        <v>0</v>
      </c>
    </row>
    <row r="57" spans="3:14" x14ac:dyDescent="0.75">
      <c r="C57" s="35" t="str">
        <f>LINK!$C$1005</f>
        <v>level 4</v>
      </c>
      <c r="D57" s="1" t="str">
        <f>VLOOKUP(C49,overview_of_services!$B$4:$I$111,8,FALSE)</f>
        <v>User defined level 1-4</v>
      </c>
      <c r="E57" s="237">
        <v>0</v>
      </c>
      <c r="F57" s="237">
        <v>0</v>
      </c>
      <c r="G57" s="237">
        <v>0</v>
      </c>
      <c r="H57" s="237">
        <v>0</v>
      </c>
      <c r="I57" s="237">
        <v>0</v>
      </c>
      <c r="J57" s="237">
        <v>0</v>
      </c>
      <c r="K57" s="237">
        <v>0</v>
      </c>
    </row>
    <row r="58" spans="3:14" ht="15.5" thickBot="1" x14ac:dyDescent="0.9">
      <c r="C58" s="23"/>
      <c r="D58" s="23"/>
      <c r="E58" s="24"/>
      <c r="F58" s="24"/>
      <c r="G58" s="24"/>
      <c r="H58" s="24"/>
      <c r="I58" s="24"/>
      <c r="J58" s="24"/>
      <c r="K58" s="24"/>
    </row>
    <row r="59" spans="3:14" ht="15.5" thickBot="1" x14ac:dyDescent="0.9">
      <c r="C59" s="20"/>
      <c r="D59" s="20" t="str">
        <f>LINK!$C$1007</f>
        <v>Information sources</v>
      </c>
      <c r="E59" s="3" t="s">
        <v>24</v>
      </c>
      <c r="F59" s="5" t="s">
        <v>24</v>
      </c>
      <c r="G59" s="5" t="s">
        <v>24</v>
      </c>
      <c r="H59" s="5" t="s">
        <v>24</v>
      </c>
      <c r="I59" s="5" t="s">
        <v>24</v>
      </c>
      <c r="J59" s="5" t="s">
        <v>24</v>
      </c>
      <c r="K59" s="5" t="s">
        <v>24</v>
      </c>
    </row>
    <row r="60" spans="3:14" ht="15.5" thickBot="1" x14ac:dyDescent="0.9">
      <c r="C60" s="20"/>
      <c r="D60" s="20" t="str">
        <f>LINK!$C$1008</f>
        <v>Standard?</v>
      </c>
      <c r="E60" s="3"/>
      <c r="F60" s="4"/>
      <c r="G60" s="5"/>
      <c r="H60" s="5"/>
      <c r="I60" s="5"/>
      <c r="J60" s="5"/>
      <c r="K60" s="5"/>
    </row>
    <row r="61" spans="3:14" ht="15.5" thickBot="1" x14ac:dyDescent="0.9">
      <c r="M61" s="145"/>
      <c r="N61" s="145"/>
    </row>
    <row r="62" spans="3:14" ht="15.5" thickBot="1" x14ac:dyDescent="0.9">
      <c r="C62" s="34" t="str">
        <f>LINK!$C$998</f>
        <v>code</v>
      </c>
      <c r="D62" s="28" t="str">
        <f>LINK!$C$999</f>
        <v>service</v>
      </c>
      <c r="E62" s="21">
        <f>VLOOKUP(C63,overview_of_services!$B$4:$O$111,9,FALSE)</f>
        <v>0</v>
      </c>
      <c r="F62" s="22"/>
      <c r="G62" s="25"/>
      <c r="H62" s="25"/>
      <c r="I62" s="25"/>
      <c r="J62" s="25"/>
      <c r="K62" s="25"/>
    </row>
    <row r="63" spans="3:14" ht="16.75" thickBot="1" x14ac:dyDescent="0.9">
      <c r="C63" s="33" t="str">
        <f>LINK!C921</f>
        <v>DE-E2</v>
      </c>
      <c r="D63" s="144" t="str">
        <f>VLOOKUP(C63,overview_of_services!$B$4:$I$111,3,FALSE)</f>
        <v>User defined smart ready service 27</v>
      </c>
      <c r="E63" s="41"/>
      <c r="F63" s="414" t="str">
        <f>LINK!$C$1009</f>
        <v>Service group:</v>
      </c>
      <c r="G63" s="733" t="str">
        <f>VLOOKUP(C63,overview_of_services!$B$4:$I$111,2,FALSE)</f>
        <v>User defined service group 27</v>
      </c>
      <c r="H63" s="733"/>
      <c r="I63" s="414"/>
      <c r="J63" s="19"/>
      <c r="K63" s="19"/>
      <c r="M63" s="145" t="s">
        <v>1950</v>
      </c>
      <c r="N63" s="145">
        <f>ROW()</f>
        <v>63</v>
      </c>
    </row>
    <row r="64" spans="3:14" x14ac:dyDescent="0.75">
      <c r="C64" s="22"/>
      <c r="D64" s="22"/>
      <c r="E64" s="22"/>
      <c r="F64" s="22"/>
      <c r="G64" s="22"/>
      <c r="H64" s="22"/>
      <c r="I64" s="22"/>
      <c r="J64" s="22"/>
      <c r="K64" s="22"/>
    </row>
    <row r="65" spans="3:14" ht="14.5" customHeight="1" x14ac:dyDescent="0.75">
      <c r="C65" s="734" t="str">
        <f>LINK!$C$1000</f>
        <v>Functionality levels</v>
      </c>
      <c r="D65" s="734"/>
      <c r="E65" s="736" t="str">
        <f>LINK!$C$1006</f>
        <v>IMPACTS</v>
      </c>
      <c r="F65" s="736"/>
      <c r="G65" s="736"/>
      <c r="H65" s="736"/>
      <c r="I65" s="736"/>
      <c r="J65" s="736"/>
      <c r="K65" s="736"/>
    </row>
    <row r="66" spans="3:14" ht="30.25" thickBot="1" x14ac:dyDescent="0.9">
      <c r="C66" s="735"/>
      <c r="D66" s="735"/>
      <c r="E66" s="26" t="str">
        <f>LINK!$C$966</f>
        <v>Energy efficiency</v>
      </c>
      <c r="F66" s="26" t="str">
        <f>LINK!$C$967</f>
        <v>Energy flexibility and storage</v>
      </c>
      <c r="G66" s="26" t="str">
        <f>LINK!$C$968</f>
        <v>Comfort</v>
      </c>
      <c r="H66" s="26" t="str">
        <f>LINK!$C$969</f>
        <v>Convenience</v>
      </c>
      <c r="I66" s="26" t="str">
        <f>LINK!$C$970</f>
        <v>Health, well-being and accessibility</v>
      </c>
      <c r="J66" s="26" t="str">
        <f>LINK!$C$971</f>
        <v>Maintenance and fault prediction</v>
      </c>
      <c r="K66" s="26" t="str">
        <f>LINK!$C$972</f>
        <v>Information to occupants</v>
      </c>
    </row>
    <row r="67" spans="3:14" ht="15.5" thickTop="1" x14ac:dyDescent="0.75">
      <c r="C67" s="35" t="str">
        <f>LINK!$C$1001</f>
        <v>level 0</v>
      </c>
      <c r="D67" s="21" t="str">
        <f>VLOOKUP(C63,overview_of_services!$B$4:$I$111,4,FALSE)</f>
        <v>User defined level 1-0</v>
      </c>
      <c r="E67" s="237">
        <v>0</v>
      </c>
      <c r="F67" s="237">
        <v>0</v>
      </c>
      <c r="G67" s="237">
        <v>0</v>
      </c>
      <c r="H67" s="237">
        <v>0</v>
      </c>
      <c r="I67" s="237">
        <v>0</v>
      </c>
      <c r="J67" s="237">
        <v>0</v>
      </c>
      <c r="K67" s="237">
        <v>0</v>
      </c>
    </row>
    <row r="68" spans="3:14" x14ac:dyDescent="0.75">
      <c r="C68" s="35" t="str">
        <f>LINK!$C$1002</f>
        <v>level 1</v>
      </c>
      <c r="D68" s="1" t="str">
        <f>VLOOKUP(C63,overview_of_services!$B$4:$I$111,5,FALSE)</f>
        <v>User defined level 1-1</v>
      </c>
      <c r="E68" s="237">
        <v>0</v>
      </c>
      <c r="F68" s="237">
        <v>0</v>
      </c>
      <c r="G68" s="237">
        <v>0</v>
      </c>
      <c r="H68" s="237">
        <v>0</v>
      </c>
      <c r="I68" s="237">
        <v>0</v>
      </c>
      <c r="J68" s="237">
        <v>0</v>
      </c>
      <c r="K68" s="237">
        <v>0</v>
      </c>
    </row>
    <row r="69" spans="3:14" x14ac:dyDescent="0.75">
      <c r="C69" s="35" t="str">
        <f>LINK!$C$1003</f>
        <v>level 2</v>
      </c>
      <c r="D69" s="1" t="str">
        <f>VLOOKUP(C63,overview_of_services!$B$4:$I$111,6,FALSE)</f>
        <v>User defined level 1-2</v>
      </c>
      <c r="E69" s="237">
        <v>0</v>
      </c>
      <c r="F69" s="237">
        <v>0</v>
      </c>
      <c r="G69" s="237">
        <v>0</v>
      </c>
      <c r="H69" s="237">
        <v>0</v>
      </c>
      <c r="I69" s="237">
        <v>0</v>
      </c>
      <c r="J69" s="237">
        <v>0</v>
      </c>
      <c r="K69" s="237">
        <v>0</v>
      </c>
    </row>
    <row r="70" spans="3:14" x14ac:dyDescent="0.75">
      <c r="C70" s="35" t="str">
        <f>LINK!$C$1004</f>
        <v>level 3</v>
      </c>
      <c r="D70" s="1" t="str">
        <f>VLOOKUP(C63,overview_of_services!$B$4:$I$111,7,FALSE)</f>
        <v>User defined level 1-3</v>
      </c>
      <c r="E70" s="237">
        <v>0</v>
      </c>
      <c r="F70" s="237">
        <v>0</v>
      </c>
      <c r="G70" s="237">
        <v>0</v>
      </c>
      <c r="H70" s="237">
        <v>0</v>
      </c>
      <c r="I70" s="237">
        <v>0</v>
      </c>
      <c r="J70" s="237">
        <v>0</v>
      </c>
      <c r="K70" s="237">
        <v>0</v>
      </c>
    </row>
    <row r="71" spans="3:14" x14ac:dyDescent="0.75">
      <c r="C71" s="35" t="str">
        <f>LINK!$C$1005</f>
        <v>level 4</v>
      </c>
      <c r="D71" s="1" t="str">
        <f>VLOOKUP(C63,overview_of_services!$B$4:$I$111,8,FALSE)</f>
        <v>User defined level 1-4</v>
      </c>
      <c r="E71" s="237">
        <v>0</v>
      </c>
      <c r="F71" s="237">
        <v>0</v>
      </c>
      <c r="G71" s="237">
        <v>0</v>
      </c>
      <c r="H71" s="237">
        <v>0</v>
      </c>
      <c r="I71" s="237">
        <v>0</v>
      </c>
      <c r="J71" s="237">
        <v>0</v>
      </c>
      <c r="K71" s="237">
        <v>0</v>
      </c>
    </row>
    <row r="72" spans="3:14" ht="15.5" thickBot="1" x14ac:dyDescent="0.9">
      <c r="C72" s="23"/>
      <c r="D72" s="23"/>
      <c r="E72" s="24"/>
      <c r="F72" s="24"/>
      <c r="G72" s="24"/>
      <c r="H72" s="24"/>
      <c r="I72" s="24"/>
      <c r="J72" s="24"/>
      <c r="K72" s="24"/>
    </row>
    <row r="73" spans="3:14" ht="15.5" thickBot="1" x14ac:dyDescent="0.9">
      <c r="C73" s="20"/>
      <c r="D73" s="20" t="str">
        <f>LINK!$C$1007</f>
        <v>Information sources</v>
      </c>
      <c r="E73" s="3" t="s">
        <v>24</v>
      </c>
      <c r="F73" s="5" t="s">
        <v>24</v>
      </c>
      <c r="G73" s="5" t="s">
        <v>24</v>
      </c>
      <c r="H73" s="5" t="s">
        <v>24</v>
      </c>
      <c r="I73" s="5" t="s">
        <v>24</v>
      </c>
      <c r="J73" s="5" t="s">
        <v>24</v>
      </c>
      <c r="K73" s="5" t="s">
        <v>24</v>
      </c>
    </row>
    <row r="74" spans="3:14" ht="15.5" thickBot="1" x14ac:dyDescent="0.9">
      <c r="C74" s="20"/>
      <c r="D74" s="20" t="str">
        <f>LINK!$C$1008</f>
        <v>Standard?</v>
      </c>
      <c r="E74" s="3"/>
      <c r="F74" s="4"/>
      <c r="G74" s="5"/>
      <c r="H74" s="5"/>
      <c r="I74" s="5"/>
      <c r="J74" s="5"/>
      <c r="K74" s="5"/>
    </row>
    <row r="75" spans="3:14" ht="15.5" thickBot="1" x14ac:dyDescent="0.9">
      <c r="M75" s="145"/>
      <c r="N75" s="145"/>
    </row>
    <row r="76" spans="3:14" ht="15.5" thickBot="1" x14ac:dyDescent="0.9">
      <c r="C76" s="34" t="str">
        <f>LINK!$C$998</f>
        <v>code</v>
      </c>
      <c r="D76" s="28" t="str">
        <f>LINK!$C$999</f>
        <v>service</v>
      </c>
      <c r="E76" s="21">
        <f>VLOOKUP(C77,overview_of_services!$B$4:$O$111,9,FALSE)</f>
        <v>0</v>
      </c>
      <c r="F76" s="22"/>
      <c r="G76" s="25"/>
      <c r="H76" s="25"/>
      <c r="I76" s="25"/>
      <c r="J76" s="25"/>
      <c r="K76" s="25"/>
    </row>
    <row r="77" spans="3:14" ht="16.75" thickBot="1" x14ac:dyDescent="0.9">
      <c r="C77" s="33" t="str">
        <f>LINK!C922</f>
        <v>DE-E3</v>
      </c>
      <c r="D77" s="144" t="str">
        <f>VLOOKUP(C77,overview_of_services!$B$4:$I$111,3,FALSE)</f>
        <v>User defined smart ready service 28</v>
      </c>
      <c r="E77" s="41"/>
      <c r="F77" s="414" t="str">
        <f>LINK!$C$1009</f>
        <v>Service group:</v>
      </c>
      <c r="G77" s="733" t="str">
        <f>VLOOKUP(C77,overview_of_services!$B$4:$I$111,2,FALSE)</f>
        <v>User defined service group 28</v>
      </c>
      <c r="H77" s="733"/>
      <c r="I77" s="414"/>
      <c r="J77" s="19"/>
      <c r="K77" s="19"/>
      <c r="M77" s="145" t="s">
        <v>1950</v>
      </c>
      <c r="N77" s="145">
        <f>ROW()</f>
        <v>77</v>
      </c>
    </row>
    <row r="78" spans="3:14" x14ac:dyDescent="0.75">
      <c r="C78" s="22"/>
      <c r="D78" s="22"/>
      <c r="E78" s="22"/>
      <c r="F78" s="22"/>
      <c r="G78" s="22"/>
      <c r="H78" s="22"/>
      <c r="I78" s="22"/>
      <c r="J78" s="22"/>
      <c r="K78" s="22"/>
    </row>
    <row r="79" spans="3:14" ht="14.5" customHeight="1" x14ac:dyDescent="0.75">
      <c r="C79" s="734" t="str">
        <f>LINK!$C$1000</f>
        <v>Functionality levels</v>
      </c>
      <c r="D79" s="734"/>
      <c r="E79" s="736" t="str">
        <f>LINK!$C$1006</f>
        <v>IMPACTS</v>
      </c>
      <c r="F79" s="736"/>
      <c r="G79" s="736"/>
      <c r="H79" s="736"/>
      <c r="I79" s="736"/>
      <c r="J79" s="736"/>
      <c r="K79" s="736"/>
    </row>
    <row r="80" spans="3:14" ht="30.25" thickBot="1" x14ac:dyDescent="0.9">
      <c r="C80" s="735"/>
      <c r="D80" s="735"/>
      <c r="E80" s="26" t="str">
        <f>LINK!$C$966</f>
        <v>Energy efficiency</v>
      </c>
      <c r="F80" s="26" t="str">
        <f>LINK!$C$967</f>
        <v>Energy flexibility and storage</v>
      </c>
      <c r="G80" s="26" t="str">
        <f>LINK!$C$968</f>
        <v>Comfort</v>
      </c>
      <c r="H80" s="26" t="str">
        <f>LINK!$C$969</f>
        <v>Convenience</v>
      </c>
      <c r="I80" s="26" t="str">
        <f>LINK!$C$970</f>
        <v>Health, well-being and accessibility</v>
      </c>
      <c r="J80" s="26" t="str">
        <f>LINK!$C$971</f>
        <v>Maintenance and fault prediction</v>
      </c>
      <c r="K80" s="26" t="str">
        <f>LINK!$C$972</f>
        <v>Information to occupants</v>
      </c>
    </row>
    <row r="81" spans="3:14" ht="15.5" thickTop="1" x14ac:dyDescent="0.75">
      <c r="C81" s="35" t="str">
        <f>LINK!$C$1001</f>
        <v>level 0</v>
      </c>
      <c r="D81" s="21" t="str">
        <f>VLOOKUP(C77,overview_of_services!$B$4:$I$111,4,FALSE)</f>
        <v>User defined level 1-0</v>
      </c>
      <c r="E81" s="237">
        <v>0</v>
      </c>
      <c r="F81" s="237">
        <v>0</v>
      </c>
      <c r="G81" s="237">
        <v>0</v>
      </c>
      <c r="H81" s="237">
        <v>0</v>
      </c>
      <c r="I81" s="237">
        <v>0</v>
      </c>
      <c r="J81" s="237">
        <v>0</v>
      </c>
      <c r="K81" s="237">
        <v>0</v>
      </c>
    </row>
    <row r="82" spans="3:14" x14ac:dyDescent="0.75">
      <c r="C82" s="35" t="str">
        <f>LINK!$C$1002</f>
        <v>level 1</v>
      </c>
      <c r="D82" s="1" t="str">
        <f>VLOOKUP(C77,overview_of_services!$B$4:$I$111,5,FALSE)</f>
        <v>User defined level 1-1</v>
      </c>
      <c r="E82" s="237">
        <v>0</v>
      </c>
      <c r="F82" s="237">
        <v>0</v>
      </c>
      <c r="G82" s="237">
        <v>0</v>
      </c>
      <c r="H82" s="237">
        <v>0</v>
      </c>
      <c r="I82" s="237">
        <v>0</v>
      </c>
      <c r="J82" s="237">
        <v>0</v>
      </c>
      <c r="K82" s="237">
        <v>0</v>
      </c>
    </row>
    <row r="83" spans="3:14" x14ac:dyDescent="0.75">
      <c r="C83" s="35" t="str">
        <f>LINK!$C$1003</f>
        <v>level 2</v>
      </c>
      <c r="D83" s="1" t="str">
        <f>VLOOKUP(C77,overview_of_services!$B$4:$I$111,6,FALSE)</f>
        <v>User defined level 1-2</v>
      </c>
      <c r="E83" s="237">
        <v>0</v>
      </c>
      <c r="F83" s="237">
        <v>0</v>
      </c>
      <c r="G83" s="237">
        <v>0</v>
      </c>
      <c r="H83" s="237">
        <v>0</v>
      </c>
      <c r="I83" s="237">
        <v>0</v>
      </c>
      <c r="J83" s="237">
        <v>0</v>
      </c>
      <c r="K83" s="237">
        <v>0</v>
      </c>
    </row>
    <row r="84" spans="3:14" x14ac:dyDescent="0.75">
      <c r="C84" s="35" t="str">
        <f>LINK!$C$1004</f>
        <v>level 3</v>
      </c>
      <c r="D84" s="1" t="str">
        <f>VLOOKUP(C77,overview_of_services!$B$4:$I$111,7,FALSE)</f>
        <v>User defined level 1-3</v>
      </c>
      <c r="E84" s="237">
        <v>0</v>
      </c>
      <c r="F84" s="237">
        <v>0</v>
      </c>
      <c r="G84" s="237">
        <v>0</v>
      </c>
      <c r="H84" s="237">
        <v>0</v>
      </c>
      <c r="I84" s="237">
        <v>0</v>
      </c>
      <c r="J84" s="237">
        <v>0</v>
      </c>
      <c r="K84" s="237">
        <v>0</v>
      </c>
    </row>
    <row r="85" spans="3:14" x14ac:dyDescent="0.75">
      <c r="C85" s="35" t="str">
        <f>LINK!$C$1005</f>
        <v>level 4</v>
      </c>
      <c r="D85" s="1" t="str">
        <f>VLOOKUP(C77,overview_of_services!$B$4:$I$111,8,FALSE)</f>
        <v>User defined level 1-4</v>
      </c>
      <c r="E85" s="237">
        <v>0</v>
      </c>
      <c r="F85" s="237">
        <v>0</v>
      </c>
      <c r="G85" s="237">
        <v>0</v>
      </c>
      <c r="H85" s="237">
        <v>0</v>
      </c>
      <c r="I85" s="237">
        <v>0</v>
      </c>
      <c r="J85" s="237">
        <v>0</v>
      </c>
      <c r="K85" s="237">
        <v>0</v>
      </c>
    </row>
    <row r="86" spans="3:14" ht="15.5" thickBot="1" x14ac:dyDescent="0.9">
      <c r="C86" s="23"/>
      <c r="D86" s="23"/>
      <c r="E86" s="24"/>
      <c r="F86" s="24"/>
      <c r="G86" s="24"/>
      <c r="H86" s="24"/>
      <c r="I86" s="24"/>
      <c r="J86" s="24"/>
      <c r="K86" s="24"/>
    </row>
    <row r="87" spans="3:14" ht="15.5" thickBot="1" x14ac:dyDescent="0.9">
      <c r="C87" s="20"/>
      <c r="D87" s="20" t="str">
        <f>LINK!$C$1007</f>
        <v>Information sources</v>
      </c>
      <c r="E87" s="3" t="s">
        <v>24</v>
      </c>
      <c r="F87" s="5" t="s">
        <v>24</v>
      </c>
      <c r="G87" s="5" t="s">
        <v>24</v>
      </c>
      <c r="H87" s="5" t="s">
        <v>24</v>
      </c>
      <c r="I87" s="5" t="s">
        <v>24</v>
      </c>
      <c r="J87" s="5" t="s">
        <v>24</v>
      </c>
      <c r="K87" s="5" t="s">
        <v>24</v>
      </c>
    </row>
    <row r="88" spans="3:14" ht="15.5" thickBot="1" x14ac:dyDescent="0.9">
      <c r="C88" s="20"/>
      <c r="D88" s="20" t="str">
        <f>LINK!$C$1008</f>
        <v>Standard?</v>
      </c>
      <c r="E88" s="3"/>
      <c r="F88" s="4"/>
      <c r="G88" s="5"/>
      <c r="H88" s="5"/>
      <c r="I88" s="5"/>
      <c r="J88" s="5"/>
      <c r="K88" s="5"/>
    </row>
    <row r="89" spans="3:14" ht="15.5" thickBot="1" x14ac:dyDescent="0.9">
      <c r="M89" s="145"/>
      <c r="N89" s="145"/>
    </row>
    <row r="90" spans="3:14" ht="15.5" thickBot="1" x14ac:dyDescent="0.9">
      <c r="C90" s="34" t="str">
        <f>LINK!$C$998</f>
        <v>code</v>
      </c>
      <c r="D90" s="28" t="str">
        <f>LINK!$C$999</f>
        <v>service</v>
      </c>
      <c r="E90" s="21">
        <f>VLOOKUP(C91,overview_of_services!$B$4:$O$111,9,FALSE)</f>
        <v>0</v>
      </c>
      <c r="F90" s="22"/>
      <c r="G90" s="25"/>
      <c r="H90" s="25"/>
      <c r="I90" s="25"/>
      <c r="J90" s="25"/>
      <c r="K90" s="25"/>
    </row>
    <row r="91" spans="3:14" ht="16.75" thickBot="1" x14ac:dyDescent="0.9">
      <c r="C91" s="33" t="str">
        <f>LINK!C923</f>
        <v>DE-E4</v>
      </c>
      <c r="D91" s="144" t="str">
        <f>VLOOKUP(C91,overview_of_services!$B$4:$I$111,3,FALSE)</f>
        <v>User defined smart ready service 29</v>
      </c>
      <c r="E91" s="41"/>
      <c r="F91" s="414" t="str">
        <f>LINK!$C$1009</f>
        <v>Service group:</v>
      </c>
      <c r="G91" s="733" t="str">
        <f>VLOOKUP(C91,overview_of_services!$B$4:$I$111,2,FALSE)</f>
        <v>User defined service group 29</v>
      </c>
      <c r="H91" s="733"/>
      <c r="I91" s="414"/>
      <c r="J91" s="19"/>
      <c r="K91" s="19"/>
      <c r="M91" s="145" t="s">
        <v>1950</v>
      </c>
      <c r="N91" s="145">
        <f>ROW()</f>
        <v>91</v>
      </c>
    </row>
    <row r="92" spans="3:14" x14ac:dyDescent="0.75">
      <c r="C92" s="22"/>
      <c r="D92" s="22"/>
      <c r="E92" s="22"/>
      <c r="F92" s="22"/>
      <c r="G92" s="22"/>
      <c r="H92" s="22"/>
      <c r="I92" s="22"/>
      <c r="J92" s="22"/>
      <c r="K92" s="22"/>
    </row>
    <row r="93" spans="3:14" ht="14.5" customHeight="1" x14ac:dyDescent="0.75">
      <c r="C93" s="734" t="str">
        <f>LINK!$C$1000</f>
        <v>Functionality levels</v>
      </c>
      <c r="D93" s="734"/>
      <c r="E93" s="736" t="str">
        <f>LINK!$C$1006</f>
        <v>IMPACTS</v>
      </c>
      <c r="F93" s="736"/>
      <c r="G93" s="736"/>
      <c r="H93" s="736"/>
      <c r="I93" s="736"/>
      <c r="J93" s="736"/>
      <c r="K93" s="736"/>
    </row>
    <row r="94" spans="3:14" ht="30.25" thickBot="1" x14ac:dyDescent="0.9">
      <c r="C94" s="735"/>
      <c r="D94" s="735"/>
      <c r="E94" s="26" t="str">
        <f>LINK!$C$966</f>
        <v>Energy efficiency</v>
      </c>
      <c r="F94" s="26" t="str">
        <f>LINK!$C$967</f>
        <v>Energy flexibility and storage</v>
      </c>
      <c r="G94" s="26" t="str">
        <f>LINK!$C$968</f>
        <v>Comfort</v>
      </c>
      <c r="H94" s="26" t="str">
        <f>LINK!$C$969</f>
        <v>Convenience</v>
      </c>
      <c r="I94" s="26" t="str">
        <f>LINK!$C$970</f>
        <v>Health, well-being and accessibility</v>
      </c>
      <c r="J94" s="26" t="str">
        <f>LINK!$C$971</f>
        <v>Maintenance and fault prediction</v>
      </c>
      <c r="K94" s="26" t="str">
        <f>LINK!$C$972</f>
        <v>Information to occupants</v>
      </c>
    </row>
    <row r="95" spans="3:14" ht="15.5" thickTop="1" x14ac:dyDescent="0.75">
      <c r="C95" s="35" t="str">
        <f>LINK!$C$1001</f>
        <v>level 0</v>
      </c>
      <c r="D95" s="21" t="str">
        <f>VLOOKUP(C91,overview_of_services!$B$4:$I$111,4,FALSE)</f>
        <v>User defined level 1-0</v>
      </c>
      <c r="E95" s="237">
        <v>0</v>
      </c>
      <c r="F95" s="237">
        <v>0</v>
      </c>
      <c r="G95" s="237">
        <v>0</v>
      </c>
      <c r="H95" s="237">
        <v>0</v>
      </c>
      <c r="I95" s="237">
        <v>0</v>
      </c>
      <c r="J95" s="237">
        <v>0</v>
      </c>
      <c r="K95" s="237">
        <v>0</v>
      </c>
    </row>
    <row r="96" spans="3:14" x14ac:dyDescent="0.75">
      <c r="C96" s="35" t="str">
        <f>LINK!$C$1002</f>
        <v>level 1</v>
      </c>
      <c r="D96" s="1" t="str">
        <f>VLOOKUP(C91,overview_of_services!$B$4:$I$111,5,FALSE)</f>
        <v>User defined level 1-1</v>
      </c>
      <c r="E96" s="237">
        <v>0</v>
      </c>
      <c r="F96" s="237">
        <v>0</v>
      </c>
      <c r="G96" s="237">
        <v>0</v>
      </c>
      <c r="H96" s="237">
        <v>0</v>
      </c>
      <c r="I96" s="237">
        <v>0</v>
      </c>
      <c r="J96" s="237">
        <v>0</v>
      </c>
      <c r="K96" s="237">
        <v>0</v>
      </c>
    </row>
    <row r="97" spans="3:14" x14ac:dyDescent="0.75">
      <c r="C97" s="35" t="str">
        <f>LINK!$C$1003</f>
        <v>level 2</v>
      </c>
      <c r="D97" s="1" t="str">
        <f>VLOOKUP(C91,overview_of_services!$B$4:$I$111,6,FALSE)</f>
        <v>User defined level 1-2</v>
      </c>
      <c r="E97" s="237">
        <v>0</v>
      </c>
      <c r="F97" s="237">
        <v>0</v>
      </c>
      <c r="G97" s="237">
        <v>0</v>
      </c>
      <c r="H97" s="237">
        <v>0</v>
      </c>
      <c r="I97" s="237">
        <v>0</v>
      </c>
      <c r="J97" s="237">
        <v>0</v>
      </c>
      <c r="K97" s="237">
        <v>0</v>
      </c>
    </row>
    <row r="98" spans="3:14" x14ac:dyDescent="0.75">
      <c r="C98" s="35" t="str">
        <f>LINK!$C$1004</f>
        <v>level 3</v>
      </c>
      <c r="D98" s="1" t="str">
        <f>VLOOKUP(C91,overview_of_services!$B$4:$I$111,7,FALSE)</f>
        <v>User defined level 1-3</v>
      </c>
      <c r="E98" s="237">
        <v>0</v>
      </c>
      <c r="F98" s="237">
        <v>0</v>
      </c>
      <c r="G98" s="237">
        <v>0</v>
      </c>
      <c r="H98" s="237">
        <v>0</v>
      </c>
      <c r="I98" s="237">
        <v>0</v>
      </c>
      <c r="J98" s="237">
        <v>0</v>
      </c>
      <c r="K98" s="237">
        <v>0</v>
      </c>
    </row>
    <row r="99" spans="3:14" x14ac:dyDescent="0.75">
      <c r="C99" s="35" t="str">
        <f>LINK!$C$1005</f>
        <v>level 4</v>
      </c>
      <c r="D99" s="1" t="str">
        <f>VLOOKUP(C91,overview_of_services!$B$4:$I$111,8,FALSE)</f>
        <v>User defined level 1-4</v>
      </c>
      <c r="E99" s="237">
        <v>0</v>
      </c>
      <c r="F99" s="237">
        <v>0</v>
      </c>
      <c r="G99" s="237">
        <v>0</v>
      </c>
      <c r="H99" s="237">
        <v>0</v>
      </c>
      <c r="I99" s="237">
        <v>0</v>
      </c>
      <c r="J99" s="237">
        <v>0</v>
      </c>
      <c r="K99" s="237">
        <v>0</v>
      </c>
    </row>
    <row r="100" spans="3:14" ht="15.5" thickBot="1" x14ac:dyDescent="0.9">
      <c r="C100" s="23"/>
      <c r="D100" s="23"/>
      <c r="E100" s="24"/>
      <c r="F100" s="24"/>
      <c r="G100" s="24"/>
      <c r="H100" s="24"/>
      <c r="I100" s="24"/>
      <c r="J100" s="24"/>
      <c r="K100" s="24"/>
    </row>
    <row r="101" spans="3:14" ht="15.5" thickBot="1" x14ac:dyDescent="0.9">
      <c r="C101" s="20"/>
      <c r="D101" s="20" t="str">
        <f>LINK!$C$1007</f>
        <v>Information sources</v>
      </c>
      <c r="E101" s="3" t="s">
        <v>24</v>
      </c>
      <c r="F101" s="5" t="s">
        <v>24</v>
      </c>
      <c r="G101" s="5" t="s">
        <v>24</v>
      </c>
      <c r="H101" s="5" t="s">
        <v>24</v>
      </c>
      <c r="I101" s="5" t="s">
        <v>24</v>
      </c>
      <c r="J101" s="5" t="s">
        <v>24</v>
      </c>
      <c r="K101" s="5" t="s">
        <v>24</v>
      </c>
    </row>
    <row r="102" spans="3:14" ht="15.5" thickBot="1" x14ac:dyDescent="0.9">
      <c r="C102" s="20"/>
      <c r="D102" s="20" t="str">
        <f>LINK!$C$1008</f>
        <v>Standard?</v>
      </c>
      <c r="E102" s="3"/>
      <c r="F102" s="4"/>
      <c r="G102" s="5"/>
      <c r="H102" s="5"/>
      <c r="I102" s="5"/>
      <c r="J102" s="5"/>
      <c r="K102" s="5"/>
    </row>
    <row r="103" spans="3:14" ht="15.5" thickBot="1" x14ac:dyDescent="0.9">
      <c r="M103" s="145"/>
      <c r="N103" s="145"/>
    </row>
    <row r="104" spans="3:14" ht="15.5" thickBot="1" x14ac:dyDescent="0.9">
      <c r="C104" s="34" t="str">
        <f>LINK!$C$998</f>
        <v>code</v>
      </c>
      <c r="D104" s="28" t="str">
        <f>LINK!$C$999</f>
        <v>service</v>
      </c>
      <c r="E104" s="21">
        <f>VLOOKUP(C105,overview_of_services!$B$4:$O$111,9,FALSE)</f>
        <v>0</v>
      </c>
      <c r="F104" s="22"/>
      <c r="G104" s="25"/>
      <c r="H104" s="25"/>
      <c r="I104" s="25"/>
      <c r="J104" s="25"/>
      <c r="K104" s="25"/>
    </row>
    <row r="105" spans="3:14" ht="16.75" thickBot="1" x14ac:dyDescent="0.9">
      <c r="C105" s="33" t="str">
        <f>LINK!C924</f>
        <v>DE-E5</v>
      </c>
      <c r="D105" s="144" t="str">
        <f>VLOOKUP(C105,overview_of_services!$B$4:$I$111,3,FALSE)</f>
        <v>User defined smart ready service 30</v>
      </c>
      <c r="E105" s="41"/>
      <c r="F105" s="414" t="str">
        <f>LINK!$C$1009</f>
        <v>Service group:</v>
      </c>
      <c r="G105" s="733" t="str">
        <f>VLOOKUP(C105,overview_of_services!$B$4:$I$111,2,FALSE)</f>
        <v>User defined service group 30</v>
      </c>
      <c r="H105" s="733"/>
      <c r="I105" s="414"/>
      <c r="J105" s="19"/>
      <c r="K105" s="19"/>
      <c r="M105" s="145" t="s">
        <v>1950</v>
      </c>
      <c r="N105" s="145">
        <f>ROW()</f>
        <v>105</v>
      </c>
    </row>
    <row r="106" spans="3:14" x14ac:dyDescent="0.75">
      <c r="C106" s="22"/>
      <c r="D106" s="22"/>
      <c r="E106" s="22"/>
      <c r="F106" s="22"/>
      <c r="G106" s="22"/>
      <c r="H106" s="22"/>
      <c r="I106" s="22"/>
      <c r="J106" s="22"/>
      <c r="K106" s="22"/>
    </row>
    <row r="107" spans="3:14" ht="14.5" customHeight="1" x14ac:dyDescent="0.75">
      <c r="C107" s="734" t="str">
        <f>LINK!$C$1000</f>
        <v>Functionality levels</v>
      </c>
      <c r="D107" s="734"/>
      <c r="E107" s="736" t="str">
        <f>LINK!$C$1006</f>
        <v>IMPACTS</v>
      </c>
      <c r="F107" s="736"/>
      <c r="G107" s="736"/>
      <c r="H107" s="736"/>
      <c r="I107" s="736"/>
      <c r="J107" s="736"/>
      <c r="K107" s="736"/>
    </row>
    <row r="108" spans="3:14" ht="30.25" thickBot="1" x14ac:dyDescent="0.9">
      <c r="C108" s="735"/>
      <c r="D108" s="735"/>
      <c r="E108" s="26" t="str">
        <f>LINK!$C$966</f>
        <v>Energy efficiency</v>
      </c>
      <c r="F108" s="26" t="str">
        <f>LINK!$C$967</f>
        <v>Energy flexibility and storage</v>
      </c>
      <c r="G108" s="26" t="str">
        <f>LINK!$C$968</f>
        <v>Comfort</v>
      </c>
      <c r="H108" s="26" t="str">
        <f>LINK!$C$969</f>
        <v>Convenience</v>
      </c>
      <c r="I108" s="26" t="str">
        <f>LINK!$C$970</f>
        <v>Health, well-being and accessibility</v>
      </c>
      <c r="J108" s="26" t="str">
        <f>LINK!$C$971</f>
        <v>Maintenance and fault prediction</v>
      </c>
      <c r="K108" s="26" t="str">
        <f>LINK!$C$972</f>
        <v>Information to occupants</v>
      </c>
    </row>
    <row r="109" spans="3:14" ht="15.5" thickTop="1" x14ac:dyDescent="0.75">
      <c r="C109" s="35" t="str">
        <f>LINK!$C$1001</f>
        <v>level 0</v>
      </c>
      <c r="D109" s="21" t="str">
        <f>VLOOKUP(C105,overview_of_services!$B$4:$I$111,4,FALSE)</f>
        <v>User defined level 1-0</v>
      </c>
      <c r="E109" s="237">
        <v>0</v>
      </c>
      <c r="F109" s="237">
        <v>0</v>
      </c>
      <c r="G109" s="237">
        <v>0</v>
      </c>
      <c r="H109" s="237">
        <v>0</v>
      </c>
      <c r="I109" s="237">
        <v>0</v>
      </c>
      <c r="J109" s="237">
        <v>0</v>
      </c>
      <c r="K109" s="237">
        <v>0</v>
      </c>
    </row>
    <row r="110" spans="3:14" x14ac:dyDescent="0.75">
      <c r="C110" s="35" t="str">
        <f>LINK!$C$1002</f>
        <v>level 1</v>
      </c>
      <c r="D110" s="1" t="str">
        <f>VLOOKUP(C105,overview_of_services!$B$4:$I$111,5,FALSE)</f>
        <v>User defined level 1-1</v>
      </c>
      <c r="E110" s="237">
        <v>0</v>
      </c>
      <c r="F110" s="237">
        <v>0</v>
      </c>
      <c r="G110" s="237">
        <v>0</v>
      </c>
      <c r="H110" s="237">
        <v>0</v>
      </c>
      <c r="I110" s="237">
        <v>0</v>
      </c>
      <c r="J110" s="237">
        <v>0</v>
      </c>
      <c r="K110" s="237">
        <v>0</v>
      </c>
    </row>
    <row r="111" spans="3:14" x14ac:dyDescent="0.75">
      <c r="C111" s="35" t="str">
        <f>LINK!$C$1003</f>
        <v>level 2</v>
      </c>
      <c r="D111" s="1" t="str">
        <f>VLOOKUP(C105,overview_of_services!$B$4:$I$111,6,FALSE)</f>
        <v>User defined level 1-2</v>
      </c>
      <c r="E111" s="237">
        <v>0</v>
      </c>
      <c r="F111" s="237">
        <v>0</v>
      </c>
      <c r="G111" s="237">
        <v>0</v>
      </c>
      <c r="H111" s="237">
        <v>0</v>
      </c>
      <c r="I111" s="237">
        <v>0</v>
      </c>
      <c r="J111" s="237">
        <v>0</v>
      </c>
      <c r="K111" s="237">
        <v>0</v>
      </c>
    </row>
    <row r="112" spans="3:14" x14ac:dyDescent="0.75">
      <c r="C112" s="35" t="str">
        <f>LINK!$C$1004</f>
        <v>level 3</v>
      </c>
      <c r="D112" s="1" t="str">
        <f>VLOOKUP(C105,overview_of_services!$B$4:$I$111,7,FALSE)</f>
        <v>User defined level 1-3</v>
      </c>
      <c r="E112" s="237">
        <v>0</v>
      </c>
      <c r="F112" s="237">
        <v>0</v>
      </c>
      <c r="G112" s="237">
        <v>0</v>
      </c>
      <c r="H112" s="237">
        <v>0</v>
      </c>
      <c r="I112" s="237">
        <v>0</v>
      </c>
      <c r="J112" s="237">
        <v>0</v>
      </c>
      <c r="K112" s="237">
        <v>0</v>
      </c>
    </row>
    <row r="113" spans="3:11" x14ac:dyDescent="0.75">
      <c r="C113" s="35" t="str">
        <f>LINK!$C$1005</f>
        <v>level 4</v>
      </c>
      <c r="D113" s="1" t="str">
        <f>VLOOKUP(C105,overview_of_services!$B$4:$I$111,8,FALSE)</f>
        <v>User defined level 1-4</v>
      </c>
      <c r="E113" s="237">
        <v>0</v>
      </c>
      <c r="F113" s="237">
        <v>0</v>
      </c>
      <c r="G113" s="237">
        <v>0</v>
      </c>
      <c r="H113" s="237">
        <v>0</v>
      </c>
      <c r="I113" s="237">
        <v>0</v>
      </c>
      <c r="J113" s="237">
        <v>0</v>
      </c>
      <c r="K113" s="237">
        <v>0</v>
      </c>
    </row>
    <row r="114" spans="3:11" ht="15.5" thickBot="1" x14ac:dyDescent="0.9">
      <c r="C114" s="23"/>
      <c r="D114" s="23"/>
      <c r="E114" s="24"/>
      <c r="F114" s="24"/>
      <c r="G114" s="24"/>
      <c r="H114" s="24"/>
      <c r="I114" s="24"/>
      <c r="J114" s="24"/>
      <c r="K114" s="24"/>
    </row>
    <row r="115" spans="3:11" ht="15.5" thickBot="1" x14ac:dyDescent="0.9">
      <c r="C115" s="20"/>
      <c r="D115" s="20" t="str">
        <f>LINK!$C$1007</f>
        <v>Information sources</v>
      </c>
      <c r="E115" s="3" t="s">
        <v>24</v>
      </c>
      <c r="F115" s="5" t="s">
        <v>24</v>
      </c>
      <c r="G115" s="5" t="s">
        <v>24</v>
      </c>
      <c r="H115" s="5" t="s">
        <v>24</v>
      </c>
      <c r="I115" s="5" t="s">
        <v>24</v>
      </c>
      <c r="J115" s="5" t="s">
        <v>24</v>
      </c>
      <c r="K115" s="5" t="s">
        <v>24</v>
      </c>
    </row>
    <row r="116" spans="3:11" ht="15.5" thickBot="1" x14ac:dyDescent="0.9">
      <c r="C116" s="20"/>
      <c r="D116" s="20" t="str">
        <f>LINK!$C$1008</f>
        <v>Standard?</v>
      </c>
      <c r="E116" s="3"/>
      <c r="F116" s="4"/>
      <c r="G116" s="5"/>
      <c r="H116" s="5"/>
      <c r="I116" s="5"/>
      <c r="J116" s="5"/>
      <c r="K116" s="5"/>
    </row>
  </sheetData>
  <mergeCells count="24">
    <mergeCell ref="G34:H34"/>
    <mergeCell ref="C36:D37"/>
    <mergeCell ref="E36:K36"/>
    <mergeCell ref="G4:H4"/>
    <mergeCell ref="C6:D7"/>
    <mergeCell ref="E6:K6"/>
    <mergeCell ref="G18:H18"/>
    <mergeCell ref="C20:D21"/>
    <mergeCell ref="E20:K20"/>
    <mergeCell ref="G49:H49"/>
    <mergeCell ref="C51:D52"/>
    <mergeCell ref="E51:K51"/>
    <mergeCell ref="G63:H63"/>
    <mergeCell ref="C65:D66"/>
    <mergeCell ref="E65:K65"/>
    <mergeCell ref="G105:H105"/>
    <mergeCell ref="C107:D108"/>
    <mergeCell ref="E107:K107"/>
    <mergeCell ref="G77:H77"/>
    <mergeCell ref="C79:D80"/>
    <mergeCell ref="E79:K79"/>
    <mergeCell ref="G91:H91"/>
    <mergeCell ref="C93:D94"/>
    <mergeCell ref="E93:K93"/>
  </mergeCells>
  <conditionalFormatting sqref="B4">
    <cfRule type="expression" dxfId="73" priority="90">
      <formula>E4="yes"</formula>
    </cfRule>
  </conditionalFormatting>
  <conditionalFormatting sqref="B18">
    <cfRule type="expression" dxfId="72" priority="89">
      <formula>E18="yes"</formula>
    </cfRule>
  </conditionalFormatting>
  <conditionalFormatting sqref="C67:C71">
    <cfRule type="expression" dxfId="71" priority="15">
      <formula>$D67=0</formula>
    </cfRule>
  </conditionalFormatting>
  <conditionalFormatting sqref="C53:D57">
    <cfRule type="expression" dxfId="70" priority="28">
      <formula>$D53=0</formula>
    </cfRule>
  </conditionalFormatting>
  <conditionalFormatting sqref="C81:D85">
    <cfRule type="expression" dxfId="69" priority="14">
      <formula>$D81=0</formula>
    </cfRule>
  </conditionalFormatting>
  <conditionalFormatting sqref="C95:D99">
    <cfRule type="expression" dxfId="68" priority="13">
      <formula>$D95=0</formula>
    </cfRule>
  </conditionalFormatting>
  <conditionalFormatting sqref="C109:D113">
    <cfRule type="expression" dxfId="67" priority="12">
      <formula>$D109=0</formula>
    </cfRule>
  </conditionalFormatting>
  <conditionalFormatting sqref="C8:K12">
    <cfRule type="expression" dxfId="66" priority="11">
      <formula>$D8=0</formula>
    </cfRule>
  </conditionalFormatting>
  <conditionalFormatting sqref="C22:K26">
    <cfRule type="expression" dxfId="65" priority="10">
      <formula>$D22=0</formula>
    </cfRule>
  </conditionalFormatting>
  <conditionalFormatting sqref="C38:K42">
    <cfRule type="expression" dxfId="64" priority="9">
      <formula>$D38=0</formula>
    </cfRule>
  </conditionalFormatting>
  <conditionalFormatting sqref="D12:D71">
    <cfRule type="expression" dxfId="63" priority="25">
      <formula>$D12=0</formula>
    </cfRule>
  </conditionalFormatting>
  <conditionalFormatting sqref="E3">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17">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33">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48">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62">
    <cfRule type="colorScale" priority="26">
      <colorScale>
        <cfvo type="num" val="0"/>
        <cfvo type="num" val="1"/>
        <color rgb="FFF7ABAB"/>
        <color theme="9" tint="0.39997558519241921"/>
      </colorScale>
    </cfRule>
    <cfRule type="iconSet" priority="27">
      <iconSet iconSet="3Symbols">
        <cfvo type="percent" val="0"/>
        <cfvo type="num" val="0.33"/>
        <cfvo type="num" val="1"/>
      </iconSet>
    </cfRule>
  </conditionalFormatting>
  <conditionalFormatting sqref="E76">
    <cfRule type="colorScale" priority="23">
      <colorScale>
        <cfvo type="num" val="0"/>
        <cfvo type="num" val="1"/>
        <color rgb="FFF7ABAB"/>
        <color theme="9" tint="0.39997558519241921"/>
      </colorScale>
    </cfRule>
    <cfRule type="iconSet" priority="24">
      <iconSet iconSet="3Symbols">
        <cfvo type="percent" val="0"/>
        <cfvo type="num" val="0.33"/>
        <cfvo type="num" val="1"/>
      </iconSet>
    </cfRule>
  </conditionalFormatting>
  <conditionalFormatting sqref="E90">
    <cfRule type="colorScale" priority="20">
      <colorScale>
        <cfvo type="num" val="0"/>
        <cfvo type="num" val="1"/>
        <color rgb="FFF7ABAB"/>
        <color theme="9" tint="0.39997558519241921"/>
      </colorScale>
    </cfRule>
    <cfRule type="iconSet" priority="21">
      <iconSet iconSet="3Symbols">
        <cfvo type="percent" val="0"/>
        <cfvo type="num" val="0.33"/>
        <cfvo type="num" val="1"/>
      </iconSet>
    </cfRule>
  </conditionalFormatting>
  <conditionalFormatting sqref="E104">
    <cfRule type="colorScale" priority="17">
      <colorScale>
        <cfvo type="num" val="0"/>
        <cfvo type="num" val="1"/>
        <color rgb="FFF7ABAB"/>
        <color theme="9" tint="0.39997558519241921"/>
      </colorScale>
    </cfRule>
    <cfRule type="iconSet" priority="18">
      <iconSet iconSet="3Symbols">
        <cfvo type="percent" val="0"/>
        <cfvo type="num" val="0.33"/>
        <cfvo type="num" val="1"/>
      </iconSet>
    </cfRule>
  </conditionalFormatting>
  <conditionalFormatting sqref="H11:H12">
    <cfRule type="expression" dxfId="62" priority="81">
      <formula>$D11=0</formula>
    </cfRule>
  </conditionalFormatting>
  <conditionalFormatting sqref="I10:I12">
    <cfRule type="expression" dxfId="61" priority="80">
      <formula>$D10=0</formula>
    </cfRule>
  </conditionalFormatting>
  <dataValidations count="1">
    <dataValidation allowBlank="1" showInputMessage="1" showErrorMessage="1" promptTitle="impact score:" prompt="please insert your own defined impact score" sqref="E95:K99 E81:K85 E53:K57 E67:K71 E109:K113" xr:uid="{EA5D077D-512C-40B6-9884-63735150EAF6}"/>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CD76-B944-4295-BFF8-D122E320149F}">
  <dimension ref="A1:O173"/>
  <sheetViews>
    <sheetView topLeftCell="A69" zoomScale="55" zoomScaleNormal="55" workbookViewId="0">
      <selection activeCell="E89" sqref="E89"/>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18.6796875" customWidth="1"/>
    <col min="7" max="11" width="18.6796875"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LINK!C994</f>
        <v>Electricity</v>
      </c>
      <c r="E1" s="31"/>
      <c r="F1" s="31"/>
      <c r="G1" s="32"/>
      <c r="H1" s="32"/>
      <c r="I1" s="32"/>
      <c r="J1" s="32"/>
      <c r="K1" s="32"/>
    </row>
    <row r="2" spans="1:14" ht="26.25" customHeight="1" thickTop="1" x14ac:dyDescent="0.75">
      <c r="C2" s="22"/>
      <c r="D2" s="22"/>
      <c r="E2" s="22"/>
      <c r="F2" s="22"/>
      <c r="G2" s="22"/>
      <c r="H2" s="22"/>
      <c r="I2" s="22"/>
      <c r="J2" s="22"/>
      <c r="K2" s="22"/>
    </row>
    <row r="3" spans="1:14" ht="5.25" customHeight="1" outlineLevel="1" thickBot="1" x14ac:dyDescent="0.9">
      <c r="C3" s="22"/>
      <c r="D3" s="22"/>
      <c r="E3" s="22"/>
      <c r="F3" s="22"/>
      <c r="G3" s="22"/>
      <c r="H3" s="22"/>
      <c r="I3" s="22"/>
      <c r="J3" s="22"/>
      <c r="K3" s="22"/>
    </row>
    <row r="4" spans="1:14" ht="17.25" customHeight="1" outlineLevel="1" thickBot="1" x14ac:dyDescent="0.9">
      <c r="C4" s="34" t="str">
        <f>LINK!$C$998</f>
        <v>code</v>
      </c>
      <c r="D4" s="28" t="str">
        <f>LINK!$C$999</f>
        <v>service</v>
      </c>
      <c r="E4" s="21">
        <f>VLOOKUP(C5,overview_of_services!$B$4:$O$111,9,FALSE)</f>
        <v>1</v>
      </c>
      <c r="F4" s="22"/>
      <c r="G4" s="25"/>
      <c r="H4" s="25"/>
      <c r="I4" s="25"/>
      <c r="J4" s="25"/>
      <c r="K4" s="25"/>
    </row>
    <row r="5" spans="1:14" s="145" customFormat="1" ht="36.75" customHeight="1" outlineLevel="1" thickBot="1" x14ac:dyDescent="1.5">
      <c r="A5" s="22"/>
      <c r="B5" s="38" t="s">
        <v>1949</v>
      </c>
      <c r="C5" s="33" t="str">
        <f>LINK!C296</f>
        <v>E-2</v>
      </c>
      <c r="D5" s="37" t="str">
        <f>VLOOKUP(C5,overview_of_services!$B$4:$I$52,3,FALSE)</f>
        <v>Reporting information regarding local electricity generation</v>
      </c>
      <c r="E5" s="414"/>
      <c r="F5" s="414" t="str">
        <f>LINK!$C$1009</f>
        <v>Service group:</v>
      </c>
      <c r="G5" s="733" t="str">
        <f>VLOOKUP(C5,overview_of_services!$B$4:$I$52,2,FALSE)</f>
        <v xml:space="preserve">Feedback - Reporting information </v>
      </c>
      <c r="H5" s="733"/>
      <c r="I5" s="414"/>
      <c r="J5" s="19"/>
      <c r="K5" s="19"/>
      <c r="M5" s="145" t="s">
        <v>1950</v>
      </c>
      <c r="N5" s="145">
        <f>ROW()</f>
        <v>5</v>
      </c>
    </row>
    <row r="6" spans="1:14" ht="5.25" customHeight="1" outlineLevel="1" x14ac:dyDescent="0.75">
      <c r="C6" s="22"/>
      <c r="D6" s="22"/>
      <c r="E6" s="22"/>
      <c r="F6" s="22"/>
      <c r="G6" s="22"/>
      <c r="H6" s="22"/>
      <c r="I6" s="22"/>
      <c r="J6" s="22"/>
      <c r="K6" s="22"/>
    </row>
    <row r="7" spans="1:14" ht="20.25" customHeight="1" outlineLevel="2" x14ac:dyDescent="0.75">
      <c r="C7" s="734" t="str">
        <f>LINK!$C$1000</f>
        <v>Functionality levels</v>
      </c>
      <c r="D7" s="734"/>
      <c r="E7" s="736" t="str">
        <f>LINK!$C$1006</f>
        <v>IMPACTS</v>
      </c>
      <c r="F7" s="736"/>
      <c r="G7" s="736"/>
      <c r="H7" s="736"/>
      <c r="I7" s="736"/>
      <c r="J7" s="736"/>
      <c r="K7" s="736"/>
    </row>
    <row r="8" spans="1:14" ht="36.75" customHeight="1" outlineLevel="2" thickBot="1" x14ac:dyDescent="0.9">
      <c r="C8" s="735"/>
      <c r="D8" s="735"/>
      <c r="E8" s="26" t="str">
        <f>LINK!$C$966</f>
        <v>Energy efficiency</v>
      </c>
      <c r="F8" s="26" t="str">
        <f>LINK!$C$967</f>
        <v>Energy flexibility and storage</v>
      </c>
      <c r="G8" s="26" t="str">
        <f>LINK!$C$968</f>
        <v>Comfort</v>
      </c>
      <c r="H8" s="26" t="str">
        <f>LINK!$C$969</f>
        <v>Convenience</v>
      </c>
      <c r="I8" s="26" t="str">
        <f>LINK!$C$970</f>
        <v>Health, well-being and accessibility</v>
      </c>
      <c r="J8" s="26" t="str">
        <f>LINK!$C$971</f>
        <v>Maintenance and fault prediction</v>
      </c>
      <c r="K8" s="26" t="str">
        <f>LINK!$C$972</f>
        <v>Information to occupants</v>
      </c>
    </row>
    <row r="9" spans="1:14" s="145" customFormat="1" ht="35.25" customHeight="1" outlineLevel="2" thickTop="1" x14ac:dyDescent="0.75">
      <c r="A9" s="22"/>
      <c r="B9" s="22"/>
      <c r="C9" s="35" t="str">
        <f>LINK!$C$1001</f>
        <v>level 0</v>
      </c>
      <c r="D9" s="21" t="str">
        <f>VLOOKUP(C5,overview_of_services!$B$4:$I$52,4,FALSE)</f>
        <v>None</v>
      </c>
      <c r="E9" s="198">
        <v>0</v>
      </c>
      <c r="F9" s="198">
        <v>0</v>
      </c>
      <c r="G9" s="198">
        <v>0</v>
      </c>
      <c r="H9" s="198">
        <v>0</v>
      </c>
      <c r="I9" s="198">
        <v>0</v>
      </c>
      <c r="J9" s="198">
        <v>0</v>
      </c>
      <c r="K9" s="198">
        <v>0</v>
      </c>
    </row>
    <row r="10" spans="1:14" s="145" customFormat="1" ht="35.25" customHeight="1" outlineLevel="2" x14ac:dyDescent="0.75">
      <c r="A10" s="22"/>
      <c r="B10" s="22"/>
      <c r="C10" s="35" t="str">
        <f>LINK!$C$1002</f>
        <v>level 1</v>
      </c>
      <c r="D10" s="1" t="str">
        <f>VLOOKUP(C5,overview_of_services!$B$4:$I$52,5,FALSE)</f>
        <v>Current generation data available</v>
      </c>
      <c r="E10" s="198">
        <v>1</v>
      </c>
      <c r="F10" s="198">
        <v>0</v>
      </c>
      <c r="G10" s="198">
        <v>0</v>
      </c>
      <c r="H10" s="198">
        <v>0</v>
      </c>
      <c r="I10" s="198">
        <v>0</v>
      </c>
      <c r="J10" s="198">
        <v>1</v>
      </c>
      <c r="K10" s="198">
        <v>1</v>
      </c>
    </row>
    <row r="11" spans="1:14" s="145" customFormat="1" ht="35.25" customHeight="1" outlineLevel="2" x14ac:dyDescent="0.75">
      <c r="A11" s="22"/>
      <c r="B11" s="22"/>
      <c r="C11" s="35" t="str">
        <f>LINK!$C$1003</f>
        <v>level 2</v>
      </c>
      <c r="D11" s="1" t="str">
        <f>VLOOKUP(C5,overview_of_services!$B$4:$I$52,6,FALSE)</f>
        <v>Actual values and historical data</v>
      </c>
      <c r="E11" s="198">
        <v>1</v>
      </c>
      <c r="F11" s="198">
        <v>0</v>
      </c>
      <c r="G11" s="198">
        <v>0</v>
      </c>
      <c r="H11" s="198">
        <v>0</v>
      </c>
      <c r="I11" s="198">
        <v>0</v>
      </c>
      <c r="J11" s="198">
        <v>1</v>
      </c>
      <c r="K11" s="198">
        <v>2</v>
      </c>
    </row>
    <row r="12" spans="1:14" s="145" customFormat="1" ht="35.25" customHeight="1" outlineLevel="2" x14ac:dyDescent="0.75">
      <c r="A12" s="22"/>
      <c r="B12" s="22"/>
      <c r="C12" s="35" t="str">
        <f>LINK!$C$1004</f>
        <v>level 3</v>
      </c>
      <c r="D12" s="1" t="str">
        <f>VLOOKUP(C5,overview_of_services!$B$4:$I$52,7,FALSE)</f>
        <v>Performance evaluation including forecasting and/or benchmarking</v>
      </c>
      <c r="E12" s="198">
        <v>1</v>
      </c>
      <c r="F12" s="198">
        <v>0</v>
      </c>
      <c r="G12" s="198">
        <v>0</v>
      </c>
      <c r="H12" s="198">
        <v>0</v>
      </c>
      <c r="I12" s="198">
        <v>0</v>
      </c>
      <c r="J12" s="198">
        <v>1</v>
      </c>
      <c r="K12" s="198">
        <v>3</v>
      </c>
    </row>
    <row r="13" spans="1:14" s="145" customFormat="1" ht="35.25" customHeight="1" outlineLevel="2" x14ac:dyDescent="0.75">
      <c r="A13" s="22"/>
      <c r="B13" s="22"/>
      <c r="C13" s="35" t="str">
        <f>LINK!$C$1005</f>
        <v>level 4</v>
      </c>
      <c r="D13" s="1" t="str">
        <f>VLOOKUP(C5,overview_of_services!$B$4:$I$52,8,FALSE)</f>
        <v>Performance evaluation including forecasting and/or benchmarking; also including predictive management and fault detection</v>
      </c>
      <c r="E13" s="198">
        <v>1</v>
      </c>
      <c r="F13" s="198">
        <v>0</v>
      </c>
      <c r="G13" s="198">
        <v>0</v>
      </c>
      <c r="H13" s="198">
        <v>1</v>
      </c>
      <c r="I13" s="198">
        <v>0</v>
      </c>
      <c r="J13" s="198">
        <v>2</v>
      </c>
      <c r="K13" s="198">
        <v>3</v>
      </c>
    </row>
    <row r="14" spans="1:14" s="145" customFormat="1" ht="6" customHeight="1" outlineLevel="3" thickBot="1" x14ac:dyDescent="0.9">
      <c r="A14" s="22"/>
      <c r="B14" s="22"/>
      <c r="C14" s="23"/>
      <c r="D14" s="23"/>
      <c r="E14" s="24"/>
      <c r="F14" s="24"/>
      <c r="G14" s="24"/>
      <c r="H14" s="24"/>
      <c r="I14" s="24"/>
      <c r="J14" s="24"/>
      <c r="K14" s="24"/>
    </row>
    <row r="15" spans="1:14" s="145" customFormat="1" ht="30.75" customHeight="1" outlineLevel="3" thickBot="1" x14ac:dyDescent="0.9">
      <c r="A15" s="22"/>
      <c r="B15" s="22"/>
      <c r="C15" s="20"/>
      <c r="D15" s="20" t="str">
        <f>LINK!$C$1007</f>
        <v>Information sources</v>
      </c>
      <c r="E15" s="3" t="s">
        <v>1960</v>
      </c>
      <c r="F15" s="3" t="s">
        <v>1960</v>
      </c>
      <c r="G15" s="5" t="s">
        <v>1953</v>
      </c>
      <c r="H15" s="5" t="s">
        <v>1953</v>
      </c>
      <c r="I15" s="5" t="s">
        <v>1953</v>
      </c>
      <c r="J15" s="5" t="s">
        <v>1953</v>
      </c>
      <c r="K15" s="5" t="s">
        <v>1953</v>
      </c>
    </row>
    <row r="16" spans="1:14" s="145" customFormat="1" ht="30.75" customHeight="1" outlineLevel="3" thickBot="1" x14ac:dyDescent="0.9">
      <c r="A16" s="22"/>
      <c r="B16" s="22"/>
      <c r="C16" s="20"/>
      <c r="D16" s="20" t="str">
        <f>LINK!$C$1008</f>
        <v>Standard?</v>
      </c>
      <c r="E16" s="5"/>
      <c r="F16" s="5"/>
      <c r="G16" s="5"/>
      <c r="H16" s="5"/>
      <c r="I16" s="5"/>
      <c r="J16" s="5"/>
      <c r="K16" s="3"/>
    </row>
    <row r="17" spans="1:14" ht="20.25" customHeight="1" outlineLevel="2" thickBot="1" x14ac:dyDescent="0.9">
      <c r="C17" s="22"/>
      <c r="D17" s="22"/>
      <c r="E17" s="22"/>
      <c r="F17" s="22"/>
      <c r="G17" s="25"/>
      <c r="H17" s="25"/>
      <c r="I17" s="25"/>
      <c r="J17" s="25"/>
      <c r="K17" s="25"/>
    </row>
    <row r="18" spans="1:14" ht="17.25" customHeight="1" outlineLevel="1" thickBot="1" x14ac:dyDescent="0.9">
      <c r="C18" s="34" t="str">
        <f>LINK!$C$998</f>
        <v>code</v>
      </c>
      <c r="D18" s="28" t="str">
        <f>LINK!$C$999</f>
        <v>service</v>
      </c>
      <c r="E18" s="21">
        <f>VLOOKUP(C19,overview_of_services!$B$4:$O$111,9,FALSE)</f>
        <v>1</v>
      </c>
      <c r="F18" s="22"/>
      <c r="G18" s="25"/>
      <c r="H18" s="25"/>
      <c r="I18" s="25"/>
      <c r="J18" s="25"/>
      <c r="K18" s="25"/>
    </row>
    <row r="19" spans="1:14" s="145" customFormat="1" ht="36.75" customHeight="1" outlineLevel="1" thickBot="1" x14ac:dyDescent="1.5">
      <c r="A19" s="22"/>
      <c r="B19" s="38" t="s">
        <v>1949</v>
      </c>
      <c r="C19" s="33" t="str">
        <f>LINK!C297</f>
        <v>E-3</v>
      </c>
      <c r="D19" s="37" t="str">
        <f>VLOOKUP(C19,overview_of_services!$B$4:$I$52,3,FALSE)</f>
        <v>Storage of (locally generated) electricity</v>
      </c>
      <c r="E19" s="414"/>
      <c r="F19" s="414" t="str">
        <f>LINK!$C$1009</f>
        <v>Service group:</v>
      </c>
      <c r="G19" s="733" t="str">
        <f>VLOOKUP(C19,overview_of_services!$B$4:$I$52,2,FALSE)</f>
        <v>DER - Storage</v>
      </c>
      <c r="H19" s="733"/>
      <c r="I19" s="414"/>
      <c r="J19" s="19"/>
      <c r="K19" s="19"/>
      <c r="M19" s="145" t="s">
        <v>1950</v>
      </c>
      <c r="N19" s="145">
        <f>ROW()</f>
        <v>19</v>
      </c>
    </row>
    <row r="20" spans="1:14" ht="5.25" customHeight="1" outlineLevel="1" x14ac:dyDescent="0.75">
      <c r="C20" s="22"/>
      <c r="D20" s="22"/>
      <c r="E20" s="22"/>
      <c r="F20" s="22"/>
      <c r="G20" s="22"/>
      <c r="H20" s="22"/>
      <c r="I20" s="22"/>
      <c r="J20" s="22"/>
      <c r="K20" s="22"/>
    </row>
    <row r="21" spans="1:14" ht="20.25" customHeight="1" outlineLevel="2" x14ac:dyDescent="0.75">
      <c r="C21" s="734" t="str">
        <f>LINK!$C$1000</f>
        <v>Functionality levels</v>
      </c>
      <c r="D21" s="734"/>
      <c r="E21" s="736" t="str">
        <f>LINK!$C$1006</f>
        <v>IMPACTS</v>
      </c>
      <c r="F21" s="736"/>
      <c r="G21" s="736"/>
      <c r="H21" s="736"/>
      <c r="I21" s="736"/>
      <c r="J21" s="736"/>
      <c r="K21" s="736"/>
    </row>
    <row r="22" spans="1:14" ht="36.75" customHeight="1" outlineLevel="2" thickBot="1" x14ac:dyDescent="0.9">
      <c r="C22" s="735"/>
      <c r="D22" s="735"/>
      <c r="E22" s="26" t="str">
        <f>LINK!$C$966</f>
        <v>Energy efficiency</v>
      </c>
      <c r="F22" s="26" t="str">
        <f>LINK!$C$967</f>
        <v>Energy flexibility and storage</v>
      </c>
      <c r="G22" s="26" t="str">
        <f>LINK!$C$968</f>
        <v>Comfort</v>
      </c>
      <c r="H22" s="26" t="str">
        <f>LINK!$C$969</f>
        <v>Convenience</v>
      </c>
      <c r="I22" s="26" t="str">
        <f>LINK!$C$970</f>
        <v>Health, well-being and accessibility</v>
      </c>
      <c r="J22" s="26" t="str">
        <f>LINK!$C$971</f>
        <v>Maintenance and fault prediction</v>
      </c>
      <c r="K22" s="26" t="str">
        <f>LINK!$C$972</f>
        <v>Information to occupants</v>
      </c>
    </row>
    <row r="23" spans="1:14" s="145" customFormat="1" ht="35.25" customHeight="1" outlineLevel="2" thickTop="1" x14ac:dyDescent="0.75">
      <c r="A23" s="22"/>
      <c r="B23" s="22"/>
      <c r="C23" s="35" t="str">
        <f>LINK!$C$1001</f>
        <v>level 0</v>
      </c>
      <c r="D23" s="21" t="str">
        <f>VLOOKUP(C19,overview_of_services!$B$4:$I$52,4,FALSE)</f>
        <v>None</v>
      </c>
      <c r="E23" s="198">
        <v>0</v>
      </c>
      <c r="F23" s="198">
        <v>0</v>
      </c>
      <c r="G23" s="198">
        <v>0</v>
      </c>
      <c r="H23" s="198">
        <v>0</v>
      </c>
      <c r="I23" s="198">
        <v>0</v>
      </c>
      <c r="J23" s="198">
        <v>0</v>
      </c>
      <c r="K23" s="198">
        <v>0</v>
      </c>
    </row>
    <row r="24" spans="1:14" s="145" customFormat="1" ht="35.25" customHeight="1" outlineLevel="2" x14ac:dyDescent="0.75">
      <c r="A24" s="22"/>
      <c r="B24" s="22"/>
      <c r="C24" s="35" t="str">
        <f>LINK!$C$1002</f>
        <v>level 1</v>
      </c>
      <c r="D24" s="1" t="str">
        <f>VLOOKUP(C19,overview_of_services!$B$4:$I$52,5,FALSE)</f>
        <v>On site storage of electricity (e.g. electric battery)</v>
      </c>
      <c r="E24" s="198">
        <v>0</v>
      </c>
      <c r="F24" s="198">
        <v>1</v>
      </c>
      <c r="G24" s="198">
        <v>0</v>
      </c>
      <c r="H24" s="198">
        <v>2</v>
      </c>
      <c r="I24" s="198">
        <v>0</v>
      </c>
      <c r="J24" s="198">
        <v>0</v>
      </c>
      <c r="K24" s="198">
        <v>0</v>
      </c>
    </row>
    <row r="25" spans="1:14" s="145" customFormat="1" ht="35.25" customHeight="1" outlineLevel="2" x14ac:dyDescent="0.75">
      <c r="A25" s="22"/>
      <c r="B25" s="22"/>
      <c r="C25" s="35" t="str">
        <f>LINK!$C$1003</f>
        <v>level 2</v>
      </c>
      <c r="D25" s="1" t="str">
        <f>VLOOKUP(C19,overview_of_services!$B$4:$I$52,6,FALSE)</f>
        <v>On site storage of energy (e.g. electric battery or thermal storage) with controller based on grid signals</v>
      </c>
      <c r="E25" s="198">
        <v>0</v>
      </c>
      <c r="F25" s="198">
        <v>2</v>
      </c>
      <c r="G25" s="198">
        <v>0</v>
      </c>
      <c r="H25" s="198">
        <v>2</v>
      </c>
      <c r="I25" s="198">
        <v>0</v>
      </c>
      <c r="J25" s="198">
        <v>0</v>
      </c>
      <c r="K25" s="198">
        <v>0</v>
      </c>
    </row>
    <row r="26" spans="1:14" s="145" customFormat="1" ht="35.25" customHeight="1" outlineLevel="2" x14ac:dyDescent="0.75">
      <c r="A26" s="22"/>
      <c r="B26" s="22"/>
      <c r="C26" s="35" t="str">
        <f>LINK!$C$1004</f>
        <v>level 3</v>
      </c>
      <c r="D26" s="1" t="str">
        <f>VLOOKUP(C19,overview_of_services!$B$4:$I$52,7,FALSE)</f>
        <v>On site storage of energy (e.g. electric battery or thermal storage) with controller optimising the use of locally generated electricity</v>
      </c>
      <c r="E26" s="198">
        <v>0</v>
      </c>
      <c r="F26" s="198">
        <v>2</v>
      </c>
      <c r="G26" s="198">
        <v>0</v>
      </c>
      <c r="H26" s="198">
        <v>2</v>
      </c>
      <c r="I26" s="198">
        <v>0</v>
      </c>
      <c r="J26" s="198">
        <v>0</v>
      </c>
      <c r="K26" s="198">
        <v>0</v>
      </c>
    </row>
    <row r="27" spans="1:14" s="145" customFormat="1" ht="50.25" customHeight="1" outlineLevel="2" x14ac:dyDescent="0.75">
      <c r="A27" s="22"/>
      <c r="B27" s="22"/>
      <c r="C27" s="35" t="str">
        <f>LINK!$C$1005</f>
        <v>level 4</v>
      </c>
      <c r="D27" s="1" t="str">
        <f>VLOOKUP(C19,overview_of_services!$B$4:$I$52,8,FALSE)</f>
        <v>On site storage of energy (e.g. electric battery or thermal storage) with controller optimising the use of locally generated electricity and possibility to feed back into the grid</v>
      </c>
      <c r="E27" s="198">
        <v>0</v>
      </c>
      <c r="F27" s="198">
        <v>3</v>
      </c>
      <c r="G27" s="198">
        <v>0</v>
      </c>
      <c r="H27" s="198">
        <v>2</v>
      </c>
      <c r="I27" s="198">
        <v>0</v>
      </c>
      <c r="J27" s="198">
        <v>0</v>
      </c>
      <c r="K27" s="198">
        <v>0</v>
      </c>
    </row>
    <row r="28" spans="1:14" s="145" customFormat="1" ht="6" customHeight="1" outlineLevel="3" thickBot="1" x14ac:dyDescent="0.9">
      <c r="A28" s="22"/>
      <c r="B28" s="22"/>
      <c r="C28" s="23"/>
      <c r="D28" s="23"/>
      <c r="E28" s="24"/>
      <c r="F28" s="24"/>
      <c r="G28" s="24"/>
      <c r="H28" s="24"/>
      <c r="I28" s="24"/>
      <c r="J28" s="24"/>
      <c r="K28" s="24"/>
    </row>
    <row r="29" spans="1:14" s="145" customFormat="1" ht="30.75" customHeight="1" outlineLevel="3" thickBot="1" x14ac:dyDescent="0.9">
      <c r="A29" s="22"/>
      <c r="B29" s="22"/>
      <c r="C29" s="20"/>
      <c r="D29" s="20" t="str">
        <f>LINK!$C$1007</f>
        <v>Information sources</v>
      </c>
      <c r="E29" s="5" t="s">
        <v>1953</v>
      </c>
      <c r="F29" s="5" t="s">
        <v>1953</v>
      </c>
      <c r="G29" s="5" t="s">
        <v>1953</v>
      </c>
      <c r="H29" s="5" t="s">
        <v>1953</v>
      </c>
      <c r="I29" s="5" t="s">
        <v>1953</v>
      </c>
      <c r="J29" s="5" t="s">
        <v>1953</v>
      </c>
      <c r="K29" s="5" t="s">
        <v>1953</v>
      </c>
    </row>
    <row r="30" spans="1:14" s="145" customFormat="1" ht="30.75" customHeight="1" outlineLevel="3" thickBot="1" x14ac:dyDescent="0.9">
      <c r="A30" s="22"/>
      <c r="B30" s="22"/>
      <c r="C30" s="20"/>
      <c r="D30" s="20" t="str">
        <f>LINK!$C$1008</f>
        <v>Standard?</v>
      </c>
      <c r="E30" s="3"/>
      <c r="F30" s="3"/>
      <c r="G30" s="5"/>
      <c r="H30" s="5"/>
      <c r="I30" s="5"/>
      <c r="J30" s="3"/>
      <c r="K30" s="5"/>
    </row>
    <row r="31" spans="1:14" ht="20.25" customHeight="1" outlineLevel="2" thickBot="1" x14ac:dyDescent="0.9">
      <c r="C31" s="22"/>
      <c r="D31" s="22"/>
      <c r="E31" s="22"/>
      <c r="F31" s="22"/>
      <c r="G31" s="25"/>
      <c r="H31" s="25"/>
      <c r="I31" s="25"/>
      <c r="J31" s="25"/>
      <c r="K31" s="25"/>
    </row>
    <row r="32" spans="1:14" ht="17.25" customHeight="1" outlineLevel="1" thickBot="1" x14ac:dyDescent="0.9">
      <c r="C32" s="34" t="str">
        <f>LINK!$C$998</f>
        <v>code</v>
      </c>
      <c r="D32" s="28" t="str">
        <f>LINK!$C$999</f>
        <v>service</v>
      </c>
      <c r="E32" s="21">
        <f>VLOOKUP(C33,overview_of_services!$B$4:$O$111,9,FALSE)</f>
        <v>0</v>
      </c>
      <c r="F32" s="22"/>
      <c r="G32" s="25"/>
      <c r="H32" s="25"/>
      <c r="I32" s="25"/>
      <c r="J32" s="25"/>
      <c r="K32" s="25"/>
    </row>
    <row r="33" spans="1:14" s="145" customFormat="1" ht="36.75" customHeight="1" outlineLevel="1" thickBot="1" x14ac:dyDescent="1.5">
      <c r="A33" s="22"/>
      <c r="B33" s="38" t="s">
        <v>1949</v>
      </c>
      <c r="C33" s="33" t="str">
        <f>LINK!C298</f>
        <v>E-4</v>
      </c>
      <c r="D33" s="37" t="str">
        <f>VLOOKUP(C33,overview_of_services!$B$4:$I$52,3,FALSE)</f>
        <v>Optimizing self-consumption of locally generated electricity</v>
      </c>
      <c r="E33" s="414"/>
      <c r="F33" s="414" t="str">
        <f>LINK!$C$1009</f>
        <v>Service group:</v>
      </c>
      <c r="G33" s="733" t="str">
        <f>VLOOKUP(C33,overview_of_services!$B$4:$I$52,2,FALSE)</f>
        <v>DER- Optimization</v>
      </c>
      <c r="H33" s="733"/>
      <c r="I33" s="414"/>
      <c r="J33" s="19"/>
      <c r="K33" s="19"/>
      <c r="M33" s="145" t="s">
        <v>1950</v>
      </c>
      <c r="N33" s="145">
        <f>ROW()</f>
        <v>33</v>
      </c>
    </row>
    <row r="34" spans="1:14" ht="5.25" customHeight="1" outlineLevel="1" x14ac:dyDescent="0.75">
      <c r="C34" s="22"/>
      <c r="D34" s="22"/>
      <c r="E34" s="22"/>
      <c r="F34" s="22"/>
      <c r="G34" s="22"/>
      <c r="H34" s="22"/>
      <c r="I34" s="22"/>
      <c r="J34" s="22"/>
      <c r="K34" s="22"/>
    </row>
    <row r="35" spans="1:14" ht="20.25" customHeight="1" outlineLevel="2" x14ac:dyDescent="0.75">
      <c r="C35" s="734" t="str">
        <f>LINK!$C$1000</f>
        <v>Functionality levels</v>
      </c>
      <c r="D35" s="734"/>
      <c r="E35" s="736" t="str">
        <f>LINK!$C$1006</f>
        <v>IMPACTS</v>
      </c>
      <c r="F35" s="736"/>
      <c r="G35" s="736"/>
      <c r="H35" s="736"/>
      <c r="I35" s="736"/>
      <c r="J35" s="736"/>
      <c r="K35" s="736"/>
    </row>
    <row r="36" spans="1:14" ht="36.75" customHeight="1" outlineLevel="2" thickBot="1" x14ac:dyDescent="0.9">
      <c r="C36" s="735"/>
      <c r="D36" s="735"/>
      <c r="E36" s="26" t="str">
        <f>LINK!$C$966</f>
        <v>Energy efficiency</v>
      </c>
      <c r="F36" s="26" t="str">
        <f>LINK!$C$967</f>
        <v>Energy flexibility and storage</v>
      </c>
      <c r="G36" s="26" t="str">
        <f>LINK!$C$968</f>
        <v>Comfort</v>
      </c>
      <c r="H36" s="26" t="str">
        <f>LINK!$C$969</f>
        <v>Convenience</v>
      </c>
      <c r="I36" s="26" t="str">
        <f>LINK!$C$970</f>
        <v>Health, well-being and accessibility</v>
      </c>
      <c r="J36" s="26" t="str">
        <f>LINK!$C$971</f>
        <v>Maintenance and fault prediction</v>
      </c>
      <c r="K36" s="26" t="str">
        <f>LINK!$C$972</f>
        <v>Information to occupants</v>
      </c>
    </row>
    <row r="37" spans="1:14" s="145" customFormat="1" ht="35.25" customHeight="1" outlineLevel="2" thickTop="1" x14ac:dyDescent="0.75">
      <c r="A37" s="22"/>
      <c r="B37" s="22"/>
      <c r="C37" s="35" t="str">
        <f>LINK!$C$1001</f>
        <v>level 0</v>
      </c>
      <c r="D37" s="21" t="str">
        <f>VLOOKUP(C33,overview_of_services!$B$4:$I$52,4,FALSE)</f>
        <v>None</v>
      </c>
      <c r="E37" s="198">
        <v>0</v>
      </c>
      <c r="F37" s="198">
        <v>0</v>
      </c>
      <c r="G37" s="198">
        <v>0</v>
      </c>
      <c r="H37" s="198">
        <v>0</v>
      </c>
      <c r="I37" s="198">
        <v>0</v>
      </c>
      <c r="J37" s="198">
        <v>0</v>
      </c>
      <c r="K37" s="198">
        <v>0</v>
      </c>
    </row>
    <row r="38" spans="1:14" s="145" customFormat="1" ht="35.25" customHeight="1" outlineLevel="2" x14ac:dyDescent="0.75">
      <c r="A38" s="22"/>
      <c r="B38" s="22"/>
      <c r="C38" s="35" t="str">
        <f>LINK!$C$1002</f>
        <v>level 1</v>
      </c>
      <c r="D38" s="1" t="str">
        <f>VLOOKUP(C33,overview_of_services!$B$4:$I$52,5,FALSE)</f>
        <v>Scheduling electricity consumption (plug loads, white goods, etc.)</v>
      </c>
      <c r="E38" s="198">
        <v>0</v>
      </c>
      <c r="F38" s="198">
        <v>1</v>
      </c>
      <c r="G38" s="198">
        <v>0</v>
      </c>
      <c r="H38" s="198">
        <v>1</v>
      </c>
      <c r="I38" s="198">
        <v>0</v>
      </c>
      <c r="J38" s="198">
        <v>0</v>
      </c>
      <c r="K38" s="198">
        <v>0</v>
      </c>
    </row>
    <row r="39" spans="1:14" s="145" customFormat="1" ht="35.25" customHeight="1" outlineLevel="2" x14ac:dyDescent="0.75">
      <c r="A39" s="22"/>
      <c r="B39" s="22"/>
      <c r="C39" s="35" t="str">
        <f>LINK!$C$1003</f>
        <v>level 2</v>
      </c>
      <c r="D39" s="1" t="str">
        <f>VLOOKUP(C33,overview_of_services!$B$4:$I$52,6,FALSE)</f>
        <v>Automated management of local electricity consumption based on current renewable energy availability</v>
      </c>
      <c r="E39" s="198">
        <v>0</v>
      </c>
      <c r="F39" s="198">
        <v>2</v>
      </c>
      <c r="G39" s="198">
        <v>0</v>
      </c>
      <c r="H39" s="198">
        <v>2</v>
      </c>
      <c r="I39" s="198">
        <v>0</v>
      </c>
      <c r="J39" s="198">
        <v>0</v>
      </c>
      <c r="K39" s="198">
        <v>0</v>
      </c>
    </row>
    <row r="40" spans="1:14" s="145" customFormat="1" ht="35.25" customHeight="1" outlineLevel="2" x14ac:dyDescent="0.75">
      <c r="A40" s="22"/>
      <c r="B40" s="22"/>
      <c r="C40" s="35" t="str">
        <f>LINK!$C$1004</f>
        <v>level 3</v>
      </c>
      <c r="D40" s="1" t="str">
        <f>VLOOKUP(C33,overview_of_services!$B$4:$I$52,7,FALSE)</f>
        <v>Automated management of local electricity consumption based on current and predicted energy needs and renewable energy availability</v>
      </c>
      <c r="E40" s="198">
        <v>0</v>
      </c>
      <c r="F40" s="198">
        <v>3</v>
      </c>
      <c r="G40" s="198">
        <v>0</v>
      </c>
      <c r="H40" s="198">
        <v>2</v>
      </c>
      <c r="I40" s="198">
        <v>0</v>
      </c>
      <c r="J40" s="198">
        <v>0</v>
      </c>
      <c r="K40" s="198">
        <v>0</v>
      </c>
    </row>
    <row r="41" spans="1:14" s="145" customFormat="1" ht="35.25" customHeight="1" outlineLevel="2" x14ac:dyDescent="0.75">
      <c r="A41" s="22"/>
      <c r="B41" s="22"/>
      <c r="C41" s="35" t="str">
        <f>LINK!$C$1005</f>
        <v>level 4</v>
      </c>
      <c r="D41" s="1">
        <f>VLOOKUP(C33,overview_of_services!$B$4:$I$52,8,FALSE)</f>
        <v>0</v>
      </c>
      <c r="E41" s="198"/>
      <c r="F41" s="198"/>
      <c r="G41" s="198"/>
      <c r="H41" s="198"/>
      <c r="I41" s="198"/>
      <c r="J41" s="198"/>
      <c r="K41" s="198"/>
    </row>
    <row r="42" spans="1:14" s="145" customFormat="1" ht="6" customHeight="1" outlineLevel="3" thickBot="1" x14ac:dyDescent="0.9">
      <c r="A42" s="22"/>
      <c r="B42" s="22"/>
      <c r="C42" s="23"/>
      <c r="D42" s="23"/>
      <c r="E42" s="24"/>
      <c r="F42" s="24"/>
      <c r="G42" s="24"/>
      <c r="H42" s="24"/>
      <c r="I42" s="24"/>
      <c r="J42" s="24"/>
      <c r="K42" s="24"/>
    </row>
    <row r="43" spans="1:14" s="145" customFormat="1" ht="30.75" customHeight="1" outlineLevel="3" thickBot="1" x14ac:dyDescent="0.9">
      <c r="A43" s="22"/>
      <c r="B43" s="22"/>
      <c r="C43" s="20"/>
      <c r="D43" s="20" t="str">
        <f>LINK!$C$1007</f>
        <v>Information sources</v>
      </c>
      <c r="E43" s="3"/>
      <c r="F43" s="4"/>
      <c r="G43" s="5"/>
      <c r="H43" s="5"/>
      <c r="I43" s="5"/>
      <c r="J43" s="5"/>
      <c r="K43" s="5"/>
    </row>
    <row r="44" spans="1:14" s="145" customFormat="1" ht="30.75" customHeight="1" outlineLevel="3" thickBot="1" x14ac:dyDescent="0.9">
      <c r="A44" s="22"/>
      <c r="B44" s="22"/>
      <c r="C44" s="20"/>
      <c r="D44" s="20" t="str">
        <f>LINK!$C$1008</f>
        <v>Standard?</v>
      </c>
      <c r="E44" s="3"/>
      <c r="F44" s="4"/>
      <c r="G44" s="5"/>
      <c r="H44" s="5"/>
      <c r="I44" s="5"/>
      <c r="J44" s="5"/>
      <c r="K44" s="5"/>
    </row>
    <row r="45" spans="1:14" ht="20.25" customHeight="1" outlineLevel="2" thickBot="1" x14ac:dyDescent="0.9">
      <c r="C45" s="22"/>
      <c r="D45" s="22"/>
      <c r="E45" s="22"/>
      <c r="F45" s="22"/>
      <c r="G45" s="25"/>
      <c r="H45" s="25"/>
      <c r="I45" s="25"/>
      <c r="J45" s="25"/>
      <c r="K45" s="25"/>
    </row>
    <row r="46" spans="1:14" ht="17.25" customHeight="1" outlineLevel="1" thickBot="1" x14ac:dyDescent="0.9">
      <c r="C46" s="34" t="str">
        <f>LINK!$C$998</f>
        <v>code</v>
      </c>
      <c r="D46" s="28" t="str">
        <f>LINK!$C$999</f>
        <v>service</v>
      </c>
      <c r="E46" s="21">
        <f>VLOOKUP(C47,overview_of_services!$B$4:$O$111,9,FALSE)</f>
        <v>0</v>
      </c>
      <c r="F46" s="22"/>
      <c r="G46" s="25"/>
      <c r="H46" s="25"/>
      <c r="I46" s="25"/>
      <c r="J46" s="25"/>
      <c r="K46" s="25"/>
    </row>
    <row r="47" spans="1:14" s="145" customFormat="1" ht="36.75" customHeight="1" outlineLevel="1" thickBot="1" x14ac:dyDescent="1.5">
      <c r="A47" s="22"/>
      <c r="B47" s="38" t="s">
        <v>1949</v>
      </c>
      <c r="C47" s="33" t="str">
        <f>LINK!C299</f>
        <v>E-5</v>
      </c>
      <c r="D47" s="37" t="str">
        <f>VLOOKUP(C47,overview_of_services!$B$4:$I$52,3,FALSE)</f>
        <v>Control of combined heat and power plant (CHP)</v>
      </c>
      <c r="E47" s="414"/>
      <c r="F47" s="414" t="str">
        <f>LINK!$C$1009</f>
        <v>Service group:</v>
      </c>
      <c r="G47" s="733" t="str">
        <f>VLOOKUP(C47,overview_of_services!$B$4:$I$52,2,FALSE)</f>
        <v>DER - Generation Control</v>
      </c>
      <c r="H47" s="733"/>
      <c r="I47" s="414"/>
      <c r="J47" s="19"/>
      <c r="K47" s="19"/>
      <c r="M47" s="145" t="s">
        <v>1950</v>
      </c>
      <c r="N47" s="145">
        <f>ROW()</f>
        <v>47</v>
      </c>
    </row>
    <row r="48" spans="1:14" ht="5.25" customHeight="1" outlineLevel="1" x14ac:dyDescent="0.75">
      <c r="C48" s="22"/>
      <c r="D48" s="22"/>
      <c r="E48" s="22"/>
      <c r="F48" s="22"/>
      <c r="G48" s="22"/>
      <c r="H48" s="22"/>
      <c r="I48" s="22"/>
      <c r="J48" s="22"/>
      <c r="K48" s="22"/>
    </row>
    <row r="49" spans="1:14" ht="20.25" customHeight="1" outlineLevel="2" x14ac:dyDescent="0.75">
      <c r="C49" s="734" t="str">
        <f>LINK!$C$1000</f>
        <v>Functionality levels</v>
      </c>
      <c r="D49" s="734"/>
      <c r="E49" s="736" t="str">
        <f>LINK!$C$1006</f>
        <v>IMPACTS</v>
      </c>
      <c r="F49" s="736"/>
      <c r="G49" s="736"/>
      <c r="H49" s="736"/>
      <c r="I49" s="736"/>
      <c r="J49" s="736"/>
      <c r="K49" s="736"/>
    </row>
    <row r="50" spans="1:14" ht="42.75" customHeight="1" outlineLevel="2" thickBot="1" x14ac:dyDescent="0.9">
      <c r="C50" s="735"/>
      <c r="D50" s="735"/>
      <c r="E50" s="26" t="str">
        <f>LINK!$C$966</f>
        <v>Energy efficiency</v>
      </c>
      <c r="F50" s="26" t="str">
        <f>LINK!$C$967</f>
        <v>Energy flexibility and storage</v>
      </c>
      <c r="G50" s="26" t="str">
        <f>LINK!$C$968</f>
        <v>Comfort</v>
      </c>
      <c r="H50" s="26" t="str">
        <f>LINK!$C$969</f>
        <v>Convenience</v>
      </c>
      <c r="I50" s="26" t="str">
        <f>LINK!$C$970</f>
        <v>Health, well-being and accessibility</v>
      </c>
      <c r="J50" s="26" t="str">
        <f>LINK!$C$971</f>
        <v>Maintenance and fault prediction</v>
      </c>
      <c r="K50" s="26" t="str">
        <f>LINK!$C$972</f>
        <v>Information to occupants</v>
      </c>
    </row>
    <row r="51" spans="1:14" s="145" customFormat="1" ht="30.25" outlineLevel="2" thickTop="1" x14ac:dyDescent="0.75">
      <c r="A51" s="22"/>
      <c r="B51" s="22"/>
      <c r="C51" s="35" t="str">
        <f>LINK!$C$1001</f>
        <v>level 0</v>
      </c>
      <c r="D51" s="21" t="str">
        <f>VLOOKUP(C47,overview_of_services!$B$4:$I$52,4,FALSE)</f>
        <v>CHP control based on scheduled runtime management and/or current heat energy demand</v>
      </c>
      <c r="E51" s="198">
        <v>0</v>
      </c>
      <c r="F51" s="198">
        <v>0</v>
      </c>
      <c r="G51" s="198">
        <v>0</v>
      </c>
      <c r="H51" s="198">
        <v>0</v>
      </c>
      <c r="I51" s="198">
        <v>0</v>
      </c>
      <c r="J51" s="198">
        <v>0</v>
      </c>
      <c r="K51" s="198">
        <v>0</v>
      </c>
    </row>
    <row r="52" spans="1:14" s="145" customFormat="1" ht="29.5" outlineLevel="2" x14ac:dyDescent="0.75">
      <c r="A52" s="22"/>
      <c r="B52" s="22"/>
      <c r="C52" s="35" t="str">
        <f>LINK!$C$1002</f>
        <v>level 1</v>
      </c>
      <c r="D52" s="1" t="str">
        <f>VLOOKUP(C47,overview_of_services!$B$4:$I$52,5,FALSE)</f>
        <v>CHP runtime control influenced by the fluctuating availability of RES; overproduction will be fed into the grid</v>
      </c>
      <c r="E52" s="198">
        <v>1</v>
      </c>
      <c r="F52" s="198">
        <v>1</v>
      </c>
      <c r="G52" s="198">
        <v>0</v>
      </c>
      <c r="H52" s="198">
        <v>1</v>
      </c>
      <c r="I52" s="198">
        <v>0</v>
      </c>
      <c r="J52" s="198">
        <v>0</v>
      </c>
      <c r="K52" s="198">
        <v>0</v>
      </c>
    </row>
    <row r="53" spans="1:14" s="145" customFormat="1" ht="45.75" customHeight="1" outlineLevel="2" x14ac:dyDescent="0.75">
      <c r="A53" s="22"/>
      <c r="B53" s="22"/>
      <c r="C53" s="35" t="str">
        <f>LINK!$C$1003</f>
        <v>level 2</v>
      </c>
      <c r="D53" s="1" t="str">
        <f>VLOOKUP(C47,overview_of_services!$B$4:$I$52,6,FALSE)</f>
        <v>CHP runtime control influenced by the fluctuating availability of RES and grid signals; dynamic charging and runtime control to optimise self-consumption of renewables</v>
      </c>
      <c r="E53" s="198">
        <v>2</v>
      </c>
      <c r="F53" s="198">
        <v>2</v>
      </c>
      <c r="G53" s="198">
        <v>0</v>
      </c>
      <c r="H53" s="198">
        <v>1</v>
      </c>
      <c r="I53" s="198">
        <v>0</v>
      </c>
      <c r="J53" s="198">
        <v>0</v>
      </c>
      <c r="K53" s="198">
        <v>0</v>
      </c>
    </row>
    <row r="54" spans="1:14" s="145" customFormat="1" ht="35.25" customHeight="1" outlineLevel="2" x14ac:dyDescent="0.75">
      <c r="A54" s="22"/>
      <c r="B54" s="22"/>
      <c r="C54" s="35" t="str">
        <f>LINK!$C$1004</f>
        <v>level 3</v>
      </c>
      <c r="D54" s="1">
        <f>VLOOKUP(C47,overview_of_services!$B$4:$I$52,7,FALSE)</f>
        <v>0</v>
      </c>
      <c r="E54" s="198" t="s">
        <v>1952</v>
      </c>
      <c r="F54" s="198" t="s">
        <v>1952</v>
      </c>
      <c r="G54" s="198" t="s">
        <v>1952</v>
      </c>
      <c r="H54" s="198" t="s">
        <v>1952</v>
      </c>
      <c r="I54" s="198" t="s">
        <v>1952</v>
      </c>
      <c r="J54" s="198" t="s">
        <v>1952</v>
      </c>
      <c r="K54" s="198" t="s">
        <v>1952</v>
      </c>
    </row>
    <row r="55" spans="1:14" s="145" customFormat="1" ht="35.25" customHeight="1" outlineLevel="2" x14ac:dyDescent="0.75">
      <c r="A55" s="22"/>
      <c r="B55" s="22"/>
      <c r="C55" s="35" t="str">
        <f>LINK!$C$1005</f>
        <v>level 4</v>
      </c>
      <c r="D55" s="1">
        <f>VLOOKUP(C47,overview_of_services!$B$4:$I$52,8,FALSE)</f>
        <v>0</v>
      </c>
      <c r="E55" s="198"/>
      <c r="F55" s="198"/>
      <c r="G55" s="198"/>
      <c r="H55" s="198"/>
      <c r="I55" s="198"/>
      <c r="J55" s="198"/>
      <c r="K55" s="198"/>
    </row>
    <row r="56" spans="1:14" s="145" customFormat="1" ht="6" customHeight="1" outlineLevel="3" thickBot="1" x14ac:dyDescent="0.9">
      <c r="A56" s="22"/>
      <c r="B56" s="22"/>
      <c r="C56" s="23"/>
      <c r="D56" s="23"/>
      <c r="E56" s="24"/>
      <c r="F56" s="24"/>
      <c r="G56" s="24"/>
      <c r="H56" s="24"/>
      <c r="I56" s="24"/>
      <c r="J56" s="24"/>
      <c r="K56" s="24"/>
    </row>
    <row r="57" spans="1:14" s="145" customFormat="1" ht="30.75" customHeight="1" outlineLevel="3" thickBot="1" x14ac:dyDescent="0.9">
      <c r="A57" s="22"/>
      <c r="B57" s="22"/>
      <c r="C57" s="20"/>
      <c r="D57" s="20" t="str">
        <f>LINK!$C$1007</f>
        <v>Information sources</v>
      </c>
      <c r="E57" s="3"/>
      <c r="F57" s="4"/>
      <c r="G57" s="5"/>
      <c r="H57" s="5"/>
      <c r="I57" s="5"/>
      <c r="J57" s="5"/>
      <c r="K57" s="5"/>
    </row>
    <row r="58" spans="1:14" s="145" customFormat="1" ht="30.75" customHeight="1" outlineLevel="3" thickBot="1" x14ac:dyDescent="0.9">
      <c r="A58" s="22"/>
      <c r="B58" s="22"/>
      <c r="C58" s="20"/>
      <c r="D58" s="20" t="str">
        <f>LINK!$C$1008</f>
        <v>Standard?</v>
      </c>
      <c r="E58" s="3"/>
      <c r="F58" s="4"/>
      <c r="G58" s="5"/>
      <c r="H58" s="5"/>
      <c r="I58" s="5"/>
      <c r="J58" s="5"/>
      <c r="K58" s="5"/>
    </row>
    <row r="59" spans="1:14" ht="15.5" outlineLevel="2" thickBot="1" x14ac:dyDescent="0.9">
      <c r="C59" s="22"/>
      <c r="D59" s="22"/>
      <c r="E59" s="22"/>
      <c r="F59" s="22"/>
      <c r="G59" s="25"/>
      <c r="H59" s="25"/>
      <c r="I59" s="25"/>
      <c r="J59" s="25"/>
      <c r="K59" s="25"/>
    </row>
    <row r="60" spans="1:14" ht="15.5" outlineLevel="1" thickBot="1" x14ac:dyDescent="0.9">
      <c r="C60" s="34" t="str">
        <f>LINK!$C$998</f>
        <v>code</v>
      </c>
      <c r="D60" s="28" t="str">
        <f>LINK!$C$999</f>
        <v>service</v>
      </c>
      <c r="E60" s="21">
        <f>VLOOKUP(C61,overview_of_services!$B$4:$O$111,9,FALSE)</f>
        <v>0</v>
      </c>
      <c r="F60" s="22"/>
      <c r="G60" s="25"/>
      <c r="H60" s="25"/>
      <c r="I60" s="25"/>
      <c r="J60" s="25"/>
      <c r="K60" s="25"/>
    </row>
    <row r="61" spans="1:14" ht="35" customHeight="1" outlineLevel="1" thickBot="1" x14ac:dyDescent="0.9">
      <c r="C61" s="33" t="str">
        <f>LINK!C300</f>
        <v>E-8</v>
      </c>
      <c r="D61" s="37" t="str">
        <f>VLOOKUP(C61,overview_of_services!$B$4:$I$52,3,FALSE)</f>
        <v>Support of (micro)grid operation modes</v>
      </c>
      <c r="E61" s="414"/>
      <c r="F61" s="414" t="str">
        <f>LINK!$C$1009</f>
        <v>Service group:</v>
      </c>
      <c r="G61" s="733" t="str">
        <f>VLOOKUP(C61,overview_of_services!$B$4:$I$52,2,FALSE)</f>
        <v>DSM- Storage</v>
      </c>
      <c r="H61" s="733"/>
      <c r="I61" s="414"/>
      <c r="J61" s="19"/>
      <c r="K61" s="19"/>
      <c r="M61" s="145" t="s">
        <v>1950</v>
      </c>
      <c r="N61" s="145">
        <f>ROW()</f>
        <v>61</v>
      </c>
    </row>
    <row r="62" spans="1:14" ht="3.5" customHeight="1" outlineLevel="1" x14ac:dyDescent="0.75">
      <c r="C62" s="22"/>
      <c r="D62" s="22"/>
      <c r="E62" s="22"/>
      <c r="F62" s="22"/>
      <c r="G62" s="22"/>
      <c r="H62" s="22"/>
      <c r="I62" s="22"/>
      <c r="J62" s="22"/>
      <c r="K62" s="22"/>
    </row>
    <row r="63" spans="1:14" ht="14.5" customHeight="1" outlineLevel="2" x14ac:dyDescent="0.75">
      <c r="C63" s="734" t="str">
        <f>LINK!$C$1000</f>
        <v>Functionality levels</v>
      </c>
      <c r="D63" s="734"/>
      <c r="E63" s="736" t="str">
        <f>LINK!$C$1006</f>
        <v>IMPACTS</v>
      </c>
      <c r="F63" s="736"/>
      <c r="G63" s="736"/>
      <c r="H63" s="736"/>
      <c r="I63" s="736"/>
      <c r="J63" s="736"/>
      <c r="K63" s="736"/>
    </row>
    <row r="64" spans="1:14" ht="30.25" outlineLevel="2" thickBot="1" x14ac:dyDescent="0.9">
      <c r="C64" s="735"/>
      <c r="D64" s="735"/>
      <c r="E64" s="26" t="str">
        <f>LINK!$C$966</f>
        <v>Energy efficiency</v>
      </c>
      <c r="F64" s="26" t="str">
        <f>LINK!$C$967</f>
        <v>Energy flexibility and storage</v>
      </c>
      <c r="G64" s="26" t="str">
        <f>LINK!$C$968</f>
        <v>Comfort</v>
      </c>
      <c r="H64" s="26" t="str">
        <f>LINK!$C$969</f>
        <v>Convenience</v>
      </c>
      <c r="I64" s="26" t="str">
        <f>LINK!$C$970</f>
        <v>Health, well-being and accessibility</v>
      </c>
      <c r="J64" s="26" t="str">
        <f>LINK!$C$971</f>
        <v>Maintenance and fault prediction</v>
      </c>
      <c r="K64" s="26" t="str">
        <f>LINK!$C$972</f>
        <v>Information to occupants</v>
      </c>
    </row>
    <row r="65" spans="3:14" ht="21.75" outlineLevel="2" thickTop="1" x14ac:dyDescent="0.75">
      <c r="C65" s="35" t="str">
        <f>LINK!$C$1001</f>
        <v>level 0</v>
      </c>
      <c r="D65" s="21" t="str">
        <f>VLOOKUP(C61,overview_of_services!$B$4:$I$52,4,FALSE)</f>
        <v>None</v>
      </c>
      <c r="E65" s="198">
        <v>0</v>
      </c>
      <c r="F65" s="198">
        <v>0</v>
      </c>
      <c r="G65" s="198">
        <v>0</v>
      </c>
      <c r="H65" s="198">
        <v>0</v>
      </c>
      <c r="I65" s="198">
        <v>0</v>
      </c>
      <c r="J65" s="198">
        <v>0</v>
      </c>
      <c r="K65" s="198">
        <v>0</v>
      </c>
    </row>
    <row r="66" spans="3:14" ht="34.5" customHeight="1" outlineLevel="2" x14ac:dyDescent="0.75">
      <c r="C66" s="35" t="str">
        <f>LINK!$C$1002</f>
        <v>level 1</v>
      </c>
      <c r="D66" s="21" t="str">
        <f>VLOOKUP(C61,overview_of_services!$B$4:$I$52,5,FALSE)</f>
        <v>Automated management of (building-level) electricity consumption based on grid signals</v>
      </c>
      <c r="E66" s="198">
        <v>0</v>
      </c>
      <c r="F66" s="198">
        <v>2</v>
      </c>
      <c r="G66" s="198">
        <v>0</v>
      </c>
      <c r="H66" s="198">
        <v>2</v>
      </c>
      <c r="I66" s="198">
        <v>0</v>
      </c>
      <c r="J66" s="198">
        <v>0</v>
      </c>
      <c r="K66" s="198">
        <v>0</v>
      </c>
    </row>
    <row r="67" spans="3:14" ht="30" customHeight="1" outlineLevel="2" x14ac:dyDescent="0.75">
      <c r="C67" s="35" t="str">
        <f>LINK!$C$1003</f>
        <v>level 2</v>
      </c>
      <c r="D67" s="1" t="str">
        <f>VLOOKUP(C61,overview_of_services!$B$4:$I$52,6,FALSE)</f>
        <v>Automated management of (building-level) electricity consumption and electricity supply to neighbouring buildings (microgrid) or grid</v>
      </c>
      <c r="E67" s="198">
        <v>0</v>
      </c>
      <c r="F67" s="198">
        <v>2</v>
      </c>
      <c r="G67" s="198">
        <v>0</v>
      </c>
      <c r="H67" s="198">
        <v>2</v>
      </c>
      <c r="I67" s="198">
        <v>0</v>
      </c>
      <c r="J67" s="198">
        <v>0</v>
      </c>
      <c r="K67" s="198">
        <v>0</v>
      </c>
    </row>
    <row r="68" spans="3:14" ht="27" customHeight="1" outlineLevel="2" x14ac:dyDescent="0.75">
      <c r="C68" s="35" t="str">
        <f>LINK!$C$1004</f>
        <v>level 3</v>
      </c>
      <c r="D68" s="1" t="str">
        <f>VLOOKUP(C61,overview_of_services!$B$4:$I$52,7,FALSE)</f>
        <v>Automated management of (building-level) electricity consumption and supply, with potential to continue limited off-grid operation (island mode)</v>
      </c>
      <c r="E68" s="198">
        <v>0</v>
      </c>
      <c r="F68" s="198">
        <v>3</v>
      </c>
      <c r="G68" s="198">
        <v>0</v>
      </c>
      <c r="H68" s="198">
        <v>3</v>
      </c>
      <c r="I68" s="198">
        <v>0</v>
      </c>
      <c r="J68" s="198">
        <v>0</v>
      </c>
      <c r="K68" s="198">
        <v>0</v>
      </c>
    </row>
    <row r="69" spans="3:14" ht="21" outlineLevel="2" x14ac:dyDescent="0.75">
      <c r="C69" s="35" t="str">
        <f>LINK!$C$1005</f>
        <v>level 4</v>
      </c>
      <c r="D69" s="1">
        <f>VLOOKUP(C61,overview_of_services!$B$4:$I$52,8,FALSE)</f>
        <v>0</v>
      </c>
      <c r="E69" s="198"/>
      <c r="F69" s="198"/>
      <c r="G69" s="198"/>
      <c r="H69" s="198"/>
      <c r="I69" s="198"/>
      <c r="J69" s="198"/>
      <c r="K69" s="198"/>
    </row>
    <row r="70" spans="3:14" ht="16" customHeight="1" outlineLevel="2" thickBot="1" x14ac:dyDescent="0.9">
      <c r="C70" s="23"/>
      <c r="D70" s="23"/>
      <c r="E70" s="24"/>
      <c r="F70" s="24"/>
      <c r="G70" s="24"/>
      <c r="H70" s="24"/>
      <c r="I70" s="24"/>
      <c r="J70" s="24"/>
      <c r="K70" s="24"/>
    </row>
    <row r="71" spans="3:14" ht="15.5" outlineLevel="3" thickBot="1" x14ac:dyDescent="0.9">
      <c r="C71" s="20"/>
      <c r="D71" s="20" t="str">
        <f>LINK!$C$1007</f>
        <v>Information sources</v>
      </c>
      <c r="E71" s="3"/>
      <c r="F71" s="4"/>
      <c r="G71" s="5"/>
      <c r="H71" s="5"/>
      <c r="I71" s="5"/>
      <c r="J71" s="5"/>
      <c r="K71" s="5"/>
    </row>
    <row r="72" spans="3:14" ht="15.5" outlineLevel="3" thickBot="1" x14ac:dyDescent="0.9">
      <c r="C72" s="20"/>
      <c r="D72" s="20" t="str">
        <f>LINK!$C$1008</f>
        <v>Standard?</v>
      </c>
      <c r="E72" s="3" t="s">
        <v>1961</v>
      </c>
      <c r="F72" s="3" t="s">
        <v>1961</v>
      </c>
      <c r="G72" s="3"/>
      <c r="H72" s="5"/>
      <c r="I72" s="5"/>
      <c r="J72" s="3" t="s">
        <v>1961</v>
      </c>
      <c r="K72" s="3" t="s">
        <v>1961</v>
      </c>
    </row>
    <row r="73" spans="3:14" outlineLevel="2" x14ac:dyDescent="0.75">
      <c r="C73" s="22"/>
      <c r="D73" s="22"/>
      <c r="E73" s="22"/>
      <c r="F73" s="22"/>
      <c r="G73" s="25"/>
      <c r="H73" s="25"/>
      <c r="I73" s="25"/>
      <c r="J73" s="25"/>
      <c r="K73" s="25"/>
    </row>
    <row r="74" spans="3:14" s="22" customFormat="1" ht="16" customHeight="1" outlineLevel="3" thickBot="1" x14ac:dyDescent="0.9">
      <c r="C74" s="158"/>
      <c r="D74" s="158"/>
      <c r="E74" s="159"/>
      <c r="F74" s="159"/>
      <c r="G74" s="159"/>
      <c r="H74" s="159"/>
      <c r="I74" s="159"/>
      <c r="J74" s="159"/>
      <c r="K74" s="159"/>
    </row>
    <row r="75" spans="3:14" ht="15.5" outlineLevel="1" thickBot="1" x14ac:dyDescent="0.9">
      <c r="C75" s="34" t="str">
        <f>LINK!$C$998</f>
        <v>code</v>
      </c>
      <c r="D75" s="28" t="str">
        <f>LINK!$C$999</f>
        <v>service</v>
      </c>
      <c r="E75" s="21">
        <f>VLOOKUP(C76,overview_of_services!$B$4:$O$111,9,FALSE)</f>
        <v>1</v>
      </c>
      <c r="F75" s="22"/>
      <c r="G75" s="25"/>
      <c r="H75" s="25"/>
      <c r="I75" s="25"/>
      <c r="J75" s="25"/>
      <c r="K75" s="25"/>
    </row>
    <row r="76" spans="3:14" ht="29.75" customHeight="1" outlineLevel="1" thickBot="1" x14ac:dyDescent="0.9">
      <c r="C76" s="33" t="str">
        <f>LINK!C301</f>
        <v>E-11</v>
      </c>
      <c r="D76" s="37" t="str">
        <f>VLOOKUP(C76,overview_of_services!$B$4:$I$52,3,FALSE)</f>
        <v>Reporting information regarding energy storage</v>
      </c>
      <c r="E76" s="414"/>
      <c r="F76" s="414" t="str">
        <f>LINK!$C$1009</f>
        <v>Service group:</v>
      </c>
      <c r="G76" s="733" t="str">
        <f>VLOOKUP(C76,overview_of_services!$B$4:$I$52,2,FALSE)</f>
        <v xml:space="preserve">Feedback - Reporting information </v>
      </c>
      <c r="H76" s="733"/>
      <c r="I76" s="414"/>
      <c r="J76" s="19"/>
      <c r="K76" s="19"/>
      <c r="M76" s="145" t="s">
        <v>1950</v>
      </c>
      <c r="N76" s="145">
        <f>ROW()</f>
        <v>76</v>
      </c>
    </row>
    <row r="77" spans="3:14" ht="3.5" customHeight="1" outlineLevel="1" x14ac:dyDescent="0.75">
      <c r="C77" s="22"/>
      <c r="D77" s="22"/>
      <c r="E77" s="22"/>
      <c r="F77" s="22"/>
      <c r="G77" s="22"/>
      <c r="H77" s="22"/>
      <c r="I77" s="22"/>
      <c r="J77" s="22"/>
      <c r="K77" s="22"/>
    </row>
    <row r="78" spans="3:14" ht="14.5" customHeight="1" outlineLevel="2" x14ac:dyDescent="0.75">
      <c r="C78" s="734" t="str">
        <f>LINK!$C$1000</f>
        <v>Functionality levels</v>
      </c>
      <c r="D78" s="734"/>
      <c r="E78" s="736" t="str">
        <f>LINK!$C$1006</f>
        <v>IMPACTS</v>
      </c>
      <c r="F78" s="736"/>
      <c r="G78" s="736"/>
      <c r="H78" s="736"/>
      <c r="I78" s="736"/>
      <c r="J78" s="736"/>
      <c r="K78" s="736"/>
    </row>
    <row r="79" spans="3:14" ht="30.25" outlineLevel="2" thickBot="1" x14ac:dyDescent="0.9">
      <c r="C79" s="735"/>
      <c r="D79" s="735"/>
      <c r="E79" s="26" t="str">
        <f>LINK!$C$966</f>
        <v>Energy efficiency</v>
      </c>
      <c r="F79" s="26" t="str">
        <f>LINK!$C$967</f>
        <v>Energy flexibility and storage</v>
      </c>
      <c r="G79" s="26" t="str">
        <f>LINK!$C$968</f>
        <v>Comfort</v>
      </c>
      <c r="H79" s="26" t="str">
        <f>LINK!$C$969</f>
        <v>Convenience</v>
      </c>
      <c r="I79" s="26" t="str">
        <f>LINK!$C$970</f>
        <v>Health, well-being and accessibility</v>
      </c>
      <c r="J79" s="26" t="str">
        <f>LINK!$C$971</f>
        <v>Maintenance and fault prediction</v>
      </c>
      <c r="K79" s="26" t="str">
        <f>LINK!$C$972</f>
        <v>Information to occupants</v>
      </c>
    </row>
    <row r="80" spans="3:14" ht="21.75" outlineLevel="2" thickTop="1" x14ac:dyDescent="0.75">
      <c r="C80" s="35" t="str">
        <f>LINK!$C$1001</f>
        <v>level 0</v>
      </c>
      <c r="D80" s="21" t="str">
        <f>VLOOKUP(C76,overview_of_services!$B$4:$I$52,4,FALSE)</f>
        <v>None</v>
      </c>
      <c r="E80" s="198">
        <v>0</v>
      </c>
      <c r="F80" s="198">
        <v>0</v>
      </c>
      <c r="G80" s="198">
        <v>0</v>
      </c>
      <c r="H80" s="198">
        <v>0</v>
      </c>
      <c r="I80" s="198">
        <v>0</v>
      </c>
      <c r="J80" s="198">
        <v>0</v>
      </c>
      <c r="K80" s="198">
        <v>0</v>
      </c>
    </row>
    <row r="81" spans="3:14" ht="21" outlineLevel="2" x14ac:dyDescent="0.75">
      <c r="C81" s="35" t="str">
        <f>LINK!$C$1002</f>
        <v>level 1</v>
      </c>
      <c r="D81" s="1" t="str">
        <f>VLOOKUP(C76,overview_of_services!$B$4:$I$52,5,FALSE)</f>
        <v>Current state of charge (SOC) data available</v>
      </c>
      <c r="E81" s="198">
        <v>1</v>
      </c>
      <c r="F81" s="198">
        <v>0</v>
      </c>
      <c r="G81" s="198">
        <v>0</v>
      </c>
      <c r="H81" s="198">
        <v>0</v>
      </c>
      <c r="I81" s="198">
        <v>0</v>
      </c>
      <c r="J81" s="198">
        <v>1</v>
      </c>
      <c r="K81" s="198">
        <v>1</v>
      </c>
    </row>
    <row r="82" spans="3:14" ht="21" outlineLevel="2" x14ac:dyDescent="0.75">
      <c r="C82" s="35" t="str">
        <f>LINK!$C$1003</f>
        <v>level 2</v>
      </c>
      <c r="D82" s="1" t="str">
        <f>VLOOKUP(C76,overview_of_services!$B$4:$I$52,6,FALSE)</f>
        <v>Actual values and historical data</v>
      </c>
      <c r="E82" s="198">
        <v>1</v>
      </c>
      <c r="F82" s="198">
        <v>0</v>
      </c>
      <c r="G82" s="198">
        <v>0</v>
      </c>
      <c r="H82" s="198">
        <v>0</v>
      </c>
      <c r="I82" s="198">
        <v>0</v>
      </c>
      <c r="J82" s="198">
        <v>1</v>
      </c>
      <c r="K82" s="198">
        <v>2</v>
      </c>
    </row>
    <row r="83" spans="3:14" ht="21" outlineLevel="2" x14ac:dyDescent="0.75">
      <c r="C83" s="35" t="str">
        <f>LINK!$C$1004</f>
        <v>level 3</v>
      </c>
      <c r="D83" s="21" t="str">
        <f>VLOOKUP(C76,overview_of_services!$B$4:$I$52,7,FALSE)</f>
        <v>Performance evaluation including forecasting and/or benchmarking</v>
      </c>
      <c r="E83" s="198">
        <v>1</v>
      </c>
      <c r="F83" s="198">
        <v>0</v>
      </c>
      <c r="G83" s="198">
        <v>0</v>
      </c>
      <c r="H83" s="198">
        <v>0</v>
      </c>
      <c r="I83" s="198">
        <v>0</v>
      </c>
      <c r="J83" s="198">
        <v>1</v>
      </c>
      <c r="K83" s="198">
        <v>3</v>
      </c>
    </row>
    <row r="84" spans="3:14" ht="29.5" outlineLevel="2" x14ac:dyDescent="0.75">
      <c r="C84" s="35" t="str">
        <f>LINK!$C$1005</f>
        <v>level 4</v>
      </c>
      <c r="D84" s="1" t="str">
        <f>VLOOKUP(C76,overview_of_services!$B$4:$I$52,8,FALSE)</f>
        <v>Performance evaluation including forecasting and/or benchmarking; also including predictive management and fault detection</v>
      </c>
      <c r="E84" s="198">
        <v>1</v>
      </c>
      <c r="F84" s="198">
        <v>0</v>
      </c>
      <c r="G84" s="198">
        <v>0</v>
      </c>
      <c r="H84" s="198">
        <v>1</v>
      </c>
      <c r="I84" s="198">
        <v>0</v>
      </c>
      <c r="J84" s="198">
        <v>2</v>
      </c>
      <c r="K84" s="198">
        <v>3</v>
      </c>
    </row>
    <row r="85" spans="3:14" ht="15.5" outlineLevel="2" thickBot="1" x14ac:dyDescent="0.9">
      <c r="C85" s="23"/>
      <c r="D85" s="23"/>
      <c r="E85" s="24"/>
      <c r="F85" s="24"/>
      <c r="G85" s="24"/>
      <c r="H85" s="24"/>
      <c r="I85" s="24"/>
      <c r="J85" s="24"/>
      <c r="K85" s="24"/>
    </row>
    <row r="86" spans="3:14" ht="15.5" outlineLevel="3" thickBot="1" x14ac:dyDescent="0.9">
      <c r="C86" s="20"/>
      <c r="D86" s="20" t="str">
        <f>LINK!$C$1007</f>
        <v>Information sources</v>
      </c>
      <c r="E86" s="3"/>
      <c r="F86" s="4"/>
      <c r="G86" s="5"/>
      <c r="H86" s="5"/>
      <c r="I86" s="5"/>
      <c r="J86" s="5"/>
      <c r="K86" s="5"/>
    </row>
    <row r="87" spans="3:14" ht="15.5" outlineLevel="3" thickBot="1" x14ac:dyDescent="0.9">
      <c r="C87" s="20"/>
      <c r="D87" s="20" t="str">
        <f>LINK!$C$1008</f>
        <v>Standard?</v>
      </c>
      <c r="E87" s="3"/>
      <c r="F87" s="4"/>
      <c r="G87" s="5"/>
      <c r="H87" s="5"/>
      <c r="I87" s="5"/>
      <c r="J87" s="5"/>
      <c r="K87" s="5"/>
    </row>
    <row r="88" spans="3:14" ht="15.5" outlineLevel="2" thickBot="1" x14ac:dyDescent="0.9"/>
    <row r="89" spans="3:14" ht="15.5" outlineLevel="1" thickBot="1" x14ac:dyDescent="0.9">
      <c r="C89" s="34" t="str">
        <f>LINK!$C$998</f>
        <v>code</v>
      </c>
      <c r="D89" s="28" t="str">
        <f>LINK!$C$999</f>
        <v>service</v>
      </c>
      <c r="E89" s="21">
        <f>VLOOKUP(C90,overview_of_services!$B$4:$O$111,9,FALSE)</f>
        <v>1</v>
      </c>
      <c r="F89" s="22"/>
      <c r="G89" s="25"/>
      <c r="H89" s="25"/>
      <c r="I89" s="25"/>
      <c r="J89" s="25"/>
      <c r="K89" s="25"/>
    </row>
    <row r="90" spans="3:14" ht="32" customHeight="1" outlineLevel="1" thickBot="1" x14ac:dyDescent="0.9">
      <c r="C90" s="33" t="str">
        <f>LINK!C302</f>
        <v>E-12</v>
      </c>
      <c r="D90" s="37" t="str">
        <f>VLOOKUP(C90,overview_of_services!$B$4:$I$52,3,FALSE)</f>
        <v>Reporting information regarding electricity consumption</v>
      </c>
      <c r="E90" s="414"/>
      <c r="F90" s="414" t="str">
        <f>LINK!$C$1009</f>
        <v>Service group:</v>
      </c>
      <c r="G90" s="733" t="str">
        <f>VLOOKUP(C90,overview_of_services!$B$4:$I$52,2,FALSE)</f>
        <v xml:space="preserve">Feedback - Reporting information </v>
      </c>
      <c r="H90" s="733"/>
      <c r="I90" s="414"/>
      <c r="J90" s="19"/>
      <c r="K90" s="19"/>
      <c r="M90" s="145" t="s">
        <v>1950</v>
      </c>
      <c r="N90" s="145">
        <f>ROW()</f>
        <v>90</v>
      </c>
    </row>
    <row r="91" spans="3:14" outlineLevel="1" x14ac:dyDescent="0.75">
      <c r="C91" s="22"/>
      <c r="D91" s="22"/>
      <c r="E91" s="22"/>
      <c r="F91" s="22"/>
      <c r="G91" s="22"/>
      <c r="H91" s="22"/>
      <c r="I91" s="22"/>
      <c r="J91" s="22"/>
      <c r="K91" s="22"/>
    </row>
    <row r="92" spans="3:14" ht="14.5" customHeight="1" outlineLevel="2" x14ac:dyDescent="0.75">
      <c r="C92" s="734" t="str">
        <f>LINK!$C$1000</f>
        <v>Functionality levels</v>
      </c>
      <c r="D92" s="734"/>
      <c r="E92" s="736" t="str">
        <f>LINK!$C$1006</f>
        <v>IMPACTS</v>
      </c>
      <c r="F92" s="736"/>
      <c r="G92" s="736"/>
      <c r="H92" s="736"/>
      <c r="I92" s="736"/>
      <c r="J92" s="736"/>
      <c r="K92" s="736"/>
    </row>
    <row r="93" spans="3:14" ht="30.25" outlineLevel="2" thickBot="1" x14ac:dyDescent="0.9">
      <c r="C93" s="735"/>
      <c r="D93" s="735"/>
      <c r="E93" s="26" t="str">
        <f>LINK!$C$966</f>
        <v>Energy efficiency</v>
      </c>
      <c r="F93" s="26" t="str">
        <f>LINK!$C$967</f>
        <v>Energy flexibility and storage</v>
      </c>
      <c r="G93" s="26" t="str">
        <f>LINK!$C$968</f>
        <v>Comfort</v>
      </c>
      <c r="H93" s="26" t="str">
        <f>LINK!$C$969</f>
        <v>Convenience</v>
      </c>
      <c r="I93" s="26" t="str">
        <f>LINK!$C$970</f>
        <v>Health, well-being and accessibility</v>
      </c>
      <c r="J93" s="26" t="str">
        <f>LINK!$C$971</f>
        <v>Maintenance and fault prediction</v>
      </c>
      <c r="K93" s="26" t="str">
        <f>LINK!$C$972</f>
        <v>Information to occupants</v>
      </c>
    </row>
    <row r="94" spans="3:14" ht="21.75" outlineLevel="2" thickTop="1" x14ac:dyDescent="0.75">
      <c r="C94" s="35" t="str">
        <f>LINK!$C$1001</f>
        <v>level 0</v>
      </c>
      <c r="D94" s="21" t="str">
        <f>VLOOKUP(C90,overview_of_services!$B$4:$I$52,4,FALSE)</f>
        <v>None</v>
      </c>
      <c r="E94" s="198">
        <v>0</v>
      </c>
      <c r="F94" s="198">
        <v>0</v>
      </c>
      <c r="G94" s="198">
        <v>0</v>
      </c>
      <c r="H94" s="198">
        <v>0</v>
      </c>
      <c r="I94" s="198">
        <v>0</v>
      </c>
      <c r="J94" s="198">
        <v>0</v>
      </c>
      <c r="K94" s="198">
        <v>0</v>
      </c>
    </row>
    <row r="95" spans="3:14" ht="21" outlineLevel="2" x14ac:dyDescent="0.75">
      <c r="C95" s="35" t="str">
        <f>LINK!$C$1002</f>
        <v>level 1</v>
      </c>
      <c r="D95" s="1" t="str">
        <f>VLOOKUP(C90,overview_of_services!$B$4:$I$52,5,FALSE)</f>
        <v>reporting on current electricity consumption on building level</v>
      </c>
      <c r="E95" s="198">
        <v>0</v>
      </c>
      <c r="F95" s="198">
        <v>0</v>
      </c>
      <c r="G95" s="198">
        <v>0</v>
      </c>
      <c r="H95" s="198">
        <v>0</v>
      </c>
      <c r="I95" s="198">
        <v>0</v>
      </c>
      <c r="J95" s="198">
        <v>0</v>
      </c>
      <c r="K95" s="198">
        <v>1</v>
      </c>
    </row>
    <row r="96" spans="3:14" ht="21" outlineLevel="2" x14ac:dyDescent="0.75">
      <c r="C96" s="35" t="str">
        <f>LINK!$C$1003</f>
        <v>level 2</v>
      </c>
      <c r="D96" s="1" t="str">
        <f>VLOOKUP(C90,overview_of_services!$B$4:$I$52,6,FALSE)</f>
        <v>real-time feedback or benchmarking on building level</v>
      </c>
      <c r="E96" s="198">
        <v>1</v>
      </c>
      <c r="F96" s="198">
        <v>0</v>
      </c>
      <c r="G96" s="198">
        <v>0</v>
      </c>
      <c r="H96" s="198">
        <v>0</v>
      </c>
      <c r="I96" s="198">
        <v>0</v>
      </c>
      <c r="J96" s="198">
        <v>0</v>
      </c>
      <c r="K96" s="198">
        <v>2</v>
      </c>
    </row>
    <row r="97" spans="3:14" ht="21" outlineLevel="2" x14ac:dyDescent="0.75">
      <c r="C97" s="35" t="str">
        <f>LINK!$C$1004</f>
        <v>level 3</v>
      </c>
      <c r="D97" s="21" t="str">
        <f>VLOOKUP(C90,overview_of_services!$B$4:$I$52,7,FALSE)</f>
        <v>real-time feedback or benchmarking on appliance level</v>
      </c>
      <c r="E97" s="198">
        <v>2</v>
      </c>
      <c r="F97" s="198">
        <v>0</v>
      </c>
      <c r="G97" s="198">
        <v>0</v>
      </c>
      <c r="H97" s="198">
        <v>0</v>
      </c>
      <c r="I97" s="198">
        <v>0</v>
      </c>
      <c r="J97" s="198">
        <v>1</v>
      </c>
      <c r="K97" s="198">
        <v>3</v>
      </c>
    </row>
    <row r="98" spans="3:14" ht="33" customHeight="1" outlineLevel="2" x14ac:dyDescent="0.75">
      <c r="C98" s="35" t="str">
        <f>LINK!$C$1005</f>
        <v>level 4</v>
      </c>
      <c r="D98" s="1" t="str">
        <f>VLOOKUP(C90,overview_of_services!$B$4:$I$52,8,FALSE)</f>
        <v>real-time feedback or benchmarking on appliance level with automated personalized recommendations</v>
      </c>
      <c r="E98" s="198">
        <v>3</v>
      </c>
      <c r="F98" s="198">
        <v>0</v>
      </c>
      <c r="G98" s="198">
        <v>0</v>
      </c>
      <c r="H98" s="198">
        <v>1</v>
      </c>
      <c r="I98" s="198">
        <v>0</v>
      </c>
      <c r="J98" s="198">
        <v>2</v>
      </c>
      <c r="K98" s="198">
        <v>3</v>
      </c>
    </row>
    <row r="99" spans="3:14" ht="15.5" outlineLevel="2" thickBot="1" x14ac:dyDescent="0.9">
      <c r="C99" s="23"/>
      <c r="D99" s="23"/>
      <c r="E99" s="24"/>
      <c r="F99" s="24"/>
      <c r="G99" s="24"/>
      <c r="H99" s="24"/>
      <c r="I99" s="24"/>
      <c r="J99" s="24"/>
      <c r="K99" s="24"/>
    </row>
    <row r="100" spans="3:14" ht="15.5" outlineLevel="3" thickBot="1" x14ac:dyDescent="0.9">
      <c r="C100" s="20"/>
      <c r="D100" s="20" t="str">
        <f>LINK!$C$1007</f>
        <v>Information sources</v>
      </c>
      <c r="E100" s="3"/>
      <c r="F100" s="4"/>
      <c r="G100" s="5"/>
      <c r="H100" s="5"/>
      <c r="I100" s="5"/>
      <c r="J100" s="5"/>
      <c r="K100" s="5"/>
    </row>
    <row r="101" spans="3:14" ht="15.5" outlineLevel="3" thickBot="1" x14ac:dyDescent="0.9">
      <c r="C101" s="20"/>
      <c r="D101" s="20" t="str">
        <f>LINK!$C$1008</f>
        <v>Standard?</v>
      </c>
      <c r="E101" s="3"/>
      <c r="F101" s="4"/>
      <c r="G101" s="5"/>
      <c r="H101" s="5"/>
      <c r="I101" s="5"/>
      <c r="J101" s="5"/>
      <c r="K101" s="5"/>
    </row>
    <row r="102" spans="3:14" outlineLevel="2" x14ac:dyDescent="0.75"/>
    <row r="103" spans="3:14" outlineLevel="2" x14ac:dyDescent="0.75"/>
    <row r="104" spans="3:14" ht="15.5" outlineLevel="1" thickBot="1" x14ac:dyDescent="0.9"/>
    <row r="105" spans="3:14" ht="15.5" thickBot="1" x14ac:dyDescent="0.9">
      <c r="C105" s="34" t="str">
        <f>LINK!$C$998</f>
        <v>code</v>
      </c>
      <c r="D105" s="28" t="str">
        <f>LINK!$C$999</f>
        <v>service</v>
      </c>
      <c r="E105" s="21">
        <f>VLOOKUP(C106,overview_of_services!$B$4:$O$111,9,FALSE)</f>
        <v>0</v>
      </c>
      <c r="F105" s="22"/>
      <c r="G105" s="25"/>
      <c r="H105" s="25"/>
      <c r="I105" s="25"/>
      <c r="J105" s="25"/>
      <c r="K105" s="25"/>
    </row>
    <row r="106" spans="3:14" ht="16.75" thickBot="1" x14ac:dyDescent="0.9">
      <c r="C106" s="33" t="str">
        <f>LINK!C925</f>
        <v>E-E1</v>
      </c>
      <c r="D106" s="144" t="str">
        <f>VLOOKUP(C106,overview_of_services!$B$4:$I$111,3,FALSE)</f>
        <v>User defined smart ready service 31</v>
      </c>
      <c r="E106" s="41"/>
      <c r="F106" s="414" t="str">
        <f>LINK!$C$1009</f>
        <v>Service group:</v>
      </c>
      <c r="G106" s="733" t="str">
        <f>VLOOKUP(C106,overview_of_services!$B$4:$I$111,2,FALSE)</f>
        <v>User defined service group 31</v>
      </c>
      <c r="H106" s="733"/>
      <c r="I106" s="414"/>
      <c r="J106" s="19"/>
      <c r="K106" s="19"/>
      <c r="M106" s="145" t="s">
        <v>1950</v>
      </c>
      <c r="N106" s="145">
        <f>ROW()</f>
        <v>106</v>
      </c>
    </row>
    <row r="107" spans="3:14" x14ac:dyDescent="0.75">
      <c r="C107" s="22"/>
      <c r="D107" s="22"/>
      <c r="E107" s="22"/>
      <c r="F107" s="22"/>
      <c r="G107" s="22"/>
      <c r="H107" s="22"/>
      <c r="I107" s="22"/>
      <c r="J107" s="22"/>
      <c r="K107" s="22"/>
    </row>
    <row r="108" spans="3:14" ht="14.5" customHeight="1" x14ac:dyDescent="0.75">
      <c r="C108" s="734" t="str">
        <f>LINK!$C$1000</f>
        <v>Functionality levels</v>
      </c>
      <c r="D108" s="734"/>
      <c r="E108" s="736" t="str">
        <f>LINK!$C$1006</f>
        <v>IMPACTS</v>
      </c>
      <c r="F108" s="736"/>
      <c r="G108" s="736"/>
      <c r="H108" s="736"/>
      <c r="I108" s="736"/>
      <c r="J108" s="736"/>
      <c r="K108" s="736"/>
    </row>
    <row r="109" spans="3:14" ht="30.25" thickBot="1" x14ac:dyDescent="0.9">
      <c r="C109" s="735"/>
      <c r="D109" s="735"/>
      <c r="E109" s="26" t="str">
        <f>LINK!$C$966</f>
        <v>Energy efficiency</v>
      </c>
      <c r="F109" s="26" t="str">
        <f>LINK!$C$967</f>
        <v>Energy flexibility and storage</v>
      </c>
      <c r="G109" s="26" t="str">
        <f>LINK!$C$968</f>
        <v>Comfort</v>
      </c>
      <c r="H109" s="26" t="str">
        <f>LINK!$C$969</f>
        <v>Convenience</v>
      </c>
      <c r="I109" s="26" t="str">
        <f>LINK!$C$970</f>
        <v>Health, well-being and accessibility</v>
      </c>
      <c r="J109" s="26" t="str">
        <f>LINK!$C$971</f>
        <v>Maintenance and fault prediction</v>
      </c>
      <c r="K109" s="26" t="str">
        <f>LINK!$C$972</f>
        <v>Information to occupants</v>
      </c>
    </row>
    <row r="110" spans="3:14" ht="15.5" thickTop="1" x14ac:dyDescent="0.75">
      <c r="C110" s="35" t="str">
        <f>LINK!$C$1001</f>
        <v>level 0</v>
      </c>
      <c r="D110" s="21" t="str">
        <f>VLOOKUP(C106,overview_of_services!$B$4:$I$111,4,FALSE)</f>
        <v>User defined level 1-0</v>
      </c>
      <c r="E110" s="237">
        <v>0</v>
      </c>
      <c r="F110" s="237">
        <v>0</v>
      </c>
      <c r="G110" s="237">
        <v>0</v>
      </c>
      <c r="H110" s="237">
        <v>0</v>
      </c>
      <c r="I110" s="237">
        <v>0</v>
      </c>
      <c r="J110" s="237">
        <v>0</v>
      </c>
      <c r="K110" s="237">
        <v>0</v>
      </c>
    </row>
    <row r="111" spans="3:14" x14ac:dyDescent="0.75">
      <c r="C111" s="35" t="str">
        <f>LINK!$C$1002</f>
        <v>level 1</v>
      </c>
      <c r="D111" s="1" t="str">
        <f>VLOOKUP(C106,overview_of_services!$B$4:$I$111,5,FALSE)</f>
        <v>User defined level 1-1</v>
      </c>
      <c r="E111" s="237">
        <v>0</v>
      </c>
      <c r="F111" s="237">
        <v>0</v>
      </c>
      <c r="G111" s="237">
        <v>0</v>
      </c>
      <c r="H111" s="237">
        <v>0</v>
      </c>
      <c r="I111" s="237">
        <v>0</v>
      </c>
      <c r="J111" s="237">
        <v>0</v>
      </c>
      <c r="K111" s="237">
        <v>0</v>
      </c>
    </row>
    <row r="112" spans="3:14" x14ac:dyDescent="0.75">
      <c r="C112" s="35" t="str">
        <f>LINK!$C$1003</f>
        <v>level 2</v>
      </c>
      <c r="D112" s="1" t="str">
        <f>VLOOKUP(C106,overview_of_services!$B$4:$I$111,6,FALSE)</f>
        <v>User defined level 1-2</v>
      </c>
      <c r="E112" s="237">
        <v>0</v>
      </c>
      <c r="F112" s="237">
        <v>0</v>
      </c>
      <c r="G112" s="237">
        <v>0</v>
      </c>
      <c r="H112" s="237">
        <v>0</v>
      </c>
      <c r="I112" s="237">
        <v>0</v>
      </c>
      <c r="J112" s="237">
        <v>0</v>
      </c>
      <c r="K112" s="237">
        <v>0</v>
      </c>
    </row>
    <row r="113" spans="3:14" x14ac:dyDescent="0.75">
      <c r="C113" s="35" t="str">
        <f>LINK!$C$1004</f>
        <v>level 3</v>
      </c>
      <c r="D113" s="1" t="str">
        <f>VLOOKUP(C106,overview_of_services!$B$4:$I$111,7,FALSE)</f>
        <v>User defined level 1-3</v>
      </c>
      <c r="E113" s="237">
        <v>0</v>
      </c>
      <c r="F113" s="237">
        <v>0</v>
      </c>
      <c r="G113" s="237">
        <v>0</v>
      </c>
      <c r="H113" s="237">
        <v>0</v>
      </c>
      <c r="I113" s="237">
        <v>0</v>
      </c>
      <c r="J113" s="237">
        <v>0</v>
      </c>
      <c r="K113" s="237">
        <v>0</v>
      </c>
    </row>
    <row r="114" spans="3:14" x14ac:dyDescent="0.75">
      <c r="C114" s="35" t="str">
        <f>LINK!$C$1005</f>
        <v>level 4</v>
      </c>
      <c r="D114" s="1" t="str">
        <f>VLOOKUP(C106,overview_of_services!$B$4:$I$111,8,FALSE)</f>
        <v>User defined level 1-4</v>
      </c>
      <c r="E114" s="237">
        <v>0</v>
      </c>
      <c r="F114" s="237">
        <v>0</v>
      </c>
      <c r="G114" s="237">
        <v>0</v>
      </c>
      <c r="H114" s="237">
        <v>0</v>
      </c>
      <c r="I114" s="237">
        <v>0</v>
      </c>
      <c r="J114" s="237">
        <v>0</v>
      </c>
      <c r="K114" s="237">
        <v>0</v>
      </c>
    </row>
    <row r="115" spans="3:14" ht="15.5" thickBot="1" x14ac:dyDescent="0.9">
      <c r="C115" s="23"/>
      <c r="D115" s="23"/>
      <c r="E115" s="24"/>
      <c r="F115" s="24"/>
      <c r="G115" s="24"/>
      <c r="H115" s="24"/>
      <c r="I115" s="24"/>
      <c r="J115" s="24"/>
      <c r="K115" s="24"/>
    </row>
    <row r="116" spans="3:14" ht="15.5" thickBot="1" x14ac:dyDescent="0.9">
      <c r="C116" s="20"/>
      <c r="D116" s="20" t="str">
        <f>LINK!$C$1007</f>
        <v>Information sources</v>
      </c>
      <c r="E116" s="3" t="s">
        <v>24</v>
      </c>
      <c r="F116" s="5" t="s">
        <v>24</v>
      </c>
      <c r="G116" s="5" t="s">
        <v>24</v>
      </c>
      <c r="H116" s="5" t="s">
        <v>24</v>
      </c>
      <c r="I116" s="5" t="s">
        <v>24</v>
      </c>
      <c r="J116" s="5" t="s">
        <v>24</v>
      </c>
      <c r="K116" s="5" t="s">
        <v>24</v>
      </c>
    </row>
    <row r="117" spans="3:14" ht="15.5" thickBot="1" x14ac:dyDescent="0.9">
      <c r="C117" s="20"/>
      <c r="D117" s="20" t="str">
        <f>LINK!$C$1008</f>
        <v>Standard?</v>
      </c>
      <c r="E117" s="3"/>
      <c r="F117" s="4"/>
      <c r="G117" s="5"/>
      <c r="H117" s="5"/>
      <c r="I117" s="5"/>
      <c r="J117" s="5"/>
      <c r="K117" s="5"/>
    </row>
    <row r="118" spans="3:14" ht="15.5" thickBot="1" x14ac:dyDescent="0.9">
      <c r="M118" s="145"/>
      <c r="N118" s="145"/>
    </row>
    <row r="119" spans="3:14" ht="15.5" thickBot="1" x14ac:dyDescent="0.9">
      <c r="C119" s="34" t="str">
        <f>LINK!$C$998</f>
        <v>code</v>
      </c>
      <c r="D119" s="28" t="str">
        <f>LINK!$C$999</f>
        <v>service</v>
      </c>
      <c r="E119" s="21">
        <f>VLOOKUP(C120,overview_of_services!$B$4:$O$111,9,FALSE)</f>
        <v>0</v>
      </c>
      <c r="F119" s="22"/>
      <c r="G119" s="25"/>
      <c r="H119" s="25"/>
      <c r="I119" s="25"/>
      <c r="J119" s="25"/>
      <c r="K119" s="25"/>
    </row>
    <row r="120" spans="3:14" ht="16.75" thickBot="1" x14ac:dyDescent="0.9">
      <c r="C120" s="33" t="str">
        <f>LINK!C926</f>
        <v>E-E2</v>
      </c>
      <c r="D120" s="144" t="str">
        <f>VLOOKUP(C120,overview_of_services!$B$4:$I$111,3,FALSE)</f>
        <v>User defined smart ready service 32</v>
      </c>
      <c r="E120" s="41"/>
      <c r="F120" s="414" t="str">
        <f>LINK!$C$1009</f>
        <v>Service group:</v>
      </c>
      <c r="G120" s="733" t="str">
        <f>VLOOKUP(C120,overview_of_services!$B$4:$I$111,2,FALSE)</f>
        <v>User defined service group 32</v>
      </c>
      <c r="H120" s="733"/>
      <c r="I120" s="414"/>
      <c r="J120" s="19"/>
      <c r="K120" s="19"/>
      <c r="M120" s="145" t="s">
        <v>1950</v>
      </c>
      <c r="N120" s="145">
        <f>ROW()</f>
        <v>120</v>
      </c>
    </row>
    <row r="121" spans="3:14" x14ac:dyDescent="0.75">
      <c r="C121" s="22"/>
      <c r="D121" s="22"/>
      <c r="E121" s="22"/>
      <c r="F121" s="22"/>
      <c r="G121" s="22"/>
      <c r="H121" s="22"/>
      <c r="I121" s="22"/>
      <c r="J121" s="22"/>
      <c r="K121" s="22"/>
    </row>
    <row r="122" spans="3:14" ht="14.5" customHeight="1" x14ac:dyDescent="0.75">
      <c r="C122" s="734" t="str">
        <f>LINK!$C$1000</f>
        <v>Functionality levels</v>
      </c>
      <c r="D122" s="734"/>
      <c r="E122" s="736" t="str">
        <f>LINK!$C$1006</f>
        <v>IMPACTS</v>
      </c>
      <c r="F122" s="736"/>
      <c r="G122" s="736"/>
      <c r="H122" s="736"/>
      <c r="I122" s="736"/>
      <c r="J122" s="736"/>
      <c r="K122" s="736"/>
    </row>
    <row r="123" spans="3:14" ht="30.25" thickBot="1" x14ac:dyDescent="0.9">
      <c r="C123" s="735"/>
      <c r="D123" s="735"/>
      <c r="E123" s="26" t="str">
        <f>LINK!$C$966</f>
        <v>Energy efficiency</v>
      </c>
      <c r="F123" s="26" t="str">
        <f>LINK!$C$967</f>
        <v>Energy flexibility and storage</v>
      </c>
      <c r="G123" s="26" t="str">
        <f>LINK!$C$968</f>
        <v>Comfort</v>
      </c>
      <c r="H123" s="26" t="str">
        <f>LINK!$C$969</f>
        <v>Convenience</v>
      </c>
      <c r="I123" s="26" t="str">
        <f>LINK!$C$970</f>
        <v>Health, well-being and accessibility</v>
      </c>
      <c r="J123" s="26" t="str">
        <f>LINK!$C$971</f>
        <v>Maintenance and fault prediction</v>
      </c>
      <c r="K123" s="26" t="str">
        <f>LINK!$C$972</f>
        <v>Information to occupants</v>
      </c>
    </row>
    <row r="124" spans="3:14" ht="15.5" thickTop="1" x14ac:dyDescent="0.75">
      <c r="C124" s="35" t="str">
        <f>LINK!$C$1001</f>
        <v>level 0</v>
      </c>
      <c r="D124" s="21" t="str">
        <f>VLOOKUP(C120,overview_of_services!$B$4:$I$111,4,FALSE)</f>
        <v>User defined level 1-0</v>
      </c>
      <c r="E124" s="237">
        <v>0</v>
      </c>
      <c r="F124" s="237">
        <v>0</v>
      </c>
      <c r="G124" s="237">
        <v>0</v>
      </c>
      <c r="H124" s="237">
        <v>0</v>
      </c>
      <c r="I124" s="237">
        <v>0</v>
      </c>
      <c r="J124" s="237">
        <v>0</v>
      </c>
      <c r="K124" s="237">
        <v>0</v>
      </c>
    </row>
    <row r="125" spans="3:14" x14ac:dyDescent="0.75">
      <c r="C125" s="35" t="str">
        <f>LINK!$C$1002</f>
        <v>level 1</v>
      </c>
      <c r="D125" s="1" t="str">
        <f>VLOOKUP(C120,overview_of_services!$B$4:$I$111,5,FALSE)</f>
        <v>User defined level 1-1</v>
      </c>
      <c r="E125" s="237">
        <v>0</v>
      </c>
      <c r="F125" s="237">
        <v>0</v>
      </c>
      <c r="G125" s="237">
        <v>0</v>
      </c>
      <c r="H125" s="237">
        <v>0</v>
      </c>
      <c r="I125" s="237">
        <v>0</v>
      </c>
      <c r="J125" s="237">
        <v>0</v>
      </c>
      <c r="K125" s="237">
        <v>0</v>
      </c>
    </row>
    <row r="126" spans="3:14" x14ac:dyDescent="0.75">
      <c r="C126" s="35" t="str">
        <f>LINK!$C$1003</f>
        <v>level 2</v>
      </c>
      <c r="D126" s="1" t="str">
        <f>VLOOKUP(C120,overview_of_services!$B$4:$I$111,6,FALSE)</f>
        <v>User defined level 1-2</v>
      </c>
      <c r="E126" s="237">
        <v>0</v>
      </c>
      <c r="F126" s="237">
        <v>0</v>
      </c>
      <c r="G126" s="237">
        <v>0</v>
      </c>
      <c r="H126" s="237">
        <v>0</v>
      </c>
      <c r="I126" s="237">
        <v>0</v>
      </c>
      <c r="J126" s="237">
        <v>0</v>
      </c>
      <c r="K126" s="237">
        <v>0</v>
      </c>
    </row>
    <row r="127" spans="3:14" x14ac:dyDescent="0.75">
      <c r="C127" s="35" t="str">
        <f>LINK!$C$1004</f>
        <v>level 3</v>
      </c>
      <c r="D127" s="1" t="str">
        <f>VLOOKUP(C120,overview_of_services!$B$4:$I$111,7,FALSE)</f>
        <v>User defined level 1-3</v>
      </c>
      <c r="E127" s="237">
        <v>0</v>
      </c>
      <c r="F127" s="237">
        <v>0</v>
      </c>
      <c r="G127" s="237">
        <v>0</v>
      </c>
      <c r="H127" s="237">
        <v>0</v>
      </c>
      <c r="I127" s="237">
        <v>0</v>
      </c>
      <c r="J127" s="237">
        <v>0</v>
      </c>
      <c r="K127" s="237">
        <v>0</v>
      </c>
    </row>
    <row r="128" spans="3:14" x14ac:dyDescent="0.75">
      <c r="C128" s="35" t="str">
        <f>LINK!$C$1005</f>
        <v>level 4</v>
      </c>
      <c r="D128" s="1" t="str">
        <f>VLOOKUP(C120,overview_of_services!$B$4:$I$111,8,FALSE)</f>
        <v>User defined level 1-4</v>
      </c>
      <c r="E128" s="237">
        <v>0</v>
      </c>
      <c r="F128" s="237">
        <v>0</v>
      </c>
      <c r="G128" s="237">
        <v>0</v>
      </c>
      <c r="H128" s="237">
        <v>0</v>
      </c>
      <c r="I128" s="237">
        <v>0</v>
      </c>
      <c r="J128" s="237">
        <v>0</v>
      </c>
      <c r="K128" s="237">
        <v>0</v>
      </c>
    </row>
    <row r="129" spans="3:14" ht="15.5" thickBot="1" x14ac:dyDescent="0.9">
      <c r="C129" s="23"/>
      <c r="D129" s="23"/>
      <c r="E129" s="24"/>
      <c r="F129" s="24"/>
      <c r="G129" s="24"/>
      <c r="H129" s="24"/>
      <c r="I129" s="24"/>
      <c r="J129" s="24"/>
      <c r="K129" s="24"/>
    </row>
    <row r="130" spans="3:14" ht="15.5" thickBot="1" x14ac:dyDescent="0.9">
      <c r="C130" s="20"/>
      <c r="D130" s="20" t="str">
        <f>LINK!$C$1007</f>
        <v>Information sources</v>
      </c>
      <c r="E130" s="3" t="s">
        <v>24</v>
      </c>
      <c r="F130" s="5" t="s">
        <v>24</v>
      </c>
      <c r="G130" s="5" t="s">
        <v>24</v>
      </c>
      <c r="H130" s="5" t="s">
        <v>24</v>
      </c>
      <c r="I130" s="5" t="s">
        <v>24</v>
      </c>
      <c r="J130" s="5" t="s">
        <v>24</v>
      </c>
      <c r="K130" s="5" t="s">
        <v>24</v>
      </c>
    </row>
    <row r="131" spans="3:14" ht="15.5" thickBot="1" x14ac:dyDescent="0.9">
      <c r="C131" s="20"/>
      <c r="D131" s="20" t="str">
        <f>LINK!$C$1008</f>
        <v>Standard?</v>
      </c>
      <c r="E131" s="3"/>
      <c r="F131" s="4"/>
      <c r="G131" s="5"/>
      <c r="H131" s="5"/>
      <c r="I131" s="5"/>
      <c r="J131" s="5"/>
      <c r="K131" s="5"/>
    </row>
    <row r="132" spans="3:14" ht="15.5" thickBot="1" x14ac:dyDescent="0.9">
      <c r="M132" s="145"/>
      <c r="N132" s="145"/>
    </row>
    <row r="133" spans="3:14" ht="15.5" thickBot="1" x14ac:dyDescent="0.9">
      <c r="C133" s="34" t="str">
        <f>LINK!$C$998</f>
        <v>code</v>
      </c>
      <c r="D133" s="28" t="str">
        <f>LINK!$C$999</f>
        <v>service</v>
      </c>
      <c r="E133" s="21">
        <f>VLOOKUP(C134,overview_of_services!$B$4:$O$111,9,FALSE)</f>
        <v>0</v>
      </c>
      <c r="F133" s="22"/>
      <c r="G133" s="25"/>
      <c r="H133" s="25"/>
      <c r="I133" s="25"/>
      <c r="J133" s="25"/>
      <c r="K133" s="25"/>
    </row>
    <row r="134" spans="3:14" ht="16.75" thickBot="1" x14ac:dyDescent="0.9">
      <c r="C134" s="33" t="str">
        <f>LINK!C927</f>
        <v>E-E3</v>
      </c>
      <c r="D134" s="144" t="str">
        <f>VLOOKUP(C134,overview_of_services!$B$4:$I$111,3,FALSE)</f>
        <v>User defined smart ready service 33</v>
      </c>
      <c r="E134" s="41"/>
      <c r="F134" s="414" t="str">
        <f>LINK!$C$1009</f>
        <v>Service group:</v>
      </c>
      <c r="G134" s="733" t="str">
        <f>VLOOKUP(C134,overview_of_services!$B$4:$I$111,2,FALSE)</f>
        <v>User defined service group 33</v>
      </c>
      <c r="H134" s="733"/>
      <c r="I134" s="414"/>
      <c r="J134" s="19"/>
      <c r="K134" s="19"/>
      <c r="M134" s="145" t="s">
        <v>1950</v>
      </c>
      <c r="N134" s="145">
        <f>ROW()</f>
        <v>134</v>
      </c>
    </row>
    <row r="135" spans="3:14" x14ac:dyDescent="0.75">
      <c r="C135" s="22"/>
      <c r="D135" s="22"/>
      <c r="E135" s="22"/>
      <c r="F135" s="22"/>
      <c r="G135" s="22"/>
      <c r="H135" s="22"/>
      <c r="I135" s="22"/>
      <c r="J135" s="22"/>
      <c r="K135" s="22"/>
    </row>
    <row r="136" spans="3:14" ht="14.5" customHeight="1" x14ac:dyDescent="0.75">
      <c r="C136" s="734" t="str">
        <f>LINK!$C$1000</f>
        <v>Functionality levels</v>
      </c>
      <c r="D136" s="734"/>
      <c r="E136" s="736" t="str">
        <f>LINK!$C$1006</f>
        <v>IMPACTS</v>
      </c>
      <c r="F136" s="736"/>
      <c r="G136" s="736"/>
      <c r="H136" s="736"/>
      <c r="I136" s="736"/>
      <c r="J136" s="736"/>
      <c r="K136" s="736"/>
    </row>
    <row r="137" spans="3:14" ht="30.25" thickBot="1" x14ac:dyDescent="0.9">
      <c r="C137" s="735"/>
      <c r="D137" s="735"/>
      <c r="E137" s="26" t="str">
        <f>LINK!$C$966</f>
        <v>Energy efficiency</v>
      </c>
      <c r="F137" s="26" t="str">
        <f>LINK!$C$967</f>
        <v>Energy flexibility and storage</v>
      </c>
      <c r="G137" s="26" t="str">
        <f>LINK!$C$968</f>
        <v>Comfort</v>
      </c>
      <c r="H137" s="26" t="str">
        <f>LINK!$C$969</f>
        <v>Convenience</v>
      </c>
      <c r="I137" s="26" t="str">
        <f>LINK!$C$970</f>
        <v>Health, well-being and accessibility</v>
      </c>
      <c r="J137" s="26" t="str">
        <f>LINK!$C$971</f>
        <v>Maintenance and fault prediction</v>
      </c>
      <c r="K137" s="26" t="str">
        <f>LINK!$C$972</f>
        <v>Information to occupants</v>
      </c>
    </row>
    <row r="138" spans="3:14" ht="15.5" thickTop="1" x14ac:dyDescent="0.75">
      <c r="C138" s="35" t="str">
        <f>LINK!$C$1001</f>
        <v>level 0</v>
      </c>
      <c r="D138" s="21" t="str">
        <f>VLOOKUP(C134,overview_of_services!$B$4:$I$111,4,FALSE)</f>
        <v>User defined level 1-0</v>
      </c>
      <c r="E138" s="237">
        <v>0</v>
      </c>
      <c r="F138" s="237">
        <v>0</v>
      </c>
      <c r="G138" s="237">
        <v>0</v>
      </c>
      <c r="H138" s="237">
        <v>0</v>
      </c>
      <c r="I138" s="237">
        <v>0</v>
      </c>
      <c r="J138" s="237">
        <v>0</v>
      </c>
      <c r="K138" s="237">
        <v>0</v>
      </c>
    </row>
    <row r="139" spans="3:14" x14ac:dyDescent="0.75">
      <c r="C139" s="35" t="str">
        <f>LINK!$C$1002</f>
        <v>level 1</v>
      </c>
      <c r="D139" s="1" t="str">
        <f>VLOOKUP(C134,overview_of_services!$B$4:$I$111,5,FALSE)</f>
        <v>User defined level 1-1</v>
      </c>
      <c r="E139" s="237">
        <v>0</v>
      </c>
      <c r="F139" s="237">
        <v>0</v>
      </c>
      <c r="G139" s="237">
        <v>0</v>
      </c>
      <c r="H139" s="237">
        <v>0</v>
      </c>
      <c r="I139" s="237">
        <v>0</v>
      </c>
      <c r="J139" s="237">
        <v>0</v>
      </c>
      <c r="K139" s="237">
        <v>0</v>
      </c>
    </row>
    <row r="140" spans="3:14" x14ac:dyDescent="0.75">
      <c r="C140" s="35" t="str">
        <f>LINK!$C$1003</f>
        <v>level 2</v>
      </c>
      <c r="D140" s="1" t="str">
        <f>VLOOKUP(C134,overview_of_services!$B$4:$I$111,6,FALSE)</f>
        <v>User defined level 1-2</v>
      </c>
      <c r="E140" s="237">
        <v>0</v>
      </c>
      <c r="F140" s="237">
        <v>0</v>
      </c>
      <c r="G140" s="237">
        <v>0</v>
      </c>
      <c r="H140" s="237">
        <v>0</v>
      </c>
      <c r="I140" s="237">
        <v>0</v>
      </c>
      <c r="J140" s="237">
        <v>0</v>
      </c>
      <c r="K140" s="237">
        <v>0</v>
      </c>
    </row>
    <row r="141" spans="3:14" x14ac:dyDescent="0.75">
      <c r="C141" s="35" t="str">
        <f>LINK!$C$1004</f>
        <v>level 3</v>
      </c>
      <c r="D141" s="1" t="str">
        <f>VLOOKUP(C134,overview_of_services!$B$4:$I$111,7,FALSE)</f>
        <v>User defined level 1-3</v>
      </c>
      <c r="E141" s="237">
        <v>0</v>
      </c>
      <c r="F141" s="237">
        <v>0</v>
      </c>
      <c r="G141" s="237">
        <v>0</v>
      </c>
      <c r="H141" s="237">
        <v>0</v>
      </c>
      <c r="I141" s="237">
        <v>0</v>
      </c>
      <c r="J141" s="237">
        <v>0</v>
      </c>
      <c r="K141" s="237">
        <v>0</v>
      </c>
    </row>
    <row r="142" spans="3:14" x14ac:dyDescent="0.75">
      <c r="C142" s="35" t="str">
        <f>LINK!$C$1005</f>
        <v>level 4</v>
      </c>
      <c r="D142" s="1" t="str">
        <f>VLOOKUP(C134,overview_of_services!$B$4:$I$111,8,FALSE)</f>
        <v>User defined level 1-4</v>
      </c>
      <c r="E142" s="237">
        <v>0</v>
      </c>
      <c r="F142" s="237">
        <v>0</v>
      </c>
      <c r="G142" s="237">
        <v>0</v>
      </c>
      <c r="H142" s="237">
        <v>0</v>
      </c>
      <c r="I142" s="237">
        <v>0</v>
      </c>
      <c r="J142" s="237">
        <v>0</v>
      </c>
      <c r="K142" s="237">
        <v>0</v>
      </c>
    </row>
    <row r="143" spans="3:14" ht="15.5" thickBot="1" x14ac:dyDescent="0.9">
      <c r="C143" s="23"/>
      <c r="D143" s="23"/>
      <c r="E143" s="24"/>
      <c r="F143" s="24"/>
      <c r="G143" s="24"/>
      <c r="H143" s="24"/>
      <c r="I143" s="24"/>
      <c r="J143" s="24"/>
      <c r="K143" s="24"/>
    </row>
    <row r="144" spans="3:14" ht="15.5" thickBot="1" x14ac:dyDescent="0.9">
      <c r="C144" s="20"/>
      <c r="D144" s="20" t="str">
        <f>LINK!$C$1007</f>
        <v>Information sources</v>
      </c>
      <c r="E144" s="3" t="s">
        <v>24</v>
      </c>
      <c r="F144" s="5" t="s">
        <v>24</v>
      </c>
      <c r="G144" s="5" t="s">
        <v>24</v>
      </c>
      <c r="H144" s="5" t="s">
        <v>24</v>
      </c>
      <c r="I144" s="5" t="s">
        <v>24</v>
      </c>
      <c r="J144" s="5" t="s">
        <v>24</v>
      </c>
      <c r="K144" s="5" t="s">
        <v>24</v>
      </c>
    </row>
    <row r="145" spans="3:14" ht="15.5" thickBot="1" x14ac:dyDescent="0.9">
      <c r="C145" s="20"/>
      <c r="D145" s="20" t="str">
        <f>LINK!$C$1008</f>
        <v>Standard?</v>
      </c>
      <c r="E145" s="3"/>
      <c r="F145" s="4"/>
      <c r="G145" s="5"/>
      <c r="H145" s="5"/>
      <c r="I145" s="5"/>
      <c r="J145" s="5"/>
      <c r="K145" s="5"/>
    </row>
    <row r="146" spans="3:14" ht="15.5" thickBot="1" x14ac:dyDescent="0.9">
      <c r="M146" s="145"/>
      <c r="N146" s="145"/>
    </row>
    <row r="147" spans="3:14" ht="15.5" thickBot="1" x14ac:dyDescent="0.9">
      <c r="C147" s="34" t="str">
        <f>LINK!$C$998</f>
        <v>code</v>
      </c>
      <c r="D147" s="28" t="str">
        <f>LINK!$C$999</f>
        <v>service</v>
      </c>
      <c r="E147" s="21">
        <f>VLOOKUP(C148,overview_of_services!$B$4:$O$111,9,FALSE)</f>
        <v>0</v>
      </c>
      <c r="F147" s="22"/>
      <c r="G147" s="25"/>
      <c r="H147" s="25"/>
      <c r="I147" s="25"/>
      <c r="J147" s="25"/>
      <c r="K147" s="25"/>
    </row>
    <row r="148" spans="3:14" ht="16.75" thickBot="1" x14ac:dyDescent="0.9">
      <c r="C148" s="33" t="str">
        <f>LINK!C928</f>
        <v>E-E4</v>
      </c>
      <c r="D148" s="144" t="str">
        <f>VLOOKUP(C148,overview_of_services!$B$4:$I$111,3,FALSE)</f>
        <v>User defined smart ready service 34</v>
      </c>
      <c r="E148" s="41"/>
      <c r="F148" s="414" t="str">
        <f>LINK!$C$1009</f>
        <v>Service group:</v>
      </c>
      <c r="G148" s="733" t="str">
        <f>VLOOKUP(C148,overview_of_services!$B$4:$I$111,2,FALSE)</f>
        <v>User defined service group 34</v>
      </c>
      <c r="H148" s="733"/>
      <c r="I148" s="414"/>
      <c r="J148" s="19"/>
      <c r="K148" s="19"/>
      <c r="M148" s="145" t="s">
        <v>1950</v>
      </c>
      <c r="N148" s="145">
        <f>ROW()</f>
        <v>148</v>
      </c>
    </row>
    <row r="149" spans="3:14" x14ac:dyDescent="0.75">
      <c r="C149" s="22"/>
      <c r="D149" s="22"/>
      <c r="E149" s="22"/>
      <c r="F149" s="22"/>
      <c r="G149" s="22"/>
      <c r="H149" s="22"/>
      <c r="I149" s="22"/>
      <c r="J149" s="22"/>
      <c r="K149" s="22"/>
    </row>
    <row r="150" spans="3:14" ht="14.5" customHeight="1" x14ac:dyDescent="0.75">
      <c r="C150" s="734" t="str">
        <f>LINK!$C$1000</f>
        <v>Functionality levels</v>
      </c>
      <c r="D150" s="734"/>
      <c r="E150" s="736" t="str">
        <f>LINK!$C$1006</f>
        <v>IMPACTS</v>
      </c>
      <c r="F150" s="736"/>
      <c r="G150" s="736"/>
      <c r="H150" s="736"/>
      <c r="I150" s="736"/>
      <c r="J150" s="736"/>
      <c r="K150" s="736"/>
    </row>
    <row r="151" spans="3:14" ht="30.25" thickBot="1" x14ac:dyDescent="0.9">
      <c r="C151" s="735"/>
      <c r="D151" s="735"/>
      <c r="E151" s="26" t="str">
        <f>LINK!$C$966</f>
        <v>Energy efficiency</v>
      </c>
      <c r="F151" s="26" t="str">
        <f>LINK!$C$967</f>
        <v>Energy flexibility and storage</v>
      </c>
      <c r="G151" s="26" t="str">
        <f>LINK!$C$968</f>
        <v>Comfort</v>
      </c>
      <c r="H151" s="26" t="str">
        <f>LINK!$C$969</f>
        <v>Convenience</v>
      </c>
      <c r="I151" s="26" t="str">
        <f>LINK!$C$970</f>
        <v>Health, well-being and accessibility</v>
      </c>
      <c r="J151" s="26" t="str">
        <f>LINK!$C$971</f>
        <v>Maintenance and fault prediction</v>
      </c>
      <c r="K151" s="26" t="str">
        <f>LINK!$C$972</f>
        <v>Information to occupants</v>
      </c>
    </row>
    <row r="152" spans="3:14" ht="15.5" thickTop="1" x14ac:dyDescent="0.75">
      <c r="C152" s="35" t="str">
        <f>LINK!$C$1001</f>
        <v>level 0</v>
      </c>
      <c r="D152" s="21" t="str">
        <f>VLOOKUP(C148,overview_of_services!$B$4:$I$111,4,FALSE)</f>
        <v>User defined level 1-0</v>
      </c>
      <c r="E152" s="237">
        <v>0</v>
      </c>
      <c r="F152" s="237">
        <v>0</v>
      </c>
      <c r="G152" s="237">
        <v>0</v>
      </c>
      <c r="H152" s="237">
        <v>0</v>
      </c>
      <c r="I152" s="237">
        <v>0</v>
      </c>
      <c r="J152" s="237">
        <v>0</v>
      </c>
      <c r="K152" s="237">
        <v>0</v>
      </c>
    </row>
    <row r="153" spans="3:14" x14ac:dyDescent="0.75">
      <c r="C153" s="35" t="str">
        <f>LINK!$C$1002</f>
        <v>level 1</v>
      </c>
      <c r="D153" s="1" t="str">
        <f>VLOOKUP(C148,overview_of_services!$B$4:$I$111,5,FALSE)</f>
        <v>User defined level 1-1</v>
      </c>
      <c r="E153" s="237">
        <v>0</v>
      </c>
      <c r="F153" s="237">
        <v>0</v>
      </c>
      <c r="G153" s="237">
        <v>0</v>
      </c>
      <c r="H153" s="237">
        <v>0</v>
      </c>
      <c r="I153" s="237">
        <v>0</v>
      </c>
      <c r="J153" s="237">
        <v>0</v>
      </c>
      <c r="K153" s="237">
        <v>0</v>
      </c>
    </row>
    <row r="154" spans="3:14" x14ac:dyDescent="0.75">
      <c r="C154" s="35" t="str">
        <f>LINK!$C$1003</f>
        <v>level 2</v>
      </c>
      <c r="D154" s="1" t="str">
        <f>VLOOKUP(C148,overview_of_services!$B$4:$I$111,6,FALSE)</f>
        <v>User defined level 1-2</v>
      </c>
      <c r="E154" s="237">
        <v>0</v>
      </c>
      <c r="F154" s="237">
        <v>0</v>
      </c>
      <c r="G154" s="237">
        <v>0</v>
      </c>
      <c r="H154" s="237">
        <v>0</v>
      </c>
      <c r="I154" s="237">
        <v>0</v>
      </c>
      <c r="J154" s="237">
        <v>0</v>
      </c>
      <c r="K154" s="237">
        <v>0</v>
      </c>
    </row>
    <row r="155" spans="3:14" x14ac:dyDescent="0.75">
      <c r="C155" s="35" t="str">
        <f>LINK!$C$1004</f>
        <v>level 3</v>
      </c>
      <c r="D155" s="1" t="str">
        <f>VLOOKUP(C148,overview_of_services!$B$4:$I$111,7,FALSE)</f>
        <v>User defined level 1-3</v>
      </c>
      <c r="E155" s="237">
        <v>0</v>
      </c>
      <c r="F155" s="237">
        <v>0</v>
      </c>
      <c r="G155" s="237">
        <v>0</v>
      </c>
      <c r="H155" s="237">
        <v>0</v>
      </c>
      <c r="I155" s="237">
        <v>0</v>
      </c>
      <c r="J155" s="237">
        <v>0</v>
      </c>
      <c r="K155" s="237">
        <v>0</v>
      </c>
    </row>
    <row r="156" spans="3:14" x14ac:dyDescent="0.75">
      <c r="C156" s="35" t="str">
        <f>LINK!$C$1005</f>
        <v>level 4</v>
      </c>
      <c r="D156" s="1" t="str">
        <f>VLOOKUP(C148,overview_of_services!$B$4:$I$111,8,FALSE)</f>
        <v>User defined level 1-4</v>
      </c>
      <c r="E156" s="237">
        <v>0</v>
      </c>
      <c r="F156" s="237">
        <v>0</v>
      </c>
      <c r="G156" s="237">
        <v>0</v>
      </c>
      <c r="H156" s="237">
        <v>0</v>
      </c>
      <c r="I156" s="237">
        <v>0</v>
      </c>
      <c r="J156" s="237">
        <v>0</v>
      </c>
      <c r="K156" s="237">
        <v>0</v>
      </c>
    </row>
    <row r="157" spans="3:14" ht="15.5" thickBot="1" x14ac:dyDescent="0.9">
      <c r="C157" s="23"/>
      <c r="D157" s="23"/>
      <c r="E157" s="24"/>
      <c r="F157" s="24"/>
      <c r="G157" s="24"/>
      <c r="H157" s="24"/>
      <c r="I157" s="24"/>
      <c r="J157" s="24"/>
      <c r="K157" s="24"/>
    </row>
    <row r="158" spans="3:14" ht="15.5" thickBot="1" x14ac:dyDescent="0.9">
      <c r="C158" s="20"/>
      <c r="D158" s="20" t="str">
        <f>LINK!$C$1007</f>
        <v>Information sources</v>
      </c>
      <c r="E158" s="3" t="s">
        <v>24</v>
      </c>
      <c r="F158" s="5" t="s">
        <v>24</v>
      </c>
      <c r="G158" s="5" t="s">
        <v>24</v>
      </c>
      <c r="H158" s="5" t="s">
        <v>24</v>
      </c>
      <c r="I158" s="5" t="s">
        <v>24</v>
      </c>
      <c r="J158" s="5" t="s">
        <v>24</v>
      </c>
      <c r="K158" s="5" t="s">
        <v>24</v>
      </c>
    </row>
    <row r="159" spans="3:14" ht="15.5" thickBot="1" x14ac:dyDescent="0.9">
      <c r="C159" s="20"/>
      <c r="D159" s="20" t="str">
        <f>LINK!$C$1008</f>
        <v>Standard?</v>
      </c>
      <c r="E159" s="3"/>
      <c r="F159" s="4"/>
      <c r="G159" s="5"/>
      <c r="H159" s="5"/>
      <c r="I159" s="5"/>
      <c r="J159" s="5"/>
      <c r="K159" s="5"/>
    </row>
    <row r="160" spans="3:14" ht="15.5" thickBot="1" x14ac:dyDescent="0.9">
      <c r="M160" s="145"/>
      <c r="N160" s="145"/>
    </row>
    <row r="161" spans="3:14" ht="15.5" thickBot="1" x14ac:dyDescent="0.9">
      <c r="C161" s="34" t="str">
        <f>LINK!$C$998</f>
        <v>code</v>
      </c>
      <c r="D161" s="28" t="str">
        <f>LINK!$C$999</f>
        <v>service</v>
      </c>
      <c r="E161" s="21">
        <f>VLOOKUP(C162,overview_of_services!$B$4:$O$111,9,FALSE)</f>
        <v>0</v>
      </c>
      <c r="F161" s="22"/>
      <c r="G161" s="25"/>
      <c r="H161" s="25"/>
      <c r="I161" s="25"/>
      <c r="J161" s="25"/>
      <c r="K161" s="25"/>
    </row>
    <row r="162" spans="3:14" ht="16.75" thickBot="1" x14ac:dyDescent="0.9">
      <c r="C162" s="33" t="str">
        <f>LINK!C929</f>
        <v>E-E5</v>
      </c>
      <c r="D162" s="144" t="str">
        <f>VLOOKUP(C162,overview_of_services!$B$4:$I$111,3,FALSE)</f>
        <v>User defined smart ready service 35</v>
      </c>
      <c r="E162" s="41"/>
      <c r="F162" s="414" t="str">
        <f>LINK!$C$1009</f>
        <v>Service group:</v>
      </c>
      <c r="G162" s="733" t="str">
        <f>VLOOKUP(C162,overview_of_services!$B$4:$I$111,2,FALSE)</f>
        <v>User defined service group 35</v>
      </c>
      <c r="H162" s="733"/>
      <c r="I162" s="414"/>
      <c r="J162" s="19"/>
      <c r="K162" s="19"/>
      <c r="M162" s="145" t="s">
        <v>1950</v>
      </c>
      <c r="N162" s="145">
        <f>ROW()</f>
        <v>162</v>
      </c>
    </row>
    <row r="163" spans="3:14" x14ac:dyDescent="0.75">
      <c r="C163" s="22"/>
      <c r="D163" s="22"/>
      <c r="E163" s="22"/>
      <c r="F163" s="22"/>
      <c r="G163" s="22"/>
      <c r="H163" s="22"/>
      <c r="I163" s="22"/>
      <c r="J163" s="22"/>
      <c r="K163" s="22"/>
    </row>
    <row r="164" spans="3:14" ht="14.5" customHeight="1" x14ac:dyDescent="0.75">
      <c r="C164" s="734" t="str">
        <f>LINK!$C$1000</f>
        <v>Functionality levels</v>
      </c>
      <c r="D164" s="734"/>
      <c r="E164" s="736" t="str">
        <f>LINK!$C$1006</f>
        <v>IMPACTS</v>
      </c>
      <c r="F164" s="736"/>
      <c r="G164" s="736"/>
      <c r="H164" s="736"/>
      <c r="I164" s="736"/>
      <c r="J164" s="736"/>
      <c r="K164" s="736"/>
    </row>
    <row r="165" spans="3:14" ht="30.25" thickBot="1" x14ac:dyDescent="0.9">
      <c r="C165" s="735"/>
      <c r="D165" s="735"/>
      <c r="E165" s="26" t="str">
        <f>LINK!$C$966</f>
        <v>Energy efficiency</v>
      </c>
      <c r="F165" s="26" t="str">
        <f>LINK!$C$967</f>
        <v>Energy flexibility and storage</v>
      </c>
      <c r="G165" s="26" t="str">
        <f>LINK!$C$968</f>
        <v>Comfort</v>
      </c>
      <c r="H165" s="26" t="str">
        <f>LINK!$C$969</f>
        <v>Convenience</v>
      </c>
      <c r="I165" s="26" t="str">
        <f>LINK!$C$970</f>
        <v>Health, well-being and accessibility</v>
      </c>
      <c r="J165" s="26" t="str">
        <f>LINK!$C$971</f>
        <v>Maintenance and fault prediction</v>
      </c>
      <c r="K165" s="26" t="str">
        <f>LINK!$C$972</f>
        <v>Information to occupants</v>
      </c>
    </row>
    <row r="166" spans="3:14" ht="15.5" thickTop="1" x14ac:dyDescent="0.75">
      <c r="C166" s="35" t="str">
        <f>LINK!$C$1001</f>
        <v>level 0</v>
      </c>
      <c r="D166" s="21" t="str">
        <f>VLOOKUP(C162,overview_of_services!$B$4:$I$111,4,FALSE)</f>
        <v>User defined level 1-0</v>
      </c>
      <c r="E166" s="237">
        <v>0</v>
      </c>
      <c r="F166" s="237">
        <v>0</v>
      </c>
      <c r="G166" s="237">
        <v>0</v>
      </c>
      <c r="H166" s="237">
        <v>0</v>
      </c>
      <c r="I166" s="237">
        <v>0</v>
      </c>
      <c r="J166" s="237">
        <v>0</v>
      </c>
      <c r="K166" s="237">
        <v>0</v>
      </c>
    </row>
    <row r="167" spans="3:14" x14ac:dyDescent="0.75">
      <c r="C167" s="35" t="str">
        <f>LINK!$C$1002</f>
        <v>level 1</v>
      </c>
      <c r="D167" s="1" t="str">
        <f>VLOOKUP(C162,overview_of_services!$B$4:$I$111,5,FALSE)</f>
        <v>User defined level 1-1</v>
      </c>
      <c r="E167" s="237">
        <v>0</v>
      </c>
      <c r="F167" s="237">
        <v>0</v>
      </c>
      <c r="G167" s="237">
        <v>0</v>
      </c>
      <c r="H167" s="237">
        <v>0</v>
      </c>
      <c r="I167" s="237">
        <v>0</v>
      </c>
      <c r="J167" s="237">
        <v>0</v>
      </c>
      <c r="K167" s="237">
        <v>0</v>
      </c>
    </row>
    <row r="168" spans="3:14" x14ac:dyDescent="0.75">
      <c r="C168" s="35" t="str">
        <f>LINK!$C$1003</f>
        <v>level 2</v>
      </c>
      <c r="D168" s="1" t="str">
        <f>VLOOKUP(C162,overview_of_services!$B$4:$I$111,6,FALSE)</f>
        <v>User defined level 1-2</v>
      </c>
      <c r="E168" s="237">
        <v>0</v>
      </c>
      <c r="F168" s="237">
        <v>0</v>
      </c>
      <c r="G168" s="237">
        <v>0</v>
      </c>
      <c r="H168" s="237">
        <v>0</v>
      </c>
      <c r="I168" s="237">
        <v>0</v>
      </c>
      <c r="J168" s="237">
        <v>0</v>
      </c>
      <c r="K168" s="237">
        <v>0</v>
      </c>
    </row>
    <row r="169" spans="3:14" x14ac:dyDescent="0.75">
      <c r="C169" s="35" t="str">
        <f>LINK!$C$1004</f>
        <v>level 3</v>
      </c>
      <c r="D169" s="1" t="str">
        <f>VLOOKUP(C162,overview_of_services!$B$4:$I$111,7,FALSE)</f>
        <v>User defined level 1-3</v>
      </c>
      <c r="E169" s="237">
        <v>0</v>
      </c>
      <c r="F169" s="237">
        <v>0</v>
      </c>
      <c r="G169" s="237">
        <v>0</v>
      </c>
      <c r="H169" s="237">
        <v>0</v>
      </c>
      <c r="I169" s="237">
        <v>0</v>
      </c>
      <c r="J169" s="237">
        <v>0</v>
      </c>
      <c r="K169" s="237">
        <v>0</v>
      </c>
    </row>
    <row r="170" spans="3:14" x14ac:dyDescent="0.75">
      <c r="C170" s="35" t="str">
        <f>LINK!$C$1005</f>
        <v>level 4</v>
      </c>
      <c r="D170" s="1" t="str">
        <f>VLOOKUP(C162,overview_of_services!$B$4:$I$111,8,FALSE)</f>
        <v>User defined level 1-4</v>
      </c>
      <c r="E170" s="237">
        <v>0</v>
      </c>
      <c r="F170" s="237">
        <v>0</v>
      </c>
      <c r="G170" s="237">
        <v>0</v>
      </c>
      <c r="H170" s="237">
        <v>0</v>
      </c>
      <c r="I170" s="237">
        <v>0</v>
      </c>
      <c r="J170" s="237">
        <v>0</v>
      </c>
      <c r="K170" s="237">
        <v>0</v>
      </c>
    </row>
    <row r="171" spans="3:14" ht="15.5" thickBot="1" x14ac:dyDescent="0.9">
      <c r="C171" s="23"/>
      <c r="D171" s="23"/>
      <c r="E171" s="24"/>
      <c r="F171" s="24"/>
      <c r="G171" s="24"/>
      <c r="H171" s="24"/>
      <c r="I171" s="24"/>
      <c r="J171" s="24"/>
      <c r="K171" s="24"/>
    </row>
    <row r="172" spans="3:14" ht="15.5" thickBot="1" x14ac:dyDescent="0.9">
      <c r="C172" s="20"/>
      <c r="D172" s="20" t="str">
        <f>LINK!$C$1007</f>
        <v>Information sources</v>
      </c>
      <c r="E172" s="3" t="s">
        <v>24</v>
      </c>
      <c r="F172" s="5" t="s">
        <v>24</v>
      </c>
      <c r="G172" s="5" t="s">
        <v>24</v>
      </c>
      <c r="H172" s="5" t="s">
        <v>24</v>
      </c>
      <c r="I172" s="5" t="s">
        <v>24</v>
      </c>
      <c r="J172" s="5" t="s">
        <v>24</v>
      </c>
      <c r="K172" s="5" t="s">
        <v>24</v>
      </c>
    </row>
    <row r="173" spans="3:14" ht="15.5" thickBot="1" x14ac:dyDescent="0.9">
      <c r="C173" s="20"/>
      <c r="D173" s="20" t="str">
        <f>LINK!$C$1008</f>
        <v>Standard?</v>
      </c>
      <c r="E173" s="3"/>
      <c r="F173" s="4"/>
      <c r="G173" s="5"/>
      <c r="H173" s="5"/>
      <c r="I173" s="5"/>
      <c r="J173" s="5"/>
      <c r="K173" s="5"/>
    </row>
  </sheetData>
  <mergeCells count="36">
    <mergeCell ref="G5:H5"/>
    <mergeCell ref="C7:D8"/>
    <mergeCell ref="E7:K7"/>
    <mergeCell ref="G19:H19"/>
    <mergeCell ref="C21:D22"/>
    <mergeCell ref="E21:K21"/>
    <mergeCell ref="G76:H76"/>
    <mergeCell ref="G33:H33"/>
    <mergeCell ref="C35:D36"/>
    <mergeCell ref="E35:K35"/>
    <mergeCell ref="G47:H47"/>
    <mergeCell ref="C49:D50"/>
    <mergeCell ref="E49:K49"/>
    <mergeCell ref="G61:H61"/>
    <mergeCell ref="C63:D64"/>
    <mergeCell ref="E63:K63"/>
    <mergeCell ref="C78:D79"/>
    <mergeCell ref="E78:K78"/>
    <mergeCell ref="G90:H90"/>
    <mergeCell ref="C92:D93"/>
    <mergeCell ref="E92:K92"/>
    <mergeCell ref="G106:H106"/>
    <mergeCell ref="C108:D109"/>
    <mergeCell ref="E108:K108"/>
    <mergeCell ref="G120:H120"/>
    <mergeCell ref="C122:D123"/>
    <mergeCell ref="E122:K122"/>
    <mergeCell ref="G162:H162"/>
    <mergeCell ref="C164:D165"/>
    <mergeCell ref="E164:K164"/>
    <mergeCell ref="G134:H134"/>
    <mergeCell ref="C136:D137"/>
    <mergeCell ref="E136:K136"/>
    <mergeCell ref="G148:H148"/>
    <mergeCell ref="C150:D151"/>
    <mergeCell ref="E150:K150"/>
  </mergeCells>
  <conditionalFormatting sqref="B5">
    <cfRule type="expression" dxfId="60" priority="161">
      <formula>E5="yes"</formula>
    </cfRule>
  </conditionalFormatting>
  <conditionalFormatting sqref="B19">
    <cfRule type="expression" dxfId="59" priority="160">
      <formula>E19="yes"</formula>
    </cfRule>
  </conditionalFormatting>
  <conditionalFormatting sqref="B33">
    <cfRule type="expression" dxfId="58" priority="159">
      <formula>E33="yes"</formula>
    </cfRule>
  </conditionalFormatting>
  <conditionalFormatting sqref="B47">
    <cfRule type="expression" dxfId="57" priority="149">
      <formula>E47="yes"</formula>
    </cfRule>
  </conditionalFormatting>
  <conditionalFormatting sqref="C23:C27">
    <cfRule type="expression" dxfId="56" priority="16">
      <formula>$D23=0</formula>
    </cfRule>
  </conditionalFormatting>
  <conditionalFormatting sqref="C37:C41">
    <cfRule type="expression" dxfId="55" priority="15">
      <formula>$D37=0</formula>
    </cfRule>
  </conditionalFormatting>
  <conditionalFormatting sqref="C51:C55">
    <cfRule type="expression" dxfId="54" priority="19">
      <formula>$D51=0</formula>
    </cfRule>
  </conditionalFormatting>
  <conditionalFormatting sqref="C65:C69">
    <cfRule type="expression" dxfId="53" priority="18">
      <formula>$D65=0</formula>
    </cfRule>
  </conditionalFormatting>
  <conditionalFormatting sqref="C110:C114">
    <cfRule type="expression" dxfId="52" priority="41">
      <formula>$D110=0</formula>
    </cfRule>
  </conditionalFormatting>
  <conditionalFormatting sqref="C124:D128">
    <cfRule type="expression" dxfId="51" priority="25">
      <formula>$D124=0</formula>
    </cfRule>
  </conditionalFormatting>
  <conditionalFormatting sqref="C138:D142">
    <cfRule type="expression" dxfId="50" priority="24">
      <formula>$D138=0</formula>
    </cfRule>
  </conditionalFormatting>
  <conditionalFormatting sqref="C152:D156">
    <cfRule type="expression" dxfId="49" priority="23">
      <formula>$D152=0</formula>
    </cfRule>
  </conditionalFormatting>
  <conditionalFormatting sqref="C166:D170">
    <cfRule type="expression" dxfId="48" priority="22">
      <formula>$D166=0</formula>
    </cfRule>
  </conditionalFormatting>
  <conditionalFormatting sqref="C9:K13">
    <cfRule type="expression" dxfId="47" priority="17">
      <formula>$D9=0</formula>
    </cfRule>
  </conditionalFormatting>
  <conditionalFormatting sqref="C80:K84">
    <cfRule type="expression" dxfId="46" priority="21">
      <formula>$D80=0</formula>
    </cfRule>
  </conditionalFormatting>
  <conditionalFormatting sqref="C94:K98">
    <cfRule type="expression" dxfId="45" priority="20">
      <formula>$D94=0</formula>
    </cfRule>
  </conditionalFormatting>
  <conditionalFormatting sqref="D23:D114">
    <cfRule type="expression" dxfId="44" priority="38">
      <formula>$D23=0</formula>
    </cfRule>
  </conditionalFormatting>
  <conditionalFormatting sqref="E4">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18">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26">
    <cfRule type="expression" dxfId="43" priority="117">
      <formula>$D26=0</formula>
    </cfRule>
  </conditionalFormatting>
  <conditionalFormatting sqref="E27">
    <cfRule type="expression" dxfId="42" priority="162">
      <formula>$D26=0</formula>
    </cfRule>
  </conditionalFormatting>
  <conditionalFormatting sqref="E32">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40">
    <cfRule type="expression" dxfId="41" priority="96">
      <formula>$D40=0</formula>
    </cfRule>
  </conditionalFormatting>
  <conditionalFormatting sqref="E41">
    <cfRule type="expression" dxfId="40" priority="98">
      <formula>$D40=0</formula>
    </cfRule>
  </conditionalFormatting>
  <conditionalFormatting sqref="E46">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54">
    <cfRule type="expression" dxfId="39" priority="93">
      <formula>$D54=0</formula>
    </cfRule>
  </conditionalFormatting>
  <conditionalFormatting sqref="E55">
    <cfRule type="expression" dxfId="38" priority="95">
      <formula>$D54=0</formula>
    </cfRule>
  </conditionalFormatting>
  <conditionalFormatting sqref="E60">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68">
    <cfRule type="expression" dxfId="37" priority="90">
      <formula>$D68=0</formula>
    </cfRule>
  </conditionalFormatting>
  <conditionalFormatting sqref="E69">
    <cfRule type="expression" dxfId="36" priority="92">
      <formula>$D68=0</formula>
    </cfRule>
  </conditionalFormatting>
  <conditionalFormatting sqref="E75">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83">
    <cfRule type="expression" dxfId="35" priority="87">
      <formula>$D83=0</formula>
    </cfRule>
  </conditionalFormatting>
  <conditionalFormatting sqref="E84">
    <cfRule type="expression" dxfId="34" priority="89">
      <formula>$D83=0</formula>
    </cfRule>
  </conditionalFormatting>
  <conditionalFormatting sqref="E89">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97">
    <cfRule type="expression" dxfId="33" priority="84">
      <formula>$D97=0</formula>
    </cfRule>
  </conditionalFormatting>
  <conditionalFormatting sqref="E98">
    <cfRule type="expression" dxfId="32" priority="86">
      <formula>$D97=0</formula>
    </cfRule>
  </conditionalFormatting>
  <conditionalFormatting sqref="E105">
    <cfRule type="colorScale" priority="39">
      <colorScale>
        <cfvo type="num" val="0"/>
        <cfvo type="num" val="1"/>
        <color rgb="FFF7ABAB"/>
        <color theme="9" tint="0.39997558519241921"/>
      </colorScale>
    </cfRule>
    <cfRule type="iconSet" priority="40">
      <iconSet iconSet="3Symbols">
        <cfvo type="percent" val="0"/>
        <cfvo type="num" val="0.33"/>
        <cfvo type="num" val="1"/>
      </iconSet>
    </cfRule>
  </conditionalFormatting>
  <conditionalFormatting sqref="E119">
    <cfRule type="colorScale" priority="36">
      <colorScale>
        <cfvo type="num" val="0"/>
        <cfvo type="num" val="1"/>
        <color rgb="FFF7ABAB"/>
        <color theme="9" tint="0.39997558519241921"/>
      </colorScale>
    </cfRule>
    <cfRule type="iconSet" priority="37">
      <iconSet iconSet="3Symbols">
        <cfvo type="percent" val="0"/>
        <cfvo type="num" val="0.33"/>
        <cfvo type="num" val="1"/>
      </iconSet>
    </cfRule>
  </conditionalFormatting>
  <conditionalFormatting sqref="E133">
    <cfRule type="colorScale" priority="33">
      <colorScale>
        <cfvo type="num" val="0"/>
        <cfvo type="num" val="1"/>
        <color rgb="FFF7ABAB"/>
        <color theme="9" tint="0.39997558519241921"/>
      </colorScale>
    </cfRule>
    <cfRule type="iconSet" priority="34">
      <iconSet iconSet="3Symbols">
        <cfvo type="percent" val="0"/>
        <cfvo type="num" val="0.33"/>
        <cfvo type="num" val="1"/>
      </iconSet>
    </cfRule>
  </conditionalFormatting>
  <conditionalFormatting sqref="E147">
    <cfRule type="colorScale" priority="30">
      <colorScale>
        <cfvo type="num" val="0"/>
        <cfvo type="num" val="1"/>
        <color rgb="FFF7ABAB"/>
        <color theme="9" tint="0.39997558519241921"/>
      </colorScale>
    </cfRule>
    <cfRule type="iconSet" priority="31">
      <iconSet iconSet="3Symbols">
        <cfvo type="percent" val="0"/>
        <cfvo type="num" val="0.33"/>
        <cfvo type="num" val="1"/>
      </iconSet>
    </cfRule>
  </conditionalFormatting>
  <conditionalFormatting sqref="E161">
    <cfRule type="colorScale" priority="27">
      <colorScale>
        <cfvo type="num" val="0"/>
        <cfvo type="num" val="1"/>
        <color rgb="FFF7ABAB"/>
        <color theme="9" tint="0.39997558519241921"/>
      </colorScale>
    </cfRule>
    <cfRule type="iconSet" priority="28">
      <iconSet iconSet="3Symbols">
        <cfvo type="percent" val="0"/>
        <cfvo type="num" val="0.33"/>
        <cfvo type="num" val="1"/>
      </iconSet>
    </cfRule>
  </conditionalFormatting>
  <conditionalFormatting sqref="E23:K27">
    <cfRule type="expression" dxfId="31" priority="158">
      <formula>$D23=0</formula>
    </cfRule>
  </conditionalFormatting>
  <conditionalFormatting sqref="E37:K41">
    <cfRule type="expression" dxfId="30" priority="97">
      <formula>$D37=0</formula>
    </cfRule>
  </conditionalFormatting>
  <conditionalFormatting sqref="E51:K55">
    <cfRule type="expression" dxfId="29" priority="94">
      <formula>$D51=0</formula>
    </cfRule>
  </conditionalFormatting>
  <conditionalFormatting sqref="E65:K69">
    <cfRule type="expression" dxfId="28" priority="91">
      <formula>$D65=0</formula>
    </cfRule>
  </conditionalFormatting>
  <dataValidations disablePrompts="1" count="1">
    <dataValidation allowBlank="1" showInputMessage="1" showErrorMessage="1" promptTitle="impact score:" prompt="please insert your own defined impact score" sqref="E152:K156 E138:K142 E110:K114 E124:K128 E166:K170" xr:uid="{C5DBF84E-F3D5-4A8F-B3AE-DD15DDEDEA06}"/>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7238-02E7-4795-A585-BBD38F908839}">
  <dimension ref="A1:O114"/>
  <sheetViews>
    <sheetView topLeftCell="A67" zoomScale="70" zoomScaleNormal="70" workbookViewId="0">
      <selection activeCell="E102" sqref="E102"/>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20" customWidth="1"/>
    <col min="7" max="11" width="20" style="2" customWidth="1"/>
    <col min="12" max="12" width="9.5" style="141"/>
    <col min="13" max="14" width="0" style="141" hidden="1" customWidth="1" outlineLevel="1"/>
    <col min="15" max="15" width="9.5" style="141" collapsed="1"/>
    <col min="16" max="16384" width="9.5" style="141"/>
  </cols>
  <sheetData>
    <row r="1" spans="1:14" s="151" customFormat="1" ht="37.5" customHeight="1" thickBot="1" x14ac:dyDescent="1.1499999999999999">
      <c r="A1" s="29"/>
      <c r="B1" s="29"/>
      <c r="C1" s="29" t="str">
        <f>LINK!C987</f>
        <v>Domain</v>
      </c>
      <c r="D1" s="30" t="str">
        <f>LINK!C995</f>
        <v>Electric vehicle charging</v>
      </c>
      <c r="E1" s="31"/>
      <c r="F1" s="31"/>
      <c r="G1" s="32"/>
      <c r="H1" s="32"/>
      <c r="I1" s="32"/>
      <c r="J1" s="32"/>
      <c r="K1" s="32"/>
    </row>
    <row r="2" spans="1:14" ht="26.25" customHeight="1" thickTop="1" thickBot="1" x14ac:dyDescent="0.9">
      <c r="C2" s="22"/>
      <c r="D2" s="22"/>
      <c r="E2" s="22"/>
      <c r="F2" s="22"/>
      <c r="G2" s="22"/>
      <c r="H2" s="22"/>
      <c r="I2" s="22"/>
      <c r="J2" s="22"/>
      <c r="K2" s="22"/>
    </row>
    <row r="3" spans="1:14" ht="17.25" customHeight="1" outlineLevel="1" thickBot="1" x14ac:dyDescent="0.9">
      <c r="C3" s="34" t="str">
        <f>LINK!$C$998</f>
        <v>code</v>
      </c>
      <c r="D3" s="28" t="str">
        <f>LINK!$C$999</f>
        <v>service</v>
      </c>
      <c r="E3" s="21">
        <f>VLOOKUP(C4,overview_of_services!$B$4:$O$111,9,FALSE)</f>
        <v>1</v>
      </c>
      <c r="F3" s="22"/>
      <c r="G3" s="25"/>
      <c r="H3" s="25"/>
      <c r="I3" s="25"/>
      <c r="J3" s="25"/>
      <c r="K3" s="25"/>
    </row>
    <row r="4" spans="1:14" s="145" customFormat="1" ht="36.75" customHeight="1" outlineLevel="1" thickBot="1" x14ac:dyDescent="1.5">
      <c r="A4" s="22"/>
      <c r="B4" s="38" t="s">
        <v>1949</v>
      </c>
      <c r="C4" s="33" t="str">
        <f>LINK!C303</f>
        <v>EV-15</v>
      </c>
      <c r="D4" s="37" t="str">
        <f>VLOOKUP(C4,overview_of_services!$B$4:$I$52,3,FALSE)</f>
        <v>EV Charging Capacity</v>
      </c>
      <c r="E4" s="41"/>
      <c r="F4" s="414" t="str">
        <f>LINK!$C$1009</f>
        <v>Service group:</v>
      </c>
      <c r="G4" s="733" t="str">
        <f>VLOOKUP(C4,overview_of_services!$B$4:$I$52,2,FALSE)</f>
        <v>EV Charging</v>
      </c>
      <c r="H4" s="733"/>
      <c r="I4" s="414"/>
      <c r="J4" s="19"/>
      <c r="K4" s="19"/>
      <c r="M4" s="145" t="s">
        <v>1950</v>
      </c>
      <c r="N4" s="145">
        <f>ROW()</f>
        <v>4</v>
      </c>
    </row>
    <row r="5" spans="1:14" ht="8" customHeight="1" outlineLevel="1" x14ac:dyDescent="0.75">
      <c r="C5" s="22"/>
      <c r="D5" s="22"/>
      <c r="E5" s="22"/>
      <c r="F5" s="22"/>
      <c r="G5" s="22"/>
      <c r="H5" s="22"/>
      <c r="I5" s="22"/>
      <c r="J5" s="22"/>
      <c r="K5" s="22"/>
    </row>
    <row r="6" spans="1:14" ht="20.25" customHeight="1" outlineLevel="2" x14ac:dyDescent="0.75">
      <c r="C6" s="734" t="str">
        <f>LINK!$C$1000</f>
        <v>Functionality levels</v>
      </c>
      <c r="D6" s="734"/>
      <c r="E6" s="736" t="str">
        <f>LINK!$C$1006</f>
        <v>IMPACTS</v>
      </c>
      <c r="F6" s="736"/>
      <c r="G6" s="736"/>
      <c r="H6" s="736"/>
      <c r="I6" s="736"/>
      <c r="J6" s="736"/>
      <c r="K6" s="736"/>
    </row>
    <row r="7" spans="1:14" ht="36.75" customHeight="1" outlineLevel="2" thickBot="1" x14ac:dyDescent="0.9">
      <c r="C7" s="735"/>
      <c r="D7" s="735"/>
      <c r="E7" s="26" t="str">
        <f>LINK!$C$966</f>
        <v>Energy efficiency</v>
      </c>
      <c r="F7" s="26" t="str">
        <f>LINK!$C$967</f>
        <v>Energy flexibility and storage</v>
      </c>
      <c r="G7" s="26" t="str">
        <f>LINK!$C$968</f>
        <v>Comfort</v>
      </c>
      <c r="H7" s="26" t="str">
        <f>LINK!$C$969</f>
        <v>Convenience</v>
      </c>
      <c r="I7" s="26" t="str">
        <f>LINK!$C$970</f>
        <v>Health, well-being and accessibility</v>
      </c>
      <c r="J7" s="26" t="str">
        <f>LINK!$C$971</f>
        <v>Maintenance and fault prediction</v>
      </c>
      <c r="K7" s="26" t="str">
        <f>LINK!$C$972</f>
        <v>Information to occupants</v>
      </c>
    </row>
    <row r="8" spans="1:14" s="145" customFormat="1" ht="35.25" customHeight="1" outlineLevel="2" thickTop="1" x14ac:dyDescent="0.75">
      <c r="A8" s="22"/>
      <c r="B8" s="22"/>
      <c r="C8" s="35" t="str">
        <f>LINK!$C$1001</f>
        <v>level 0</v>
      </c>
      <c r="D8" s="21" t="str">
        <f>VLOOKUP(C4,overview_of_services!$B$4:$I$52,4,FALSE)</f>
        <v>not present</v>
      </c>
      <c r="E8" s="198">
        <v>0</v>
      </c>
      <c r="F8" s="198">
        <v>0</v>
      </c>
      <c r="G8" s="198">
        <v>0</v>
      </c>
      <c r="H8" s="198">
        <v>0</v>
      </c>
      <c r="I8" s="198">
        <v>0</v>
      </c>
      <c r="J8" s="198">
        <v>0</v>
      </c>
      <c r="K8" s="198">
        <v>0</v>
      </c>
    </row>
    <row r="9" spans="1:14" s="145" customFormat="1" ht="35.25" customHeight="1" outlineLevel="2" x14ac:dyDescent="0.75">
      <c r="A9" s="22"/>
      <c r="B9" s="22"/>
      <c r="C9" s="35" t="str">
        <f>LINK!$C$1002</f>
        <v>level 1</v>
      </c>
      <c r="D9" s="21" t="str">
        <f>VLOOKUP(C4,overview_of_services!$B$4:$I$52,5,FALSE)</f>
        <v>ducting (or simple power plug) available</v>
      </c>
      <c r="E9" s="198">
        <v>0</v>
      </c>
      <c r="F9" s="198">
        <v>0</v>
      </c>
      <c r="G9" s="198">
        <v>0</v>
      </c>
      <c r="H9" s="198">
        <v>1</v>
      </c>
      <c r="I9" s="198">
        <v>0</v>
      </c>
      <c r="J9" s="198">
        <v>0</v>
      </c>
      <c r="K9" s="198">
        <v>0</v>
      </c>
    </row>
    <row r="10" spans="1:14" s="145" customFormat="1" ht="35.25" customHeight="1" outlineLevel="2" x14ac:dyDescent="0.75">
      <c r="A10" s="22"/>
      <c r="B10" s="22"/>
      <c r="C10" s="35" t="str">
        <f>LINK!$C$1003</f>
        <v>level 2</v>
      </c>
      <c r="D10" s="21" t="str">
        <f>VLOOKUP(C4,overview_of_services!$B$4:$I$52,6,FALSE)</f>
        <v>0-9% of parking spaces has recharging points</v>
      </c>
      <c r="E10" s="198">
        <v>0</v>
      </c>
      <c r="F10" s="198">
        <v>0</v>
      </c>
      <c r="G10" s="198">
        <v>0</v>
      </c>
      <c r="H10" s="198">
        <v>2</v>
      </c>
      <c r="I10" s="198">
        <v>0</v>
      </c>
      <c r="J10" s="198">
        <v>0</v>
      </c>
      <c r="K10" s="198">
        <v>0</v>
      </c>
    </row>
    <row r="11" spans="1:14" s="145" customFormat="1" ht="35.25" customHeight="1" outlineLevel="2" x14ac:dyDescent="0.75">
      <c r="A11" s="22"/>
      <c r="B11" s="22"/>
      <c r="C11" s="35" t="str">
        <f>LINK!$C$1004</f>
        <v>level 3</v>
      </c>
      <c r="D11" s="21" t="str">
        <f>VLOOKUP(C4,overview_of_services!$B$4:$I$52,7,FALSE)</f>
        <v>10-50% or parking spaces has recharging point</v>
      </c>
      <c r="E11" s="198">
        <v>0</v>
      </c>
      <c r="F11" s="198">
        <v>0</v>
      </c>
      <c r="G11" s="198">
        <v>0</v>
      </c>
      <c r="H11" s="198">
        <v>3</v>
      </c>
      <c r="I11" s="198">
        <v>0</v>
      </c>
      <c r="J11" s="198">
        <v>0</v>
      </c>
      <c r="K11" s="198">
        <v>0</v>
      </c>
    </row>
    <row r="12" spans="1:14" s="145" customFormat="1" ht="35.25" customHeight="1" outlineLevel="2" x14ac:dyDescent="0.75">
      <c r="A12" s="22"/>
      <c r="B12" s="22"/>
      <c r="C12" s="35" t="str">
        <f>LINK!$C$1005</f>
        <v>level 4</v>
      </c>
      <c r="D12" s="21" t="str">
        <f>VLOOKUP(C4,overview_of_services!$B$4:$I$52,8,FALSE)</f>
        <v>&gt;50% of parking spaces has recharging point</v>
      </c>
      <c r="E12" s="198">
        <v>0</v>
      </c>
      <c r="F12" s="198">
        <v>0</v>
      </c>
      <c r="G12" s="198">
        <v>0</v>
      </c>
      <c r="H12" s="198">
        <v>3</v>
      </c>
      <c r="I12" s="198">
        <v>0</v>
      </c>
      <c r="J12" s="198">
        <v>0</v>
      </c>
      <c r="K12" s="198">
        <v>0</v>
      </c>
    </row>
    <row r="13" spans="1:14" s="145" customFormat="1" ht="6" customHeight="1" outlineLevel="3" thickBot="1" x14ac:dyDescent="0.9">
      <c r="A13" s="22"/>
      <c r="B13" s="22"/>
      <c r="C13" s="23"/>
      <c r="D13" s="23"/>
      <c r="E13" s="24"/>
      <c r="F13" s="24"/>
      <c r="G13" s="24"/>
      <c r="H13" s="24"/>
      <c r="I13" s="24"/>
      <c r="J13" s="24"/>
      <c r="K13" s="24"/>
    </row>
    <row r="14" spans="1:14" ht="15.5" thickBot="1" x14ac:dyDescent="0.9">
      <c r="C14" s="20"/>
      <c r="D14" s="20" t="str">
        <f>LINK!$C$1007</f>
        <v>Information sources</v>
      </c>
      <c r="E14" s="3" t="s">
        <v>24</v>
      </c>
      <c r="F14" s="5" t="s">
        <v>24</v>
      </c>
      <c r="G14" s="5" t="s">
        <v>24</v>
      </c>
      <c r="H14" s="5" t="s">
        <v>24</v>
      </c>
      <c r="I14" s="5" t="s">
        <v>24</v>
      </c>
      <c r="J14" s="5" t="s">
        <v>24</v>
      </c>
      <c r="K14" s="5" t="s">
        <v>24</v>
      </c>
    </row>
    <row r="15" spans="1:14" ht="15.5" thickBot="1" x14ac:dyDescent="0.9">
      <c r="C15" s="20"/>
      <c r="D15" s="20" t="str">
        <f>LINK!$C$1008</f>
        <v>Standard?</v>
      </c>
      <c r="E15" s="3"/>
      <c r="F15" s="4"/>
      <c r="G15" s="5"/>
      <c r="H15" s="5"/>
      <c r="I15" s="5"/>
      <c r="J15" s="5"/>
      <c r="K15" s="5"/>
    </row>
    <row r="16" spans="1:14" ht="15.5" outlineLevel="1" thickBot="1" x14ac:dyDescent="0.9"/>
    <row r="17" spans="1:14" ht="17.25" customHeight="1" outlineLevel="1" thickBot="1" x14ac:dyDescent="0.9">
      <c r="C17" s="34" t="str">
        <f>LINK!$C$998</f>
        <v>code</v>
      </c>
      <c r="D17" s="28" t="str">
        <f>LINK!$C$999</f>
        <v>service</v>
      </c>
      <c r="E17" s="21">
        <f>VLOOKUP(C18,overview_of_services!$B$4:$O$111,9,FALSE)</f>
        <v>1</v>
      </c>
      <c r="F17" s="22"/>
      <c r="G17" s="25"/>
      <c r="H17" s="25"/>
      <c r="I17" s="25"/>
      <c r="J17" s="25"/>
      <c r="K17" s="25"/>
    </row>
    <row r="18" spans="1:14" s="145" customFormat="1" ht="36.75" customHeight="1" outlineLevel="1" thickBot="1" x14ac:dyDescent="1.5">
      <c r="A18" s="22"/>
      <c r="B18" s="38" t="s">
        <v>1949</v>
      </c>
      <c r="C18" s="33" t="str">
        <f>LINK!C304</f>
        <v>EV-16</v>
      </c>
      <c r="D18" s="37" t="str">
        <f>VLOOKUP(C18,overview_of_services!$B$4:$I$52,3,FALSE)</f>
        <v>EV Charging Grid balancing</v>
      </c>
      <c r="E18" s="41"/>
      <c r="F18" s="414" t="str">
        <f>LINK!$C$1009</f>
        <v>Service group:</v>
      </c>
      <c r="G18" s="733" t="str">
        <f>VLOOKUP(C18,overview_of_services!$B$4:$I$52,2,FALSE)</f>
        <v>EV Charging - Grid</v>
      </c>
      <c r="H18" s="733"/>
      <c r="I18" s="414"/>
      <c r="J18" s="19"/>
      <c r="K18" s="19"/>
      <c r="M18" s="145" t="s">
        <v>1950</v>
      </c>
      <c r="N18" s="145">
        <f>ROW()</f>
        <v>18</v>
      </c>
    </row>
    <row r="19" spans="1:14" ht="5.25" customHeight="1" outlineLevel="1" x14ac:dyDescent="0.75">
      <c r="C19" s="22"/>
      <c r="D19" s="22"/>
      <c r="E19" s="22"/>
      <c r="F19" s="22"/>
      <c r="G19" s="22"/>
      <c r="H19" s="22"/>
      <c r="I19" s="22"/>
      <c r="J19" s="22"/>
      <c r="K19" s="22"/>
    </row>
    <row r="20" spans="1:14" ht="20.25" customHeight="1" outlineLevel="2" x14ac:dyDescent="0.75">
      <c r="C20" s="734" t="str">
        <f>LINK!$C$1000</f>
        <v>Functionality levels</v>
      </c>
      <c r="D20" s="734"/>
      <c r="E20" s="736" t="str">
        <f>LINK!$C$1006</f>
        <v>IMPACTS</v>
      </c>
      <c r="F20" s="736"/>
      <c r="G20" s="736"/>
      <c r="H20" s="736"/>
      <c r="I20" s="736"/>
      <c r="J20" s="736"/>
      <c r="K20" s="736"/>
    </row>
    <row r="21" spans="1:14" ht="36.75" customHeight="1" outlineLevel="2" thickBot="1" x14ac:dyDescent="0.9">
      <c r="C21" s="735"/>
      <c r="D21" s="735"/>
      <c r="E21" s="26" t="str">
        <f>LINK!$C$966</f>
        <v>Energy efficiency</v>
      </c>
      <c r="F21" s="26" t="str">
        <f>LINK!$C$967</f>
        <v>Energy flexibility and storage</v>
      </c>
      <c r="G21" s="26" t="str">
        <f>LINK!$C$968</f>
        <v>Comfort</v>
      </c>
      <c r="H21" s="26" t="str">
        <f>LINK!$C$969</f>
        <v>Convenience</v>
      </c>
      <c r="I21" s="26" t="str">
        <f>LINK!$C$970</f>
        <v>Health, well-being and accessibility</v>
      </c>
      <c r="J21" s="26" t="str">
        <f>LINK!$C$971</f>
        <v>Maintenance and fault prediction</v>
      </c>
      <c r="K21" s="26" t="str">
        <f>LINK!$C$972</f>
        <v>Information to occupants</v>
      </c>
    </row>
    <row r="22" spans="1:14" s="145" customFormat="1" ht="35.25" customHeight="1" outlineLevel="2" thickTop="1" x14ac:dyDescent="0.75">
      <c r="A22" s="22"/>
      <c r="B22" s="22"/>
      <c r="C22" s="35" t="str">
        <f>LINK!$C$1001</f>
        <v>level 0</v>
      </c>
      <c r="D22" s="21" t="str">
        <f>VLOOKUP(C18,overview_of_services!$B$4:$I$52,4,FALSE)</f>
        <v>Not present (uncontrolled charging)</v>
      </c>
      <c r="E22" s="198">
        <v>0</v>
      </c>
      <c r="F22" s="236">
        <v>-2</v>
      </c>
      <c r="G22" s="198">
        <v>0</v>
      </c>
      <c r="H22" s="198">
        <v>0</v>
      </c>
      <c r="I22" s="198">
        <v>0</v>
      </c>
      <c r="J22" s="198">
        <v>0</v>
      </c>
      <c r="K22" s="198">
        <v>0</v>
      </c>
    </row>
    <row r="23" spans="1:14" s="145" customFormat="1" ht="35.25" customHeight="1" outlineLevel="2" x14ac:dyDescent="0.75">
      <c r="A23" s="22"/>
      <c r="B23" s="22"/>
      <c r="C23" s="35" t="str">
        <f>LINK!$C$1002</f>
        <v>level 1</v>
      </c>
      <c r="D23" s="21" t="str">
        <f>VLOOKUP(C18,overview_of_services!$B$4:$I$52,5,FALSE)</f>
        <v>1-way controlled charging (e.g. including desired departure time and grid signals for optimization)</v>
      </c>
      <c r="E23" s="198">
        <v>0</v>
      </c>
      <c r="F23" s="198">
        <v>1</v>
      </c>
      <c r="G23" s="198">
        <v>0</v>
      </c>
      <c r="H23" s="198">
        <v>2</v>
      </c>
      <c r="I23" s="198">
        <v>0</v>
      </c>
      <c r="J23" s="198">
        <v>0</v>
      </c>
      <c r="K23" s="198">
        <v>0</v>
      </c>
    </row>
    <row r="24" spans="1:14" s="145" customFormat="1" ht="35.25" customHeight="1" outlineLevel="2" x14ac:dyDescent="0.75">
      <c r="A24" s="22"/>
      <c r="B24" s="22"/>
      <c r="C24" s="35" t="str">
        <f>LINK!$C$1003</f>
        <v>level 2</v>
      </c>
      <c r="D24" s="21" t="str">
        <f>VLOOKUP(C18,overview_of_services!$B$4:$I$52,6,FALSE)</f>
        <v>2-way controlled charging (e.g. including desired departure time and grid signals for optimization)</v>
      </c>
      <c r="E24" s="198">
        <v>0</v>
      </c>
      <c r="F24" s="198">
        <v>3</v>
      </c>
      <c r="G24" s="198">
        <v>0</v>
      </c>
      <c r="H24" s="198">
        <v>2</v>
      </c>
      <c r="I24" s="198">
        <v>0</v>
      </c>
      <c r="J24" s="198">
        <v>0</v>
      </c>
      <c r="K24" s="198">
        <v>0</v>
      </c>
    </row>
    <row r="25" spans="1:14" s="145" customFormat="1" ht="21" outlineLevel="2" x14ac:dyDescent="0.75">
      <c r="A25" s="22"/>
      <c r="B25" s="22"/>
      <c r="C25" s="35" t="str">
        <f>LINK!$C$1004</f>
        <v>level 3</v>
      </c>
      <c r="D25" s="149">
        <f>VLOOKUP(C18,overview_of_services!$B$4:$I$52,7,FALSE)</f>
        <v>0</v>
      </c>
      <c r="E25" s="199"/>
      <c r="F25" s="199"/>
      <c r="G25" s="199"/>
      <c r="H25" s="199"/>
      <c r="I25" s="199"/>
      <c r="J25" s="199"/>
      <c r="K25" s="199"/>
    </row>
    <row r="26" spans="1:14" s="145" customFormat="1" ht="21" outlineLevel="2" x14ac:dyDescent="0.75">
      <c r="A26" s="22"/>
      <c r="B26" s="22"/>
      <c r="C26" s="35" t="str">
        <f>LINK!$C$1005</f>
        <v>level 4</v>
      </c>
      <c r="D26" s="1">
        <f>VLOOKUP(C18,overview_of_services!$B$4:$I$52,8,FALSE)</f>
        <v>0</v>
      </c>
      <c r="E26" s="200"/>
      <c r="F26" s="198"/>
      <c r="G26" s="200"/>
      <c r="H26" s="200"/>
      <c r="I26" s="198"/>
      <c r="J26" s="198"/>
      <c r="K26" s="198"/>
    </row>
    <row r="27" spans="1:14" s="145" customFormat="1" ht="6" customHeight="1" outlineLevel="3" thickBot="1" x14ac:dyDescent="0.9">
      <c r="A27" s="22"/>
      <c r="B27" s="22"/>
      <c r="C27" s="23"/>
      <c r="D27" s="23"/>
      <c r="E27" s="24"/>
      <c r="F27" s="24"/>
      <c r="G27" s="24"/>
      <c r="H27" s="24"/>
      <c r="I27" s="24"/>
      <c r="J27" s="24"/>
      <c r="K27" s="24"/>
    </row>
    <row r="28" spans="1:14" ht="15.5" thickBot="1" x14ac:dyDescent="0.9">
      <c r="C28" s="20"/>
      <c r="D28" s="20" t="str">
        <f>LINK!$C$1007</f>
        <v>Information sources</v>
      </c>
      <c r="E28" s="3" t="s">
        <v>24</v>
      </c>
      <c r="F28" s="5" t="s">
        <v>24</v>
      </c>
      <c r="G28" s="5" t="s">
        <v>24</v>
      </c>
      <c r="H28" s="5" t="s">
        <v>24</v>
      </c>
      <c r="I28" s="5" t="s">
        <v>24</v>
      </c>
      <c r="J28" s="5" t="s">
        <v>24</v>
      </c>
      <c r="K28" s="5" t="s">
        <v>24</v>
      </c>
    </row>
    <row r="29" spans="1:14" ht="15.5" thickBot="1" x14ac:dyDescent="0.9">
      <c r="C29" s="20"/>
      <c r="D29" s="20" t="str">
        <f>LINK!$C$1008</f>
        <v>Standard?</v>
      </c>
      <c r="E29" s="3"/>
      <c r="F29" s="4"/>
      <c r="G29" s="5"/>
      <c r="H29" s="5"/>
      <c r="I29" s="5"/>
      <c r="J29" s="5"/>
      <c r="K29" s="5"/>
    </row>
    <row r="30" spans="1:14" ht="15.5" outlineLevel="1" thickBot="1" x14ac:dyDescent="0.9"/>
    <row r="31" spans="1:14" ht="17.25" customHeight="1" outlineLevel="1" thickBot="1" x14ac:dyDescent="0.9">
      <c r="C31" s="34" t="str">
        <f>LINK!$C$998</f>
        <v>code</v>
      </c>
      <c r="D31" s="28" t="str">
        <f>LINK!$C$999</f>
        <v>service</v>
      </c>
      <c r="E31" s="21">
        <f>VLOOKUP(C32,overview_of_services!$B$4:$O$111,9,FALSE)</f>
        <v>1</v>
      </c>
      <c r="F31" s="22"/>
      <c r="G31" s="25"/>
      <c r="H31" s="25"/>
      <c r="I31" s="25"/>
      <c r="J31" s="25"/>
      <c r="K31" s="25"/>
    </row>
    <row r="32" spans="1:14" s="145" customFormat="1" ht="36.75" customHeight="1" outlineLevel="1" thickBot="1" x14ac:dyDescent="1.5">
      <c r="A32" s="22"/>
      <c r="B32" s="38" t="s">
        <v>1949</v>
      </c>
      <c r="C32" s="33" t="str">
        <f>LINK!C305</f>
        <v>EV-17</v>
      </c>
      <c r="D32" s="37" t="str">
        <f>VLOOKUP(C32,overview_of_services!$B$4:$I$52,3,FALSE)</f>
        <v>EV charging information and connectivity</v>
      </c>
      <c r="E32" s="41"/>
      <c r="F32" s="414" t="str">
        <f>LINK!$C$1009</f>
        <v>Service group:</v>
      </c>
      <c r="G32" s="733" t="str">
        <f>VLOOKUP(C32,overview_of_services!$B$4:$I$52,2,FALSE)</f>
        <v>EV Charging - connectivity</v>
      </c>
      <c r="H32" s="733"/>
      <c r="I32" s="414"/>
      <c r="J32" s="19"/>
      <c r="K32" s="19"/>
      <c r="M32" s="145" t="s">
        <v>1950</v>
      </c>
      <c r="N32" s="145">
        <f>ROW()</f>
        <v>32</v>
      </c>
    </row>
    <row r="33" spans="1:14" ht="5.25" customHeight="1" outlineLevel="1" x14ac:dyDescent="0.75">
      <c r="C33" s="22"/>
      <c r="D33" s="22"/>
      <c r="E33" s="22"/>
      <c r="F33" s="22"/>
      <c r="G33" s="22"/>
      <c r="H33" s="22"/>
      <c r="I33" s="22"/>
      <c r="J33" s="22"/>
      <c r="K33" s="22"/>
    </row>
    <row r="34" spans="1:14" ht="20.25" customHeight="1" outlineLevel="2" x14ac:dyDescent="0.75">
      <c r="C34" s="734" t="str">
        <f>LINK!$C$1000</f>
        <v>Functionality levels</v>
      </c>
      <c r="D34" s="734"/>
      <c r="E34" s="736" t="str">
        <f>LINK!$C$1006</f>
        <v>IMPACTS</v>
      </c>
      <c r="F34" s="736"/>
      <c r="G34" s="736"/>
      <c r="H34" s="736"/>
      <c r="I34" s="736"/>
      <c r="J34" s="736"/>
      <c r="K34" s="736"/>
    </row>
    <row r="35" spans="1:14" ht="36.75" customHeight="1" outlineLevel="2" thickBot="1" x14ac:dyDescent="0.9">
      <c r="C35" s="735"/>
      <c r="D35" s="735"/>
      <c r="E35" s="26" t="str">
        <f>LINK!$C$966</f>
        <v>Energy efficiency</v>
      </c>
      <c r="F35" s="26" t="str">
        <f>LINK!$C$967</f>
        <v>Energy flexibility and storage</v>
      </c>
      <c r="G35" s="26" t="str">
        <f>LINK!$C$968</f>
        <v>Comfort</v>
      </c>
      <c r="H35" s="26" t="str">
        <f>LINK!$C$969</f>
        <v>Convenience</v>
      </c>
      <c r="I35" s="26" t="str">
        <f>LINK!$C$970</f>
        <v>Health, well-being and accessibility</v>
      </c>
      <c r="J35" s="26" t="str">
        <f>LINK!$C$971</f>
        <v>Maintenance and fault prediction</v>
      </c>
      <c r="K35" s="26" t="str">
        <f>LINK!$C$972</f>
        <v>Information to occupants</v>
      </c>
    </row>
    <row r="36" spans="1:14" s="145" customFormat="1" ht="35.25" customHeight="1" outlineLevel="2" thickTop="1" x14ac:dyDescent="0.75">
      <c r="A36" s="22"/>
      <c r="B36" s="22"/>
      <c r="C36" s="35" t="str">
        <f>LINK!$C$1001</f>
        <v>level 0</v>
      </c>
      <c r="D36" s="21" t="str">
        <f>VLOOKUP(C32,overview_of_services!$B$4:$I$52,4,FALSE)</f>
        <v>No information available</v>
      </c>
      <c r="E36" s="198">
        <v>0</v>
      </c>
      <c r="F36" s="198">
        <v>0</v>
      </c>
      <c r="G36" s="198">
        <v>0</v>
      </c>
      <c r="H36" s="198">
        <v>0</v>
      </c>
      <c r="I36" s="198">
        <v>0</v>
      </c>
      <c r="J36" s="198">
        <v>0</v>
      </c>
      <c r="K36" s="198">
        <v>0</v>
      </c>
    </row>
    <row r="37" spans="1:14" s="145" customFormat="1" ht="35.25" customHeight="1" outlineLevel="2" x14ac:dyDescent="0.75">
      <c r="A37" s="22"/>
      <c r="B37" s="22"/>
      <c r="C37" s="35" t="str">
        <f>LINK!$C$1002</f>
        <v>level 1</v>
      </c>
      <c r="D37" s="21" t="str">
        <f>VLOOKUP(C32,overview_of_services!$B$4:$I$52,5,FALSE)</f>
        <v>Reporting information on EV charging status to occupant</v>
      </c>
      <c r="E37" s="198">
        <v>0</v>
      </c>
      <c r="F37" s="198">
        <v>0</v>
      </c>
      <c r="G37" s="198">
        <v>0</v>
      </c>
      <c r="H37" s="198">
        <v>1</v>
      </c>
      <c r="I37" s="198">
        <v>0</v>
      </c>
      <c r="J37" s="198">
        <v>0</v>
      </c>
      <c r="K37" s="198">
        <v>2</v>
      </c>
    </row>
    <row r="38" spans="1:14" s="145" customFormat="1" ht="46.5" customHeight="1" outlineLevel="2" x14ac:dyDescent="0.75">
      <c r="A38" s="22"/>
      <c r="B38" s="22"/>
      <c r="C38" s="35" t="str">
        <f>LINK!$C$1003</f>
        <v>level 2</v>
      </c>
      <c r="D38" s="21" t="str">
        <f>VLOOKUP(C32,overview_of_services!$B$4:$I$52,6,FALSE)</f>
        <v>Reporting information on EV charging status to occupant AND automatic identification and authorizition of the driver to the charging station (ISO 15118 compliant)</v>
      </c>
      <c r="E38" s="198">
        <v>0</v>
      </c>
      <c r="F38" s="198">
        <v>1</v>
      </c>
      <c r="G38" s="198">
        <v>0</v>
      </c>
      <c r="H38" s="198">
        <v>1</v>
      </c>
      <c r="I38" s="198">
        <v>0</v>
      </c>
      <c r="J38" s="198">
        <v>0</v>
      </c>
      <c r="K38" s="198">
        <v>3</v>
      </c>
    </row>
    <row r="39" spans="1:14" s="145" customFormat="1" ht="21" outlineLevel="2" x14ac:dyDescent="0.75">
      <c r="A39" s="22"/>
      <c r="B39" s="22"/>
      <c r="C39" s="35" t="str">
        <f>LINK!$C$1004</f>
        <v>level 3</v>
      </c>
      <c r="D39" s="149">
        <f>VLOOKUP(C32,overview_of_services!$B$4:$I$52,7,FALSE)</f>
        <v>0</v>
      </c>
      <c r="E39" s="199"/>
      <c r="F39" s="199"/>
      <c r="G39" s="199"/>
      <c r="H39" s="199"/>
      <c r="I39" s="199"/>
      <c r="J39" s="199"/>
      <c r="K39" s="199"/>
    </row>
    <row r="40" spans="1:14" s="145" customFormat="1" ht="21" outlineLevel="2" x14ac:dyDescent="0.75">
      <c r="A40" s="22"/>
      <c r="B40" s="22"/>
      <c r="C40" s="35" t="str">
        <f>LINK!$C$1005</f>
        <v>level 4</v>
      </c>
      <c r="D40" s="1">
        <f>VLOOKUP(C32,overview_of_services!$B$4:$I$52,8,FALSE)</f>
        <v>0</v>
      </c>
      <c r="E40" s="200"/>
      <c r="F40" s="198"/>
      <c r="G40" s="200"/>
      <c r="H40" s="200"/>
      <c r="I40" s="198"/>
      <c r="J40" s="198"/>
      <c r="K40" s="198"/>
    </row>
    <row r="41" spans="1:14" s="145" customFormat="1" ht="21.75" outlineLevel="2" thickBot="1" x14ac:dyDescent="0.9">
      <c r="A41" s="22"/>
      <c r="B41" s="22"/>
      <c r="C41" s="315"/>
      <c r="D41" s="316"/>
      <c r="E41" s="317"/>
      <c r="F41" s="318"/>
      <c r="G41" s="317"/>
      <c r="H41" s="317"/>
      <c r="I41" s="318"/>
      <c r="J41" s="318"/>
      <c r="K41" s="318"/>
    </row>
    <row r="42" spans="1:14" ht="15.5" thickBot="1" x14ac:dyDescent="0.9">
      <c r="C42" s="20"/>
      <c r="D42" s="20" t="str">
        <f>LINK!$C$1007</f>
        <v>Information sources</v>
      </c>
      <c r="E42" s="3" t="s">
        <v>24</v>
      </c>
      <c r="F42" s="5" t="s">
        <v>24</v>
      </c>
      <c r="G42" s="5" t="s">
        <v>24</v>
      </c>
      <c r="H42" s="5" t="s">
        <v>24</v>
      </c>
      <c r="I42" s="5" t="s">
        <v>24</v>
      </c>
      <c r="J42" s="5" t="s">
        <v>24</v>
      </c>
      <c r="K42" s="5" t="s">
        <v>24</v>
      </c>
    </row>
    <row r="43" spans="1:14" ht="15.5" thickBot="1" x14ac:dyDescent="0.9">
      <c r="C43" s="20"/>
      <c r="D43" s="20" t="str">
        <f>LINK!$C$1008</f>
        <v>Standard?</v>
      </c>
      <c r="E43" s="3"/>
      <c r="F43" s="4"/>
      <c r="G43" s="5"/>
      <c r="H43" s="5"/>
      <c r="I43" s="5"/>
      <c r="J43" s="5"/>
      <c r="K43" s="5"/>
    </row>
    <row r="44" spans="1:14" outlineLevel="1" x14ac:dyDescent="0.75"/>
    <row r="45" spans="1:14" ht="15.5" outlineLevel="1" thickBot="1" x14ac:dyDescent="0.9"/>
    <row r="46" spans="1:14" ht="15.5" thickBot="1" x14ac:dyDescent="0.9">
      <c r="C46" s="34" t="str">
        <f>LINK!$C$998</f>
        <v>code</v>
      </c>
      <c r="D46" s="28" t="str">
        <f>LINK!$C$999</f>
        <v>service</v>
      </c>
      <c r="E46" s="21">
        <f>VLOOKUP(C47,overview_of_services!$B$4:$O$111,9,FALSE)</f>
        <v>0</v>
      </c>
      <c r="F46" s="22"/>
      <c r="G46" s="25"/>
      <c r="H46" s="25"/>
      <c r="I46" s="25"/>
      <c r="J46" s="25"/>
      <c r="K46" s="25"/>
    </row>
    <row r="47" spans="1:14" ht="16.75" thickBot="1" x14ac:dyDescent="0.9">
      <c r="C47" s="33" t="str">
        <f>LINK!C930</f>
        <v>EV-E1</v>
      </c>
      <c r="D47" s="144" t="str">
        <f>VLOOKUP(C47,overview_of_services!$B$4:$I$111,3,FALSE)</f>
        <v>User defined smart ready service 36</v>
      </c>
      <c r="E47" s="41"/>
      <c r="F47" s="414" t="str">
        <f>LINK!$C$1009</f>
        <v>Service group:</v>
      </c>
      <c r="G47" s="733" t="str">
        <f>VLOOKUP(C47,overview_of_services!$B$4:$I$111,2,FALSE)</f>
        <v>User defined service group 36</v>
      </c>
      <c r="H47" s="733"/>
      <c r="I47" s="414"/>
      <c r="J47" s="19"/>
      <c r="K47" s="19"/>
      <c r="M47" s="145" t="s">
        <v>1950</v>
      </c>
      <c r="N47" s="145">
        <f>ROW()</f>
        <v>47</v>
      </c>
    </row>
    <row r="48" spans="1:14" x14ac:dyDescent="0.75">
      <c r="C48" s="22"/>
      <c r="D48" s="22"/>
      <c r="E48" s="22"/>
      <c r="F48" s="22"/>
      <c r="G48" s="22"/>
      <c r="H48" s="22"/>
      <c r="I48" s="22"/>
      <c r="J48" s="22"/>
      <c r="K48" s="22"/>
    </row>
    <row r="49" spans="3:14" ht="14.5" customHeight="1" x14ac:dyDescent="0.75">
      <c r="C49" s="734" t="str">
        <f>LINK!$C$1000</f>
        <v>Functionality levels</v>
      </c>
      <c r="D49" s="734"/>
      <c r="E49" s="736" t="str">
        <f>LINK!$C$1006</f>
        <v>IMPACTS</v>
      </c>
      <c r="F49" s="736"/>
      <c r="G49" s="736"/>
      <c r="H49" s="736"/>
      <c r="I49" s="736"/>
      <c r="J49" s="736"/>
      <c r="K49" s="736"/>
    </row>
    <row r="50" spans="3:14" ht="30.25" thickBot="1" x14ac:dyDescent="0.9">
      <c r="C50" s="735"/>
      <c r="D50" s="735"/>
      <c r="E50" s="26" t="str">
        <f>LINK!$C$966</f>
        <v>Energy efficiency</v>
      </c>
      <c r="F50" s="26" t="str">
        <f>LINK!$C$967</f>
        <v>Energy flexibility and storage</v>
      </c>
      <c r="G50" s="26" t="str">
        <f>LINK!$C$968</f>
        <v>Comfort</v>
      </c>
      <c r="H50" s="26" t="str">
        <f>LINK!$C$969</f>
        <v>Convenience</v>
      </c>
      <c r="I50" s="26" t="str">
        <f>LINK!$C$970</f>
        <v>Health, well-being and accessibility</v>
      </c>
      <c r="J50" s="26" t="str">
        <f>LINK!$C$971</f>
        <v>Maintenance and fault prediction</v>
      </c>
      <c r="K50" s="26" t="str">
        <f>LINK!$C$972</f>
        <v>Information to occupants</v>
      </c>
    </row>
    <row r="51" spans="3:14" ht="15.5" thickTop="1" x14ac:dyDescent="0.75">
      <c r="C51" s="35" t="str">
        <f>LINK!$C$1001</f>
        <v>level 0</v>
      </c>
      <c r="D51" s="21" t="str">
        <f>VLOOKUP(C47,overview_of_services!$B$4:$I$111,4,FALSE)</f>
        <v>User defined level 1-0</v>
      </c>
      <c r="E51" s="237">
        <v>0</v>
      </c>
      <c r="F51" s="237">
        <v>0</v>
      </c>
      <c r="G51" s="237">
        <v>0</v>
      </c>
      <c r="H51" s="237">
        <v>0</v>
      </c>
      <c r="I51" s="237">
        <v>0</v>
      </c>
      <c r="J51" s="237">
        <v>0</v>
      </c>
      <c r="K51" s="237">
        <v>0</v>
      </c>
    </row>
    <row r="52" spans="3:14" x14ac:dyDescent="0.75">
      <c r="C52" s="35" t="str">
        <f>LINK!$C$1002</f>
        <v>level 1</v>
      </c>
      <c r="D52" s="1" t="str">
        <f>VLOOKUP(C47,overview_of_services!$B$4:$I$111,5,FALSE)</f>
        <v>User defined level 1-1</v>
      </c>
      <c r="E52" s="237">
        <v>0</v>
      </c>
      <c r="F52" s="237">
        <v>0</v>
      </c>
      <c r="G52" s="237">
        <v>0</v>
      </c>
      <c r="H52" s="237">
        <v>0</v>
      </c>
      <c r="I52" s="237">
        <v>0</v>
      </c>
      <c r="J52" s="237">
        <v>0</v>
      </c>
      <c r="K52" s="237">
        <v>0</v>
      </c>
    </row>
    <row r="53" spans="3:14" x14ac:dyDescent="0.75">
      <c r="C53" s="35" t="str">
        <f>LINK!$C$1003</f>
        <v>level 2</v>
      </c>
      <c r="D53" s="1" t="str">
        <f>VLOOKUP(C47,overview_of_services!$B$4:$I$111,6,FALSE)</f>
        <v>User defined level 1-2</v>
      </c>
      <c r="E53" s="237">
        <v>0</v>
      </c>
      <c r="F53" s="237">
        <v>0</v>
      </c>
      <c r="G53" s="237">
        <v>0</v>
      </c>
      <c r="H53" s="237">
        <v>0</v>
      </c>
      <c r="I53" s="237">
        <v>0</v>
      </c>
      <c r="J53" s="237">
        <v>0</v>
      </c>
      <c r="K53" s="237">
        <v>0</v>
      </c>
    </row>
    <row r="54" spans="3:14" x14ac:dyDescent="0.75">
      <c r="C54" s="35" t="str">
        <f>LINK!$C$1004</f>
        <v>level 3</v>
      </c>
      <c r="D54" s="1" t="str">
        <f>VLOOKUP(C47,overview_of_services!$B$4:$I$111,7,FALSE)</f>
        <v>User defined level 1-3</v>
      </c>
      <c r="E54" s="237">
        <v>0</v>
      </c>
      <c r="F54" s="237">
        <v>0</v>
      </c>
      <c r="G54" s="237">
        <v>0</v>
      </c>
      <c r="H54" s="237">
        <v>0</v>
      </c>
      <c r="I54" s="237">
        <v>0</v>
      </c>
      <c r="J54" s="237">
        <v>0</v>
      </c>
      <c r="K54" s="237">
        <v>0</v>
      </c>
    </row>
    <row r="55" spans="3:14" x14ac:dyDescent="0.75">
      <c r="C55" s="35" t="str">
        <f>LINK!$C$1005</f>
        <v>level 4</v>
      </c>
      <c r="D55" s="1" t="str">
        <f>VLOOKUP(C47,overview_of_services!$B$4:$I$111,8,FALSE)</f>
        <v>User defined level 1-4</v>
      </c>
      <c r="E55" s="237">
        <v>0</v>
      </c>
      <c r="F55" s="237">
        <v>0</v>
      </c>
      <c r="G55" s="237">
        <v>0</v>
      </c>
      <c r="H55" s="237">
        <v>0</v>
      </c>
      <c r="I55" s="237">
        <v>0</v>
      </c>
      <c r="J55" s="237">
        <v>0</v>
      </c>
      <c r="K55" s="237">
        <v>0</v>
      </c>
    </row>
    <row r="56" spans="3:14" ht="15.5" thickBot="1" x14ac:dyDescent="0.9">
      <c r="C56" s="23"/>
      <c r="D56" s="23"/>
      <c r="E56" s="24"/>
      <c r="F56" s="24"/>
      <c r="G56" s="24"/>
      <c r="H56" s="24"/>
      <c r="I56" s="24"/>
      <c r="J56" s="24"/>
      <c r="K56" s="24"/>
    </row>
    <row r="57" spans="3:14" ht="15.5" thickBot="1" x14ac:dyDescent="0.9">
      <c r="C57" s="20"/>
      <c r="D57" s="20" t="str">
        <f>LINK!$C$1007</f>
        <v>Information sources</v>
      </c>
      <c r="E57" s="3" t="s">
        <v>24</v>
      </c>
      <c r="F57" s="5" t="s">
        <v>24</v>
      </c>
      <c r="G57" s="5" t="s">
        <v>24</v>
      </c>
      <c r="H57" s="5" t="s">
        <v>24</v>
      </c>
      <c r="I57" s="5" t="s">
        <v>24</v>
      </c>
      <c r="J57" s="5" t="s">
        <v>24</v>
      </c>
      <c r="K57" s="5" t="s">
        <v>24</v>
      </c>
    </row>
    <row r="58" spans="3:14" ht="15.5" thickBot="1" x14ac:dyDescent="0.9">
      <c r="C58" s="20"/>
      <c r="D58" s="20" t="str">
        <f>LINK!$C$1008</f>
        <v>Standard?</v>
      </c>
      <c r="E58" s="3"/>
      <c r="F58" s="4"/>
      <c r="G58" s="5"/>
      <c r="H58" s="5"/>
      <c r="I58" s="5"/>
      <c r="J58" s="5"/>
      <c r="K58" s="5"/>
    </row>
    <row r="59" spans="3:14" ht="15.5" thickBot="1" x14ac:dyDescent="0.9">
      <c r="M59" s="145"/>
      <c r="N59" s="145"/>
    </row>
    <row r="60" spans="3:14" ht="15.5" thickBot="1" x14ac:dyDescent="0.9">
      <c r="C60" s="34" t="str">
        <f>LINK!$C$998</f>
        <v>code</v>
      </c>
      <c r="D60" s="28" t="str">
        <f>LINK!$C$999</f>
        <v>service</v>
      </c>
      <c r="E60" s="21">
        <f>VLOOKUP(C61,overview_of_services!$B$4:$O$111,9,FALSE)</f>
        <v>0</v>
      </c>
      <c r="F60" s="22"/>
      <c r="G60" s="25"/>
      <c r="H60" s="25"/>
      <c r="I60" s="25"/>
      <c r="J60" s="25"/>
      <c r="K60" s="25"/>
    </row>
    <row r="61" spans="3:14" ht="16.75" thickBot="1" x14ac:dyDescent="0.9">
      <c r="C61" s="33" t="str">
        <f>LINK!C931</f>
        <v>EV-E2</v>
      </c>
      <c r="D61" s="144" t="str">
        <f>VLOOKUP(C61,overview_of_services!$B$4:$I$111,3,FALSE)</f>
        <v>User defined smart ready service 37</v>
      </c>
      <c r="E61" s="41"/>
      <c r="F61" s="414" t="str">
        <f>LINK!$C$1009</f>
        <v>Service group:</v>
      </c>
      <c r="G61" s="733" t="str">
        <f>VLOOKUP(C61,overview_of_services!$B$4:$I$111,2,FALSE)</f>
        <v>User defined service group 37</v>
      </c>
      <c r="H61" s="733"/>
      <c r="I61" s="414"/>
      <c r="J61" s="19"/>
      <c r="K61" s="19"/>
      <c r="M61" s="145" t="s">
        <v>1950</v>
      </c>
      <c r="N61" s="145">
        <f>ROW()</f>
        <v>61</v>
      </c>
    </row>
    <row r="62" spans="3:14" x14ac:dyDescent="0.75">
      <c r="C62" s="22"/>
      <c r="D62" s="22"/>
      <c r="E62" s="22"/>
      <c r="F62" s="22"/>
      <c r="G62" s="22"/>
      <c r="H62" s="22"/>
      <c r="I62" s="22"/>
      <c r="J62" s="22"/>
      <c r="K62" s="22"/>
    </row>
    <row r="63" spans="3:14" ht="14.5" customHeight="1" x14ac:dyDescent="0.75">
      <c r="C63" s="734" t="str">
        <f>LINK!$C$1000</f>
        <v>Functionality levels</v>
      </c>
      <c r="D63" s="734"/>
      <c r="E63" s="736" t="str">
        <f>LINK!$C$1006</f>
        <v>IMPACTS</v>
      </c>
      <c r="F63" s="736"/>
      <c r="G63" s="736"/>
      <c r="H63" s="736"/>
      <c r="I63" s="736"/>
      <c r="J63" s="736"/>
      <c r="K63" s="736"/>
    </row>
    <row r="64" spans="3:14" ht="30.25" thickBot="1" x14ac:dyDescent="0.9">
      <c r="C64" s="735"/>
      <c r="D64" s="735"/>
      <c r="E64" s="26" t="str">
        <f>LINK!$C$966</f>
        <v>Energy efficiency</v>
      </c>
      <c r="F64" s="26" t="str">
        <f>LINK!$C$967</f>
        <v>Energy flexibility and storage</v>
      </c>
      <c r="G64" s="26" t="str">
        <f>LINK!$C$968</f>
        <v>Comfort</v>
      </c>
      <c r="H64" s="26" t="str">
        <f>LINK!$C$969</f>
        <v>Convenience</v>
      </c>
      <c r="I64" s="26" t="str">
        <f>LINK!$C$970</f>
        <v>Health, well-being and accessibility</v>
      </c>
      <c r="J64" s="26" t="str">
        <f>LINK!$C$971</f>
        <v>Maintenance and fault prediction</v>
      </c>
      <c r="K64" s="26" t="str">
        <f>LINK!$C$972</f>
        <v>Information to occupants</v>
      </c>
    </row>
    <row r="65" spans="3:14" ht="15.5" thickTop="1" x14ac:dyDescent="0.75">
      <c r="C65" s="35" t="str">
        <f>LINK!$C$1001</f>
        <v>level 0</v>
      </c>
      <c r="D65" s="21" t="str">
        <f>VLOOKUP(C61,overview_of_services!$B$4:$I$111,4,FALSE)</f>
        <v>User defined level 1-0</v>
      </c>
      <c r="E65" s="237">
        <v>0</v>
      </c>
      <c r="F65" s="237">
        <v>0</v>
      </c>
      <c r="G65" s="237">
        <v>0</v>
      </c>
      <c r="H65" s="237">
        <v>0</v>
      </c>
      <c r="I65" s="237">
        <v>0</v>
      </c>
      <c r="J65" s="237">
        <v>0</v>
      </c>
      <c r="K65" s="237">
        <v>0</v>
      </c>
    </row>
    <row r="66" spans="3:14" x14ac:dyDescent="0.75">
      <c r="C66" s="35" t="str">
        <f>LINK!$C$1002</f>
        <v>level 1</v>
      </c>
      <c r="D66" s="1" t="str">
        <f>VLOOKUP(C61,overview_of_services!$B$4:$I$111,5,FALSE)</f>
        <v>User defined level 1-1</v>
      </c>
      <c r="E66" s="237">
        <v>0</v>
      </c>
      <c r="F66" s="237">
        <v>0</v>
      </c>
      <c r="G66" s="237">
        <v>0</v>
      </c>
      <c r="H66" s="237">
        <v>0</v>
      </c>
      <c r="I66" s="237">
        <v>0</v>
      </c>
      <c r="J66" s="237">
        <v>0</v>
      </c>
      <c r="K66" s="237">
        <v>0</v>
      </c>
    </row>
    <row r="67" spans="3:14" x14ac:dyDescent="0.75">
      <c r="C67" s="35" t="str">
        <f>LINK!$C$1003</f>
        <v>level 2</v>
      </c>
      <c r="D67" s="1" t="str">
        <f>VLOOKUP(C61,overview_of_services!$B$4:$I$111,6,FALSE)</f>
        <v>User defined level 1-2</v>
      </c>
      <c r="E67" s="237">
        <v>0</v>
      </c>
      <c r="F67" s="237">
        <v>0</v>
      </c>
      <c r="G67" s="237">
        <v>0</v>
      </c>
      <c r="H67" s="237">
        <v>0</v>
      </c>
      <c r="I67" s="237">
        <v>0</v>
      </c>
      <c r="J67" s="237">
        <v>0</v>
      </c>
      <c r="K67" s="237">
        <v>0</v>
      </c>
    </row>
    <row r="68" spans="3:14" x14ac:dyDescent="0.75">
      <c r="C68" s="35" t="str">
        <f>LINK!$C$1004</f>
        <v>level 3</v>
      </c>
      <c r="D68" s="1" t="str">
        <f>VLOOKUP(C61,overview_of_services!$B$4:$I$111,7,FALSE)</f>
        <v>User defined level 1-3</v>
      </c>
      <c r="E68" s="237">
        <v>0</v>
      </c>
      <c r="F68" s="237">
        <v>0</v>
      </c>
      <c r="G68" s="237">
        <v>0</v>
      </c>
      <c r="H68" s="237">
        <v>0</v>
      </c>
      <c r="I68" s="237">
        <v>0</v>
      </c>
      <c r="J68" s="237">
        <v>0</v>
      </c>
      <c r="K68" s="237">
        <v>0</v>
      </c>
    </row>
    <row r="69" spans="3:14" x14ac:dyDescent="0.75">
      <c r="C69" s="35" t="str">
        <f>LINK!$C$1005</f>
        <v>level 4</v>
      </c>
      <c r="D69" s="1" t="str">
        <f>VLOOKUP(C61,overview_of_services!$B$4:$I$111,8,FALSE)</f>
        <v>User defined level 1-4</v>
      </c>
      <c r="E69" s="237">
        <v>0</v>
      </c>
      <c r="F69" s="237">
        <v>0</v>
      </c>
      <c r="G69" s="237">
        <v>0</v>
      </c>
      <c r="H69" s="237">
        <v>0</v>
      </c>
      <c r="I69" s="237">
        <v>0</v>
      </c>
      <c r="J69" s="237">
        <v>0</v>
      </c>
      <c r="K69" s="237">
        <v>0</v>
      </c>
    </row>
    <row r="70" spans="3:14" ht="15.5" thickBot="1" x14ac:dyDescent="0.9">
      <c r="C70" s="23"/>
      <c r="D70" s="23"/>
      <c r="E70" s="24"/>
      <c r="F70" s="24"/>
      <c r="G70" s="24"/>
      <c r="H70" s="24"/>
      <c r="I70" s="24"/>
      <c r="J70" s="24"/>
      <c r="K70" s="24"/>
    </row>
    <row r="71" spans="3:14" ht="15.5" thickBot="1" x14ac:dyDescent="0.9">
      <c r="C71" s="20"/>
      <c r="D71" s="20" t="str">
        <f>LINK!$C$1007</f>
        <v>Information sources</v>
      </c>
      <c r="E71" s="3" t="s">
        <v>24</v>
      </c>
      <c r="F71" s="5" t="s">
        <v>24</v>
      </c>
      <c r="G71" s="5" t="s">
        <v>24</v>
      </c>
      <c r="H71" s="5" t="s">
        <v>24</v>
      </c>
      <c r="I71" s="5" t="s">
        <v>24</v>
      </c>
      <c r="J71" s="5" t="s">
        <v>24</v>
      </c>
      <c r="K71" s="5" t="s">
        <v>24</v>
      </c>
    </row>
    <row r="72" spans="3:14" ht="15.5" thickBot="1" x14ac:dyDescent="0.9">
      <c r="C72" s="20"/>
      <c r="D72" s="20" t="str">
        <f>LINK!$C$1008</f>
        <v>Standard?</v>
      </c>
      <c r="E72" s="3"/>
      <c r="F72" s="4"/>
      <c r="G72" s="5"/>
      <c r="H72" s="5"/>
      <c r="I72" s="5"/>
      <c r="J72" s="5"/>
      <c r="K72" s="5"/>
    </row>
    <row r="73" spans="3:14" ht="15.5" thickBot="1" x14ac:dyDescent="0.9">
      <c r="M73" s="145"/>
      <c r="N73" s="145"/>
    </row>
    <row r="74" spans="3:14" ht="15.5" thickBot="1" x14ac:dyDescent="0.9">
      <c r="C74" s="34" t="str">
        <f>LINK!$C$998</f>
        <v>code</v>
      </c>
      <c r="D74" s="28" t="str">
        <f>LINK!$C$999</f>
        <v>service</v>
      </c>
      <c r="E74" s="21">
        <f>VLOOKUP(C75,overview_of_services!$B$4:$O$111,9,FALSE)</f>
        <v>0</v>
      </c>
      <c r="F74" s="22"/>
      <c r="G74" s="25"/>
      <c r="H74" s="25"/>
      <c r="I74" s="25"/>
      <c r="J74" s="25"/>
      <c r="K74" s="25"/>
    </row>
    <row r="75" spans="3:14" ht="16.75" thickBot="1" x14ac:dyDescent="0.9">
      <c r="C75" s="33" t="str">
        <f>LINK!C932</f>
        <v>EV-E3</v>
      </c>
      <c r="D75" s="144" t="str">
        <f>VLOOKUP(C75,overview_of_services!$B$4:$I$111,3,FALSE)</f>
        <v>User defined smart ready service 38</v>
      </c>
      <c r="E75" s="41"/>
      <c r="F75" s="414" t="str">
        <f>LINK!$C$1009</f>
        <v>Service group:</v>
      </c>
      <c r="G75" s="733" t="str">
        <f>VLOOKUP(C75,overview_of_services!$B$4:$I$111,2,FALSE)</f>
        <v>User defined service group 38</v>
      </c>
      <c r="H75" s="733"/>
      <c r="I75" s="414"/>
      <c r="J75" s="19"/>
      <c r="K75" s="19"/>
      <c r="M75" s="145" t="s">
        <v>1950</v>
      </c>
      <c r="N75" s="145">
        <f>ROW()</f>
        <v>75</v>
      </c>
    </row>
    <row r="76" spans="3:14" x14ac:dyDescent="0.75">
      <c r="C76" s="22"/>
      <c r="D76" s="22"/>
      <c r="E76" s="22"/>
      <c r="F76" s="22"/>
      <c r="G76" s="22"/>
      <c r="H76" s="22"/>
      <c r="I76" s="22"/>
      <c r="J76" s="22"/>
      <c r="K76" s="22"/>
    </row>
    <row r="77" spans="3:14" ht="14.5" customHeight="1" x14ac:dyDescent="0.75">
      <c r="C77" s="734" t="str">
        <f>LINK!$C$1000</f>
        <v>Functionality levels</v>
      </c>
      <c r="D77" s="734"/>
      <c r="E77" s="736" t="str">
        <f>LINK!$C$1006</f>
        <v>IMPACTS</v>
      </c>
      <c r="F77" s="736"/>
      <c r="G77" s="736"/>
      <c r="H77" s="736"/>
      <c r="I77" s="736"/>
      <c r="J77" s="736"/>
      <c r="K77" s="736"/>
    </row>
    <row r="78" spans="3:14" ht="30.25" thickBot="1" x14ac:dyDescent="0.9">
      <c r="C78" s="735"/>
      <c r="D78" s="735"/>
      <c r="E78" s="26" t="str">
        <f>LINK!$C$966</f>
        <v>Energy efficiency</v>
      </c>
      <c r="F78" s="26" t="str">
        <f>LINK!$C$967</f>
        <v>Energy flexibility and storage</v>
      </c>
      <c r="G78" s="26" t="str">
        <f>LINK!$C$968</f>
        <v>Comfort</v>
      </c>
      <c r="H78" s="26" t="str">
        <f>LINK!$C$969</f>
        <v>Convenience</v>
      </c>
      <c r="I78" s="26" t="str">
        <f>LINK!$C$970</f>
        <v>Health, well-being and accessibility</v>
      </c>
      <c r="J78" s="26" t="str">
        <f>LINK!$C$971</f>
        <v>Maintenance and fault prediction</v>
      </c>
      <c r="K78" s="26" t="str">
        <f>LINK!$C$972</f>
        <v>Information to occupants</v>
      </c>
    </row>
    <row r="79" spans="3:14" ht="15.5" thickTop="1" x14ac:dyDescent="0.75">
      <c r="C79" s="35" t="str">
        <f>LINK!$C$1001</f>
        <v>level 0</v>
      </c>
      <c r="D79" s="21" t="str">
        <f>VLOOKUP(C75,overview_of_services!$B$4:$I$111,4,FALSE)</f>
        <v>User defined level 1-0</v>
      </c>
      <c r="E79" s="237">
        <v>0</v>
      </c>
      <c r="F79" s="237">
        <v>0</v>
      </c>
      <c r="G79" s="237">
        <v>0</v>
      </c>
      <c r="H79" s="237">
        <v>0</v>
      </c>
      <c r="I79" s="237">
        <v>0</v>
      </c>
      <c r="J79" s="237">
        <v>0</v>
      </c>
      <c r="K79" s="237">
        <v>0</v>
      </c>
    </row>
    <row r="80" spans="3:14" x14ac:dyDescent="0.75">
      <c r="C80" s="35" t="str">
        <f>LINK!$C$1002</f>
        <v>level 1</v>
      </c>
      <c r="D80" s="1" t="str">
        <f>VLOOKUP(C75,overview_of_services!$B$4:$I$111,5,FALSE)</f>
        <v>User defined level 1-1</v>
      </c>
      <c r="E80" s="237">
        <v>0</v>
      </c>
      <c r="F80" s="237">
        <v>0</v>
      </c>
      <c r="G80" s="237">
        <v>0</v>
      </c>
      <c r="H80" s="237">
        <v>0</v>
      </c>
      <c r="I80" s="237">
        <v>0</v>
      </c>
      <c r="J80" s="237">
        <v>0</v>
      </c>
      <c r="K80" s="237">
        <v>0</v>
      </c>
    </row>
    <row r="81" spans="3:14" x14ac:dyDescent="0.75">
      <c r="C81" s="35" t="str">
        <f>LINK!$C$1003</f>
        <v>level 2</v>
      </c>
      <c r="D81" s="1" t="str">
        <f>VLOOKUP(C75,overview_of_services!$B$4:$I$111,6,FALSE)</f>
        <v>User defined level 1-2</v>
      </c>
      <c r="E81" s="237">
        <v>0</v>
      </c>
      <c r="F81" s="237">
        <v>0</v>
      </c>
      <c r="G81" s="237">
        <v>0</v>
      </c>
      <c r="H81" s="237">
        <v>0</v>
      </c>
      <c r="I81" s="237">
        <v>0</v>
      </c>
      <c r="J81" s="237">
        <v>0</v>
      </c>
      <c r="K81" s="237">
        <v>0</v>
      </c>
    </row>
    <row r="82" spans="3:14" x14ac:dyDescent="0.75">
      <c r="C82" s="35" t="str">
        <f>LINK!$C$1004</f>
        <v>level 3</v>
      </c>
      <c r="D82" s="1" t="str">
        <f>VLOOKUP(C75,overview_of_services!$B$4:$I$111,7,FALSE)</f>
        <v>User defined level 1-3</v>
      </c>
      <c r="E82" s="237">
        <v>0</v>
      </c>
      <c r="F82" s="237">
        <v>0</v>
      </c>
      <c r="G82" s="237">
        <v>0</v>
      </c>
      <c r="H82" s="237">
        <v>0</v>
      </c>
      <c r="I82" s="237">
        <v>0</v>
      </c>
      <c r="J82" s="237">
        <v>0</v>
      </c>
      <c r="K82" s="237">
        <v>0</v>
      </c>
    </row>
    <row r="83" spans="3:14" x14ac:dyDescent="0.75">
      <c r="C83" s="35" t="str">
        <f>LINK!$C$1005</f>
        <v>level 4</v>
      </c>
      <c r="D83" s="1" t="str">
        <f>VLOOKUP(C75,overview_of_services!$B$4:$I$111,8,FALSE)</f>
        <v>User defined level 1-4</v>
      </c>
      <c r="E83" s="237">
        <v>0</v>
      </c>
      <c r="F83" s="237">
        <v>0</v>
      </c>
      <c r="G83" s="237">
        <v>0</v>
      </c>
      <c r="H83" s="237">
        <v>0</v>
      </c>
      <c r="I83" s="237">
        <v>0</v>
      </c>
      <c r="J83" s="237">
        <v>0</v>
      </c>
      <c r="K83" s="237">
        <v>0</v>
      </c>
    </row>
    <row r="84" spans="3:14" ht="15.5" thickBot="1" x14ac:dyDescent="0.9">
      <c r="C84" s="23"/>
      <c r="D84" s="23"/>
      <c r="E84" s="24"/>
      <c r="F84" s="24"/>
      <c r="G84" s="24"/>
      <c r="H84" s="24"/>
      <c r="I84" s="24"/>
      <c r="J84" s="24"/>
      <c r="K84" s="24"/>
    </row>
    <row r="85" spans="3:14" ht="15.5" thickBot="1" x14ac:dyDescent="0.9">
      <c r="C85" s="20"/>
      <c r="D85" s="20" t="str">
        <f>LINK!$C$1007</f>
        <v>Information sources</v>
      </c>
      <c r="E85" s="3" t="s">
        <v>24</v>
      </c>
      <c r="F85" s="5" t="s">
        <v>24</v>
      </c>
      <c r="G85" s="5" t="s">
        <v>24</v>
      </c>
      <c r="H85" s="5" t="s">
        <v>24</v>
      </c>
      <c r="I85" s="5" t="s">
        <v>24</v>
      </c>
      <c r="J85" s="5" t="s">
        <v>24</v>
      </c>
      <c r="K85" s="5" t="s">
        <v>24</v>
      </c>
    </row>
    <row r="86" spans="3:14" ht="15.5" thickBot="1" x14ac:dyDescent="0.9">
      <c r="C86" s="20"/>
      <c r="D86" s="20" t="str">
        <f>LINK!$C$1008</f>
        <v>Standard?</v>
      </c>
      <c r="E86" s="3"/>
      <c r="F86" s="4"/>
      <c r="G86" s="5"/>
      <c r="H86" s="5"/>
      <c r="I86" s="5"/>
      <c r="J86" s="5"/>
      <c r="K86" s="5"/>
    </row>
    <row r="87" spans="3:14" ht="15.5" thickBot="1" x14ac:dyDescent="0.9">
      <c r="M87" s="145"/>
      <c r="N87" s="145"/>
    </row>
    <row r="88" spans="3:14" ht="15.5" thickBot="1" x14ac:dyDescent="0.9">
      <c r="C88" s="34" t="str">
        <f>LINK!$C$998</f>
        <v>code</v>
      </c>
      <c r="D88" s="28" t="str">
        <f>LINK!$C$999</f>
        <v>service</v>
      </c>
      <c r="E88" s="21">
        <f>VLOOKUP(C89,overview_of_services!$B$4:$O$111,9,FALSE)</f>
        <v>0</v>
      </c>
      <c r="F88" s="22"/>
      <c r="G88" s="25"/>
      <c r="H88" s="25"/>
      <c r="I88" s="25"/>
      <c r="J88" s="25"/>
      <c r="K88" s="25"/>
    </row>
    <row r="89" spans="3:14" ht="16.75" thickBot="1" x14ac:dyDescent="0.9">
      <c r="C89" s="33" t="str">
        <f>LINK!C933</f>
        <v>EV-E4</v>
      </c>
      <c r="D89" s="144" t="str">
        <f>VLOOKUP(C89,overview_of_services!$B$4:$I$111,3,FALSE)</f>
        <v>User defined smart ready service 39</v>
      </c>
      <c r="E89" s="41"/>
      <c r="F89" s="414" t="str">
        <f>LINK!$C$1009</f>
        <v>Service group:</v>
      </c>
      <c r="G89" s="733" t="str">
        <f>VLOOKUP(C89,overview_of_services!$B$4:$I$111,2,FALSE)</f>
        <v>User defined service group 39</v>
      </c>
      <c r="H89" s="733"/>
      <c r="I89" s="414"/>
      <c r="J89" s="19"/>
      <c r="K89" s="19"/>
      <c r="M89" s="145" t="s">
        <v>1950</v>
      </c>
      <c r="N89" s="145">
        <f>ROW()</f>
        <v>89</v>
      </c>
    </row>
    <row r="90" spans="3:14" x14ac:dyDescent="0.75">
      <c r="C90" s="22"/>
      <c r="D90" s="22"/>
      <c r="E90" s="22"/>
      <c r="F90" s="22"/>
      <c r="G90" s="22"/>
      <c r="H90" s="22"/>
      <c r="I90" s="22"/>
      <c r="J90" s="22"/>
      <c r="K90" s="22"/>
    </row>
    <row r="91" spans="3:14" ht="14.5" customHeight="1" x14ac:dyDescent="0.75">
      <c r="C91" s="734" t="str">
        <f>LINK!$C$1000</f>
        <v>Functionality levels</v>
      </c>
      <c r="D91" s="734"/>
      <c r="E91" s="736" t="str">
        <f>LINK!$C$1006</f>
        <v>IMPACTS</v>
      </c>
      <c r="F91" s="736"/>
      <c r="G91" s="736"/>
      <c r="H91" s="736"/>
      <c r="I91" s="736"/>
      <c r="J91" s="736"/>
      <c r="K91" s="736"/>
    </row>
    <row r="92" spans="3:14" ht="30.25" thickBot="1" x14ac:dyDescent="0.9">
      <c r="C92" s="735"/>
      <c r="D92" s="735"/>
      <c r="E92" s="26" t="str">
        <f>LINK!$C$966</f>
        <v>Energy efficiency</v>
      </c>
      <c r="F92" s="26" t="str">
        <f>LINK!$C$967</f>
        <v>Energy flexibility and storage</v>
      </c>
      <c r="G92" s="26" t="str">
        <f>LINK!$C$968</f>
        <v>Comfort</v>
      </c>
      <c r="H92" s="26" t="str">
        <f>LINK!$C$969</f>
        <v>Convenience</v>
      </c>
      <c r="I92" s="26" t="str">
        <f>LINK!$C$970</f>
        <v>Health, well-being and accessibility</v>
      </c>
      <c r="J92" s="26" t="str">
        <f>LINK!$C$971</f>
        <v>Maintenance and fault prediction</v>
      </c>
      <c r="K92" s="26" t="str">
        <f>LINK!$C$972</f>
        <v>Information to occupants</v>
      </c>
    </row>
    <row r="93" spans="3:14" ht="15.5" thickTop="1" x14ac:dyDescent="0.75">
      <c r="C93" s="35" t="str">
        <f>LINK!$C$1001</f>
        <v>level 0</v>
      </c>
      <c r="D93" s="21" t="str">
        <f>VLOOKUP(C89,overview_of_services!$B$4:$I$111,4,FALSE)</f>
        <v>User defined level 1-0</v>
      </c>
      <c r="E93" s="237">
        <v>0</v>
      </c>
      <c r="F93" s="237">
        <v>0</v>
      </c>
      <c r="G93" s="237">
        <v>0</v>
      </c>
      <c r="H93" s="237">
        <v>0</v>
      </c>
      <c r="I93" s="237">
        <v>0</v>
      </c>
      <c r="J93" s="237">
        <v>0</v>
      </c>
      <c r="K93" s="237">
        <v>0</v>
      </c>
    </row>
    <row r="94" spans="3:14" x14ac:dyDescent="0.75">
      <c r="C94" s="35" t="str">
        <f>LINK!$C$1002</f>
        <v>level 1</v>
      </c>
      <c r="D94" s="1" t="str">
        <f>VLOOKUP(C89,overview_of_services!$B$4:$I$111,5,FALSE)</f>
        <v>User defined level 1-1</v>
      </c>
      <c r="E94" s="237">
        <v>0</v>
      </c>
      <c r="F94" s="237">
        <v>0</v>
      </c>
      <c r="G94" s="237">
        <v>0</v>
      </c>
      <c r="H94" s="237">
        <v>0</v>
      </c>
      <c r="I94" s="237">
        <v>0</v>
      </c>
      <c r="J94" s="237">
        <v>0</v>
      </c>
      <c r="K94" s="237">
        <v>0</v>
      </c>
    </row>
    <row r="95" spans="3:14" x14ac:dyDescent="0.75">
      <c r="C95" s="35" t="str">
        <f>LINK!$C$1003</f>
        <v>level 2</v>
      </c>
      <c r="D95" s="1" t="str">
        <f>VLOOKUP(C89,overview_of_services!$B$4:$I$111,6,FALSE)</f>
        <v>User defined level 1-2</v>
      </c>
      <c r="E95" s="237">
        <v>0</v>
      </c>
      <c r="F95" s="237">
        <v>0</v>
      </c>
      <c r="G95" s="237">
        <v>0</v>
      </c>
      <c r="H95" s="237">
        <v>0</v>
      </c>
      <c r="I95" s="237">
        <v>0</v>
      </c>
      <c r="J95" s="237">
        <v>0</v>
      </c>
      <c r="K95" s="237">
        <v>0</v>
      </c>
    </row>
    <row r="96" spans="3:14" x14ac:dyDescent="0.75">
      <c r="C96" s="35" t="str">
        <f>LINK!$C$1004</f>
        <v>level 3</v>
      </c>
      <c r="D96" s="1" t="str">
        <f>VLOOKUP(C89,overview_of_services!$B$4:$I$111,7,FALSE)</f>
        <v>User defined level 1-3</v>
      </c>
      <c r="E96" s="237">
        <v>0</v>
      </c>
      <c r="F96" s="237">
        <v>0</v>
      </c>
      <c r="G96" s="237">
        <v>0</v>
      </c>
      <c r="H96" s="237">
        <v>0</v>
      </c>
      <c r="I96" s="237">
        <v>0</v>
      </c>
      <c r="J96" s="237">
        <v>0</v>
      </c>
      <c r="K96" s="237">
        <v>0</v>
      </c>
    </row>
    <row r="97" spans="3:14" x14ac:dyDescent="0.75">
      <c r="C97" s="35" t="str">
        <f>LINK!$C$1005</f>
        <v>level 4</v>
      </c>
      <c r="D97" s="1" t="str">
        <f>VLOOKUP(C89,overview_of_services!$B$4:$I$111,8,FALSE)</f>
        <v>User defined level 1-4</v>
      </c>
      <c r="E97" s="237">
        <v>0</v>
      </c>
      <c r="F97" s="237">
        <v>0</v>
      </c>
      <c r="G97" s="237">
        <v>0</v>
      </c>
      <c r="H97" s="237">
        <v>0</v>
      </c>
      <c r="I97" s="237">
        <v>0</v>
      </c>
      <c r="J97" s="237">
        <v>0</v>
      </c>
      <c r="K97" s="237">
        <v>0</v>
      </c>
    </row>
    <row r="98" spans="3:14" ht="15.5" thickBot="1" x14ac:dyDescent="0.9">
      <c r="C98" s="23"/>
      <c r="D98" s="23"/>
      <c r="E98" s="24"/>
      <c r="F98" s="24"/>
      <c r="G98" s="24"/>
      <c r="H98" s="24"/>
      <c r="I98" s="24"/>
      <c r="J98" s="24"/>
      <c r="K98" s="24"/>
    </row>
    <row r="99" spans="3:14" ht="15.5" thickBot="1" x14ac:dyDescent="0.9">
      <c r="C99" s="20"/>
      <c r="D99" s="20" t="str">
        <f>LINK!$C$1007</f>
        <v>Information sources</v>
      </c>
      <c r="E99" s="3" t="s">
        <v>24</v>
      </c>
      <c r="F99" s="5" t="s">
        <v>24</v>
      </c>
      <c r="G99" s="5" t="s">
        <v>24</v>
      </c>
      <c r="H99" s="5" t="s">
        <v>24</v>
      </c>
      <c r="I99" s="5" t="s">
        <v>24</v>
      </c>
      <c r="J99" s="5" t="s">
        <v>24</v>
      </c>
      <c r="K99" s="5" t="s">
        <v>24</v>
      </c>
    </row>
    <row r="100" spans="3:14" ht="15.5" thickBot="1" x14ac:dyDescent="0.9">
      <c r="C100" s="20"/>
      <c r="D100" s="20" t="str">
        <f>LINK!$C$1008</f>
        <v>Standard?</v>
      </c>
      <c r="E100" s="3"/>
      <c r="F100" s="4"/>
      <c r="G100" s="5"/>
      <c r="H100" s="5"/>
      <c r="I100" s="5"/>
      <c r="J100" s="5"/>
      <c r="K100" s="5"/>
    </row>
    <row r="101" spans="3:14" ht="15.5" thickBot="1" x14ac:dyDescent="0.9">
      <c r="M101" s="145"/>
      <c r="N101" s="145"/>
    </row>
    <row r="102" spans="3:14" ht="15.5" thickBot="1" x14ac:dyDescent="0.9">
      <c r="C102" s="34" t="str">
        <f>LINK!$C$998</f>
        <v>code</v>
      </c>
      <c r="D102" s="28" t="str">
        <f>LINK!$C$999</f>
        <v>service</v>
      </c>
      <c r="E102" s="21">
        <f>VLOOKUP(C103,overview_of_services!$B$4:$O$111,9,FALSE)</f>
        <v>0</v>
      </c>
      <c r="F102" s="22"/>
      <c r="G102" s="25"/>
      <c r="H102" s="25"/>
      <c r="I102" s="25"/>
      <c r="J102" s="25"/>
      <c r="K102" s="25"/>
    </row>
    <row r="103" spans="3:14" ht="16.75" thickBot="1" x14ac:dyDescent="0.9">
      <c r="C103" s="33" t="str">
        <f>LINK!C934</f>
        <v>EV-E5</v>
      </c>
      <c r="D103" s="144" t="str">
        <f>VLOOKUP(C103,overview_of_services!$B$4:$I$111,3,FALSE)</f>
        <v>User defined smart ready service 40</v>
      </c>
      <c r="E103" s="41"/>
      <c r="F103" s="414" t="str">
        <f>LINK!$C$1009</f>
        <v>Service group:</v>
      </c>
      <c r="G103" s="733" t="str">
        <f>VLOOKUP(C103,overview_of_services!$B$4:$I$111,2,FALSE)</f>
        <v>User defined service group 40</v>
      </c>
      <c r="H103" s="733"/>
      <c r="I103" s="414"/>
      <c r="J103" s="19"/>
      <c r="K103" s="19"/>
      <c r="M103" s="145" t="s">
        <v>1950</v>
      </c>
      <c r="N103" s="145">
        <f>ROW()</f>
        <v>103</v>
      </c>
    </row>
    <row r="104" spans="3:14" x14ac:dyDescent="0.75">
      <c r="C104" s="22"/>
      <c r="D104" s="22"/>
      <c r="E104" s="22"/>
      <c r="F104" s="22"/>
      <c r="G104" s="22"/>
      <c r="H104" s="22"/>
      <c r="I104" s="22"/>
      <c r="J104" s="22"/>
      <c r="K104" s="22"/>
    </row>
    <row r="105" spans="3:14" ht="14.5" customHeight="1" x14ac:dyDescent="0.75">
      <c r="C105" s="734" t="str">
        <f>LINK!$C$1000</f>
        <v>Functionality levels</v>
      </c>
      <c r="D105" s="734"/>
      <c r="E105" s="736" t="str">
        <f>LINK!$C$1006</f>
        <v>IMPACTS</v>
      </c>
      <c r="F105" s="736"/>
      <c r="G105" s="736"/>
      <c r="H105" s="736"/>
      <c r="I105" s="736"/>
      <c r="J105" s="736"/>
      <c r="K105" s="736"/>
    </row>
    <row r="106" spans="3:14" ht="30.25" thickBot="1" x14ac:dyDescent="0.9">
      <c r="C106" s="735"/>
      <c r="D106" s="735"/>
      <c r="E106" s="26" t="str">
        <f>LINK!$C$966</f>
        <v>Energy efficiency</v>
      </c>
      <c r="F106" s="26" t="str">
        <f>LINK!$C$967</f>
        <v>Energy flexibility and storage</v>
      </c>
      <c r="G106" s="26" t="str">
        <f>LINK!$C$968</f>
        <v>Comfort</v>
      </c>
      <c r="H106" s="26" t="str">
        <f>LINK!$C$969</f>
        <v>Convenience</v>
      </c>
      <c r="I106" s="26" t="str">
        <f>LINK!$C$970</f>
        <v>Health, well-being and accessibility</v>
      </c>
      <c r="J106" s="26" t="str">
        <f>LINK!$C$971</f>
        <v>Maintenance and fault prediction</v>
      </c>
      <c r="K106" s="26" t="str">
        <f>LINK!$C$972</f>
        <v>Information to occupants</v>
      </c>
    </row>
    <row r="107" spans="3:14" ht="15.5" thickTop="1" x14ac:dyDescent="0.75">
      <c r="C107" s="35" t="str">
        <f>LINK!$C$1001</f>
        <v>level 0</v>
      </c>
      <c r="D107" s="21" t="str">
        <f>VLOOKUP(C103,overview_of_services!$B$4:$I$111,4,FALSE)</f>
        <v>User defined level 1-0</v>
      </c>
      <c r="E107" s="237">
        <v>0</v>
      </c>
      <c r="F107" s="237">
        <v>0</v>
      </c>
      <c r="G107" s="237">
        <v>0</v>
      </c>
      <c r="H107" s="237">
        <v>0</v>
      </c>
      <c r="I107" s="237">
        <v>0</v>
      </c>
      <c r="J107" s="237">
        <v>0</v>
      </c>
      <c r="K107" s="237">
        <v>0</v>
      </c>
    </row>
    <row r="108" spans="3:14" x14ac:dyDescent="0.75">
      <c r="C108" s="35" t="str">
        <f>LINK!$C$1002</f>
        <v>level 1</v>
      </c>
      <c r="D108" s="1" t="str">
        <f>VLOOKUP(C103,overview_of_services!$B$4:$I$111,5,FALSE)</f>
        <v>User defined level 1-1</v>
      </c>
      <c r="E108" s="237">
        <v>0</v>
      </c>
      <c r="F108" s="237">
        <v>0</v>
      </c>
      <c r="G108" s="237">
        <v>0</v>
      </c>
      <c r="H108" s="237">
        <v>0</v>
      </c>
      <c r="I108" s="237">
        <v>0</v>
      </c>
      <c r="J108" s="237">
        <v>0</v>
      </c>
      <c r="K108" s="237">
        <v>0</v>
      </c>
    </row>
    <row r="109" spans="3:14" x14ac:dyDescent="0.75">
      <c r="C109" s="35" t="str">
        <f>LINK!$C$1003</f>
        <v>level 2</v>
      </c>
      <c r="D109" s="1" t="str">
        <f>VLOOKUP(C103,overview_of_services!$B$4:$I$111,6,FALSE)</f>
        <v>User defined level 1-2</v>
      </c>
      <c r="E109" s="237">
        <v>0</v>
      </c>
      <c r="F109" s="237">
        <v>0</v>
      </c>
      <c r="G109" s="237">
        <v>0</v>
      </c>
      <c r="H109" s="237">
        <v>0</v>
      </c>
      <c r="I109" s="237">
        <v>0</v>
      </c>
      <c r="J109" s="237">
        <v>0</v>
      </c>
      <c r="K109" s="237">
        <v>0</v>
      </c>
    </row>
    <row r="110" spans="3:14" x14ac:dyDescent="0.75">
      <c r="C110" s="35" t="str">
        <f>LINK!$C$1004</f>
        <v>level 3</v>
      </c>
      <c r="D110" s="1" t="str">
        <f>VLOOKUP(C103,overview_of_services!$B$4:$I$111,7,FALSE)</f>
        <v>User defined level 1-3</v>
      </c>
      <c r="E110" s="237">
        <v>0</v>
      </c>
      <c r="F110" s="237">
        <v>0</v>
      </c>
      <c r="G110" s="237">
        <v>0</v>
      </c>
      <c r="H110" s="237">
        <v>0</v>
      </c>
      <c r="I110" s="237">
        <v>0</v>
      </c>
      <c r="J110" s="237">
        <v>0</v>
      </c>
      <c r="K110" s="237">
        <v>0</v>
      </c>
    </row>
    <row r="111" spans="3:14" x14ac:dyDescent="0.75">
      <c r="C111" s="35" t="str">
        <f>LINK!$C$1005</f>
        <v>level 4</v>
      </c>
      <c r="D111" s="1" t="str">
        <f>VLOOKUP(C103,overview_of_services!$B$4:$I$111,8,FALSE)</f>
        <v>User defined level 1-4</v>
      </c>
      <c r="E111" s="237">
        <v>0</v>
      </c>
      <c r="F111" s="237">
        <v>0</v>
      </c>
      <c r="G111" s="237">
        <v>0</v>
      </c>
      <c r="H111" s="237">
        <v>0</v>
      </c>
      <c r="I111" s="237">
        <v>0</v>
      </c>
      <c r="J111" s="237">
        <v>0</v>
      </c>
      <c r="K111" s="237">
        <v>0</v>
      </c>
    </row>
    <row r="112" spans="3:14" ht="15.5" thickBot="1" x14ac:dyDescent="0.9">
      <c r="C112" s="23"/>
      <c r="D112" s="23"/>
      <c r="E112" s="24"/>
      <c r="F112" s="24"/>
      <c r="G112" s="24"/>
      <c r="H112" s="24"/>
      <c r="I112" s="24"/>
      <c r="J112" s="24"/>
      <c r="K112" s="24"/>
    </row>
    <row r="113" spans="3:11" ht="15.5" thickBot="1" x14ac:dyDescent="0.9">
      <c r="C113" s="20"/>
      <c r="D113" s="20" t="str">
        <f>LINK!$C$1007</f>
        <v>Information sources</v>
      </c>
      <c r="E113" s="3" t="s">
        <v>24</v>
      </c>
      <c r="F113" s="5" t="s">
        <v>24</v>
      </c>
      <c r="G113" s="5" t="s">
        <v>24</v>
      </c>
      <c r="H113" s="5" t="s">
        <v>24</v>
      </c>
      <c r="I113" s="5" t="s">
        <v>24</v>
      </c>
      <c r="J113" s="5" t="s">
        <v>24</v>
      </c>
      <c r="K113" s="5" t="s">
        <v>24</v>
      </c>
    </row>
    <row r="114" spans="3:11" ht="15.5" thickBot="1" x14ac:dyDescent="0.9">
      <c r="C114" s="20"/>
      <c r="D114" s="20" t="str">
        <f>LINK!$C$1008</f>
        <v>Standard?</v>
      </c>
      <c r="E114" s="3"/>
      <c r="F114" s="4"/>
      <c r="G114" s="5"/>
      <c r="H114" s="5"/>
      <c r="I114" s="5"/>
      <c r="J114" s="5"/>
      <c r="K114" s="5"/>
    </row>
  </sheetData>
  <mergeCells count="24">
    <mergeCell ref="G32:H32"/>
    <mergeCell ref="C34:D35"/>
    <mergeCell ref="E34:K34"/>
    <mergeCell ref="G18:H18"/>
    <mergeCell ref="G4:H4"/>
    <mergeCell ref="C6:D7"/>
    <mergeCell ref="E6:K6"/>
    <mergeCell ref="C20:D21"/>
    <mergeCell ref="E20:K20"/>
    <mergeCell ref="G47:H47"/>
    <mergeCell ref="C49:D50"/>
    <mergeCell ref="E49:K49"/>
    <mergeCell ref="G61:H61"/>
    <mergeCell ref="C63:D64"/>
    <mergeCell ref="E63:K63"/>
    <mergeCell ref="G103:H103"/>
    <mergeCell ref="C105:D106"/>
    <mergeCell ref="E105:K105"/>
    <mergeCell ref="G75:H75"/>
    <mergeCell ref="C77:D78"/>
    <mergeCell ref="E77:K77"/>
    <mergeCell ref="G89:H89"/>
    <mergeCell ref="C91:D92"/>
    <mergeCell ref="E91:K91"/>
  </mergeCells>
  <conditionalFormatting sqref="B4">
    <cfRule type="expression" dxfId="27" priority="101">
      <formula>E4="yes"</formula>
    </cfRule>
  </conditionalFormatting>
  <conditionalFormatting sqref="B18">
    <cfRule type="expression" dxfId="26" priority="98">
      <formula>E18="yes"</formula>
    </cfRule>
  </conditionalFormatting>
  <conditionalFormatting sqref="B32">
    <cfRule type="expression" dxfId="25" priority="93">
      <formula>E32="yes"</formula>
    </cfRule>
  </conditionalFormatting>
  <conditionalFormatting sqref="C22:D26">
    <cfRule type="expression" dxfId="24" priority="18">
      <formula>$D22=0</formula>
    </cfRule>
  </conditionalFormatting>
  <conditionalFormatting sqref="C51:D111">
    <cfRule type="expression" dxfId="23" priority="20">
      <formula>$D51=0</formula>
    </cfRule>
  </conditionalFormatting>
  <conditionalFormatting sqref="C8:K12">
    <cfRule type="expression" dxfId="22" priority="19">
      <formula>$D8=0</formula>
    </cfRule>
  </conditionalFormatting>
  <conditionalFormatting sqref="C36:K41">
    <cfRule type="expression" dxfId="21" priority="17">
      <formula>$D36=0</formula>
    </cfRule>
  </conditionalFormatting>
  <conditionalFormatting sqref="E3">
    <cfRule type="colorScale" priority="15">
      <colorScale>
        <cfvo type="num" val="0"/>
        <cfvo type="num" val="1"/>
        <color rgb="FFF7ABAB"/>
        <color theme="9" tint="0.39997558519241921"/>
      </colorScale>
    </cfRule>
    <cfRule type="iconSet" priority="16">
      <iconSet iconSet="3Symbols">
        <cfvo type="percent" val="0"/>
        <cfvo type="num" val="0.33"/>
        <cfvo type="num" val="1"/>
      </iconSet>
    </cfRule>
  </conditionalFormatting>
  <conditionalFormatting sqref="E17">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31">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46">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60">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74">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88">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102">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22:K30 F31:K31 E32:K33">
    <cfRule type="expression" dxfId="20" priority="78">
      <formula>$D22=0</formula>
    </cfRule>
  </conditionalFormatting>
  <dataValidations disablePrompts="1" count="1">
    <dataValidation allowBlank="1" showInputMessage="1" showErrorMessage="1" promptTitle="impact score:" prompt="please insert your own defined impact score" sqref="E93:K97 E79:K83 E51:K55 E65:K69 E107:K111" xr:uid="{5640A732-DC27-4BAC-AE16-43B98F4D6C78}"/>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6B494-0E7F-4A80-8686-640A8C786C47}">
  <dimension ref="A1:O191"/>
  <sheetViews>
    <sheetView zoomScale="70" zoomScaleNormal="70" workbookViewId="0">
      <selection activeCell="E137" sqref="E137"/>
    </sheetView>
  </sheetViews>
  <sheetFormatPr baseColWidth="10" defaultColWidth="9.5" defaultRowHeight="14.75" outlineLevelRow="3" outlineLevelCol="1" x14ac:dyDescent="0.75"/>
  <cols>
    <col min="1" max="1" width="3.5" style="22" customWidth="1"/>
    <col min="2" max="2" width="5.5" style="22" customWidth="1"/>
    <col min="3" max="3" width="14.5" customWidth="1"/>
    <col min="4" max="4" width="60.5" customWidth="1"/>
    <col min="5" max="6" width="15.5" customWidth="1"/>
    <col min="7" max="11" width="15.5" style="2" customWidth="1"/>
    <col min="12" max="12" width="9.5" style="161"/>
    <col min="13" max="14" width="9.5" style="161" hidden="1" customWidth="1" outlineLevel="1"/>
    <col min="15" max="15" width="9.5" style="161" collapsed="1"/>
    <col min="16" max="16384" width="9.5" style="161"/>
  </cols>
  <sheetData>
    <row r="1" spans="1:14" s="160" customFormat="1" ht="37.5" customHeight="1" thickBot="1" x14ac:dyDescent="1.1499999999999999">
      <c r="A1" s="29"/>
      <c r="B1" s="29"/>
      <c r="C1" s="29" t="str">
        <f>LINK!C987</f>
        <v>Domain</v>
      </c>
      <c r="D1" s="30" t="str">
        <f>LINK!C996</f>
        <v>Monitoring and control</v>
      </c>
      <c r="E1" s="31"/>
      <c r="F1" s="31"/>
      <c r="G1" s="32"/>
      <c r="H1" s="32"/>
      <c r="I1" s="32"/>
      <c r="J1" s="32"/>
      <c r="K1" s="32"/>
    </row>
    <row r="2" spans="1:14" ht="26.25" customHeight="1" thickTop="1" x14ac:dyDescent="0.75">
      <c r="C2" s="22"/>
      <c r="D2" s="22"/>
      <c r="E2" s="22"/>
      <c r="F2" s="22"/>
      <c r="G2" s="22"/>
      <c r="H2" s="22"/>
      <c r="I2" s="22"/>
      <c r="J2" s="22"/>
      <c r="K2" s="22"/>
    </row>
    <row r="3" spans="1:14" ht="5.25" customHeight="1" outlineLevel="1" thickBot="1" x14ac:dyDescent="0.9">
      <c r="C3" s="22"/>
      <c r="D3" s="22"/>
      <c r="E3" s="22"/>
      <c r="F3" s="22"/>
      <c r="G3" s="22"/>
      <c r="H3" s="22"/>
      <c r="I3" s="22"/>
      <c r="J3" s="22"/>
      <c r="K3" s="22"/>
    </row>
    <row r="4" spans="1:14" ht="17.25" customHeight="1" outlineLevel="1" thickBot="1" x14ac:dyDescent="0.9">
      <c r="C4" s="34" t="str">
        <f>LINK!$C$998</f>
        <v>code</v>
      </c>
      <c r="D4" s="28" t="str">
        <f>LINK!$C$999</f>
        <v>service</v>
      </c>
      <c r="E4" s="21">
        <f>VLOOKUP(C5,overview_of_services!$B$4:$O$111,9,FALSE)</f>
        <v>0</v>
      </c>
      <c r="F4" s="22"/>
      <c r="G4" s="25"/>
      <c r="H4" s="25"/>
      <c r="I4" s="25"/>
      <c r="J4" s="25"/>
      <c r="K4" s="25"/>
    </row>
    <row r="5" spans="1:14" s="146" customFormat="1" ht="36.75" customHeight="1" outlineLevel="1" thickBot="1" x14ac:dyDescent="1.5">
      <c r="A5" s="22"/>
      <c r="B5" s="38" t="s">
        <v>1949</v>
      </c>
      <c r="C5" s="33" t="str">
        <f>LINK!C306</f>
        <v>MC-3</v>
      </c>
      <c r="D5" s="37" t="str">
        <f>VLOOKUP(C5,overview_of_services!$B$4:$I$52,3,FALSE)</f>
        <v>Run time management of HVAC systems</v>
      </c>
      <c r="E5" s="41"/>
      <c r="F5" s="414" t="str">
        <f>LINK!$C$1009</f>
        <v>Service group:</v>
      </c>
      <c r="G5" s="733" t="str">
        <f>VLOOKUP(C5,overview_of_services!$B$4:$I$52,2,FALSE)</f>
        <v>HVAC interaction control</v>
      </c>
      <c r="H5" s="733"/>
      <c r="I5" s="414"/>
      <c r="J5" s="19"/>
      <c r="K5" s="19"/>
      <c r="M5" s="145" t="s">
        <v>1950</v>
      </c>
      <c r="N5" s="145">
        <f>ROW()</f>
        <v>5</v>
      </c>
    </row>
    <row r="6" spans="1:14" ht="5.25" customHeight="1" outlineLevel="1" x14ac:dyDescent="0.75">
      <c r="C6" s="22"/>
      <c r="D6" s="22"/>
      <c r="E6" s="22"/>
      <c r="F6" s="22"/>
      <c r="G6" s="22"/>
      <c r="H6" s="22"/>
      <c r="I6" s="22"/>
      <c r="J6" s="22"/>
      <c r="K6" s="22"/>
    </row>
    <row r="7" spans="1:14" ht="20.25" customHeight="1" outlineLevel="2" x14ac:dyDescent="0.75">
      <c r="C7" s="734" t="str">
        <f>LINK!$C$1000</f>
        <v>Functionality levels</v>
      </c>
      <c r="D7" s="734"/>
      <c r="E7" s="736" t="str">
        <f>LINK!$C$1006</f>
        <v>IMPACTS</v>
      </c>
      <c r="F7" s="736"/>
      <c r="G7" s="736"/>
      <c r="H7" s="736"/>
      <c r="I7" s="736"/>
      <c r="J7" s="736"/>
      <c r="K7" s="736"/>
    </row>
    <row r="8" spans="1:14" ht="43.5" customHeight="1" outlineLevel="2" thickBot="1" x14ac:dyDescent="0.9">
      <c r="C8" s="735"/>
      <c r="D8" s="735"/>
      <c r="E8" s="26" t="str">
        <f>LINK!$C$966</f>
        <v>Energy efficiency</v>
      </c>
      <c r="F8" s="26" t="str">
        <f>LINK!$C$967</f>
        <v>Energy flexibility and storage</v>
      </c>
      <c r="G8" s="26" t="str">
        <f>LINK!$C$968</f>
        <v>Comfort</v>
      </c>
      <c r="H8" s="26" t="str">
        <f>LINK!$C$969</f>
        <v>Convenience</v>
      </c>
      <c r="I8" s="26" t="str">
        <f>LINK!$C$970</f>
        <v>Health, well-being and accessibility</v>
      </c>
      <c r="J8" s="26" t="str">
        <f>LINK!$C$971</f>
        <v>Maintenance and fault prediction</v>
      </c>
      <c r="K8" s="26" t="str">
        <f>LINK!$C$972</f>
        <v>Information to occupants</v>
      </c>
    </row>
    <row r="9" spans="1:14" s="146" customFormat="1" ht="35.25" customHeight="1" outlineLevel="2" thickTop="1" x14ac:dyDescent="0.75">
      <c r="A9" s="22"/>
      <c r="B9" s="22"/>
      <c r="C9" s="35" t="str">
        <f>LINK!$C$1001</f>
        <v>level 0</v>
      </c>
      <c r="D9" s="21" t="str">
        <f>VLOOKUP(C5,overview_of_services!$B$4:$I$52,4,FALSE)</f>
        <v xml:space="preserve">Manual setting </v>
      </c>
      <c r="E9" s="198">
        <v>0</v>
      </c>
      <c r="F9" s="198">
        <v>0</v>
      </c>
      <c r="G9" s="198">
        <v>0</v>
      </c>
      <c r="H9" s="198">
        <v>0</v>
      </c>
      <c r="I9" s="198">
        <v>0</v>
      </c>
      <c r="J9" s="198">
        <v>0</v>
      </c>
      <c r="K9" s="198">
        <v>0</v>
      </c>
    </row>
    <row r="10" spans="1:14" s="146" customFormat="1" ht="35.25" customHeight="1" outlineLevel="2" x14ac:dyDescent="0.75">
      <c r="A10" s="22"/>
      <c r="B10" s="22"/>
      <c r="C10" s="35" t="str">
        <f>LINK!$C$1002</f>
        <v>level 1</v>
      </c>
      <c r="D10" s="21" t="str">
        <f>VLOOKUP(C5,overview_of_services!$B$4:$I$52,5,FALSE)</f>
        <v xml:space="preserve">Runtime setting of heating and cooling plants following a predefined time schedule </v>
      </c>
      <c r="E10" s="198">
        <v>1</v>
      </c>
      <c r="F10" s="198">
        <v>1</v>
      </c>
      <c r="G10" s="198">
        <v>1</v>
      </c>
      <c r="H10" s="198">
        <v>1</v>
      </c>
      <c r="I10" s="198">
        <v>0</v>
      </c>
      <c r="J10" s="198">
        <v>0</v>
      </c>
      <c r="K10" s="198">
        <v>0</v>
      </c>
    </row>
    <row r="11" spans="1:14" s="146" customFormat="1" ht="35.25" customHeight="1" outlineLevel="2" x14ac:dyDescent="0.75">
      <c r="A11" s="22"/>
      <c r="B11" s="22"/>
      <c r="C11" s="35" t="str">
        <f>LINK!$C$1003</f>
        <v>level 2</v>
      </c>
      <c r="D11" s="21" t="str">
        <f>VLOOKUP(C5,overview_of_services!$B$4:$I$52,6,FALSE)</f>
        <v>Heating and cooling plant on/off control based on building loads</v>
      </c>
      <c r="E11" s="198">
        <v>2</v>
      </c>
      <c r="F11" s="198">
        <v>1</v>
      </c>
      <c r="G11" s="198">
        <v>2</v>
      </c>
      <c r="H11" s="198">
        <v>2</v>
      </c>
      <c r="I11" s="198">
        <v>1</v>
      </c>
      <c r="J11" s="198">
        <v>0</v>
      </c>
      <c r="K11" s="198">
        <v>0</v>
      </c>
    </row>
    <row r="12" spans="1:14" s="146" customFormat="1" ht="35.25" customHeight="1" outlineLevel="2" x14ac:dyDescent="0.75">
      <c r="A12" s="22"/>
      <c r="B12" s="22"/>
      <c r="C12" s="35" t="str">
        <f>LINK!$C$1004</f>
        <v>level 3</v>
      </c>
      <c r="D12" s="21" t="str">
        <f>VLOOKUP(C5,overview_of_services!$B$4:$I$52,7,FALSE)</f>
        <v>Heating and cooling plant on/off control based on predictive control or grid signals</v>
      </c>
      <c r="E12" s="198">
        <v>3</v>
      </c>
      <c r="F12" s="198">
        <v>2</v>
      </c>
      <c r="G12" s="198">
        <v>2</v>
      </c>
      <c r="H12" s="198">
        <v>3</v>
      </c>
      <c r="I12" s="198">
        <v>1</v>
      </c>
      <c r="J12" s="198">
        <v>0</v>
      </c>
      <c r="K12" s="198">
        <v>0</v>
      </c>
    </row>
    <row r="13" spans="1:14" s="146" customFormat="1" ht="21" outlineLevel="2" x14ac:dyDescent="0.75">
      <c r="A13" s="22"/>
      <c r="B13" s="22"/>
      <c r="C13" s="35" t="str">
        <f>LINK!$C$1005</f>
        <v>level 4</v>
      </c>
      <c r="D13" s="1">
        <f>VLOOKUP(C5,overview_of_services!$B$4:$I$52,8,FALSE)</f>
        <v>0</v>
      </c>
      <c r="E13" s="200"/>
      <c r="F13" s="198"/>
      <c r="G13" s="200"/>
      <c r="H13" s="200"/>
      <c r="I13" s="198"/>
      <c r="J13" s="198"/>
      <c r="K13" s="198"/>
    </row>
    <row r="14" spans="1:14" s="146" customFormat="1" ht="6" customHeight="1" outlineLevel="3" thickBot="1" x14ac:dyDescent="0.9">
      <c r="A14" s="22"/>
      <c r="B14" s="22"/>
      <c r="C14" s="23"/>
      <c r="D14" s="23"/>
      <c r="E14" s="24"/>
      <c r="F14" s="24"/>
      <c r="G14" s="24"/>
      <c r="H14" s="24"/>
      <c r="I14" s="24"/>
      <c r="J14" s="24"/>
      <c r="K14" s="24"/>
    </row>
    <row r="15" spans="1:14" s="146" customFormat="1" ht="30.75" customHeight="1" outlineLevel="3" thickBot="1" x14ac:dyDescent="0.9">
      <c r="A15" s="22"/>
      <c r="B15" s="22"/>
      <c r="C15" s="20"/>
      <c r="D15" s="20" t="str">
        <f>LINK!$C$1007</f>
        <v>Information sources</v>
      </c>
      <c r="E15" s="5" t="s">
        <v>1953</v>
      </c>
      <c r="F15" s="5" t="s">
        <v>1953</v>
      </c>
      <c r="G15" s="5" t="s">
        <v>1953</v>
      </c>
      <c r="H15" s="5" t="s">
        <v>1953</v>
      </c>
      <c r="I15" s="5" t="s">
        <v>1953</v>
      </c>
      <c r="J15" s="5" t="s">
        <v>1953</v>
      </c>
      <c r="K15" s="5" t="s">
        <v>1953</v>
      </c>
    </row>
    <row r="16" spans="1:14" s="146" customFormat="1" ht="30.75" customHeight="1" outlineLevel="3" thickBot="1" x14ac:dyDescent="0.9">
      <c r="A16" s="22"/>
      <c r="B16" s="22"/>
      <c r="C16" s="20"/>
      <c r="D16" s="20" t="str">
        <f>LINK!$C$1008</f>
        <v>Standard?</v>
      </c>
      <c r="E16" s="3"/>
      <c r="F16" s="4"/>
      <c r="G16" s="5"/>
      <c r="H16" s="5"/>
      <c r="I16" s="5"/>
      <c r="J16" s="5"/>
      <c r="K16" s="5"/>
    </row>
    <row r="17" spans="1:14" ht="20.25" customHeight="1" outlineLevel="2" thickBot="1" x14ac:dyDescent="0.9">
      <c r="C17" s="22"/>
      <c r="D17" s="22"/>
      <c r="E17" s="22"/>
      <c r="F17" s="22"/>
      <c r="G17" s="25"/>
      <c r="H17" s="25"/>
      <c r="I17" s="25"/>
      <c r="J17" s="25"/>
      <c r="K17" s="25"/>
    </row>
    <row r="18" spans="1:14" ht="17.25" customHeight="1" outlineLevel="1" thickBot="1" x14ac:dyDescent="0.9">
      <c r="C18" s="34" t="str">
        <f>LINK!$C$998</f>
        <v>code</v>
      </c>
      <c r="D18" s="28" t="str">
        <f>LINK!$C$999</f>
        <v>service</v>
      </c>
      <c r="E18" s="21">
        <f>VLOOKUP(C19,overview_of_services!$B$4:$O$111,9,FALSE)</f>
        <v>0</v>
      </c>
      <c r="F18" s="22"/>
      <c r="G18" s="25"/>
      <c r="H18" s="25"/>
      <c r="I18" s="25"/>
      <c r="J18" s="25"/>
      <c r="K18" s="25"/>
    </row>
    <row r="19" spans="1:14" s="146" customFormat="1" ht="36.75" customHeight="1" outlineLevel="1" thickBot="1" x14ac:dyDescent="1.5">
      <c r="A19" s="22"/>
      <c r="B19" s="38" t="s">
        <v>1949</v>
      </c>
      <c r="C19" s="33" t="str">
        <f>LINK!C307</f>
        <v>MC-4</v>
      </c>
      <c r="D19" s="37" t="str">
        <f>VLOOKUP(C19,overview_of_services!$B$4:$I$52,3,FALSE)</f>
        <v>Detecting faults of technical building systems and providing support to the diagnosis of these faults</v>
      </c>
      <c r="E19" s="41"/>
      <c r="F19" s="414" t="str">
        <f>LINK!$C$1009</f>
        <v>Service group:</v>
      </c>
      <c r="G19" s="733" t="str">
        <f>VLOOKUP(C19,overview_of_services!$B$4:$I$52,2,FALSE)</f>
        <v>Fault detection</v>
      </c>
      <c r="H19" s="733"/>
      <c r="I19" s="414"/>
      <c r="J19" s="19"/>
      <c r="K19" s="19"/>
      <c r="M19" s="145" t="s">
        <v>1950</v>
      </c>
      <c r="N19" s="145">
        <f>ROW()</f>
        <v>19</v>
      </c>
    </row>
    <row r="20" spans="1:14" ht="5.25" customHeight="1" outlineLevel="1" x14ac:dyDescent="0.75">
      <c r="C20" s="22"/>
      <c r="D20" s="22"/>
      <c r="E20" s="22"/>
      <c r="F20" s="22"/>
      <c r="G20" s="22"/>
      <c r="H20" s="22"/>
      <c r="I20" s="22"/>
      <c r="J20" s="22"/>
      <c r="K20" s="22"/>
    </row>
    <row r="21" spans="1:14" ht="20.25" customHeight="1" outlineLevel="2" x14ac:dyDescent="0.75">
      <c r="C21" s="734" t="str">
        <f>LINK!$C$1000</f>
        <v>Functionality levels</v>
      </c>
      <c r="D21" s="734"/>
      <c r="E21" s="736" t="str">
        <f>LINK!$C$1006</f>
        <v>IMPACTS</v>
      </c>
      <c r="F21" s="736"/>
      <c r="G21" s="736"/>
      <c r="H21" s="736"/>
      <c r="I21" s="736"/>
      <c r="J21" s="736"/>
      <c r="K21" s="736"/>
    </row>
    <row r="22" spans="1:14" ht="36.75" customHeight="1" outlineLevel="2" thickBot="1" x14ac:dyDescent="0.9">
      <c r="C22" s="735"/>
      <c r="D22" s="735"/>
      <c r="E22" s="26" t="str">
        <f>LINK!$C$966</f>
        <v>Energy efficiency</v>
      </c>
      <c r="F22" s="26" t="str">
        <f>LINK!$C$967</f>
        <v>Energy flexibility and storage</v>
      </c>
      <c r="G22" s="26" t="str">
        <f>LINK!$C$968</f>
        <v>Comfort</v>
      </c>
      <c r="H22" s="26" t="str">
        <f>LINK!$C$969</f>
        <v>Convenience</v>
      </c>
      <c r="I22" s="26" t="str">
        <f>LINK!$C$970</f>
        <v>Health, well-being and accessibility</v>
      </c>
      <c r="J22" s="26" t="str">
        <f>LINK!$C$971</f>
        <v>Maintenance and fault prediction</v>
      </c>
      <c r="K22" s="26" t="str">
        <f>LINK!$C$972</f>
        <v>Information to occupants</v>
      </c>
    </row>
    <row r="23" spans="1:14" s="146" customFormat="1" ht="35.25" customHeight="1" outlineLevel="2" thickTop="1" x14ac:dyDescent="0.75">
      <c r="A23" s="22"/>
      <c r="B23" s="22"/>
      <c r="C23" s="35" t="str">
        <f>LINK!$C$1001</f>
        <v>level 0</v>
      </c>
      <c r="D23" s="21" t="str">
        <f>VLOOKUP(C19,overview_of_services!$B$4:$I$52,4,FALSE)</f>
        <v>No central indication of detected faults and alarms</v>
      </c>
      <c r="E23" s="198">
        <v>0</v>
      </c>
      <c r="F23" s="198">
        <v>0</v>
      </c>
      <c r="G23" s="198">
        <v>0</v>
      </c>
      <c r="H23" s="198">
        <v>0</v>
      </c>
      <c r="I23" s="198">
        <v>0</v>
      </c>
      <c r="J23" s="198">
        <v>0</v>
      </c>
      <c r="K23" s="198">
        <v>0</v>
      </c>
    </row>
    <row r="24" spans="1:14" s="146" customFormat="1" ht="35.25" customHeight="1" outlineLevel="2" x14ac:dyDescent="0.75">
      <c r="A24" s="22"/>
      <c r="B24" s="22"/>
      <c r="C24" s="35" t="str">
        <f>LINK!$C$1002</f>
        <v>level 1</v>
      </c>
      <c r="D24" s="21" t="str">
        <f>VLOOKUP(C19,overview_of_services!$B$4:$I$52,5,FALSE)</f>
        <v>With central indication of detected faults and alarms for at least 2 relevant TBS</v>
      </c>
      <c r="E24" s="198">
        <v>0</v>
      </c>
      <c r="F24" s="198">
        <v>0</v>
      </c>
      <c r="G24" s="198">
        <v>0</v>
      </c>
      <c r="H24" s="198">
        <v>1</v>
      </c>
      <c r="I24" s="198">
        <v>1</v>
      </c>
      <c r="J24" s="198">
        <v>1</v>
      </c>
      <c r="K24" s="198">
        <v>1</v>
      </c>
    </row>
    <row r="25" spans="1:14" s="146" customFormat="1" ht="35.25" customHeight="1" outlineLevel="2" x14ac:dyDescent="0.75">
      <c r="A25" s="22"/>
      <c r="B25" s="22"/>
      <c r="C25" s="35" t="str">
        <f>LINK!$C$1003</f>
        <v>level 2</v>
      </c>
      <c r="D25" s="21" t="str">
        <f>VLOOKUP(C19,overview_of_services!$B$4:$I$52,6,FALSE)</f>
        <v>With central indication of detected faults and alarms for all relevant TBS</v>
      </c>
      <c r="E25" s="198">
        <v>0</v>
      </c>
      <c r="F25" s="198">
        <v>0</v>
      </c>
      <c r="G25" s="198">
        <v>0</v>
      </c>
      <c r="H25" s="198">
        <v>2</v>
      </c>
      <c r="I25" s="198">
        <v>2</v>
      </c>
      <c r="J25" s="198">
        <v>2</v>
      </c>
      <c r="K25" s="198">
        <v>2</v>
      </c>
    </row>
    <row r="26" spans="1:14" s="146" customFormat="1" ht="35.25" customHeight="1" outlineLevel="2" x14ac:dyDescent="0.75">
      <c r="A26" s="22"/>
      <c r="B26" s="22"/>
      <c r="C26" s="35" t="str">
        <f>LINK!$C$1004</f>
        <v>level 3</v>
      </c>
      <c r="D26" s="21" t="str">
        <f>VLOOKUP(C19,overview_of_services!$B$4:$I$52,7,FALSE)</f>
        <v>With central indication of detected faults and alarms for all relevant TBS, including diagnosing functions</v>
      </c>
      <c r="E26" s="198">
        <v>0</v>
      </c>
      <c r="F26" s="198">
        <v>0</v>
      </c>
      <c r="G26" s="198">
        <v>0</v>
      </c>
      <c r="H26" s="198">
        <v>3</v>
      </c>
      <c r="I26" s="198">
        <v>3</v>
      </c>
      <c r="J26" s="198">
        <v>3</v>
      </c>
      <c r="K26" s="198">
        <v>3</v>
      </c>
    </row>
    <row r="27" spans="1:14" s="146" customFormat="1" ht="21" outlineLevel="2" x14ac:dyDescent="0.75">
      <c r="A27" s="22"/>
      <c r="B27" s="22"/>
      <c r="C27" s="35" t="str">
        <f>LINK!$C$1005</f>
        <v>level 4</v>
      </c>
      <c r="D27" s="1">
        <f>VLOOKUP(C19,overview_of_services!$B$4:$I$52,8,FALSE)</f>
        <v>0</v>
      </c>
      <c r="E27" s="200"/>
      <c r="F27" s="198"/>
      <c r="G27" s="200"/>
      <c r="H27" s="200"/>
      <c r="I27" s="198"/>
      <c r="J27" s="198"/>
      <c r="K27" s="198"/>
    </row>
    <row r="28" spans="1:14" s="146" customFormat="1" ht="6" customHeight="1" outlineLevel="3" thickBot="1" x14ac:dyDescent="0.9">
      <c r="A28" s="22"/>
      <c r="B28" s="22"/>
      <c r="C28" s="23"/>
      <c r="D28" s="23"/>
      <c r="E28" s="24"/>
      <c r="F28" s="24"/>
      <c r="G28" s="24"/>
      <c r="H28" s="24"/>
      <c r="I28" s="24"/>
      <c r="J28" s="24"/>
      <c r="K28" s="24"/>
    </row>
    <row r="29" spans="1:14" s="146" customFormat="1" ht="30.75" customHeight="1" outlineLevel="3" thickBot="1" x14ac:dyDescent="0.9">
      <c r="A29" s="22"/>
      <c r="B29" s="22"/>
      <c r="C29" s="20"/>
      <c r="D29" s="20" t="str">
        <f>LINK!$C$1007</f>
        <v>Information sources</v>
      </c>
      <c r="E29" s="5" t="s">
        <v>1953</v>
      </c>
      <c r="F29" s="5" t="s">
        <v>1953</v>
      </c>
      <c r="G29" s="5" t="s">
        <v>1953</v>
      </c>
      <c r="H29" s="5" t="s">
        <v>1953</v>
      </c>
      <c r="I29" s="5" t="s">
        <v>1953</v>
      </c>
      <c r="J29" s="5" t="s">
        <v>1953</v>
      </c>
      <c r="K29" s="5" t="s">
        <v>1953</v>
      </c>
    </row>
    <row r="30" spans="1:14" s="146" customFormat="1" ht="30.75" customHeight="1" outlineLevel="3" thickBot="1" x14ac:dyDescent="0.9">
      <c r="A30" s="22"/>
      <c r="B30" s="22"/>
      <c r="C30" s="20"/>
      <c r="D30" s="20" t="str">
        <f>LINK!$C$1008</f>
        <v>Standard?</v>
      </c>
      <c r="E30" s="3"/>
      <c r="F30" s="4"/>
      <c r="G30" s="5"/>
      <c r="H30" s="5"/>
      <c r="I30" s="5"/>
      <c r="J30" s="5"/>
      <c r="K30" s="5"/>
    </row>
    <row r="31" spans="1:14" ht="20.25" customHeight="1" outlineLevel="2" x14ac:dyDescent="0.75">
      <c r="C31" s="22"/>
      <c r="D31" s="22"/>
      <c r="E31" s="22"/>
      <c r="F31" s="22"/>
      <c r="G31" s="25"/>
      <c r="H31" s="25"/>
      <c r="I31" s="25"/>
      <c r="J31" s="25"/>
      <c r="K31" s="25"/>
    </row>
    <row r="32" spans="1:14" ht="20.25" customHeight="1" outlineLevel="2" thickBot="1" x14ac:dyDescent="0.9">
      <c r="C32" s="22"/>
      <c r="D32" s="22"/>
      <c r="E32" s="22"/>
      <c r="F32" s="22"/>
      <c r="G32" s="25"/>
      <c r="H32" s="25"/>
      <c r="I32" s="25"/>
      <c r="J32" s="25"/>
      <c r="K32" s="25"/>
    </row>
    <row r="33" spans="1:14" ht="17.25" customHeight="1" outlineLevel="1" thickBot="1" x14ac:dyDescent="0.9">
      <c r="C33" s="34" t="str">
        <f>LINK!$C$998</f>
        <v>code</v>
      </c>
      <c r="D33" s="28" t="str">
        <f>LINK!$C$999</f>
        <v>service</v>
      </c>
      <c r="E33" s="21">
        <f>VLOOKUP(C34,overview_of_services!$B$4:$O$111,9,FALSE)</f>
        <v>0</v>
      </c>
      <c r="F33" s="22"/>
      <c r="G33" s="25"/>
      <c r="H33" s="25"/>
      <c r="I33" s="25"/>
      <c r="J33" s="25"/>
      <c r="K33" s="25"/>
    </row>
    <row r="34" spans="1:14" s="146" customFormat="1" ht="36.75" customHeight="1" outlineLevel="1" thickBot="1" x14ac:dyDescent="1.5">
      <c r="A34" s="22"/>
      <c r="B34" s="38" t="s">
        <v>1949</v>
      </c>
      <c r="C34" s="33" t="str">
        <f>LINK!C308</f>
        <v>MC-9</v>
      </c>
      <c r="D34" s="37" t="str">
        <f>VLOOKUP(C34,overview_of_services!$B$4:$I$52,3,FALSE)</f>
        <v>Occupancy detection: connected services</v>
      </c>
      <c r="E34" s="41"/>
      <c r="F34" s="414" t="str">
        <f>LINK!$C$1009</f>
        <v>Service group:</v>
      </c>
      <c r="G34" s="733" t="str">
        <f>VLOOKUP(C34,overview_of_services!$B$4:$I$52,2,FALSE)</f>
        <v>TBS interaction control</v>
      </c>
      <c r="H34" s="733"/>
      <c r="I34" s="414"/>
      <c r="J34" s="19"/>
      <c r="K34" s="19"/>
      <c r="M34" s="145" t="s">
        <v>1950</v>
      </c>
      <c r="N34" s="145">
        <f>ROW()</f>
        <v>34</v>
      </c>
    </row>
    <row r="35" spans="1:14" ht="5.25" customHeight="1" outlineLevel="1" x14ac:dyDescent="0.75">
      <c r="C35" s="22"/>
      <c r="D35" s="22"/>
      <c r="E35" s="22"/>
      <c r="F35" s="22"/>
      <c r="G35" s="22"/>
      <c r="H35" s="22"/>
      <c r="I35" s="22"/>
      <c r="J35" s="22"/>
      <c r="K35" s="22"/>
    </row>
    <row r="36" spans="1:14" ht="20.25" customHeight="1" outlineLevel="2" x14ac:dyDescent="0.75">
      <c r="C36" s="734" t="str">
        <f>LINK!$C$1000</f>
        <v>Functionality levels</v>
      </c>
      <c r="D36" s="734"/>
      <c r="E36" s="736" t="str">
        <f>LINK!$C$1006</f>
        <v>IMPACTS</v>
      </c>
      <c r="F36" s="736"/>
      <c r="G36" s="736"/>
      <c r="H36" s="736"/>
      <c r="I36" s="736"/>
      <c r="J36" s="736"/>
      <c r="K36" s="736"/>
    </row>
    <row r="37" spans="1:14" ht="36.75" customHeight="1" outlineLevel="2" thickBot="1" x14ac:dyDescent="0.9">
      <c r="C37" s="735"/>
      <c r="D37" s="735"/>
      <c r="E37" s="26" t="str">
        <f>LINK!$C$966</f>
        <v>Energy efficiency</v>
      </c>
      <c r="F37" s="26" t="str">
        <f>LINK!$C$967</f>
        <v>Energy flexibility and storage</v>
      </c>
      <c r="G37" s="26" t="str">
        <f>LINK!$C$968</f>
        <v>Comfort</v>
      </c>
      <c r="H37" s="26" t="str">
        <f>LINK!$C$969</f>
        <v>Convenience</v>
      </c>
      <c r="I37" s="26" t="str">
        <f>LINK!$C$970</f>
        <v>Health, well-being and accessibility</v>
      </c>
      <c r="J37" s="26" t="str">
        <f>LINK!$C$971</f>
        <v>Maintenance and fault prediction</v>
      </c>
      <c r="K37" s="26" t="str">
        <f>LINK!$C$972</f>
        <v>Information to occupants</v>
      </c>
    </row>
    <row r="38" spans="1:14" s="146" customFormat="1" ht="35.25" customHeight="1" outlineLevel="2" thickTop="1" x14ac:dyDescent="0.75">
      <c r="A38" s="22"/>
      <c r="B38" s="22"/>
      <c r="C38" s="35" t="str">
        <f>LINK!$C$1001</f>
        <v>level 0</v>
      </c>
      <c r="D38" s="21" t="str">
        <f>VLOOKUP(C34,overview_of_services!$B$4:$I$52,4,FALSE)</f>
        <v>None</v>
      </c>
      <c r="E38" s="198">
        <v>0</v>
      </c>
      <c r="F38" s="198">
        <v>0</v>
      </c>
      <c r="G38" s="198">
        <v>0</v>
      </c>
      <c r="H38" s="198">
        <v>0</v>
      </c>
      <c r="I38" s="198">
        <v>0</v>
      </c>
      <c r="J38" s="198">
        <v>0</v>
      </c>
      <c r="K38" s="198">
        <v>0</v>
      </c>
    </row>
    <row r="39" spans="1:14" s="146" customFormat="1" ht="35.25" customHeight="1" outlineLevel="2" x14ac:dyDescent="0.75">
      <c r="A39" s="22"/>
      <c r="B39" s="22"/>
      <c r="C39" s="35" t="str">
        <f>LINK!$C$1002</f>
        <v>level 1</v>
      </c>
      <c r="D39" s="1" t="str">
        <f>VLOOKUP(C34,overview_of_services!$B$4:$I$52,5,FALSE)</f>
        <v>Occupancy detection for individual functions, e.g. lighting</v>
      </c>
      <c r="E39" s="198">
        <v>1</v>
      </c>
      <c r="F39" s="198">
        <v>0</v>
      </c>
      <c r="G39" s="198">
        <v>1</v>
      </c>
      <c r="H39" s="198">
        <v>1</v>
      </c>
      <c r="I39" s="198">
        <v>0</v>
      </c>
      <c r="J39" s="198">
        <v>1</v>
      </c>
      <c r="K39" s="198">
        <v>0</v>
      </c>
    </row>
    <row r="40" spans="1:14" s="146" customFormat="1" ht="35.25" customHeight="1" outlineLevel="2" x14ac:dyDescent="0.75">
      <c r="A40" s="22"/>
      <c r="B40" s="22"/>
      <c r="C40" s="35" t="str">
        <f>LINK!$C$1003</f>
        <v>level 2</v>
      </c>
      <c r="D40" s="1" t="str">
        <f>VLOOKUP(C34,overview_of_services!$B$4:$I$52,6,FALSE)</f>
        <v>Centralised occupant detection which feeds in to several TBS such as lighting and heating</v>
      </c>
      <c r="E40" s="198">
        <v>1</v>
      </c>
      <c r="F40" s="198">
        <v>0</v>
      </c>
      <c r="G40" s="198">
        <v>1</v>
      </c>
      <c r="H40" s="198">
        <v>1</v>
      </c>
      <c r="I40" s="198">
        <v>0</v>
      </c>
      <c r="J40" s="198">
        <v>2</v>
      </c>
      <c r="K40" s="198">
        <v>0</v>
      </c>
    </row>
    <row r="41" spans="1:14" s="146" customFormat="1" ht="21" outlineLevel="2" x14ac:dyDescent="0.75">
      <c r="A41" s="22"/>
      <c r="B41" s="22"/>
      <c r="C41" s="35" t="str">
        <f>LINK!$C$1004</f>
        <v>level 3</v>
      </c>
      <c r="D41" s="1">
        <f>VLOOKUP(C34,overview_of_services!$B$4:$I$52,7,FALSE)</f>
        <v>0</v>
      </c>
      <c r="E41" s="198" t="s">
        <v>1952</v>
      </c>
      <c r="F41" s="198" t="s">
        <v>1952</v>
      </c>
      <c r="G41" s="198" t="s">
        <v>1952</v>
      </c>
      <c r="H41" s="198" t="s">
        <v>1952</v>
      </c>
      <c r="I41" s="198" t="s">
        <v>1952</v>
      </c>
      <c r="J41" s="198" t="s">
        <v>1952</v>
      </c>
      <c r="K41" s="198" t="s">
        <v>1952</v>
      </c>
    </row>
    <row r="42" spans="1:14" s="146" customFormat="1" ht="21" outlineLevel="2" x14ac:dyDescent="0.75">
      <c r="A42" s="22"/>
      <c r="B42" s="22"/>
      <c r="C42" s="35" t="str">
        <f>LINK!$C$1005</f>
        <v>level 4</v>
      </c>
      <c r="D42" s="1">
        <f>VLOOKUP(C34,overview_of_services!$B$4:$I$52,8,FALSE)</f>
        <v>0</v>
      </c>
      <c r="E42" s="200"/>
      <c r="F42" s="198"/>
      <c r="G42" s="200"/>
      <c r="H42" s="200"/>
      <c r="I42" s="198"/>
      <c r="J42" s="198"/>
      <c r="K42" s="198"/>
    </row>
    <row r="43" spans="1:14" s="146" customFormat="1" ht="6" customHeight="1" outlineLevel="3" thickBot="1" x14ac:dyDescent="0.9">
      <c r="A43" s="22"/>
      <c r="B43" s="22"/>
      <c r="C43" s="23"/>
      <c r="D43" s="23"/>
      <c r="E43" s="24"/>
      <c r="F43" s="24"/>
      <c r="G43" s="24"/>
      <c r="H43" s="24"/>
      <c r="I43" s="24"/>
      <c r="J43" s="24"/>
      <c r="K43" s="24"/>
    </row>
    <row r="44" spans="1:14" s="146" customFormat="1" ht="30.75" customHeight="1" outlineLevel="3" thickBot="1" x14ac:dyDescent="0.9">
      <c r="A44" s="22"/>
      <c r="B44" s="22"/>
      <c r="C44" s="20"/>
      <c r="D44" s="20" t="str">
        <f>LINK!$C$1007</f>
        <v>Information sources</v>
      </c>
      <c r="E44" s="5" t="s">
        <v>1953</v>
      </c>
      <c r="F44" s="5" t="s">
        <v>1953</v>
      </c>
      <c r="G44" s="5" t="s">
        <v>1953</v>
      </c>
      <c r="H44" s="5" t="s">
        <v>1953</v>
      </c>
      <c r="I44" s="5" t="s">
        <v>1953</v>
      </c>
      <c r="J44" s="5" t="s">
        <v>1953</v>
      </c>
      <c r="K44" s="5" t="s">
        <v>1953</v>
      </c>
    </row>
    <row r="45" spans="1:14" s="146" customFormat="1" ht="30.75" customHeight="1" outlineLevel="3" thickBot="1" x14ac:dyDescent="0.9">
      <c r="A45" s="22"/>
      <c r="B45" s="22"/>
      <c r="C45" s="20"/>
      <c r="D45" s="20" t="str">
        <f>LINK!$C$1008</f>
        <v>Standard?</v>
      </c>
      <c r="E45" s="3"/>
      <c r="F45" s="4"/>
      <c r="G45" s="5"/>
      <c r="H45" s="5"/>
      <c r="I45" s="5"/>
      <c r="J45" s="5"/>
      <c r="K45" s="5"/>
    </row>
    <row r="46" spans="1:14" ht="20.25" customHeight="1" outlineLevel="2" x14ac:dyDescent="0.75">
      <c r="C46" s="22"/>
      <c r="D46" s="22"/>
      <c r="E46" s="22"/>
      <c r="F46" s="22"/>
      <c r="G46" s="25"/>
      <c r="H46" s="25"/>
      <c r="I46" s="25"/>
      <c r="J46" s="25"/>
      <c r="K46" s="25"/>
    </row>
    <row r="47" spans="1:14" ht="5.25" customHeight="1" outlineLevel="1" x14ac:dyDescent="0.75">
      <c r="C47" s="22"/>
      <c r="D47" s="22"/>
      <c r="E47" s="22"/>
      <c r="F47" s="22"/>
      <c r="G47" s="22"/>
      <c r="H47" s="22"/>
      <c r="I47" s="22"/>
      <c r="J47" s="22"/>
      <c r="K47" s="22"/>
    </row>
    <row r="48" spans="1:14" ht="15.5" outlineLevel="1" thickBot="1" x14ac:dyDescent="0.9"/>
    <row r="49" spans="1:14" ht="17.25" customHeight="1" outlineLevel="1" thickBot="1" x14ac:dyDescent="0.9">
      <c r="C49" s="34" t="str">
        <f>LINK!$C$998</f>
        <v>code</v>
      </c>
      <c r="D49" s="28" t="str">
        <f>LINK!$C$999</f>
        <v>service</v>
      </c>
      <c r="E49" s="21">
        <f>VLOOKUP(C50,overview_of_services!$B$4:$O$111,9,FALSE)</f>
        <v>1</v>
      </c>
      <c r="F49" s="22"/>
      <c r="G49" s="25"/>
      <c r="H49" s="25"/>
      <c r="I49" s="25"/>
      <c r="J49" s="25"/>
      <c r="K49" s="25"/>
    </row>
    <row r="50" spans="1:14" s="146" customFormat="1" ht="36.75" customHeight="1" outlineLevel="1" thickBot="1" x14ac:dyDescent="1.5">
      <c r="A50" s="22"/>
      <c r="B50" s="38" t="s">
        <v>1949</v>
      </c>
      <c r="C50" s="33" t="str">
        <f>LINK!C309</f>
        <v>MC-13</v>
      </c>
      <c r="D50" s="37" t="str">
        <f>VLOOKUP(C50,overview_of_services!$B$4:$I$69,3,FALSE)</f>
        <v>Central reporting of TBS performance and energy use</v>
      </c>
      <c r="E50" s="41"/>
      <c r="F50" s="414" t="str">
        <f>LINK!$C$1009</f>
        <v>Service group:</v>
      </c>
      <c r="G50" s="733" t="str">
        <f>VLOOKUP(C50,overview_of_services!$B$4:$I$69,2,FALSE)</f>
        <v xml:space="preserve">Feedback - Reporting information </v>
      </c>
      <c r="H50" s="733"/>
      <c r="I50" s="414"/>
      <c r="J50" s="19"/>
      <c r="K50" s="19"/>
      <c r="M50" s="145" t="s">
        <v>1950</v>
      </c>
      <c r="N50" s="145">
        <f>ROW()</f>
        <v>50</v>
      </c>
    </row>
    <row r="51" spans="1:14" ht="5.25" customHeight="1" outlineLevel="1" x14ac:dyDescent="0.75">
      <c r="C51" s="22"/>
      <c r="D51" s="22"/>
      <c r="E51" s="22"/>
      <c r="F51" s="22"/>
      <c r="G51" s="22"/>
      <c r="H51" s="22"/>
      <c r="I51" s="22"/>
      <c r="J51" s="22"/>
      <c r="K51" s="22"/>
    </row>
    <row r="52" spans="1:14" ht="20.25" customHeight="1" outlineLevel="2" x14ac:dyDescent="0.75">
      <c r="C52" s="734" t="str">
        <f>LINK!$C$1000</f>
        <v>Functionality levels</v>
      </c>
      <c r="D52" s="734"/>
      <c r="E52" s="736" t="str">
        <f>LINK!$C$1006</f>
        <v>IMPACTS</v>
      </c>
      <c r="F52" s="736"/>
      <c r="G52" s="736"/>
      <c r="H52" s="736"/>
      <c r="I52" s="736"/>
      <c r="J52" s="736"/>
      <c r="K52" s="736"/>
    </row>
    <row r="53" spans="1:14" ht="36.75" customHeight="1" outlineLevel="2" thickBot="1" x14ac:dyDescent="0.9">
      <c r="C53" s="735"/>
      <c r="D53" s="735"/>
      <c r="E53" s="26" t="str">
        <f>LINK!$C$966</f>
        <v>Energy efficiency</v>
      </c>
      <c r="F53" s="26" t="str">
        <f>LINK!$C$967</f>
        <v>Energy flexibility and storage</v>
      </c>
      <c r="G53" s="26" t="str">
        <f>LINK!$C$968</f>
        <v>Comfort</v>
      </c>
      <c r="H53" s="26" t="str">
        <f>LINK!$C$969</f>
        <v>Convenience</v>
      </c>
      <c r="I53" s="26" t="str">
        <f>LINK!$C$970</f>
        <v>Health, well-being and accessibility</v>
      </c>
      <c r="J53" s="26" t="str">
        <f>LINK!$C$971</f>
        <v>Maintenance and fault prediction</v>
      </c>
      <c r="K53" s="26" t="str">
        <f>LINK!$C$972</f>
        <v>Information to occupants</v>
      </c>
    </row>
    <row r="54" spans="1:14" s="146" customFormat="1" ht="35.25" customHeight="1" outlineLevel="2" thickTop="1" x14ac:dyDescent="0.75">
      <c r="A54" s="22"/>
      <c r="B54" s="22"/>
      <c r="C54" s="35" t="str">
        <f>LINK!$C$1001</f>
        <v>level 0</v>
      </c>
      <c r="D54" s="21" t="str">
        <f>VLOOKUP(C50,overview_of_services!$B$4:$I$69,4,FALSE)</f>
        <v>None</v>
      </c>
      <c r="E54" s="198">
        <v>0</v>
      </c>
      <c r="F54" s="198">
        <v>0</v>
      </c>
      <c r="G54" s="198">
        <v>0</v>
      </c>
      <c r="H54" s="198">
        <v>0</v>
      </c>
      <c r="I54" s="198">
        <v>0</v>
      </c>
      <c r="J54" s="198">
        <v>0</v>
      </c>
      <c r="K54" s="198">
        <v>0</v>
      </c>
    </row>
    <row r="55" spans="1:14" s="146" customFormat="1" ht="35.25" customHeight="1" outlineLevel="2" x14ac:dyDescent="0.75">
      <c r="A55" s="22"/>
      <c r="B55" s="22"/>
      <c r="C55" s="35" t="str">
        <f>LINK!$C$1002</f>
        <v>level 1</v>
      </c>
      <c r="D55" s="21" t="str">
        <f>VLOOKUP(C50,overview_of_services!$B$4:$I$69,5,FALSE)</f>
        <v>Central or remote reporting of realtime energy use per energy carrier</v>
      </c>
      <c r="E55" s="198">
        <v>1</v>
      </c>
      <c r="F55" s="198">
        <v>0</v>
      </c>
      <c r="G55" s="198">
        <v>0</v>
      </c>
      <c r="H55" s="198">
        <v>1</v>
      </c>
      <c r="I55" s="198">
        <v>0</v>
      </c>
      <c r="J55" s="198">
        <v>1</v>
      </c>
      <c r="K55" s="198">
        <v>1</v>
      </c>
    </row>
    <row r="56" spans="1:14" s="146" customFormat="1" ht="35.25" customHeight="1" outlineLevel="2" x14ac:dyDescent="0.75">
      <c r="A56" s="22"/>
      <c r="B56" s="22"/>
      <c r="C56" s="35" t="str">
        <f>LINK!$C$1003</f>
        <v>level 2</v>
      </c>
      <c r="D56" s="21" t="str">
        <f>VLOOKUP(C50,overview_of_services!$B$4:$I$69,6,FALSE)</f>
        <v>Central or remote reporting of realtime energy use per energy carrier, combining TBS of at least 2 domains in one interface</v>
      </c>
      <c r="E56" s="198">
        <v>1</v>
      </c>
      <c r="F56" s="198">
        <v>0</v>
      </c>
      <c r="G56" s="198">
        <v>0</v>
      </c>
      <c r="H56" s="198">
        <v>2</v>
      </c>
      <c r="I56" s="198">
        <v>0</v>
      </c>
      <c r="J56" s="198">
        <v>2</v>
      </c>
      <c r="K56" s="198">
        <v>2</v>
      </c>
    </row>
    <row r="57" spans="1:14" s="146" customFormat="1" ht="35.25" customHeight="1" outlineLevel="2" x14ac:dyDescent="0.75">
      <c r="A57" s="22"/>
      <c r="B57" s="22"/>
      <c r="C57" s="35" t="str">
        <f>LINK!$C$1004</f>
        <v>level 3</v>
      </c>
      <c r="D57" s="21" t="str">
        <f>VLOOKUP(C50,overview_of_services!$B$4:$I$69,7,FALSE)</f>
        <v>Central or remote reporting of realtime energy use per energy carrier, combining TBS of all main domains in one interface</v>
      </c>
      <c r="E57" s="198">
        <v>1</v>
      </c>
      <c r="F57" s="198">
        <v>0</v>
      </c>
      <c r="G57" s="198">
        <v>0</v>
      </c>
      <c r="H57" s="198">
        <v>3</v>
      </c>
      <c r="I57" s="198">
        <v>0</v>
      </c>
      <c r="J57" s="198">
        <v>3</v>
      </c>
      <c r="K57" s="198">
        <v>3</v>
      </c>
    </row>
    <row r="58" spans="1:14" s="146" customFormat="1" ht="21" outlineLevel="2" x14ac:dyDescent="0.75">
      <c r="A58" s="22"/>
      <c r="B58" s="22"/>
      <c r="C58" s="35" t="str">
        <f>LINK!$C$1005</f>
        <v>level 4</v>
      </c>
      <c r="D58" s="1">
        <f>VLOOKUP(C50,overview_of_services!$B$4:$I$69,8,FALSE)</f>
        <v>0</v>
      </c>
      <c r="E58" s="200"/>
      <c r="F58" s="198"/>
      <c r="G58" s="200"/>
      <c r="H58" s="200"/>
      <c r="I58" s="198"/>
      <c r="J58" s="198"/>
      <c r="K58" s="198"/>
    </row>
    <row r="59" spans="1:14" s="146" customFormat="1" ht="6" customHeight="1" outlineLevel="3" thickBot="1" x14ac:dyDescent="0.9">
      <c r="A59" s="22"/>
      <c r="B59" s="22"/>
      <c r="C59" s="23"/>
      <c r="D59" s="23"/>
      <c r="E59" s="24"/>
      <c r="F59" s="24"/>
      <c r="G59" s="24"/>
      <c r="H59" s="24"/>
      <c r="I59" s="24"/>
      <c r="J59" s="24"/>
      <c r="K59" s="24"/>
    </row>
    <row r="60" spans="1:14" s="146" customFormat="1" ht="30.75" customHeight="1" outlineLevel="3" thickBot="1" x14ac:dyDescent="0.9">
      <c r="A60" s="22"/>
      <c r="B60" s="22"/>
      <c r="C60" s="20"/>
      <c r="D60" s="20" t="str">
        <f>LINK!$C$1007</f>
        <v>Information sources</v>
      </c>
      <c r="E60" s="5" t="s">
        <v>1953</v>
      </c>
      <c r="F60" s="5" t="s">
        <v>1953</v>
      </c>
      <c r="G60" s="5" t="s">
        <v>1953</v>
      </c>
      <c r="H60" s="5" t="s">
        <v>1953</v>
      </c>
      <c r="I60" s="5" t="s">
        <v>1953</v>
      </c>
      <c r="J60" s="5" t="s">
        <v>1953</v>
      </c>
      <c r="K60" s="5" t="s">
        <v>1953</v>
      </c>
    </row>
    <row r="61" spans="1:14" s="146" customFormat="1" ht="30.75" customHeight="1" outlineLevel="3" thickBot="1" x14ac:dyDescent="0.9">
      <c r="A61" s="22"/>
      <c r="B61" s="22"/>
      <c r="C61" s="20"/>
      <c r="D61" s="20" t="str">
        <f>LINK!$C$1008</f>
        <v>Standard?</v>
      </c>
      <c r="E61" s="3"/>
      <c r="F61" s="4"/>
      <c r="G61" s="5"/>
      <c r="H61" s="5"/>
      <c r="I61" s="5"/>
      <c r="J61" s="5"/>
      <c r="K61" s="5"/>
    </row>
    <row r="62" spans="1:14" outlineLevel="2" x14ac:dyDescent="0.75"/>
    <row r="63" spans="1:14" outlineLevel="1" x14ac:dyDescent="0.75">
      <c r="C63" s="22"/>
      <c r="D63" s="22"/>
      <c r="E63" s="22"/>
      <c r="F63" s="22"/>
      <c r="G63" s="22"/>
      <c r="H63" s="22"/>
      <c r="I63" s="22"/>
      <c r="J63" s="22"/>
      <c r="K63" s="22"/>
    </row>
    <row r="64" spans="1:14" ht="15.5" outlineLevel="2" thickBot="1" x14ac:dyDescent="0.9"/>
    <row r="65" spans="3:14" ht="15.5" outlineLevel="1" thickBot="1" x14ac:dyDescent="0.9">
      <c r="C65" s="34" t="str">
        <f>LINK!$C$998</f>
        <v>code</v>
      </c>
      <c r="D65" s="28" t="str">
        <f>LINK!$C$999</f>
        <v>service</v>
      </c>
      <c r="E65" s="21">
        <f>VLOOKUP(C66,overview_of_services!$B$4:$O$111,9,FALSE)</f>
        <v>1</v>
      </c>
      <c r="F65" s="22"/>
      <c r="G65" s="25"/>
      <c r="H65" s="25"/>
      <c r="I65" s="25"/>
      <c r="J65" s="25"/>
      <c r="K65" s="25"/>
    </row>
    <row r="66" spans="3:14" ht="27" customHeight="1" outlineLevel="1" thickBot="1" x14ac:dyDescent="0.9">
      <c r="C66" s="33" t="str">
        <f>LINK!C310</f>
        <v>MC-25</v>
      </c>
      <c r="D66" s="37" t="str">
        <f>VLOOKUP(C66,overview_of_services!$B$4:$I$69,3,FALSE)</f>
        <v>Smart Grid Integration</v>
      </c>
      <c r="E66" s="41"/>
      <c r="F66" s="414" t="str">
        <f>LINK!$C$1009</f>
        <v>Service group:</v>
      </c>
      <c r="G66" s="733" t="str">
        <f>VLOOKUP(C66,overview_of_services!$B$4:$I$69,2,FALSE)</f>
        <v>Smart Grid Integration</v>
      </c>
      <c r="H66" s="733"/>
      <c r="I66" s="414"/>
      <c r="J66" s="19"/>
      <c r="K66" s="19"/>
      <c r="M66" s="145" t="s">
        <v>1950</v>
      </c>
      <c r="N66" s="145">
        <f>ROW()</f>
        <v>66</v>
      </c>
    </row>
    <row r="67" spans="3:14" outlineLevel="1" x14ac:dyDescent="0.75">
      <c r="C67" s="22"/>
      <c r="D67" s="22"/>
      <c r="E67" s="22"/>
      <c r="F67" s="22"/>
      <c r="G67" s="22"/>
      <c r="H67" s="22"/>
      <c r="I67" s="22"/>
      <c r="J67" s="22"/>
      <c r="K67" s="22"/>
    </row>
    <row r="68" spans="3:14" ht="14.5" customHeight="1" outlineLevel="1" x14ac:dyDescent="0.75">
      <c r="C68" s="734" t="str">
        <f>LINK!$C$1000</f>
        <v>Functionality levels</v>
      </c>
      <c r="D68" s="734"/>
      <c r="E68" s="736" t="str">
        <f>LINK!$C$1006</f>
        <v>IMPACTS</v>
      </c>
      <c r="F68" s="736"/>
      <c r="G68" s="736"/>
      <c r="H68" s="736"/>
      <c r="I68" s="736"/>
      <c r="J68" s="736"/>
      <c r="K68" s="736"/>
    </row>
    <row r="69" spans="3:14" ht="45" outlineLevel="1" thickBot="1" x14ac:dyDescent="0.9">
      <c r="C69" s="735"/>
      <c r="D69" s="735"/>
      <c r="E69" s="26" t="str">
        <f>LINK!$C$966</f>
        <v>Energy efficiency</v>
      </c>
      <c r="F69" s="26" t="str">
        <f>LINK!$C$967</f>
        <v>Energy flexibility and storage</v>
      </c>
      <c r="G69" s="26" t="str">
        <f>LINK!$C$968</f>
        <v>Comfort</v>
      </c>
      <c r="H69" s="26" t="str">
        <f>LINK!$C$969</f>
        <v>Convenience</v>
      </c>
      <c r="I69" s="26" t="str">
        <f>LINK!$C$970</f>
        <v>Health, well-being and accessibility</v>
      </c>
      <c r="J69" s="26" t="str">
        <f>LINK!$C$971</f>
        <v>Maintenance and fault prediction</v>
      </c>
      <c r="K69" s="26" t="str">
        <f>LINK!$C$972</f>
        <v>Information to occupants</v>
      </c>
    </row>
    <row r="70" spans="3:14" ht="30.25" outlineLevel="1" thickTop="1" x14ac:dyDescent="0.75">
      <c r="C70" s="35" t="str">
        <f>LINK!$C$1001</f>
        <v>level 0</v>
      </c>
      <c r="D70" s="21" t="str">
        <f>VLOOKUP(C66,overview_of_services!$B$4:$I$69,4,FALSE)</f>
        <v xml:space="preserve">None - No harmonization between grid and TBS; building is operated independently from the grid load </v>
      </c>
      <c r="E70" s="198">
        <v>0</v>
      </c>
      <c r="F70" s="198">
        <v>0</v>
      </c>
      <c r="G70" s="198">
        <v>0</v>
      </c>
      <c r="H70" s="198">
        <v>0</v>
      </c>
      <c r="I70" s="198">
        <v>0</v>
      </c>
      <c r="J70" s="198">
        <v>0</v>
      </c>
      <c r="K70" s="198">
        <v>0</v>
      </c>
    </row>
    <row r="71" spans="3:14" ht="30.75" customHeight="1" outlineLevel="1" x14ac:dyDescent="0.75">
      <c r="C71" s="35" t="str">
        <f>LINK!$C$1002</f>
        <v>level 1</v>
      </c>
      <c r="D71" s="21" t="str">
        <f>VLOOKUP(C66,overview_of_services!$B$4:$I$69,5,FALSE)</f>
        <v>Demand side management possible for (some) individual TBS, but not coordinated over various domains</v>
      </c>
      <c r="E71" s="198">
        <v>0</v>
      </c>
      <c r="F71" s="198">
        <v>2</v>
      </c>
      <c r="G71" s="198">
        <v>0</v>
      </c>
      <c r="H71" s="198">
        <v>0</v>
      </c>
      <c r="I71" s="198">
        <v>0</v>
      </c>
      <c r="J71" s="198">
        <v>0</v>
      </c>
      <c r="K71" s="198">
        <v>0</v>
      </c>
    </row>
    <row r="72" spans="3:14" ht="30" customHeight="1" outlineLevel="1" x14ac:dyDescent="0.75">
      <c r="C72" s="35" t="str">
        <f>LINK!$C$1003</f>
        <v>level 2</v>
      </c>
      <c r="D72" s="21" t="str">
        <f>VLOOKUP(C66,overview_of_services!$B$4:$I$69,6,FALSE)</f>
        <v>Coordinated demand side management of multiple TBS</v>
      </c>
      <c r="E72" s="198">
        <v>1</v>
      </c>
      <c r="F72" s="198">
        <v>3</v>
      </c>
      <c r="G72" s="198">
        <v>0</v>
      </c>
      <c r="H72" s="198">
        <v>1</v>
      </c>
      <c r="I72" s="198">
        <v>0</v>
      </c>
      <c r="J72" s="198">
        <v>0</v>
      </c>
      <c r="K72" s="198">
        <v>0</v>
      </c>
    </row>
    <row r="73" spans="3:14" ht="21" outlineLevel="1" x14ac:dyDescent="0.75">
      <c r="C73" s="35" t="str">
        <f>LINK!$C$1004</f>
        <v>level 3</v>
      </c>
      <c r="D73" s="1">
        <f>VLOOKUP(C66,overview_of_services!$B$4:$I$69,7,FALSE)</f>
        <v>0</v>
      </c>
      <c r="E73" s="198"/>
      <c r="F73" s="198"/>
      <c r="G73" s="198"/>
      <c r="H73" s="198"/>
      <c r="I73" s="198"/>
      <c r="J73" s="198"/>
      <c r="K73" s="198"/>
    </row>
    <row r="74" spans="3:14" ht="21" outlineLevel="1" x14ac:dyDescent="0.75">
      <c r="C74" s="35" t="str">
        <f>LINK!$C$1005</f>
        <v>level 4</v>
      </c>
      <c r="D74" s="1">
        <f>VLOOKUP(C66,overview_of_services!$B$4:$I$69,8,FALSE)</f>
        <v>0</v>
      </c>
      <c r="E74" s="200"/>
      <c r="F74" s="198"/>
      <c r="G74" s="200"/>
      <c r="H74" s="200"/>
      <c r="I74" s="198"/>
      <c r="J74" s="198"/>
      <c r="K74" s="198"/>
    </row>
    <row r="75" spans="3:14" ht="15.5" outlineLevel="1" thickBot="1" x14ac:dyDescent="0.9">
      <c r="C75" s="23"/>
      <c r="D75" s="23"/>
      <c r="E75" s="24"/>
      <c r="F75" s="24"/>
      <c r="G75" s="24"/>
      <c r="H75" s="24"/>
      <c r="I75" s="24"/>
      <c r="J75" s="24"/>
      <c r="K75" s="24"/>
    </row>
    <row r="76" spans="3:14" ht="15.5" outlineLevel="2" thickBot="1" x14ac:dyDescent="0.9">
      <c r="C76" s="20"/>
      <c r="D76" s="20" t="str">
        <f>LINK!$C$1007</f>
        <v>Information sources</v>
      </c>
      <c r="E76" s="5" t="s">
        <v>1953</v>
      </c>
      <c r="F76" s="5" t="s">
        <v>1953</v>
      </c>
      <c r="G76" s="5" t="s">
        <v>1953</v>
      </c>
      <c r="H76" s="5" t="s">
        <v>1953</v>
      </c>
      <c r="I76" s="5" t="s">
        <v>1953</v>
      </c>
      <c r="J76" s="5" t="s">
        <v>1953</v>
      </c>
      <c r="K76" s="5" t="s">
        <v>1953</v>
      </c>
    </row>
    <row r="77" spans="3:14" ht="15.5" outlineLevel="2" thickBot="1" x14ac:dyDescent="0.9">
      <c r="C77" s="20"/>
      <c r="D77" s="20" t="str">
        <f>LINK!$C$1008</f>
        <v>Standard?</v>
      </c>
      <c r="E77" s="3"/>
      <c r="F77" s="4"/>
      <c r="G77" s="5"/>
      <c r="H77" s="5"/>
      <c r="I77" s="5"/>
      <c r="J77" s="5"/>
      <c r="K77" s="5"/>
    </row>
    <row r="78" spans="3:14" outlineLevel="1" x14ac:dyDescent="0.75">
      <c r="C78" s="22"/>
      <c r="D78" s="22"/>
      <c r="E78" s="22"/>
      <c r="F78" s="22"/>
      <c r="G78" s="22"/>
      <c r="H78" s="22"/>
      <c r="I78" s="22"/>
      <c r="J78" s="22"/>
      <c r="K78" s="22"/>
    </row>
    <row r="79" spans="3:14" ht="15.5" outlineLevel="2" thickBot="1" x14ac:dyDescent="0.9"/>
    <row r="80" spans="3:14" ht="15.5" outlineLevel="1" thickBot="1" x14ac:dyDescent="0.9">
      <c r="C80" s="34" t="str">
        <f>LINK!$C$998</f>
        <v>code</v>
      </c>
      <c r="D80" s="28" t="str">
        <f>LINK!$C$999</f>
        <v>service</v>
      </c>
      <c r="E80" s="21">
        <f>VLOOKUP(C81,overview_of_services!$B$4:$O$111,9,FALSE)</f>
        <v>0</v>
      </c>
      <c r="F80" s="22"/>
      <c r="G80" s="25"/>
      <c r="H80" s="25"/>
      <c r="I80" s="25"/>
      <c r="J80" s="25"/>
      <c r="K80" s="25"/>
    </row>
    <row r="81" spans="3:14" ht="36.75" customHeight="1" outlineLevel="1" thickBot="1" x14ac:dyDescent="0.9">
      <c r="C81" s="33" t="str">
        <f>LINK!C311</f>
        <v>MC-28</v>
      </c>
      <c r="D81" s="37" t="str">
        <f>VLOOKUP(C81,overview_of_services!$B$4:$I$69,3,FALSE)</f>
        <v>Reporting information regarding demand side management performance and operation</v>
      </c>
      <c r="E81" s="41"/>
      <c r="F81" s="414" t="str">
        <f>LINK!$C$1009</f>
        <v>Service group:</v>
      </c>
      <c r="G81" s="733" t="str">
        <f>VLOOKUP(C81,overview_of_services!$B$4:$I$69,2,FALSE)</f>
        <v xml:space="preserve">Feedback - Reporting information </v>
      </c>
      <c r="H81" s="733"/>
      <c r="I81" s="414"/>
      <c r="J81" s="19"/>
      <c r="K81" s="19"/>
      <c r="M81" s="145" t="s">
        <v>1950</v>
      </c>
      <c r="N81" s="145">
        <f>ROW()</f>
        <v>81</v>
      </c>
    </row>
    <row r="82" spans="3:14" outlineLevel="1" x14ac:dyDescent="0.75">
      <c r="C82" s="22"/>
      <c r="D82" s="22"/>
      <c r="E82" s="22"/>
      <c r="F82" s="22"/>
      <c r="G82" s="22"/>
      <c r="H82" s="22"/>
      <c r="I82" s="22"/>
      <c r="J82" s="22"/>
      <c r="K82" s="22"/>
    </row>
    <row r="83" spans="3:14" ht="14.5" customHeight="1" outlineLevel="1" x14ac:dyDescent="0.75">
      <c r="C83" s="734" t="str">
        <f>LINK!$C$1000</f>
        <v>Functionality levels</v>
      </c>
      <c r="D83" s="734"/>
      <c r="E83" s="736" t="str">
        <f>LINK!$C$1006</f>
        <v>IMPACTS</v>
      </c>
      <c r="F83" s="736"/>
      <c r="G83" s="736"/>
      <c r="H83" s="736"/>
      <c r="I83" s="736"/>
      <c r="J83" s="736"/>
      <c r="K83" s="736"/>
    </row>
    <row r="84" spans="3:14" ht="45" outlineLevel="1" thickBot="1" x14ac:dyDescent="0.9">
      <c r="C84" s="735"/>
      <c r="D84" s="735"/>
      <c r="E84" s="26" t="str">
        <f>LINK!$C$966</f>
        <v>Energy efficiency</v>
      </c>
      <c r="F84" s="26" t="str">
        <f>LINK!$C$967</f>
        <v>Energy flexibility and storage</v>
      </c>
      <c r="G84" s="26" t="str">
        <f>LINK!$C$968</f>
        <v>Comfort</v>
      </c>
      <c r="H84" s="26" t="str">
        <f>LINK!$C$969</f>
        <v>Convenience</v>
      </c>
      <c r="I84" s="26" t="str">
        <f>LINK!$C$970</f>
        <v>Health, well-being and accessibility</v>
      </c>
      <c r="J84" s="26" t="str">
        <f>LINK!$C$971</f>
        <v>Maintenance and fault prediction</v>
      </c>
      <c r="K84" s="26" t="str">
        <f>LINK!$C$972</f>
        <v>Information to occupants</v>
      </c>
    </row>
    <row r="85" spans="3:14" ht="21.75" outlineLevel="1" thickTop="1" x14ac:dyDescent="0.75">
      <c r="C85" s="35" t="str">
        <f>LINK!$C$1001</f>
        <v>level 0</v>
      </c>
      <c r="D85" s="21" t="str">
        <f>VLOOKUP(C81,overview_of_services!$B$4:$I$69,4,FALSE)</f>
        <v>None</v>
      </c>
      <c r="E85" s="198">
        <v>0</v>
      </c>
      <c r="F85" s="198">
        <v>0</v>
      </c>
      <c r="G85" s="198">
        <v>0</v>
      </c>
      <c r="H85" s="198">
        <v>0</v>
      </c>
      <c r="I85" s="198">
        <v>0</v>
      </c>
      <c r="J85" s="198">
        <v>0</v>
      </c>
      <c r="K85" s="198">
        <v>0</v>
      </c>
    </row>
    <row r="86" spans="3:14" ht="30" customHeight="1" outlineLevel="1" x14ac:dyDescent="0.75">
      <c r="C86" s="35" t="str">
        <f>LINK!$C$1002</f>
        <v>level 1</v>
      </c>
      <c r="D86" s="21" t="str">
        <f>VLOOKUP(C81,overview_of_services!$B$4:$I$69,5,FALSE)</f>
        <v>Reporting information on current DSM status, including managed energy flows</v>
      </c>
      <c r="E86" s="198">
        <v>0</v>
      </c>
      <c r="F86" s="198">
        <v>1</v>
      </c>
      <c r="G86" s="198">
        <v>0</v>
      </c>
      <c r="H86" s="198">
        <v>0</v>
      </c>
      <c r="I86" s="198">
        <v>0</v>
      </c>
      <c r="J86" s="198">
        <v>0</v>
      </c>
      <c r="K86" s="198">
        <v>2</v>
      </c>
    </row>
    <row r="87" spans="3:14" ht="34.5" customHeight="1" outlineLevel="1" x14ac:dyDescent="0.75">
      <c r="C87" s="35" t="str">
        <f>LINK!$C$1003</f>
        <v>level 2</v>
      </c>
      <c r="D87" s="21" t="str">
        <f>VLOOKUP(C81,overview_of_services!$B$4:$I$69,6,FALSE)</f>
        <v>Reporting information on currenthistorical and predicted DSM status, including managed energy flows</v>
      </c>
      <c r="E87" s="198">
        <v>0</v>
      </c>
      <c r="F87" s="198">
        <v>2</v>
      </c>
      <c r="G87" s="198">
        <v>0</v>
      </c>
      <c r="H87" s="198">
        <v>0</v>
      </c>
      <c r="I87" s="198">
        <v>0</v>
      </c>
      <c r="J87" s="198">
        <v>1</v>
      </c>
      <c r="K87" s="198">
        <v>3</v>
      </c>
    </row>
    <row r="88" spans="3:14" ht="21" outlineLevel="1" x14ac:dyDescent="0.75">
      <c r="C88" s="35" t="str">
        <f>LINK!$C$1004</f>
        <v>level 3</v>
      </c>
      <c r="D88" s="1">
        <f>VLOOKUP(C81,overview_of_services!$B$4:$I$69,7,FALSE)</f>
        <v>0</v>
      </c>
      <c r="E88" s="198"/>
      <c r="F88" s="198"/>
      <c r="G88" s="198"/>
      <c r="H88" s="198"/>
      <c r="I88" s="198"/>
      <c r="J88" s="198"/>
      <c r="K88" s="198"/>
    </row>
    <row r="89" spans="3:14" ht="21" outlineLevel="1" x14ac:dyDescent="0.75">
      <c r="C89" s="35" t="str">
        <f>LINK!$C$1005</f>
        <v>level 4</v>
      </c>
      <c r="D89" s="1">
        <f>VLOOKUP(C81,overview_of_services!$B$4:$I$69,8,FALSE)</f>
        <v>0</v>
      </c>
      <c r="E89" s="200"/>
      <c r="F89" s="198"/>
      <c r="G89" s="200"/>
      <c r="H89" s="200"/>
      <c r="I89" s="198"/>
      <c r="J89" s="198"/>
      <c r="K89" s="198"/>
    </row>
    <row r="90" spans="3:14" ht="15.5" outlineLevel="1" thickBot="1" x14ac:dyDescent="0.9">
      <c r="C90" s="23"/>
      <c r="D90" s="23"/>
      <c r="E90" s="24"/>
      <c r="F90" s="24"/>
      <c r="G90" s="24"/>
      <c r="H90" s="24"/>
      <c r="I90" s="24"/>
      <c r="J90" s="24"/>
      <c r="K90" s="24"/>
    </row>
    <row r="91" spans="3:14" ht="15.5" outlineLevel="2" thickBot="1" x14ac:dyDescent="0.9">
      <c r="C91" s="20"/>
      <c r="D91" s="20" t="str">
        <f>LINK!$C$1007</f>
        <v>Information sources</v>
      </c>
      <c r="E91" s="5" t="s">
        <v>1953</v>
      </c>
      <c r="F91" s="5" t="s">
        <v>1953</v>
      </c>
      <c r="G91" s="5" t="s">
        <v>1953</v>
      </c>
      <c r="H91" s="5" t="s">
        <v>1953</v>
      </c>
      <c r="I91" s="5" t="s">
        <v>1953</v>
      </c>
      <c r="J91" s="5" t="s">
        <v>1953</v>
      </c>
      <c r="K91" s="5" t="s">
        <v>1953</v>
      </c>
    </row>
    <row r="92" spans="3:14" ht="15.5" outlineLevel="2" thickBot="1" x14ac:dyDescent="0.9">
      <c r="C92" s="20"/>
      <c r="D92" s="20" t="str">
        <f>LINK!$C$1008</f>
        <v>Standard?</v>
      </c>
      <c r="E92" s="3"/>
      <c r="F92" s="4"/>
      <c r="G92" s="5"/>
      <c r="H92" s="5"/>
      <c r="I92" s="5"/>
      <c r="J92" s="5"/>
      <c r="K92" s="5"/>
    </row>
    <row r="93" spans="3:14" ht="15.5" outlineLevel="2" thickBot="1" x14ac:dyDescent="0.9"/>
    <row r="94" spans="3:14" ht="15.5" outlineLevel="1" thickBot="1" x14ac:dyDescent="0.9">
      <c r="C94" s="34" t="str">
        <f>LINK!$C$998</f>
        <v>code</v>
      </c>
      <c r="D94" s="28" t="str">
        <f>LINK!$C$999</f>
        <v>service</v>
      </c>
      <c r="E94" s="21">
        <f>VLOOKUP(C95,overview_of_services!$B$4:$O$111,9,FALSE)</f>
        <v>0</v>
      </c>
      <c r="F94" s="22"/>
      <c r="G94" s="25"/>
      <c r="H94" s="25"/>
      <c r="I94" s="25"/>
      <c r="J94" s="25"/>
      <c r="K94" s="25"/>
    </row>
    <row r="95" spans="3:14" ht="16.75" outlineLevel="1" thickBot="1" x14ac:dyDescent="0.9">
      <c r="C95" s="33" t="str">
        <f>LINK!C312</f>
        <v>MC-29</v>
      </c>
      <c r="D95" s="37" t="str">
        <f>VLOOKUP(C95,overview_of_services!$B$4:$I$69,3,FALSE)</f>
        <v>Override of DSM control</v>
      </c>
      <c r="E95" s="41"/>
      <c r="F95" s="414" t="str">
        <f>LINK!$C$1009</f>
        <v>Service group:</v>
      </c>
      <c r="G95" s="733" t="str">
        <f>VLOOKUP(C95,overview_of_services!$B$4:$I$69,2,FALSE)</f>
        <v>Override control</v>
      </c>
      <c r="H95" s="733"/>
      <c r="I95" s="414"/>
      <c r="J95" s="19"/>
      <c r="K95" s="19"/>
      <c r="M95" s="145" t="s">
        <v>1950</v>
      </c>
      <c r="N95" s="145">
        <f>ROW()</f>
        <v>95</v>
      </c>
    </row>
    <row r="96" spans="3:14" outlineLevel="1" x14ac:dyDescent="0.75">
      <c r="C96" s="22"/>
      <c r="D96" s="22"/>
      <c r="E96" s="22"/>
      <c r="F96" s="22"/>
      <c r="G96" s="22"/>
      <c r="H96" s="22"/>
      <c r="I96" s="22"/>
      <c r="J96" s="22"/>
      <c r="K96" s="22"/>
    </row>
    <row r="97" spans="3:14" ht="14.5" customHeight="1" outlineLevel="1" x14ac:dyDescent="0.75">
      <c r="C97" s="734" t="str">
        <f>LINK!$C$1000</f>
        <v>Functionality levels</v>
      </c>
      <c r="D97" s="734"/>
      <c r="E97" s="736" t="str">
        <f>LINK!$C$1006</f>
        <v>IMPACTS</v>
      </c>
      <c r="F97" s="736"/>
      <c r="G97" s="736"/>
      <c r="H97" s="736"/>
      <c r="I97" s="736"/>
      <c r="J97" s="736"/>
      <c r="K97" s="736"/>
    </row>
    <row r="98" spans="3:14" ht="45" outlineLevel="1" thickBot="1" x14ac:dyDescent="0.9">
      <c r="C98" s="735"/>
      <c r="D98" s="735"/>
      <c r="E98" s="26" t="str">
        <f>LINK!$C$966</f>
        <v>Energy efficiency</v>
      </c>
      <c r="F98" s="26" t="str">
        <f>LINK!$C$967</f>
        <v>Energy flexibility and storage</v>
      </c>
      <c r="G98" s="26" t="str">
        <f>LINK!$C$968</f>
        <v>Comfort</v>
      </c>
      <c r="H98" s="26" t="str">
        <f>LINK!$C$969</f>
        <v>Convenience</v>
      </c>
      <c r="I98" s="26" t="str">
        <f>LINK!$C$970</f>
        <v>Health, well-being and accessibility</v>
      </c>
      <c r="J98" s="26" t="str">
        <f>LINK!$C$971</f>
        <v>Maintenance and fault prediction</v>
      </c>
      <c r="K98" s="26" t="str">
        <f>LINK!$C$972</f>
        <v>Information to occupants</v>
      </c>
    </row>
    <row r="99" spans="3:14" ht="21.75" outlineLevel="1" thickTop="1" x14ac:dyDescent="0.75">
      <c r="C99" s="35" t="str">
        <f>LINK!$C$1001</f>
        <v>level 0</v>
      </c>
      <c r="D99" s="21" t="str">
        <f>VLOOKUP(C95,overview_of_services!$B$4:$I$69,4,FALSE)</f>
        <v>No DSM control</v>
      </c>
      <c r="E99" s="198">
        <v>0</v>
      </c>
      <c r="F99" s="198">
        <v>0</v>
      </c>
      <c r="G99" s="198">
        <v>0</v>
      </c>
      <c r="H99" s="198">
        <v>0</v>
      </c>
      <c r="I99" s="198">
        <v>0</v>
      </c>
      <c r="J99" s="198">
        <v>0</v>
      </c>
      <c r="K99" s="198">
        <v>0</v>
      </c>
    </row>
    <row r="100" spans="3:14" ht="54" customHeight="1" outlineLevel="1" x14ac:dyDescent="0.75">
      <c r="C100" s="35" t="str">
        <f>LINK!$C$1002</f>
        <v>level 1</v>
      </c>
      <c r="D100" s="21" t="str">
        <f>VLOOKUP(C95,overview_of_services!$B$4:$I$69,5,FALSE)</f>
        <v>DSM control without the possibility to override this control by the building user (occupant or facility manager)</v>
      </c>
      <c r="E100" s="198">
        <v>0</v>
      </c>
      <c r="F100" s="198">
        <v>3</v>
      </c>
      <c r="G100" s="236">
        <v>-2</v>
      </c>
      <c r="H100" s="198">
        <v>0</v>
      </c>
      <c r="I100" s="198">
        <v>0</v>
      </c>
      <c r="J100" s="236">
        <v>-1</v>
      </c>
      <c r="K100" s="236">
        <v>-2</v>
      </c>
    </row>
    <row r="101" spans="3:14" ht="21" outlineLevel="1" x14ac:dyDescent="0.75">
      <c r="C101" s="35" t="str">
        <f>LINK!$C$1003</f>
        <v>level 2</v>
      </c>
      <c r="D101" s="21" t="str">
        <f>VLOOKUP(C95,overview_of_services!$B$4:$I$69,6,FALSE)</f>
        <v xml:space="preserve">Manual override and reactivation of DSM control by the building user </v>
      </c>
      <c r="E101" s="198">
        <v>0</v>
      </c>
      <c r="F101" s="198">
        <v>1</v>
      </c>
      <c r="G101" s="198">
        <v>0</v>
      </c>
      <c r="H101" s="198">
        <v>1</v>
      </c>
      <c r="I101" s="198">
        <v>0</v>
      </c>
      <c r="J101" s="198">
        <v>0</v>
      </c>
      <c r="K101" s="198">
        <v>0</v>
      </c>
    </row>
    <row r="102" spans="3:14" ht="29.5" outlineLevel="1" x14ac:dyDescent="0.75">
      <c r="C102" s="35" t="str">
        <f>LINK!$C$1004</f>
        <v>level 3</v>
      </c>
      <c r="D102" s="21" t="str">
        <f>VLOOKUP(C95,overview_of_services!$B$4:$I$69,7,FALSE)</f>
        <v xml:space="preserve">Scheduled override of DSM control (and reactivation) by the building user </v>
      </c>
      <c r="E102" s="198">
        <v>0</v>
      </c>
      <c r="F102" s="198">
        <v>1</v>
      </c>
      <c r="G102" s="198">
        <v>0</v>
      </c>
      <c r="H102" s="198">
        <v>2</v>
      </c>
      <c r="I102" s="198">
        <v>0</v>
      </c>
      <c r="J102" s="198">
        <v>1</v>
      </c>
      <c r="K102" s="198">
        <v>0</v>
      </c>
    </row>
    <row r="103" spans="3:14" ht="32.25" customHeight="1" outlineLevel="1" x14ac:dyDescent="0.75">
      <c r="C103" s="35" t="str">
        <f>LINK!$C$1005</f>
        <v>level 4</v>
      </c>
      <c r="D103" s="21" t="str">
        <f>VLOOKUP(C95,overview_of_services!$B$4:$I$69,8,FALSE)</f>
        <v>Scheduled override of DSM control and reactivation with optimised control</v>
      </c>
      <c r="E103" s="198">
        <v>0</v>
      </c>
      <c r="F103" s="198">
        <v>2</v>
      </c>
      <c r="G103" s="198">
        <v>0</v>
      </c>
      <c r="H103" s="198">
        <v>3</v>
      </c>
      <c r="I103" s="198">
        <v>0</v>
      </c>
      <c r="J103" s="198">
        <v>1</v>
      </c>
      <c r="K103" s="198">
        <v>0</v>
      </c>
    </row>
    <row r="104" spans="3:14" ht="15.5" outlineLevel="1" thickBot="1" x14ac:dyDescent="0.9">
      <c r="C104" s="23"/>
      <c r="D104" s="23"/>
      <c r="E104" s="24"/>
      <c r="F104" s="24"/>
      <c r="G104" s="24"/>
      <c r="H104" s="24"/>
      <c r="I104" s="24"/>
      <c r="J104" s="24"/>
      <c r="K104" s="24"/>
    </row>
    <row r="105" spans="3:14" ht="15.5" outlineLevel="2" thickBot="1" x14ac:dyDescent="0.9">
      <c r="C105" s="20"/>
      <c r="D105" s="20" t="str">
        <f>LINK!$C$1007</f>
        <v>Information sources</v>
      </c>
      <c r="E105" s="5" t="s">
        <v>1953</v>
      </c>
      <c r="F105" s="5" t="s">
        <v>1953</v>
      </c>
      <c r="G105" s="5" t="s">
        <v>1953</v>
      </c>
      <c r="H105" s="5" t="s">
        <v>1953</v>
      </c>
      <c r="I105" s="5" t="s">
        <v>1953</v>
      </c>
      <c r="J105" s="5" t="s">
        <v>1953</v>
      </c>
      <c r="K105" s="5" t="s">
        <v>1953</v>
      </c>
    </row>
    <row r="106" spans="3:14" ht="15.5" outlineLevel="2" thickBot="1" x14ac:dyDescent="0.9">
      <c r="C106" s="20"/>
      <c r="D106" s="20" t="str">
        <f>LINK!$C$1008</f>
        <v>Standard?</v>
      </c>
      <c r="E106" s="3"/>
      <c r="F106" s="4"/>
      <c r="G106" s="5"/>
      <c r="H106" s="5"/>
      <c r="I106" s="5"/>
      <c r="J106" s="5"/>
      <c r="K106" s="5"/>
    </row>
    <row r="107" spans="3:14" ht="15.5" outlineLevel="2" thickBot="1" x14ac:dyDescent="0.9"/>
    <row r="108" spans="3:14" ht="15.5" outlineLevel="1" thickBot="1" x14ac:dyDescent="0.9">
      <c r="C108" s="34" t="str">
        <f>LINK!$C$998</f>
        <v>code</v>
      </c>
      <c r="D108" s="28" t="str">
        <f>LINK!$C$999</f>
        <v>service</v>
      </c>
      <c r="E108" s="21">
        <f>VLOOKUP(C109,overview_of_services!$B$4:$O$111,9,FALSE)</f>
        <v>1</v>
      </c>
      <c r="F108" s="22"/>
      <c r="G108" s="25"/>
      <c r="H108" s="25"/>
      <c r="I108" s="25"/>
      <c r="J108" s="25"/>
      <c r="K108" s="25"/>
    </row>
    <row r="109" spans="3:14" ht="48.75" outlineLevel="1" thickBot="1" x14ac:dyDescent="0.9">
      <c r="C109" s="33" t="str">
        <f>LINK!C313</f>
        <v>MC-30</v>
      </c>
      <c r="D109" s="37" t="str">
        <f>VLOOKUP(C109,overview_of_services!$B$4:$I$69,3,FALSE)</f>
        <v>Single platform that allows automated control &amp; coordination between TBS + optimization of energy flow based on occupancy, weather and grid signals</v>
      </c>
      <c r="E109" s="41"/>
      <c r="F109" s="414" t="str">
        <f>LINK!$C$1009</f>
        <v>Service group:</v>
      </c>
      <c r="G109" s="733" t="str">
        <f>VLOOKUP(C109,overview_of_services!$B$4:$I$69,2,FALSE)</f>
        <v>Single platform that allows automated control &amp; coordination between TBS + optimization of energy flow based on occupancy, weather and grid signals</v>
      </c>
      <c r="H109" s="733"/>
      <c r="I109" s="414"/>
      <c r="J109" s="19"/>
      <c r="K109" s="19"/>
      <c r="M109" s="145" t="s">
        <v>1950</v>
      </c>
      <c r="N109" s="145">
        <f>ROW()</f>
        <v>109</v>
      </c>
    </row>
    <row r="110" spans="3:14" outlineLevel="1" x14ac:dyDescent="0.75">
      <c r="C110" s="22"/>
      <c r="D110" s="22"/>
      <c r="E110" s="22"/>
      <c r="F110" s="22"/>
      <c r="G110" s="22"/>
      <c r="H110" s="22"/>
      <c r="I110" s="22"/>
      <c r="J110" s="22"/>
      <c r="K110" s="22"/>
    </row>
    <row r="111" spans="3:14" ht="14.5" customHeight="1" outlineLevel="1" x14ac:dyDescent="0.75">
      <c r="C111" s="734" t="str">
        <f>LINK!$C$1000</f>
        <v>Functionality levels</v>
      </c>
      <c r="D111" s="734"/>
      <c r="E111" s="736" t="str">
        <f>LINK!$C$1006</f>
        <v>IMPACTS</v>
      </c>
      <c r="F111" s="736"/>
      <c r="G111" s="736"/>
      <c r="H111" s="736"/>
      <c r="I111" s="736"/>
      <c r="J111" s="736"/>
      <c r="K111" s="736"/>
    </row>
    <row r="112" spans="3:14" ht="45" outlineLevel="1" thickBot="1" x14ac:dyDescent="0.9">
      <c r="C112" s="735"/>
      <c r="D112" s="735"/>
      <c r="E112" s="26" t="str">
        <f>LINK!$C$966</f>
        <v>Energy efficiency</v>
      </c>
      <c r="F112" s="26" t="str">
        <f>LINK!$C$967</f>
        <v>Energy flexibility and storage</v>
      </c>
      <c r="G112" s="26" t="str">
        <f>LINK!$C$968</f>
        <v>Comfort</v>
      </c>
      <c r="H112" s="26" t="str">
        <f>LINK!$C$969</f>
        <v>Convenience</v>
      </c>
      <c r="I112" s="26" t="str">
        <f>LINK!$C$970</f>
        <v>Health, well-being and accessibility</v>
      </c>
      <c r="J112" s="26" t="str">
        <f>LINK!$C$971</f>
        <v>Maintenance and fault prediction</v>
      </c>
      <c r="K112" s="26" t="str">
        <f>LINK!$C$972</f>
        <v>Information to occupants</v>
      </c>
    </row>
    <row r="113" spans="3:14" ht="21.75" outlineLevel="1" thickTop="1" x14ac:dyDescent="0.75">
      <c r="C113" s="35" t="str">
        <f>LINK!$C$1001</f>
        <v>level 0</v>
      </c>
      <c r="D113" s="21" t="str">
        <f>VLOOKUP(C109,overview_of_services!$B$4:$I$69,4,FALSE)</f>
        <v>None</v>
      </c>
      <c r="E113" s="198">
        <v>0</v>
      </c>
      <c r="F113" s="198">
        <v>0</v>
      </c>
      <c r="G113" s="198">
        <v>0</v>
      </c>
      <c r="H113" s="198">
        <v>0</v>
      </c>
      <c r="I113" s="198">
        <v>0</v>
      </c>
      <c r="J113" s="198">
        <v>0</v>
      </c>
      <c r="K113" s="198">
        <v>0</v>
      </c>
    </row>
    <row r="114" spans="3:14" ht="21" outlineLevel="1" x14ac:dyDescent="0.75">
      <c r="C114" s="35" t="str">
        <f>LINK!$C$1002</f>
        <v>level 1</v>
      </c>
      <c r="D114" s="21" t="str">
        <f>VLOOKUP(C109,overview_of_services!$B$4:$I$69,5,FALSE)</f>
        <v>Single platform that allows manual control of multiple TBS</v>
      </c>
      <c r="E114" s="198">
        <v>0</v>
      </c>
      <c r="F114" s="198">
        <v>0</v>
      </c>
      <c r="G114" s="198">
        <v>0</v>
      </c>
      <c r="H114" s="198">
        <v>1</v>
      </c>
      <c r="I114" s="198">
        <v>0</v>
      </c>
      <c r="J114" s="198">
        <v>1</v>
      </c>
      <c r="K114" s="198">
        <v>0</v>
      </c>
    </row>
    <row r="115" spans="3:14" ht="29.5" outlineLevel="1" x14ac:dyDescent="0.75">
      <c r="C115" s="35" t="str">
        <f>LINK!$C$1003</f>
        <v>level 2</v>
      </c>
      <c r="D115" s="21" t="str">
        <f>VLOOKUP(C109,overview_of_services!$B$4:$I$69,6,FALSE)</f>
        <v>Single platform that allows automated control &amp; coordination between TBS</v>
      </c>
      <c r="E115" s="198">
        <v>1</v>
      </c>
      <c r="F115" s="198">
        <v>0</v>
      </c>
      <c r="G115" s="198">
        <v>0</v>
      </c>
      <c r="H115" s="198">
        <v>2</v>
      </c>
      <c r="I115" s="198">
        <v>0</v>
      </c>
      <c r="J115" s="198">
        <v>1</v>
      </c>
      <c r="K115" s="198">
        <v>0</v>
      </c>
    </row>
    <row r="116" spans="3:14" ht="43.5" customHeight="1" outlineLevel="1" x14ac:dyDescent="0.75">
      <c r="C116" s="35" t="str">
        <f>LINK!$C$1004</f>
        <v>level 3</v>
      </c>
      <c r="D116" s="21" t="str">
        <f>VLOOKUP(C109,overview_of_services!$B$4:$I$69,7,FALSE)</f>
        <v>Single platform that allows automated control &amp; coordination between TBS + optimization of energy flow based on occupancy, weather and grid signals</v>
      </c>
      <c r="E116" s="198">
        <v>2</v>
      </c>
      <c r="F116" s="198">
        <v>0</v>
      </c>
      <c r="G116" s="198">
        <v>0</v>
      </c>
      <c r="H116" s="198">
        <v>3</v>
      </c>
      <c r="I116" s="198">
        <v>0</v>
      </c>
      <c r="J116" s="198">
        <v>1</v>
      </c>
      <c r="K116" s="198">
        <v>0</v>
      </c>
    </row>
    <row r="117" spans="3:14" ht="21" outlineLevel="1" x14ac:dyDescent="0.75">
      <c r="C117" s="35" t="str">
        <f>LINK!$C$1005</f>
        <v>level 4</v>
      </c>
      <c r="D117" s="162">
        <f>VLOOKUP(C109,overview_of_services!$B$4:$I$69,8,FALSE)</f>
        <v>0</v>
      </c>
      <c r="E117" s="198"/>
      <c r="F117" s="198"/>
      <c r="G117" s="198"/>
      <c r="H117" s="198"/>
      <c r="I117" s="198"/>
      <c r="J117" s="201"/>
      <c r="K117" s="201"/>
    </row>
    <row r="118" spans="3:14" ht="15.5" outlineLevel="1" thickBot="1" x14ac:dyDescent="0.9">
      <c r="C118" s="23"/>
      <c r="D118" s="23"/>
      <c r="E118" s="24"/>
      <c r="F118" s="24"/>
      <c r="G118" s="24"/>
      <c r="H118" s="24"/>
      <c r="I118" s="24"/>
      <c r="J118" s="24"/>
      <c r="K118" s="24"/>
    </row>
    <row r="119" spans="3:14" ht="15.5" outlineLevel="2" thickBot="1" x14ac:dyDescent="0.9">
      <c r="C119" s="20"/>
      <c r="D119" s="20" t="str">
        <f>LINK!$C$1007</f>
        <v>Information sources</v>
      </c>
      <c r="E119" s="5" t="s">
        <v>1953</v>
      </c>
      <c r="F119" s="5" t="s">
        <v>1953</v>
      </c>
      <c r="G119" s="5" t="s">
        <v>1953</v>
      </c>
      <c r="H119" s="5" t="s">
        <v>1953</v>
      </c>
      <c r="I119" s="5" t="s">
        <v>1953</v>
      </c>
      <c r="J119" s="5" t="s">
        <v>1953</v>
      </c>
      <c r="K119" s="5" t="s">
        <v>1953</v>
      </c>
    </row>
    <row r="120" spans="3:14" ht="15.5" outlineLevel="2" thickBot="1" x14ac:dyDescent="0.9">
      <c r="C120" s="20"/>
      <c r="D120" s="20" t="str">
        <f>LINK!$C$1008</f>
        <v>Standard?</v>
      </c>
      <c r="E120" s="3"/>
      <c r="F120" s="4"/>
      <c r="G120" s="5"/>
      <c r="H120" s="5"/>
      <c r="I120" s="5"/>
      <c r="J120" s="5"/>
      <c r="K120" s="5"/>
    </row>
    <row r="121" spans="3:14" outlineLevel="2" x14ac:dyDescent="0.75"/>
    <row r="122" spans="3:14" ht="15.5" outlineLevel="1" thickBot="1" x14ac:dyDescent="0.9"/>
    <row r="123" spans="3:14" ht="15.5" thickBot="1" x14ac:dyDescent="0.9">
      <c r="C123" s="34" t="str">
        <f>LINK!$C$998</f>
        <v>code</v>
      </c>
      <c r="D123" s="28" t="str">
        <f>LINK!$C$999</f>
        <v>service</v>
      </c>
      <c r="E123" s="21">
        <f>VLOOKUP(C124,overview_of_services!$B$4:$O$111,9,FALSE)</f>
        <v>0</v>
      </c>
      <c r="F123" s="22"/>
      <c r="G123" s="25"/>
      <c r="H123" s="25"/>
      <c r="I123" s="25"/>
      <c r="J123" s="25"/>
      <c r="K123" s="25"/>
      <c r="L123" s="141"/>
      <c r="M123" s="141"/>
      <c r="N123" s="141"/>
    </row>
    <row r="124" spans="3:14" ht="16.75" thickBot="1" x14ac:dyDescent="0.9">
      <c r="C124" s="33" t="str">
        <f>LINK!C935</f>
        <v>MC-E1</v>
      </c>
      <c r="D124" s="144" t="str">
        <f>VLOOKUP(C124,overview_of_services!$B$4:$I$111,3,FALSE)</f>
        <v>User defined smart ready service 41</v>
      </c>
      <c r="E124" s="41"/>
      <c r="F124" s="414" t="str">
        <f>LINK!$C$1009</f>
        <v>Service group:</v>
      </c>
      <c r="G124" s="733" t="str">
        <f>VLOOKUP(C124,overview_of_services!$B$4:$I$111,2,FALSE)</f>
        <v>User defined service group 41</v>
      </c>
      <c r="H124" s="733"/>
      <c r="I124" s="414"/>
      <c r="J124" s="19"/>
      <c r="K124" s="19"/>
      <c r="L124" s="141"/>
      <c r="M124" s="145" t="s">
        <v>1950</v>
      </c>
      <c r="N124" s="145">
        <f>ROW()</f>
        <v>124</v>
      </c>
    </row>
    <row r="125" spans="3:14" x14ac:dyDescent="0.75">
      <c r="C125" s="22"/>
      <c r="D125" s="22"/>
      <c r="E125" s="22"/>
      <c r="F125" s="22"/>
      <c r="G125" s="22"/>
      <c r="H125" s="22"/>
      <c r="I125" s="22"/>
      <c r="J125" s="22"/>
      <c r="K125" s="22"/>
      <c r="L125" s="141"/>
      <c r="M125" s="141"/>
      <c r="N125" s="141"/>
    </row>
    <row r="126" spans="3:14" ht="14.5" customHeight="1" x14ac:dyDescent="0.75">
      <c r="C126" s="734" t="str">
        <f>LINK!$C$1000</f>
        <v>Functionality levels</v>
      </c>
      <c r="D126" s="734"/>
      <c r="E126" s="736" t="str">
        <f>LINK!$C$1006</f>
        <v>IMPACTS</v>
      </c>
      <c r="F126" s="736"/>
      <c r="G126" s="736"/>
      <c r="H126" s="736"/>
      <c r="I126" s="736"/>
      <c r="J126" s="736"/>
      <c r="K126" s="736"/>
      <c r="L126" s="141"/>
      <c r="M126" s="141"/>
      <c r="N126" s="141"/>
    </row>
    <row r="127" spans="3:14" ht="45" thickBot="1" x14ac:dyDescent="0.9">
      <c r="C127" s="735"/>
      <c r="D127" s="735"/>
      <c r="E127" s="26" t="str">
        <f>LINK!$C$966</f>
        <v>Energy efficiency</v>
      </c>
      <c r="F127" s="26" t="str">
        <f>LINK!$C$967</f>
        <v>Energy flexibility and storage</v>
      </c>
      <c r="G127" s="26" t="str">
        <f>LINK!$C$968</f>
        <v>Comfort</v>
      </c>
      <c r="H127" s="26" t="str">
        <f>LINK!$C$969</f>
        <v>Convenience</v>
      </c>
      <c r="I127" s="26" t="str">
        <f>LINK!$C$970</f>
        <v>Health, well-being and accessibility</v>
      </c>
      <c r="J127" s="26" t="str">
        <f>LINK!$C$971</f>
        <v>Maintenance and fault prediction</v>
      </c>
      <c r="K127" s="26" t="str">
        <f>LINK!$C$972</f>
        <v>Information to occupants</v>
      </c>
      <c r="L127" s="141"/>
      <c r="M127" s="141"/>
      <c r="N127" s="141"/>
    </row>
    <row r="128" spans="3:14" ht="15.5" thickTop="1" x14ac:dyDescent="0.75">
      <c r="C128" s="35" t="str">
        <f>LINK!$C$1001</f>
        <v>level 0</v>
      </c>
      <c r="D128" s="21" t="str">
        <f>VLOOKUP(C124,overview_of_services!$B$4:$I$111,4,FALSE)</f>
        <v>User defined level 1-0</v>
      </c>
      <c r="E128" s="237">
        <v>0</v>
      </c>
      <c r="F128" s="237">
        <v>0</v>
      </c>
      <c r="G128" s="237">
        <v>0</v>
      </c>
      <c r="H128" s="237">
        <v>0</v>
      </c>
      <c r="I128" s="237">
        <v>0</v>
      </c>
      <c r="J128" s="237">
        <v>0</v>
      </c>
      <c r="K128" s="237">
        <v>0</v>
      </c>
      <c r="L128" s="141"/>
      <c r="M128" s="141"/>
      <c r="N128" s="141"/>
    </row>
    <row r="129" spans="3:14" x14ac:dyDescent="0.75">
      <c r="C129" s="35" t="str">
        <f>LINK!$C$1002</f>
        <v>level 1</v>
      </c>
      <c r="D129" s="1" t="str">
        <f>VLOOKUP(C124,overview_of_services!$B$4:$I$111,5,FALSE)</f>
        <v>User defined level 1-1</v>
      </c>
      <c r="E129" s="237">
        <v>0</v>
      </c>
      <c r="F129" s="237">
        <v>0</v>
      </c>
      <c r="G129" s="237">
        <v>0</v>
      </c>
      <c r="H129" s="237">
        <v>0</v>
      </c>
      <c r="I129" s="237">
        <v>0</v>
      </c>
      <c r="J129" s="237">
        <v>0</v>
      </c>
      <c r="K129" s="237">
        <v>0</v>
      </c>
      <c r="L129" s="141"/>
      <c r="M129" s="141"/>
      <c r="N129" s="141"/>
    </row>
    <row r="130" spans="3:14" x14ac:dyDescent="0.75">
      <c r="C130" s="35" t="str">
        <f>LINK!$C$1003</f>
        <v>level 2</v>
      </c>
      <c r="D130" s="1" t="str">
        <f>VLOOKUP(C124,overview_of_services!$B$4:$I$111,6,FALSE)</f>
        <v>User defined level 1-2</v>
      </c>
      <c r="E130" s="237">
        <v>0</v>
      </c>
      <c r="F130" s="237">
        <v>0</v>
      </c>
      <c r="G130" s="237">
        <v>0</v>
      </c>
      <c r="H130" s="237">
        <v>0</v>
      </c>
      <c r="I130" s="237">
        <v>0</v>
      </c>
      <c r="J130" s="237">
        <v>0</v>
      </c>
      <c r="K130" s="237">
        <v>0</v>
      </c>
      <c r="L130" s="141"/>
      <c r="M130" s="141"/>
      <c r="N130" s="141"/>
    </row>
    <row r="131" spans="3:14" x14ac:dyDescent="0.75">
      <c r="C131" s="35" t="str">
        <f>LINK!$C$1004</f>
        <v>level 3</v>
      </c>
      <c r="D131" s="1" t="str">
        <f>VLOOKUP(C124,overview_of_services!$B$4:$I$111,7,FALSE)</f>
        <v>User defined level 1-3</v>
      </c>
      <c r="E131" s="237">
        <v>0</v>
      </c>
      <c r="F131" s="237">
        <v>0</v>
      </c>
      <c r="G131" s="237">
        <v>0</v>
      </c>
      <c r="H131" s="237">
        <v>0</v>
      </c>
      <c r="I131" s="237">
        <v>0</v>
      </c>
      <c r="J131" s="237">
        <v>0</v>
      </c>
      <c r="K131" s="237">
        <v>0</v>
      </c>
      <c r="L131" s="141"/>
      <c r="M131" s="141"/>
      <c r="N131" s="141"/>
    </row>
    <row r="132" spans="3:14" x14ac:dyDescent="0.75">
      <c r="C132" s="35" t="str">
        <f>LINK!$C$1005</f>
        <v>level 4</v>
      </c>
      <c r="D132" s="1" t="str">
        <f>VLOOKUP(C124,overview_of_services!$B$4:$I$111,8,FALSE)</f>
        <v>User defined level 1-4</v>
      </c>
      <c r="E132" s="237">
        <v>0</v>
      </c>
      <c r="F132" s="237">
        <v>0</v>
      </c>
      <c r="G132" s="237">
        <v>0</v>
      </c>
      <c r="H132" s="237">
        <v>0</v>
      </c>
      <c r="I132" s="237">
        <v>0</v>
      </c>
      <c r="J132" s="237">
        <v>0</v>
      </c>
      <c r="K132" s="237">
        <v>0</v>
      </c>
      <c r="L132" s="141"/>
      <c r="M132" s="141"/>
      <c r="N132" s="141"/>
    </row>
    <row r="133" spans="3:14" ht="15.5" thickBot="1" x14ac:dyDescent="0.9">
      <c r="C133" s="23"/>
      <c r="D133" s="23"/>
      <c r="E133" s="24"/>
      <c r="F133" s="24"/>
      <c r="G133" s="24"/>
      <c r="H133" s="24"/>
      <c r="I133" s="24"/>
      <c r="J133" s="24"/>
      <c r="K133" s="24"/>
      <c r="L133" s="141"/>
      <c r="M133" s="141"/>
      <c r="N133" s="141"/>
    </row>
    <row r="134" spans="3:14" ht="15.5" thickBot="1" x14ac:dyDescent="0.9">
      <c r="C134" s="20"/>
      <c r="D134" s="20" t="str">
        <f>LINK!$C$1007</f>
        <v>Information sources</v>
      </c>
      <c r="E134" s="3" t="s">
        <v>24</v>
      </c>
      <c r="F134" s="5" t="s">
        <v>24</v>
      </c>
      <c r="G134" s="5" t="s">
        <v>24</v>
      </c>
      <c r="H134" s="5" t="s">
        <v>24</v>
      </c>
      <c r="I134" s="5" t="s">
        <v>24</v>
      </c>
      <c r="J134" s="5" t="s">
        <v>24</v>
      </c>
      <c r="K134" s="5" t="s">
        <v>24</v>
      </c>
      <c r="L134" s="141"/>
      <c r="M134" s="141"/>
      <c r="N134" s="141"/>
    </row>
    <row r="135" spans="3:14" ht="15.5" thickBot="1" x14ac:dyDescent="0.9">
      <c r="C135" s="20"/>
      <c r="D135" s="20" t="str">
        <f>LINK!$C$1008</f>
        <v>Standard?</v>
      </c>
      <c r="E135" s="3"/>
      <c r="F135" s="4"/>
      <c r="G135" s="5"/>
      <c r="H135" s="5"/>
      <c r="I135" s="5"/>
      <c r="J135" s="5"/>
      <c r="K135" s="5"/>
      <c r="L135" s="141"/>
      <c r="M135" s="141"/>
      <c r="N135" s="141"/>
    </row>
    <row r="136" spans="3:14" ht="15.5" thickBot="1" x14ac:dyDescent="0.9">
      <c r="L136" s="141"/>
      <c r="M136" s="145"/>
      <c r="N136" s="145"/>
    </row>
    <row r="137" spans="3:14" ht="15.5" thickBot="1" x14ac:dyDescent="0.9">
      <c r="C137" s="34" t="str">
        <f>LINK!$C$998</f>
        <v>code</v>
      </c>
      <c r="D137" s="28" t="str">
        <f>LINK!$C$999</f>
        <v>service</v>
      </c>
      <c r="E137" s="21">
        <f>VLOOKUP(C138,overview_of_services!$B$4:$O$111,9,FALSE)</f>
        <v>0</v>
      </c>
      <c r="F137" s="22"/>
      <c r="G137" s="25"/>
      <c r="H137" s="25"/>
      <c r="I137" s="25"/>
      <c r="J137" s="25"/>
      <c r="K137" s="25"/>
      <c r="L137" s="141"/>
      <c r="M137" s="141"/>
      <c r="N137" s="141"/>
    </row>
    <row r="138" spans="3:14" ht="16.75" thickBot="1" x14ac:dyDescent="0.9">
      <c r="C138" s="33" t="str">
        <f>LINK!C936</f>
        <v>MC-E2</v>
      </c>
      <c r="D138" s="144" t="str">
        <f>VLOOKUP(C138,overview_of_services!$B$4:$I$111,3,FALSE)</f>
        <v>User defined smart ready service 42</v>
      </c>
      <c r="E138" s="41"/>
      <c r="F138" s="414" t="str">
        <f>LINK!$C$1009</f>
        <v>Service group:</v>
      </c>
      <c r="G138" s="733" t="str">
        <f>VLOOKUP(C138,overview_of_services!$B$4:$I$111,2,FALSE)</f>
        <v>User defined service group 42</v>
      </c>
      <c r="H138" s="733"/>
      <c r="I138" s="414"/>
      <c r="J138" s="19"/>
      <c r="K138" s="19"/>
      <c r="L138" s="141"/>
      <c r="M138" s="145" t="s">
        <v>1950</v>
      </c>
      <c r="N138" s="145">
        <f>ROW()</f>
        <v>138</v>
      </c>
    </row>
    <row r="139" spans="3:14" x14ac:dyDescent="0.75">
      <c r="C139" s="22"/>
      <c r="D139" s="22"/>
      <c r="E139" s="22"/>
      <c r="F139" s="22"/>
      <c r="G139" s="22"/>
      <c r="H139" s="22"/>
      <c r="I139" s="22"/>
      <c r="J139" s="22"/>
      <c r="K139" s="22"/>
      <c r="L139" s="141"/>
      <c r="M139" s="141"/>
      <c r="N139" s="141"/>
    </row>
    <row r="140" spans="3:14" ht="14.5" customHeight="1" x14ac:dyDescent="0.75">
      <c r="C140" s="734" t="str">
        <f>LINK!$C$1000</f>
        <v>Functionality levels</v>
      </c>
      <c r="D140" s="734"/>
      <c r="E140" s="736" t="str">
        <f>LINK!$C$1006</f>
        <v>IMPACTS</v>
      </c>
      <c r="F140" s="736"/>
      <c r="G140" s="736"/>
      <c r="H140" s="736"/>
      <c r="I140" s="736"/>
      <c r="J140" s="736"/>
      <c r="K140" s="736"/>
      <c r="L140" s="141"/>
      <c r="M140" s="141"/>
      <c r="N140" s="141"/>
    </row>
    <row r="141" spans="3:14" ht="45" thickBot="1" x14ac:dyDescent="0.9">
      <c r="C141" s="735"/>
      <c r="D141" s="735"/>
      <c r="E141" s="26" t="str">
        <f>LINK!$C$966</f>
        <v>Energy efficiency</v>
      </c>
      <c r="F141" s="26" t="str">
        <f>LINK!$C$967</f>
        <v>Energy flexibility and storage</v>
      </c>
      <c r="G141" s="26" t="str">
        <f>LINK!$C$968</f>
        <v>Comfort</v>
      </c>
      <c r="H141" s="26" t="str">
        <f>LINK!$C$969</f>
        <v>Convenience</v>
      </c>
      <c r="I141" s="26" t="str">
        <f>LINK!$C$970</f>
        <v>Health, well-being and accessibility</v>
      </c>
      <c r="J141" s="26" t="str">
        <f>LINK!$C$971</f>
        <v>Maintenance and fault prediction</v>
      </c>
      <c r="K141" s="26" t="str">
        <f>LINK!$C$972</f>
        <v>Information to occupants</v>
      </c>
      <c r="L141" s="141"/>
      <c r="M141" s="141"/>
      <c r="N141" s="141"/>
    </row>
    <row r="142" spans="3:14" ht="15.5" thickTop="1" x14ac:dyDescent="0.75">
      <c r="C142" s="35" t="str">
        <f>LINK!$C$1001</f>
        <v>level 0</v>
      </c>
      <c r="D142" s="21" t="str">
        <f>VLOOKUP(C138,overview_of_services!$B$4:$I$111,4,FALSE)</f>
        <v>User defined level 1-0</v>
      </c>
      <c r="E142" s="237">
        <v>0</v>
      </c>
      <c r="F142" s="237">
        <v>0</v>
      </c>
      <c r="G142" s="237">
        <v>0</v>
      </c>
      <c r="H142" s="237">
        <v>0</v>
      </c>
      <c r="I142" s="237">
        <v>0</v>
      </c>
      <c r="J142" s="237">
        <v>0</v>
      </c>
      <c r="K142" s="237">
        <v>0</v>
      </c>
      <c r="L142" s="141"/>
      <c r="M142" s="141"/>
      <c r="N142" s="141"/>
    </row>
    <row r="143" spans="3:14" x14ac:dyDescent="0.75">
      <c r="C143" s="35" t="str">
        <f>LINK!$C$1002</f>
        <v>level 1</v>
      </c>
      <c r="D143" s="1" t="str">
        <f>VLOOKUP(C138,overview_of_services!$B$4:$I$111,5,FALSE)</f>
        <v>User defined level 1-1</v>
      </c>
      <c r="E143" s="237">
        <v>0</v>
      </c>
      <c r="F143" s="237">
        <v>0</v>
      </c>
      <c r="G143" s="237">
        <v>0</v>
      </c>
      <c r="H143" s="237">
        <v>0</v>
      </c>
      <c r="I143" s="237">
        <v>0</v>
      </c>
      <c r="J143" s="237">
        <v>0</v>
      </c>
      <c r="K143" s="237">
        <v>0</v>
      </c>
      <c r="L143" s="141"/>
      <c r="M143" s="141"/>
      <c r="N143" s="141"/>
    </row>
    <row r="144" spans="3:14" x14ac:dyDescent="0.75">
      <c r="C144" s="35" t="str">
        <f>LINK!$C$1003</f>
        <v>level 2</v>
      </c>
      <c r="D144" s="1" t="str">
        <f>VLOOKUP(C138,overview_of_services!$B$4:$I$111,6,FALSE)</f>
        <v>User defined level 1-2</v>
      </c>
      <c r="E144" s="237">
        <v>0</v>
      </c>
      <c r="F144" s="237">
        <v>0</v>
      </c>
      <c r="G144" s="237">
        <v>0</v>
      </c>
      <c r="H144" s="237">
        <v>0</v>
      </c>
      <c r="I144" s="237">
        <v>0</v>
      </c>
      <c r="J144" s="237">
        <v>0</v>
      </c>
      <c r="K144" s="237">
        <v>0</v>
      </c>
      <c r="L144" s="141"/>
      <c r="M144" s="141"/>
      <c r="N144" s="141"/>
    </row>
    <row r="145" spans="3:14" x14ac:dyDescent="0.75">
      <c r="C145" s="35" t="str">
        <f>LINK!$C$1004</f>
        <v>level 3</v>
      </c>
      <c r="D145" s="1" t="str">
        <f>VLOOKUP(C138,overview_of_services!$B$4:$I$111,7,FALSE)</f>
        <v>User defined level 1-3</v>
      </c>
      <c r="E145" s="237">
        <v>0</v>
      </c>
      <c r="F145" s="237">
        <v>0</v>
      </c>
      <c r="G145" s="237">
        <v>0</v>
      </c>
      <c r="H145" s="237">
        <v>0</v>
      </c>
      <c r="I145" s="237">
        <v>0</v>
      </c>
      <c r="J145" s="237">
        <v>0</v>
      </c>
      <c r="K145" s="237">
        <v>0</v>
      </c>
      <c r="L145" s="141"/>
      <c r="M145" s="141"/>
      <c r="N145" s="141"/>
    </row>
    <row r="146" spans="3:14" x14ac:dyDescent="0.75">
      <c r="C146" s="35" t="str">
        <f>LINK!$C$1005</f>
        <v>level 4</v>
      </c>
      <c r="D146" s="1" t="str">
        <f>VLOOKUP(C138,overview_of_services!$B$4:$I$111,8,FALSE)</f>
        <v>User defined level 1-4</v>
      </c>
      <c r="E146" s="237">
        <v>0</v>
      </c>
      <c r="F146" s="237">
        <v>0</v>
      </c>
      <c r="G146" s="237">
        <v>0</v>
      </c>
      <c r="H146" s="237">
        <v>0</v>
      </c>
      <c r="I146" s="237">
        <v>0</v>
      </c>
      <c r="J146" s="237">
        <v>0</v>
      </c>
      <c r="K146" s="237">
        <v>0</v>
      </c>
      <c r="L146" s="141"/>
      <c r="M146" s="141"/>
      <c r="N146" s="141"/>
    </row>
    <row r="147" spans="3:14" ht="15.5" thickBot="1" x14ac:dyDescent="0.9">
      <c r="C147" s="23"/>
      <c r="D147" s="23"/>
      <c r="E147" s="24"/>
      <c r="F147" s="24"/>
      <c r="G147" s="24"/>
      <c r="H147" s="24"/>
      <c r="I147" s="24"/>
      <c r="J147" s="24"/>
      <c r="K147" s="24"/>
      <c r="L147" s="141"/>
      <c r="M147" s="141"/>
      <c r="N147" s="141"/>
    </row>
    <row r="148" spans="3:14" ht="15.5" thickBot="1" x14ac:dyDescent="0.9">
      <c r="C148" s="20"/>
      <c r="D148" s="20" t="str">
        <f>LINK!$C$1007</f>
        <v>Information sources</v>
      </c>
      <c r="E148" s="3" t="s">
        <v>24</v>
      </c>
      <c r="F148" s="5" t="s">
        <v>24</v>
      </c>
      <c r="G148" s="5" t="s">
        <v>24</v>
      </c>
      <c r="H148" s="5" t="s">
        <v>24</v>
      </c>
      <c r="I148" s="5" t="s">
        <v>24</v>
      </c>
      <c r="J148" s="5" t="s">
        <v>24</v>
      </c>
      <c r="K148" s="5" t="s">
        <v>24</v>
      </c>
      <c r="L148" s="141"/>
      <c r="M148" s="141"/>
      <c r="N148" s="141"/>
    </row>
    <row r="149" spans="3:14" ht="15.5" thickBot="1" x14ac:dyDescent="0.9">
      <c r="C149" s="20"/>
      <c r="D149" s="20" t="str">
        <f>LINK!$C$1008</f>
        <v>Standard?</v>
      </c>
      <c r="E149" s="3"/>
      <c r="F149" s="4"/>
      <c r="G149" s="5"/>
      <c r="H149" s="5"/>
      <c r="I149" s="5"/>
      <c r="J149" s="5"/>
      <c r="K149" s="5"/>
      <c r="L149" s="141"/>
      <c r="M149" s="141"/>
      <c r="N149" s="141"/>
    </row>
    <row r="150" spans="3:14" ht="15.5" thickBot="1" x14ac:dyDescent="0.9">
      <c r="L150" s="141"/>
      <c r="M150" s="145"/>
      <c r="N150" s="145"/>
    </row>
    <row r="151" spans="3:14" ht="15.5" thickBot="1" x14ac:dyDescent="0.9">
      <c r="C151" s="34" t="str">
        <f>LINK!$C$998</f>
        <v>code</v>
      </c>
      <c r="D151" s="28" t="str">
        <f>LINK!$C$999</f>
        <v>service</v>
      </c>
      <c r="E151" s="21">
        <f>VLOOKUP(C152,overview_of_services!$B$4:$O$111,9,FALSE)</f>
        <v>0</v>
      </c>
      <c r="F151" s="22"/>
      <c r="G151" s="25"/>
      <c r="H151" s="25"/>
      <c r="I151" s="25"/>
      <c r="J151" s="25"/>
      <c r="K151" s="25"/>
      <c r="L151" s="141"/>
      <c r="M151" s="141"/>
      <c r="N151" s="141"/>
    </row>
    <row r="152" spans="3:14" ht="16.75" thickBot="1" x14ac:dyDescent="0.9">
      <c r="C152" s="33" t="str">
        <f>LINK!C937</f>
        <v>MC-E3</v>
      </c>
      <c r="D152" s="144" t="str">
        <f>VLOOKUP(C152,overview_of_services!$B$4:$I$111,3,FALSE)</f>
        <v>User defined smart ready service 43</v>
      </c>
      <c r="E152" s="41"/>
      <c r="F152" s="414" t="str">
        <f>LINK!$C$1009</f>
        <v>Service group:</v>
      </c>
      <c r="G152" s="733" t="str">
        <f>VLOOKUP(C152,overview_of_services!$B$4:$I$111,2,FALSE)</f>
        <v>User defined service group 43</v>
      </c>
      <c r="H152" s="733"/>
      <c r="I152" s="414"/>
      <c r="J152" s="19"/>
      <c r="K152" s="19"/>
      <c r="L152" s="141"/>
      <c r="M152" s="145" t="s">
        <v>1950</v>
      </c>
      <c r="N152" s="145">
        <f>ROW()</f>
        <v>152</v>
      </c>
    </row>
    <row r="153" spans="3:14" x14ac:dyDescent="0.75">
      <c r="C153" s="22"/>
      <c r="D153" s="22"/>
      <c r="E153" s="22"/>
      <c r="F153" s="22"/>
      <c r="G153" s="22"/>
      <c r="H153" s="22"/>
      <c r="I153" s="22"/>
      <c r="J153" s="22"/>
      <c r="K153" s="22"/>
      <c r="L153" s="141"/>
      <c r="M153" s="141"/>
      <c r="N153" s="141"/>
    </row>
    <row r="154" spans="3:14" ht="14.5" customHeight="1" x14ac:dyDescent="0.75">
      <c r="C154" s="734" t="str">
        <f>LINK!$C$1000</f>
        <v>Functionality levels</v>
      </c>
      <c r="D154" s="734"/>
      <c r="E154" s="736" t="str">
        <f>LINK!$C$1006</f>
        <v>IMPACTS</v>
      </c>
      <c r="F154" s="736"/>
      <c r="G154" s="736"/>
      <c r="H154" s="736"/>
      <c r="I154" s="736"/>
      <c r="J154" s="736"/>
      <c r="K154" s="736"/>
      <c r="L154" s="141"/>
      <c r="M154" s="141"/>
      <c r="N154" s="141"/>
    </row>
    <row r="155" spans="3:14" ht="45" thickBot="1" x14ac:dyDescent="0.9">
      <c r="C155" s="735"/>
      <c r="D155" s="735"/>
      <c r="E155" s="26" t="str">
        <f>LINK!$C$966</f>
        <v>Energy efficiency</v>
      </c>
      <c r="F155" s="26" t="str">
        <f>LINK!$C$967</f>
        <v>Energy flexibility and storage</v>
      </c>
      <c r="G155" s="26" t="str">
        <f>LINK!$C$968</f>
        <v>Comfort</v>
      </c>
      <c r="H155" s="26" t="str">
        <f>LINK!$C$969</f>
        <v>Convenience</v>
      </c>
      <c r="I155" s="26" t="str">
        <f>LINK!$C$970</f>
        <v>Health, well-being and accessibility</v>
      </c>
      <c r="J155" s="26" t="str">
        <f>LINK!$C$971</f>
        <v>Maintenance and fault prediction</v>
      </c>
      <c r="K155" s="26" t="str">
        <f>LINK!$C$972</f>
        <v>Information to occupants</v>
      </c>
      <c r="L155" s="141"/>
      <c r="M155" s="141"/>
      <c r="N155" s="141"/>
    </row>
    <row r="156" spans="3:14" ht="15.5" thickTop="1" x14ac:dyDescent="0.75">
      <c r="C156" s="35" t="str">
        <f>LINK!$C$1001</f>
        <v>level 0</v>
      </c>
      <c r="D156" s="21" t="str">
        <f>VLOOKUP(C152,overview_of_services!$B$4:$I$111,4,FALSE)</f>
        <v>User defined level 1-0</v>
      </c>
      <c r="E156" s="237">
        <v>0</v>
      </c>
      <c r="F156" s="237">
        <v>0</v>
      </c>
      <c r="G156" s="237">
        <v>0</v>
      </c>
      <c r="H156" s="237">
        <v>0</v>
      </c>
      <c r="I156" s="237">
        <v>0</v>
      </c>
      <c r="J156" s="237">
        <v>0</v>
      </c>
      <c r="K156" s="237">
        <v>0</v>
      </c>
      <c r="L156" s="141"/>
      <c r="M156" s="141"/>
      <c r="N156" s="141"/>
    </row>
    <row r="157" spans="3:14" x14ac:dyDescent="0.75">
      <c r="C157" s="35" t="str">
        <f>LINK!$C$1002</f>
        <v>level 1</v>
      </c>
      <c r="D157" s="1" t="str">
        <f>VLOOKUP(C152,overview_of_services!$B$4:$I$111,5,FALSE)</f>
        <v>User defined level 1-1</v>
      </c>
      <c r="E157" s="237">
        <v>0</v>
      </c>
      <c r="F157" s="237">
        <v>0</v>
      </c>
      <c r="G157" s="237">
        <v>0</v>
      </c>
      <c r="H157" s="237">
        <v>0</v>
      </c>
      <c r="I157" s="237">
        <v>0</v>
      </c>
      <c r="J157" s="237">
        <v>0</v>
      </c>
      <c r="K157" s="237">
        <v>0</v>
      </c>
      <c r="L157" s="141"/>
      <c r="M157" s="141"/>
      <c r="N157" s="141"/>
    </row>
    <row r="158" spans="3:14" x14ac:dyDescent="0.75">
      <c r="C158" s="35" t="str">
        <f>LINK!$C$1003</f>
        <v>level 2</v>
      </c>
      <c r="D158" s="1" t="str">
        <f>VLOOKUP(C152,overview_of_services!$B$4:$I$111,6,FALSE)</f>
        <v>User defined level 1-2</v>
      </c>
      <c r="E158" s="237">
        <v>0</v>
      </c>
      <c r="F158" s="237">
        <v>0</v>
      </c>
      <c r="G158" s="237">
        <v>0</v>
      </c>
      <c r="H158" s="237">
        <v>0</v>
      </c>
      <c r="I158" s="237">
        <v>0</v>
      </c>
      <c r="J158" s="237">
        <v>0</v>
      </c>
      <c r="K158" s="237">
        <v>0</v>
      </c>
      <c r="L158" s="141"/>
      <c r="M158" s="141"/>
      <c r="N158" s="141"/>
    </row>
    <row r="159" spans="3:14" x14ac:dyDescent="0.75">
      <c r="C159" s="35" t="str">
        <f>LINK!$C$1004</f>
        <v>level 3</v>
      </c>
      <c r="D159" s="1" t="str">
        <f>VLOOKUP(C152,overview_of_services!$B$4:$I$111,7,FALSE)</f>
        <v>User defined level 1-3</v>
      </c>
      <c r="E159" s="237">
        <v>0</v>
      </c>
      <c r="F159" s="237">
        <v>0</v>
      </c>
      <c r="G159" s="237">
        <v>0</v>
      </c>
      <c r="H159" s="237">
        <v>0</v>
      </c>
      <c r="I159" s="237">
        <v>0</v>
      </c>
      <c r="J159" s="237">
        <v>0</v>
      </c>
      <c r="K159" s="237">
        <v>0</v>
      </c>
      <c r="L159" s="141"/>
      <c r="M159" s="141"/>
      <c r="N159" s="141"/>
    </row>
    <row r="160" spans="3:14" x14ac:dyDescent="0.75">
      <c r="C160" s="35" t="str">
        <f>LINK!$C$1005</f>
        <v>level 4</v>
      </c>
      <c r="D160" s="1" t="str">
        <f>VLOOKUP(C152,overview_of_services!$B$4:$I$111,8,FALSE)</f>
        <v>User defined level 1-4</v>
      </c>
      <c r="E160" s="237">
        <v>0</v>
      </c>
      <c r="F160" s="237">
        <v>0</v>
      </c>
      <c r="G160" s="237">
        <v>0</v>
      </c>
      <c r="H160" s="237">
        <v>0</v>
      </c>
      <c r="I160" s="237">
        <v>0</v>
      </c>
      <c r="J160" s="237">
        <v>0</v>
      </c>
      <c r="K160" s="237">
        <v>0</v>
      </c>
      <c r="L160" s="141"/>
      <c r="M160" s="141"/>
      <c r="N160" s="141"/>
    </row>
    <row r="161" spans="3:14" ht="15.5" thickBot="1" x14ac:dyDescent="0.9">
      <c r="C161" s="23"/>
      <c r="D161" s="23"/>
      <c r="E161" s="24"/>
      <c r="F161" s="24"/>
      <c r="G161" s="24"/>
      <c r="H161" s="24"/>
      <c r="I161" s="24"/>
      <c r="J161" s="24"/>
      <c r="K161" s="24"/>
      <c r="L161" s="141"/>
      <c r="M161" s="141"/>
      <c r="N161" s="141"/>
    </row>
    <row r="162" spans="3:14" ht="15.5" thickBot="1" x14ac:dyDescent="0.9">
      <c r="C162" s="20"/>
      <c r="D162" s="20" t="str">
        <f>LINK!$C$1007</f>
        <v>Information sources</v>
      </c>
      <c r="E162" s="3" t="s">
        <v>24</v>
      </c>
      <c r="F162" s="5" t="s">
        <v>24</v>
      </c>
      <c r="G162" s="5" t="s">
        <v>24</v>
      </c>
      <c r="H162" s="5" t="s">
        <v>24</v>
      </c>
      <c r="I162" s="5" t="s">
        <v>24</v>
      </c>
      <c r="J162" s="5" t="s">
        <v>24</v>
      </c>
      <c r="K162" s="5" t="s">
        <v>24</v>
      </c>
      <c r="L162" s="141"/>
      <c r="M162" s="141"/>
      <c r="N162" s="141"/>
    </row>
    <row r="163" spans="3:14" ht="15.5" thickBot="1" x14ac:dyDescent="0.9">
      <c r="C163" s="20"/>
      <c r="D163" s="20" t="str">
        <f>LINK!$C$1008</f>
        <v>Standard?</v>
      </c>
      <c r="E163" s="3"/>
      <c r="F163" s="4"/>
      <c r="G163" s="5"/>
      <c r="H163" s="5"/>
      <c r="I163" s="5"/>
      <c r="J163" s="5"/>
      <c r="K163" s="5"/>
      <c r="L163" s="141"/>
      <c r="M163" s="141"/>
      <c r="N163" s="141"/>
    </row>
    <row r="164" spans="3:14" ht="15.5" thickBot="1" x14ac:dyDescent="0.9">
      <c r="L164" s="141"/>
      <c r="M164" s="145"/>
      <c r="N164" s="145"/>
    </row>
    <row r="165" spans="3:14" ht="15.5" thickBot="1" x14ac:dyDescent="0.9">
      <c r="C165" s="34" t="str">
        <f>LINK!$C$998</f>
        <v>code</v>
      </c>
      <c r="D165" s="28" t="str">
        <f>LINK!$C$999</f>
        <v>service</v>
      </c>
      <c r="E165" s="21">
        <f>VLOOKUP(C166,overview_of_services!$B$4:$O$111,9,FALSE)</f>
        <v>0</v>
      </c>
      <c r="F165" s="22"/>
      <c r="G165" s="25"/>
      <c r="H165" s="25"/>
      <c r="I165" s="25"/>
      <c r="J165" s="25"/>
      <c r="K165" s="25"/>
      <c r="L165" s="141"/>
      <c r="M165" s="141"/>
      <c r="N165" s="141"/>
    </row>
    <row r="166" spans="3:14" ht="16.75" thickBot="1" x14ac:dyDescent="0.9">
      <c r="C166" s="33" t="str">
        <f>LINK!C938</f>
        <v>MC-E4</v>
      </c>
      <c r="D166" s="144" t="str">
        <f>VLOOKUP(C166,overview_of_services!$B$4:$I$111,3,FALSE)</f>
        <v>User defined smart ready service 44</v>
      </c>
      <c r="E166" s="41"/>
      <c r="F166" s="414" t="str">
        <f>LINK!$C$1009</f>
        <v>Service group:</v>
      </c>
      <c r="G166" s="733" t="str">
        <f>VLOOKUP(C166,overview_of_services!$B$4:$I$111,2,FALSE)</f>
        <v>User defined service group 44</v>
      </c>
      <c r="H166" s="733"/>
      <c r="I166" s="414"/>
      <c r="J166" s="19"/>
      <c r="K166" s="19"/>
      <c r="L166" s="141"/>
      <c r="M166" s="145" t="s">
        <v>1950</v>
      </c>
      <c r="N166" s="145">
        <f>ROW()</f>
        <v>166</v>
      </c>
    </row>
    <row r="167" spans="3:14" x14ac:dyDescent="0.75">
      <c r="C167" s="22"/>
      <c r="D167" s="22"/>
      <c r="E167" s="22"/>
      <c r="F167" s="22"/>
      <c r="G167" s="22"/>
      <c r="H167" s="22"/>
      <c r="I167" s="22"/>
      <c r="J167" s="22"/>
      <c r="K167" s="22"/>
      <c r="L167" s="141"/>
      <c r="M167" s="141"/>
      <c r="N167" s="141"/>
    </row>
    <row r="168" spans="3:14" ht="14.5" customHeight="1" x14ac:dyDescent="0.75">
      <c r="C168" s="734" t="str">
        <f>LINK!$C$1000</f>
        <v>Functionality levels</v>
      </c>
      <c r="D168" s="734"/>
      <c r="E168" s="736" t="str">
        <f>LINK!$C$1006</f>
        <v>IMPACTS</v>
      </c>
      <c r="F168" s="736"/>
      <c r="G168" s="736"/>
      <c r="H168" s="736"/>
      <c r="I168" s="736"/>
      <c r="J168" s="736"/>
      <c r="K168" s="736"/>
      <c r="L168" s="141"/>
      <c r="M168" s="141"/>
      <c r="N168" s="141"/>
    </row>
    <row r="169" spans="3:14" ht="45" thickBot="1" x14ac:dyDescent="0.9">
      <c r="C169" s="735"/>
      <c r="D169" s="735"/>
      <c r="E169" s="26" t="str">
        <f>LINK!$C$966</f>
        <v>Energy efficiency</v>
      </c>
      <c r="F169" s="26" t="str">
        <f>LINK!$C$967</f>
        <v>Energy flexibility and storage</v>
      </c>
      <c r="G169" s="26" t="str">
        <f>LINK!$C$968</f>
        <v>Comfort</v>
      </c>
      <c r="H169" s="26" t="str">
        <f>LINK!$C$969</f>
        <v>Convenience</v>
      </c>
      <c r="I169" s="26" t="str">
        <f>LINK!$C$970</f>
        <v>Health, well-being and accessibility</v>
      </c>
      <c r="J169" s="26" t="str">
        <f>LINK!$C$971</f>
        <v>Maintenance and fault prediction</v>
      </c>
      <c r="K169" s="26" t="str">
        <f>LINK!$C$972</f>
        <v>Information to occupants</v>
      </c>
      <c r="L169" s="141"/>
      <c r="M169" s="141"/>
      <c r="N169" s="141"/>
    </row>
    <row r="170" spans="3:14" ht="15.5" thickTop="1" x14ac:dyDescent="0.75">
      <c r="C170" s="35" t="str">
        <f>LINK!$C$1001</f>
        <v>level 0</v>
      </c>
      <c r="D170" s="21" t="str">
        <f>VLOOKUP(C166,overview_of_services!$B$4:$I$111,4,FALSE)</f>
        <v>User defined level 1-0</v>
      </c>
      <c r="E170" s="237">
        <v>0</v>
      </c>
      <c r="F170" s="237">
        <v>0</v>
      </c>
      <c r="G170" s="237">
        <v>0</v>
      </c>
      <c r="H170" s="237">
        <v>0</v>
      </c>
      <c r="I170" s="237">
        <v>0</v>
      </c>
      <c r="J170" s="237">
        <v>0</v>
      </c>
      <c r="K170" s="237">
        <v>0</v>
      </c>
      <c r="L170" s="141"/>
      <c r="M170" s="141"/>
      <c r="N170" s="141"/>
    </row>
    <row r="171" spans="3:14" x14ac:dyDescent="0.75">
      <c r="C171" s="35" t="str">
        <f>LINK!$C$1002</f>
        <v>level 1</v>
      </c>
      <c r="D171" s="1" t="str">
        <f>VLOOKUP(C166,overview_of_services!$B$4:$I$111,5,FALSE)</f>
        <v>User defined level 1-1</v>
      </c>
      <c r="E171" s="237">
        <v>0</v>
      </c>
      <c r="F171" s="237">
        <v>0</v>
      </c>
      <c r="G171" s="237">
        <v>0</v>
      </c>
      <c r="H171" s="237">
        <v>0</v>
      </c>
      <c r="I171" s="237">
        <v>0</v>
      </c>
      <c r="J171" s="237">
        <v>0</v>
      </c>
      <c r="K171" s="237">
        <v>0</v>
      </c>
      <c r="L171" s="141"/>
      <c r="M171" s="141"/>
      <c r="N171" s="141"/>
    </row>
    <row r="172" spans="3:14" x14ac:dyDescent="0.75">
      <c r="C172" s="35" t="str">
        <f>LINK!$C$1003</f>
        <v>level 2</v>
      </c>
      <c r="D172" s="1" t="str">
        <f>VLOOKUP(C166,overview_of_services!$B$4:$I$111,6,FALSE)</f>
        <v>User defined level 1-2</v>
      </c>
      <c r="E172" s="237">
        <v>0</v>
      </c>
      <c r="F172" s="237">
        <v>0</v>
      </c>
      <c r="G172" s="237">
        <v>0</v>
      </c>
      <c r="H172" s="237">
        <v>0</v>
      </c>
      <c r="I172" s="237">
        <v>0</v>
      </c>
      <c r="J172" s="237">
        <v>0</v>
      </c>
      <c r="K172" s="237">
        <v>0</v>
      </c>
      <c r="L172" s="141"/>
      <c r="M172" s="141"/>
      <c r="N172" s="141"/>
    </row>
    <row r="173" spans="3:14" x14ac:dyDescent="0.75">
      <c r="C173" s="35" t="str">
        <f>LINK!$C$1004</f>
        <v>level 3</v>
      </c>
      <c r="D173" s="1" t="str">
        <f>VLOOKUP(C166,overview_of_services!$B$4:$I$111,7,FALSE)</f>
        <v>User defined level 1-3</v>
      </c>
      <c r="E173" s="237">
        <v>0</v>
      </c>
      <c r="F173" s="237">
        <v>0</v>
      </c>
      <c r="G173" s="237">
        <v>0</v>
      </c>
      <c r="H173" s="237">
        <v>0</v>
      </c>
      <c r="I173" s="237">
        <v>0</v>
      </c>
      <c r="J173" s="237">
        <v>0</v>
      </c>
      <c r="K173" s="237">
        <v>0</v>
      </c>
      <c r="L173" s="141"/>
      <c r="M173" s="141"/>
      <c r="N173" s="141"/>
    </row>
    <row r="174" spans="3:14" x14ac:dyDescent="0.75">
      <c r="C174" s="35" t="str">
        <f>LINK!$C$1005</f>
        <v>level 4</v>
      </c>
      <c r="D174" s="1" t="str">
        <f>VLOOKUP(C166,overview_of_services!$B$4:$I$111,8,FALSE)</f>
        <v>User defined level 1-4</v>
      </c>
      <c r="E174" s="237">
        <v>0</v>
      </c>
      <c r="F174" s="237">
        <v>0</v>
      </c>
      <c r="G174" s="237">
        <v>0</v>
      </c>
      <c r="H174" s="237">
        <v>0</v>
      </c>
      <c r="I174" s="237">
        <v>0</v>
      </c>
      <c r="J174" s="237">
        <v>0</v>
      </c>
      <c r="K174" s="237">
        <v>0</v>
      </c>
      <c r="L174" s="141"/>
      <c r="M174" s="141"/>
      <c r="N174" s="141"/>
    </row>
    <row r="175" spans="3:14" ht="15.5" thickBot="1" x14ac:dyDescent="0.9">
      <c r="C175" s="23"/>
      <c r="D175" s="23"/>
      <c r="E175" s="24"/>
      <c r="F175" s="24"/>
      <c r="G175" s="24"/>
      <c r="H175" s="24"/>
      <c r="I175" s="24"/>
      <c r="J175" s="24"/>
      <c r="K175" s="24"/>
      <c r="L175" s="141"/>
      <c r="M175" s="141"/>
      <c r="N175" s="141"/>
    </row>
    <row r="176" spans="3:14" ht="15.5" thickBot="1" x14ac:dyDescent="0.9">
      <c r="C176" s="20"/>
      <c r="D176" s="20" t="str">
        <f>LINK!$C$1007</f>
        <v>Information sources</v>
      </c>
      <c r="E176" s="3" t="s">
        <v>24</v>
      </c>
      <c r="F176" s="5" t="s">
        <v>24</v>
      </c>
      <c r="G176" s="5" t="s">
        <v>24</v>
      </c>
      <c r="H176" s="5" t="s">
        <v>24</v>
      </c>
      <c r="I176" s="5" t="s">
        <v>24</v>
      </c>
      <c r="J176" s="5" t="s">
        <v>24</v>
      </c>
      <c r="K176" s="5" t="s">
        <v>24</v>
      </c>
      <c r="L176" s="141"/>
      <c r="M176" s="141"/>
      <c r="N176" s="141"/>
    </row>
    <row r="177" spans="3:14" ht="15.5" thickBot="1" x14ac:dyDescent="0.9">
      <c r="C177" s="20"/>
      <c r="D177" s="20" t="str">
        <f>LINK!$C$1008</f>
        <v>Standard?</v>
      </c>
      <c r="E177" s="3"/>
      <c r="F177" s="4"/>
      <c r="G177" s="5"/>
      <c r="H177" s="5"/>
      <c r="I177" s="5"/>
      <c r="J177" s="5"/>
      <c r="K177" s="5"/>
      <c r="L177" s="141"/>
      <c r="M177" s="141"/>
      <c r="N177" s="141"/>
    </row>
    <row r="178" spans="3:14" ht="15.5" thickBot="1" x14ac:dyDescent="0.9">
      <c r="L178" s="141"/>
      <c r="M178" s="145"/>
      <c r="N178" s="145"/>
    </row>
    <row r="179" spans="3:14" ht="15.5" thickBot="1" x14ac:dyDescent="0.9">
      <c r="C179" s="34" t="str">
        <f>LINK!$C$998</f>
        <v>code</v>
      </c>
      <c r="D179" s="28" t="str">
        <f>LINK!$C$999</f>
        <v>service</v>
      </c>
      <c r="E179" s="21">
        <f>VLOOKUP(C180,overview_of_services!$B$4:$O$111,9,FALSE)</f>
        <v>0</v>
      </c>
      <c r="F179" s="22"/>
      <c r="G179" s="25"/>
      <c r="H179" s="25"/>
      <c r="I179" s="25"/>
      <c r="J179" s="25"/>
      <c r="K179" s="25"/>
      <c r="L179" s="141"/>
      <c r="M179" s="141"/>
      <c r="N179" s="141"/>
    </row>
    <row r="180" spans="3:14" ht="16.75" thickBot="1" x14ac:dyDescent="0.9">
      <c r="C180" s="33" t="str">
        <f>LINK!C939</f>
        <v>MC-E5</v>
      </c>
      <c r="D180" s="144" t="str">
        <f>VLOOKUP(C180,overview_of_services!$B$4:$I$111,3,FALSE)</f>
        <v>User defined smart ready service 45</v>
      </c>
      <c r="E180" s="41"/>
      <c r="F180" s="414" t="str">
        <f>LINK!$C$1009</f>
        <v>Service group:</v>
      </c>
      <c r="G180" s="733" t="str">
        <f>VLOOKUP(C180,overview_of_services!$B$4:$I$111,2,FALSE)</f>
        <v>User defined service group 45</v>
      </c>
      <c r="H180" s="733"/>
      <c r="I180" s="414"/>
      <c r="J180" s="19"/>
      <c r="K180" s="19"/>
      <c r="L180" s="141"/>
      <c r="M180" s="145" t="s">
        <v>1950</v>
      </c>
      <c r="N180" s="145">
        <f>ROW()</f>
        <v>180</v>
      </c>
    </row>
    <row r="181" spans="3:14" x14ac:dyDescent="0.75">
      <c r="C181" s="22"/>
      <c r="D181" s="22"/>
      <c r="E181" s="22"/>
      <c r="F181" s="22"/>
      <c r="G181" s="22"/>
      <c r="H181" s="22"/>
      <c r="I181" s="22"/>
      <c r="J181" s="22"/>
      <c r="K181" s="22"/>
      <c r="L181" s="141"/>
      <c r="M181" s="141"/>
      <c r="N181" s="141"/>
    </row>
    <row r="182" spans="3:14" ht="14.5" customHeight="1" x14ac:dyDescent="0.75">
      <c r="C182" s="734" t="str">
        <f>LINK!$C$1000</f>
        <v>Functionality levels</v>
      </c>
      <c r="D182" s="734"/>
      <c r="E182" s="736" t="str">
        <f>LINK!$C$1006</f>
        <v>IMPACTS</v>
      </c>
      <c r="F182" s="736"/>
      <c r="G182" s="736"/>
      <c r="H182" s="736"/>
      <c r="I182" s="736"/>
      <c r="J182" s="736"/>
      <c r="K182" s="736"/>
      <c r="L182" s="141"/>
      <c r="M182" s="141"/>
      <c r="N182" s="141"/>
    </row>
    <row r="183" spans="3:14" ht="45" thickBot="1" x14ac:dyDescent="0.9">
      <c r="C183" s="735"/>
      <c r="D183" s="735"/>
      <c r="E183" s="26" t="str">
        <f>LINK!$C$966</f>
        <v>Energy efficiency</v>
      </c>
      <c r="F183" s="26" t="str">
        <f>LINK!$C$967</f>
        <v>Energy flexibility and storage</v>
      </c>
      <c r="G183" s="26" t="str">
        <f>LINK!$C$968</f>
        <v>Comfort</v>
      </c>
      <c r="H183" s="26" t="str">
        <f>LINK!$C$969</f>
        <v>Convenience</v>
      </c>
      <c r="I183" s="26" t="str">
        <f>LINK!$C$970</f>
        <v>Health, well-being and accessibility</v>
      </c>
      <c r="J183" s="26" t="str">
        <f>LINK!$C$971</f>
        <v>Maintenance and fault prediction</v>
      </c>
      <c r="K183" s="26" t="str">
        <f>LINK!$C$972</f>
        <v>Information to occupants</v>
      </c>
      <c r="L183" s="141"/>
      <c r="M183" s="141"/>
      <c r="N183" s="141"/>
    </row>
    <row r="184" spans="3:14" ht="15.5" thickTop="1" x14ac:dyDescent="0.75">
      <c r="C184" s="35" t="str">
        <f>LINK!$C$1001</f>
        <v>level 0</v>
      </c>
      <c r="D184" s="21" t="str">
        <f>VLOOKUP(C180,overview_of_services!$B$4:$I$111,4,FALSE)</f>
        <v>User defined level 1-0</v>
      </c>
      <c r="E184" s="237">
        <v>0</v>
      </c>
      <c r="F184" s="237">
        <v>0</v>
      </c>
      <c r="G184" s="237">
        <v>0</v>
      </c>
      <c r="H184" s="237">
        <v>0</v>
      </c>
      <c r="I184" s="237">
        <v>0</v>
      </c>
      <c r="J184" s="237">
        <v>0</v>
      </c>
      <c r="K184" s="237">
        <v>0</v>
      </c>
      <c r="L184" s="141"/>
      <c r="M184" s="141"/>
      <c r="N184" s="141"/>
    </row>
    <row r="185" spans="3:14" x14ac:dyDescent="0.75">
      <c r="C185" s="35" t="str">
        <f>LINK!$C$1002</f>
        <v>level 1</v>
      </c>
      <c r="D185" s="1" t="str">
        <f>VLOOKUP(C180,overview_of_services!$B$4:$I$111,5,FALSE)</f>
        <v>User defined level 1-1</v>
      </c>
      <c r="E185" s="237">
        <v>0</v>
      </c>
      <c r="F185" s="237">
        <v>0</v>
      </c>
      <c r="G185" s="237">
        <v>0</v>
      </c>
      <c r="H185" s="237">
        <v>0</v>
      </c>
      <c r="I185" s="237">
        <v>0</v>
      </c>
      <c r="J185" s="237">
        <v>0</v>
      </c>
      <c r="K185" s="237">
        <v>0</v>
      </c>
      <c r="L185" s="141"/>
      <c r="M185" s="141"/>
      <c r="N185" s="141"/>
    </row>
    <row r="186" spans="3:14" x14ac:dyDescent="0.75">
      <c r="C186" s="35" t="str">
        <f>LINK!$C$1003</f>
        <v>level 2</v>
      </c>
      <c r="D186" s="1" t="str">
        <f>VLOOKUP(C180,overview_of_services!$B$4:$I$111,6,FALSE)</f>
        <v>User defined level 1-2</v>
      </c>
      <c r="E186" s="237">
        <v>0</v>
      </c>
      <c r="F186" s="237">
        <v>0</v>
      </c>
      <c r="G186" s="237">
        <v>0</v>
      </c>
      <c r="H186" s="237">
        <v>0</v>
      </c>
      <c r="I186" s="237">
        <v>0</v>
      </c>
      <c r="J186" s="237">
        <v>0</v>
      </c>
      <c r="K186" s="237">
        <v>0</v>
      </c>
      <c r="L186" s="141"/>
      <c r="M186" s="141"/>
      <c r="N186" s="141"/>
    </row>
    <row r="187" spans="3:14" x14ac:dyDescent="0.75">
      <c r="C187" s="35" t="str">
        <f>LINK!$C$1004</f>
        <v>level 3</v>
      </c>
      <c r="D187" s="1" t="str">
        <f>VLOOKUP(C180,overview_of_services!$B$4:$I$111,7,FALSE)</f>
        <v>User defined level 1-3</v>
      </c>
      <c r="E187" s="237">
        <v>0</v>
      </c>
      <c r="F187" s="237">
        <v>0</v>
      </c>
      <c r="G187" s="237">
        <v>0</v>
      </c>
      <c r="H187" s="237">
        <v>0</v>
      </c>
      <c r="I187" s="237">
        <v>0</v>
      </c>
      <c r="J187" s="237">
        <v>0</v>
      </c>
      <c r="K187" s="237">
        <v>0</v>
      </c>
      <c r="L187" s="141"/>
      <c r="M187" s="141"/>
      <c r="N187" s="141"/>
    </row>
    <row r="188" spans="3:14" x14ac:dyDescent="0.75">
      <c r="C188" s="35" t="str">
        <f>LINK!$C$1005</f>
        <v>level 4</v>
      </c>
      <c r="D188" s="1" t="str">
        <f>VLOOKUP(C180,overview_of_services!$B$4:$I$111,8,FALSE)</f>
        <v>User defined level 1-4</v>
      </c>
      <c r="E188" s="237">
        <v>0</v>
      </c>
      <c r="F188" s="237">
        <v>0</v>
      </c>
      <c r="G188" s="237">
        <v>0</v>
      </c>
      <c r="H188" s="237">
        <v>0</v>
      </c>
      <c r="I188" s="237">
        <v>0</v>
      </c>
      <c r="J188" s="237">
        <v>0</v>
      </c>
      <c r="K188" s="237">
        <v>0</v>
      </c>
      <c r="L188" s="141"/>
      <c r="M188" s="141"/>
      <c r="N188" s="141"/>
    </row>
    <row r="189" spans="3:14" ht="15.5" thickBot="1" x14ac:dyDescent="0.9">
      <c r="C189" s="23"/>
      <c r="D189" s="23"/>
      <c r="E189" s="24"/>
      <c r="F189" s="24"/>
      <c r="G189" s="24"/>
      <c r="H189" s="24"/>
      <c r="I189" s="24"/>
      <c r="J189" s="24"/>
      <c r="K189" s="24"/>
      <c r="L189" s="141"/>
      <c r="M189" s="141"/>
      <c r="N189" s="141"/>
    </row>
    <row r="190" spans="3:14" ht="15.5" thickBot="1" x14ac:dyDescent="0.9">
      <c r="C190" s="20"/>
      <c r="D190" s="20" t="str">
        <f>LINK!$C$1007</f>
        <v>Information sources</v>
      </c>
      <c r="E190" s="3" t="s">
        <v>24</v>
      </c>
      <c r="F190" s="5" t="s">
        <v>24</v>
      </c>
      <c r="G190" s="5" t="s">
        <v>24</v>
      </c>
      <c r="H190" s="5" t="s">
        <v>24</v>
      </c>
      <c r="I190" s="5" t="s">
        <v>24</v>
      </c>
      <c r="J190" s="5" t="s">
        <v>24</v>
      </c>
      <c r="K190" s="5" t="s">
        <v>24</v>
      </c>
      <c r="L190" s="141"/>
      <c r="M190" s="141"/>
      <c r="N190" s="141"/>
    </row>
    <row r="191" spans="3:14" ht="15.5" thickBot="1" x14ac:dyDescent="0.9">
      <c r="C191" s="20"/>
      <c r="D191" s="20" t="str">
        <f>LINK!$C$1008</f>
        <v>Standard?</v>
      </c>
      <c r="E191" s="3"/>
      <c r="F191" s="4"/>
      <c r="G191" s="5"/>
      <c r="H191" s="5"/>
      <c r="I191" s="5"/>
      <c r="J191" s="5"/>
      <c r="K191" s="5"/>
      <c r="L191" s="141"/>
      <c r="M191" s="141"/>
      <c r="N191" s="141"/>
    </row>
  </sheetData>
  <mergeCells count="39">
    <mergeCell ref="C36:D37"/>
    <mergeCell ref="E36:K36"/>
    <mergeCell ref="G5:H5"/>
    <mergeCell ref="C7:D8"/>
    <mergeCell ref="E7:K7"/>
    <mergeCell ref="G19:H19"/>
    <mergeCell ref="C21:D22"/>
    <mergeCell ref="E21:K21"/>
    <mergeCell ref="G34:H34"/>
    <mergeCell ref="G81:H81"/>
    <mergeCell ref="G50:H50"/>
    <mergeCell ref="C52:D53"/>
    <mergeCell ref="E52:K52"/>
    <mergeCell ref="G66:H66"/>
    <mergeCell ref="C68:D69"/>
    <mergeCell ref="E68:K68"/>
    <mergeCell ref="C111:D112"/>
    <mergeCell ref="E111:K111"/>
    <mergeCell ref="C83:D84"/>
    <mergeCell ref="E83:K83"/>
    <mergeCell ref="G95:H95"/>
    <mergeCell ref="C97:D98"/>
    <mergeCell ref="E97:K97"/>
    <mergeCell ref="G109:H109"/>
    <mergeCell ref="G124:H124"/>
    <mergeCell ref="C126:D127"/>
    <mergeCell ref="E126:K126"/>
    <mergeCell ref="G138:H138"/>
    <mergeCell ref="C140:D141"/>
    <mergeCell ref="E140:K140"/>
    <mergeCell ref="G180:H180"/>
    <mergeCell ref="C182:D183"/>
    <mergeCell ref="E182:K182"/>
    <mergeCell ref="G152:H152"/>
    <mergeCell ref="C154:D155"/>
    <mergeCell ref="E154:K154"/>
    <mergeCell ref="G166:H166"/>
    <mergeCell ref="C168:D169"/>
    <mergeCell ref="E168:K168"/>
  </mergeCells>
  <conditionalFormatting sqref="B5">
    <cfRule type="expression" dxfId="19" priority="201">
      <formula>E5="yes"</formula>
    </cfRule>
  </conditionalFormatting>
  <conditionalFormatting sqref="B19">
    <cfRule type="expression" dxfId="18" priority="200">
      <formula>E19="yes"</formula>
    </cfRule>
  </conditionalFormatting>
  <conditionalFormatting sqref="B34">
    <cfRule type="expression" dxfId="17" priority="199">
      <formula>E34="yes"</formula>
    </cfRule>
  </conditionalFormatting>
  <conditionalFormatting sqref="B50">
    <cfRule type="expression" dxfId="16" priority="173">
      <formula>E50="yes"</formula>
    </cfRule>
  </conditionalFormatting>
  <conditionalFormatting sqref="C9:C13">
    <cfRule type="expression" dxfId="15" priority="34">
      <formula>$D9=0</formula>
    </cfRule>
  </conditionalFormatting>
  <conditionalFormatting sqref="C23:C27">
    <cfRule type="expression" dxfId="14" priority="33">
      <formula>$D23=0</formula>
    </cfRule>
  </conditionalFormatting>
  <conditionalFormatting sqref="C38:C42">
    <cfRule type="expression" dxfId="13" priority="32">
      <formula>$D38=0</formula>
    </cfRule>
  </conditionalFormatting>
  <conditionalFormatting sqref="C54:C58">
    <cfRule type="expression" dxfId="12" priority="31">
      <formula>$D54=0</formula>
    </cfRule>
  </conditionalFormatting>
  <conditionalFormatting sqref="C70:C74">
    <cfRule type="expression" dxfId="11" priority="30">
      <formula>$D70=0</formula>
    </cfRule>
  </conditionalFormatting>
  <conditionalFormatting sqref="C85:C89">
    <cfRule type="expression" dxfId="10" priority="29">
      <formula>$D85=0</formula>
    </cfRule>
  </conditionalFormatting>
  <conditionalFormatting sqref="C128:C132">
    <cfRule type="expression" dxfId="9" priority="54">
      <formula>$D128=0</formula>
    </cfRule>
  </conditionalFormatting>
  <conditionalFormatting sqref="C142:D146">
    <cfRule type="expression" dxfId="8" priority="38">
      <formula>$D142=0</formula>
    </cfRule>
  </conditionalFormatting>
  <conditionalFormatting sqref="C156:D160">
    <cfRule type="expression" dxfId="7" priority="37">
      <formula>$D156=0</formula>
    </cfRule>
  </conditionalFormatting>
  <conditionalFormatting sqref="C170:D174">
    <cfRule type="expression" dxfId="6" priority="36">
      <formula>$D170=0</formula>
    </cfRule>
  </conditionalFormatting>
  <conditionalFormatting sqref="C184:D188">
    <cfRule type="expression" dxfId="5" priority="35">
      <formula>$D184=0</formula>
    </cfRule>
  </conditionalFormatting>
  <conditionalFormatting sqref="C99:K103">
    <cfRule type="expression" dxfId="4" priority="28">
      <formula>$D99=0</formula>
    </cfRule>
  </conditionalFormatting>
  <conditionalFormatting sqref="C113:K117">
    <cfRule type="expression" dxfId="3" priority="27">
      <formula>$D113=0</formula>
    </cfRule>
  </conditionalFormatting>
  <conditionalFormatting sqref="D52:D132">
    <cfRule type="expression" dxfId="2" priority="51">
      <formula>$D52=0</formula>
    </cfRule>
  </conditionalFormatting>
  <conditionalFormatting sqref="D9:K17 D18 F18:K18 D19:K20 D21:D22 D23:K32 D33 F33:K33 D34:K35 D36:D37 D38:K48 D49 F49:K49 D50:K51 D54:K64 F65:K65 D66:K67 D70:K79 F80:K80 D81:K82 D85:K93 F94:K94 D95:K96">
    <cfRule type="expression" dxfId="1" priority="109">
      <formula>$D9=0</formula>
    </cfRule>
  </conditionalFormatting>
  <conditionalFormatting sqref="E4">
    <cfRule type="colorScale" priority="19">
      <colorScale>
        <cfvo type="num" val="0"/>
        <cfvo type="num" val="1"/>
        <color rgb="FFF7ABAB"/>
        <color theme="9" tint="0.39997558519241921"/>
      </colorScale>
    </cfRule>
    <cfRule type="iconSet" priority="20">
      <iconSet iconSet="3Symbols">
        <cfvo type="percent" val="0"/>
        <cfvo type="num" val="0.33"/>
        <cfvo type="num" val="1"/>
      </iconSet>
    </cfRule>
  </conditionalFormatting>
  <conditionalFormatting sqref="E18">
    <cfRule type="colorScale" priority="17">
      <colorScale>
        <cfvo type="num" val="0"/>
        <cfvo type="num" val="1"/>
        <color rgb="FFF7ABAB"/>
        <color theme="9" tint="0.39997558519241921"/>
      </colorScale>
    </cfRule>
    <cfRule type="iconSet" priority="18">
      <iconSet iconSet="3Symbols">
        <cfvo type="percent" val="0"/>
        <cfvo type="num" val="0.33"/>
        <cfvo type="num" val="1"/>
      </iconSet>
    </cfRule>
  </conditionalFormatting>
  <conditionalFormatting sqref="E33">
    <cfRule type="colorScale" priority="15">
      <colorScale>
        <cfvo type="num" val="0"/>
        <cfvo type="num" val="1"/>
        <color rgb="FFF7ABAB"/>
        <color theme="9" tint="0.39997558519241921"/>
      </colorScale>
    </cfRule>
    <cfRule type="iconSet" priority="16">
      <iconSet iconSet="3Symbols">
        <cfvo type="percent" val="0"/>
        <cfvo type="num" val="0.33"/>
        <cfvo type="num" val="1"/>
      </iconSet>
    </cfRule>
  </conditionalFormatting>
  <conditionalFormatting sqref="E49">
    <cfRule type="colorScale" priority="13">
      <colorScale>
        <cfvo type="num" val="0"/>
        <cfvo type="num" val="1"/>
        <color rgb="FFF7ABAB"/>
        <color theme="9" tint="0.39997558519241921"/>
      </colorScale>
    </cfRule>
    <cfRule type="iconSet" priority="14">
      <iconSet iconSet="3Symbols">
        <cfvo type="percent" val="0"/>
        <cfvo type="num" val="0.33"/>
        <cfvo type="num" val="1"/>
      </iconSet>
    </cfRule>
  </conditionalFormatting>
  <conditionalFormatting sqref="E65">
    <cfRule type="colorScale" priority="11">
      <colorScale>
        <cfvo type="num" val="0"/>
        <cfvo type="num" val="1"/>
        <color rgb="FFF7ABAB"/>
        <color theme="9" tint="0.39997558519241921"/>
      </colorScale>
    </cfRule>
    <cfRule type="iconSet" priority="12">
      <iconSet iconSet="3Symbols">
        <cfvo type="percent" val="0"/>
        <cfvo type="num" val="0.33"/>
        <cfvo type="num" val="1"/>
      </iconSet>
    </cfRule>
  </conditionalFormatting>
  <conditionalFormatting sqref="E80">
    <cfRule type="colorScale" priority="9">
      <colorScale>
        <cfvo type="num" val="0"/>
        <cfvo type="num" val="1"/>
        <color rgb="FFF7ABAB"/>
        <color theme="9" tint="0.39997558519241921"/>
      </colorScale>
    </cfRule>
    <cfRule type="iconSet" priority="10">
      <iconSet iconSet="3Symbols">
        <cfvo type="percent" val="0"/>
        <cfvo type="num" val="0.33"/>
        <cfvo type="num" val="1"/>
      </iconSet>
    </cfRule>
  </conditionalFormatting>
  <conditionalFormatting sqref="E94">
    <cfRule type="colorScale" priority="7">
      <colorScale>
        <cfvo type="num" val="0"/>
        <cfvo type="num" val="1"/>
        <color rgb="FFF7ABAB"/>
        <color theme="9" tint="0.39997558519241921"/>
      </colorScale>
    </cfRule>
    <cfRule type="iconSet" priority="8">
      <iconSet iconSet="3Symbols">
        <cfvo type="percent" val="0"/>
        <cfvo type="num" val="0.33"/>
        <cfvo type="num" val="1"/>
      </iconSet>
    </cfRule>
  </conditionalFormatting>
  <conditionalFormatting sqref="E108">
    <cfRule type="colorScale" priority="5">
      <colorScale>
        <cfvo type="num" val="0"/>
        <cfvo type="num" val="1"/>
        <color rgb="FFF7ABAB"/>
        <color theme="9" tint="0.39997558519241921"/>
      </colorScale>
    </cfRule>
    <cfRule type="iconSet" priority="6">
      <iconSet iconSet="3Symbols">
        <cfvo type="percent" val="0"/>
        <cfvo type="num" val="0.33"/>
        <cfvo type="num" val="1"/>
      </iconSet>
    </cfRule>
  </conditionalFormatting>
  <conditionalFormatting sqref="E123">
    <cfRule type="colorScale" priority="3">
      <colorScale>
        <cfvo type="num" val="0"/>
        <cfvo type="num" val="1"/>
        <color rgb="FFF7ABAB"/>
        <color theme="9" tint="0.39997558519241921"/>
      </colorScale>
    </cfRule>
    <cfRule type="iconSet" priority="4">
      <iconSet iconSet="3Symbols">
        <cfvo type="percent" val="0"/>
        <cfvo type="num" val="0.33"/>
        <cfvo type="num" val="1"/>
      </iconSet>
    </cfRule>
  </conditionalFormatting>
  <conditionalFormatting sqref="E137">
    <cfRule type="colorScale" priority="1">
      <colorScale>
        <cfvo type="num" val="0"/>
        <cfvo type="num" val="1"/>
        <color rgb="FFF7ABAB"/>
        <color theme="9" tint="0.39997558519241921"/>
      </colorScale>
    </cfRule>
    <cfRule type="iconSet" priority="2">
      <iconSet iconSet="3Symbols">
        <cfvo type="percent" val="0"/>
        <cfvo type="num" val="0.33"/>
        <cfvo type="num" val="1"/>
      </iconSet>
    </cfRule>
  </conditionalFormatting>
  <conditionalFormatting sqref="E151">
    <cfRule type="colorScale" priority="23">
      <colorScale>
        <cfvo type="num" val="0"/>
        <cfvo type="num" val="1"/>
        <color rgb="FFF7ABAB"/>
        <color theme="9" tint="0.39997558519241921"/>
      </colorScale>
    </cfRule>
    <cfRule type="iconSet" priority="24">
      <iconSet iconSet="3Symbols">
        <cfvo type="percent" val="0"/>
        <cfvo type="num" val="0.33"/>
        <cfvo type="num" val="1"/>
      </iconSet>
    </cfRule>
  </conditionalFormatting>
  <conditionalFormatting sqref="E165">
    <cfRule type="colorScale" priority="25">
      <colorScale>
        <cfvo type="num" val="0"/>
        <cfvo type="num" val="1"/>
        <color rgb="FFF7ABAB"/>
        <color theme="9" tint="0.39997558519241921"/>
      </colorScale>
    </cfRule>
    <cfRule type="iconSet" priority="26">
      <iconSet iconSet="3Symbols">
        <cfvo type="percent" val="0"/>
        <cfvo type="num" val="0.33"/>
        <cfvo type="num" val="1"/>
      </iconSet>
    </cfRule>
  </conditionalFormatting>
  <conditionalFormatting sqref="E179">
    <cfRule type="colorScale" priority="40">
      <colorScale>
        <cfvo type="num" val="0"/>
        <cfvo type="num" val="1"/>
        <color rgb="FFF7ABAB"/>
        <color theme="9" tint="0.39997558519241921"/>
      </colorScale>
    </cfRule>
    <cfRule type="iconSet" priority="41">
      <iconSet iconSet="3Symbols">
        <cfvo type="percent" val="0"/>
        <cfvo type="num" val="0.33"/>
        <cfvo type="num" val="1"/>
      </iconSet>
    </cfRule>
  </conditionalFormatting>
  <conditionalFormatting sqref="E54:K58">
    <cfRule type="expression" dxfId="0" priority="116">
      <formula>$D54=0</formula>
    </cfRule>
  </conditionalFormatting>
  <dataValidations count="1">
    <dataValidation allowBlank="1" showInputMessage="1" showErrorMessage="1" promptTitle="impact score:" prompt="please insert your own defined impact score" sqref="E170:K174 E156:K160 E128:K132 E142:K146 E184:K188" xr:uid="{98AD5F20-D546-4D84-905C-CBE8451DF3F7}"/>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5E8E-CF00-4EB6-9A26-1BEEBFCA5235}">
  <sheetPr>
    <tabColor rgb="FF8BE7F1"/>
  </sheetPr>
  <dimension ref="A1"/>
  <sheetViews>
    <sheetView workbookViewId="0">
      <selection activeCell="N41" sqref="N41"/>
    </sheetView>
  </sheetViews>
  <sheetFormatPr baseColWidth="10" defaultColWidth="8.81640625" defaultRowHeight="14.75" x14ac:dyDescent="0.75"/>
  <cols>
    <col min="1" max="16384" width="8.81640625" style="22"/>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8E31-5959-4C67-840E-7059EB22714A}">
  <sheetPr>
    <tabColor theme="7"/>
  </sheetPr>
  <dimension ref="A1:J64"/>
  <sheetViews>
    <sheetView topLeftCell="A19" workbookViewId="0">
      <selection activeCell="G55" sqref="G55"/>
    </sheetView>
  </sheetViews>
  <sheetFormatPr baseColWidth="10" defaultColWidth="8.6796875" defaultRowHeight="14.75" x14ac:dyDescent="0.75"/>
  <cols>
    <col min="1" max="1" width="42.6796875" style="22" customWidth="1"/>
    <col min="2" max="2" width="8.1796875" style="22" customWidth="1"/>
    <col min="3" max="4" width="8.81640625" style="22"/>
    <col min="5" max="5" width="20.31640625" style="22" customWidth="1"/>
    <col min="6" max="6" width="5.31640625" style="22" customWidth="1"/>
    <col min="7" max="7" width="29.31640625" style="22" customWidth="1"/>
    <col min="8" max="8" width="4.5" style="22" customWidth="1"/>
    <col min="9" max="9" width="9" style="22" customWidth="1"/>
    <col min="10" max="10" width="14.31640625" style="22" customWidth="1"/>
    <col min="11" max="11" width="8.81640625" style="22" customWidth="1"/>
    <col min="12" max="16384" width="8.6796875" style="22"/>
  </cols>
  <sheetData>
    <row r="1" spans="1:10" ht="29.5" x14ac:dyDescent="0.75">
      <c r="A1" s="293" t="s">
        <v>56</v>
      </c>
      <c r="B1" s="235" t="s">
        <v>57</v>
      </c>
    </row>
    <row r="2" spans="1:10" ht="23.5" x14ac:dyDescent="1.1000000000000001">
      <c r="B2" s="406" t="s">
        <v>58</v>
      </c>
    </row>
    <row r="3" spans="1:10" ht="21.75" thickBot="1" x14ac:dyDescent="1.1499999999999999">
      <c r="B3" s="43"/>
    </row>
    <row r="4" spans="1:10" x14ac:dyDescent="0.75">
      <c r="B4" s="212"/>
      <c r="C4" s="213"/>
      <c r="D4" s="213"/>
      <c r="E4" s="213"/>
      <c r="F4" s="213"/>
      <c r="G4" s="213"/>
      <c r="H4" s="213"/>
      <c r="I4" s="213"/>
      <c r="J4" s="214"/>
    </row>
    <row r="5" spans="1:10" ht="18.5" x14ac:dyDescent="0.9">
      <c r="B5" s="215"/>
      <c r="C5" s="404" t="str">
        <f>LINK!$C2</f>
        <v>ASSESSOR INFORMATION</v>
      </c>
      <c r="D5" s="217"/>
      <c r="E5" s="217"/>
      <c r="F5" s="217"/>
      <c r="G5" s="217"/>
      <c r="H5" s="217"/>
      <c r="I5" s="217"/>
      <c r="J5" s="218"/>
    </row>
    <row r="6" spans="1:10" ht="18.5" x14ac:dyDescent="0.9">
      <c r="B6" s="215"/>
      <c r="C6" s="216"/>
      <c r="D6" s="217"/>
      <c r="E6" s="217"/>
      <c r="F6" s="217"/>
      <c r="G6" s="217"/>
      <c r="H6" s="217"/>
      <c r="I6" s="217"/>
      <c r="J6" s="218"/>
    </row>
    <row r="7" spans="1:10" x14ac:dyDescent="0.75">
      <c r="B7" s="215"/>
      <c r="C7" s="217" t="str">
        <f>LINK!$C4</f>
        <v>Name</v>
      </c>
      <c r="D7" s="217"/>
      <c r="E7" s="217"/>
      <c r="F7" s="217"/>
      <c r="G7" s="234" t="s">
        <v>1962</v>
      </c>
      <c r="H7" s="217"/>
      <c r="I7" s="217"/>
      <c r="J7" s="218"/>
    </row>
    <row r="8" spans="1:10" x14ac:dyDescent="0.75">
      <c r="B8" s="215"/>
      <c r="C8" s="217" t="str">
        <f>LINK!$C5</f>
        <v>Organisation</v>
      </c>
      <c r="D8" s="217"/>
      <c r="E8" s="217"/>
      <c r="F8" s="217"/>
      <c r="G8" s="234" t="s">
        <v>1963</v>
      </c>
      <c r="H8" s="217"/>
      <c r="I8" s="217"/>
      <c r="J8" s="218"/>
    </row>
    <row r="9" spans="1:10" x14ac:dyDescent="0.75">
      <c r="B9" s="215"/>
      <c r="C9" s="217"/>
      <c r="D9" s="217"/>
      <c r="E9" s="217"/>
      <c r="F9" s="217"/>
      <c r="G9" s="217"/>
      <c r="H9" s="217"/>
      <c r="I9" s="217"/>
      <c r="J9" s="218"/>
    </row>
    <row r="10" spans="1:10" x14ac:dyDescent="0.75">
      <c r="B10" s="215"/>
      <c r="C10" s="217" t="str">
        <f>LINK!$C7</f>
        <v>Contact information</v>
      </c>
      <c r="D10" s="217"/>
      <c r="E10" s="217"/>
      <c r="F10" s="217"/>
      <c r="G10" s="217"/>
      <c r="H10" s="217"/>
      <c r="I10" s="217"/>
      <c r="J10" s="218"/>
    </row>
    <row r="11" spans="1:10" x14ac:dyDescent="0.75">
      <c r="B11" s="215"/>
      <c r="C11" s="321" t="str">
        <f>LINK!$C8</f>
        <v>e-mail address</v>
      </c>
      <c r="D11" s="217"/>
      <c r="E11" s="217"/>
      <c r="F11" s="217"/>
      <c r="G11" s="234" t="s">
        <v>1964</v>
      </c>
      <c r="H11" s="217"/>
      <c r="I11" s="217"/>
      <c r="J11" s="218"/>
    </row>
    <row r="12" spans="1:10" x14ac:dyDescent="0.75">
      <c r="B12" s="215"/>
      <c r="C12" s="321" t="str">
        <f>LINK!$C9</f>
        <v>telephone number (optional)</v>
      </c>
      <c r="D12" s="217"/>
      <c r="E12" s="217"/>
      <c r="F12" s="217"/>
      <c r="G12" s="232" t="s">
        <v>1965</v>
      </c>
      <c r="H12" s="217"/>
      <c r="I12" s="217"/>
      <c r="J12" s="218"/>
    </row>
    <row r="13" spans="1:10" ht="15.5" thickBot="1" x14ac:dyDescent="0.9">
      <c r="B13" s="219"/>
      <c r="C13" s="220"/>
      <c r="D13" s="220"/>
      <c r="E13" s="220"/>
      <c r="F13" s="220"/>
      <c r="G13" s="69"/>
      <c r="H13" s="69"/>
      <c r="I13" s="69"/>
      <c r="J13" s="221"/>
    </row>
    <row r="14" spans="1:10" ht="15.5" thickBot="1" x14ac:dyDescent="0.9"/>
    <row r="15" spans="1:10" x14ac:dyDescent="0.75">
      <c r="B15" s="222"/>
      <c r="C15" s="223"/>
      <c r="D15" s="223"/>
      <c r="E15" s="223"/>
      <c r="F15" s="223"/>
      <c r="G15" s="223"/>
      <c r="H15" s="223"/>
      <c r="I15" s="223"/>
      <c r="J15" s="224"/>
    </row>
    <row r="16" spans="1:10" ht="18.5" x14ac:dyDescent="0.9">
      <c r="B16" s="225"/>
      <c r="C16" s="405" t="str">
        <f>LINK!$C13</f>
        <v>GENERAL BUILDING INFORMATION</v>
      </c>
      <c r="D16" s="226"/>
      <c r="E16" s="226"/>
      <c r="F16" s="226"/>
      <c r="G16" s="226"/>
      <c r="H16" s="226"/>
      <c r="I16" s="226"/>
      <c r="J16" s="227"/>
    </row>
    <row r="17" spans="2:10" x14ac:dyDescent="0.75">
      <c r="B17" s="225"/>
      <c r="C17" s="226"/>
      <c r="D17" s="226"/>
      <c r="E17" s="226"/>
      <c r="F17" s="226"/>
      <c r="G17" s="226"/>
      <c r="H17" s="226"/>
      <c r="I17" s="226"/>
      <c r="J17" s="227"/>
    </row>
    <row r="18" spans="2:10" x14ac:dyDescent="0.75">
      <c r="B18" s="225"/>
      <c r="C18" s="226" t="str">
        <f>LINK!$C15</f>
        <v>Building type</v>
      </c>
      <c r="D18" s="226"/>
      <c r="E18" s="226"/>
      <c r="F18" s="226"/>
      <c r="G18" s="320" t="s">
        <v>59</v>
      </c>
      <c r="H18" s="226"/>
      <c r="I18" s="226"/>
      <c r="J18" s="227"/>
    </row>
    <row r="19" spans="2:10" x14ac:dyDescent="0.75">
      <c r="B19" s="225"/>
      <c r="C19" s="226" t="str">
        <f>LINK!$C16</f>
        <v>Building usage</v>
      </c>
      <c r="D19" s="226"/>
      <c r="E19" s="226"/>
      <c r="F19" s="226"/>
      <c r="G19" s="320" t="s">
        <v>328</v>
      </c>
      <c r="H19" s="226"/>
      <c r="I19" s="226"/>
      <c r="J19" s="227"/>
    </row>
    <row r="20" spans="2:10" x14ac:dyDescent="0.75">
      <c r="B20" s="225"/>
      <c r="C20" s="226" t="str">
        <f>LINK!$C17</f>
        <v>Location</v>
      </c>
      <c r="D20" s="226"/>
      <c r="E20" s="226"/>
      <c r="F20" s="226"/>
      <c r="G20" s="320" t="s">
        <v>97</v>
      </c>
      <c r="H20" s="226"/>
      <c r="I20" s="226"/>
      <c r="J20" s="227"/>
    </row>
    <row r="21" spans="2:10" x14ac:dyDescent="0.75">
      <c r="B21" s="225"/>
      <c r="C21" s="226" t="str">
        <f>LINK!$C18</f>
        <v>Climate zone:</v>
      </c>
      <c r="D21" s="226"/>
      <c r="E21" s="226"/>
      <c r="F21" s="226"/>
      <c r="G21" s="233" t="str">
        <f ca="1">LINK!L117</f>
        <v>West Europe</v>
      </c>
      <c r="H21" s="226"/>
      <c r="I21" s="226"/>
      <c r="J21" s="227"/>
    </row>
    <row r="22" spans="2:10" x14ac:dyDescent="0.75">
      <c r="B22" s="225"/>
      <c r="C22" s="226"/>
      <c r="D22" s="226"/>
      <c r="E22" s="226"/>
      <c r="F22" s="226"/>
      <c r="G22" s="66"/>
      <c r="H22" s="66"/>
      <c r="I22" s="66"/>
      <c r="J22" s="227"/>
    </row>
    <row r="23" spans="2:10" x14ac:dyDescent="0.75">
      <c r="B23" s="225"/>
      <c r="C23" s="226" t="str">
        <f>LINK!$C20</f>
        <v>Total useful floor area of the building</v>
      </c>
      <c r="D23" s="226"/>
      <c r="E23" s="226"/>
      <c r="F23" s="226"/>
      <c r="G23" s="320" t="s">
        <v>62</v>
      </c>
      <c r="H23" s="226"/>
      <c r="I23" s="226"/>
      <c r="J23" s="227"/>
    </row>
    <row r="24" spans="2:10" x14ac:dyDescent="0.75">
      <c r="B24" s="225"/>
      <c r="C24" s="226" t="str">
        <f>LINK!$C21</f>
        <v>Year of construction</v>
      </c>
      <c r="D24" s="226"/>
      <c r="E24" s="226"/>
      <c r="F24" s="226"/>
      <c r="G24" s="320" t="s">
        <v>63</v>
      </c>
      <c r="H24" s="226"/>
      <c r="I24" s="226"/>
      <c r="J24" s="227"/>
    </row>
    <row r="25" spans="2:10" x14ac:dyDescent="0.75">
      <c r="B25" s="225"/>
      <c r="C25" s="226" t="str">
        <f>LINK!$C22</f>
        <v>Building state</v>
      </c>
      <c r="D25" s="226"/>
      <c r="E25" s="226"/>
      <c r="F25" s="226"/>
      <c r="G25" s="320" t="s">
        <v>64</v>
      </c>
      <c r="H25" s="226"/>
      <c r="I25" s="226"/>
      <c r="J25" s="227"/>
    </row>
    <row r="26" spans="2:10" x14ac:dyDescent="0.75">
      <c r="B26" s="225"/>
      <c r="C26" s="226"/>
      <c r="D26" s="226"/>
      <c r="E26" s="226"/>
      <c r="F26" s="226"/>
      <c r="G26" s="66"/>
      <c r="H26" s="226"/>
      <c r="I26" s="226"/>
      <c r="J26" s="227"/>
    </row>
    <row r="27" spans="2:10" ht="44" customHeight="1" x14ac:dyDescent="0.75">
      <c r="B27" s="225"/>
      <c r="C27" s="226" t="str">
        <f>LINK!$C24</f>
        <v xml:space="preserve">Please provide a brief description of the building </v>
      </c>
      <c r="D27" s="226"/>
      <c r="E27" s="226"/>
      <c r="F27" s="226"/>
      <c r="G27" s="737" t="s">
        <v>1966</v>
      </c>
      <c r="H27" s="226"/>
      <c r="I27" s="226"/>
      <c r="J27" s="227"/>
    </row>
    <row r="28" spans="2:10" x14ac:dyDescent="0.75">
      <c r="B28" s="225"/>
      <c r="C28" s="226"/>
      <c r="D28" s="228"/>
      <c r="E28" s="228"/>
      <c r="F28" s="226"/>
      <c r="G28" s="226"/>
      <c r="H28" s="226"/>
      <c r="I28" s="226"/>
      <c r="J28" s="227"/>
    </row>
    <row r="29" spans="2:10" x14ac:dyDescent="0.75">
      <c r="B29" s="225"/>
      <c r="C29" s="226" t="str">
        <f>LINK!$C26</f>
        <v>Address:</v>
      </c>
      <c r="D29" s="228"/>
      <c r="E29" s="228"/>
      <c r="F29" s="226"/>
      <c r="G29" s="320" t="s">
        <v>1968</v>
      </c>
      <c r="H29" s="226"/>
      <c r="I29" s="226"/>
      <c r="J29" s="227"/>
    </row>
    <row r="30" spans="2:10" x14ac:dyDescent="0.75">
      <c r="B30" s="225"/>
      <c r="C30" s="226"/>
      <c r="D30" s="228"/>
      <c r="E30" s="228"/>
      <c r="F30" s="226"/>
      <c r="G30" t="s">
        <v>1967</v>
      </c>
      <c r="H30" s="226"/>
      <c r="I30" s="226"/>
      <c r="J30" s="227"/>
    </row>
    <row r="31" spans="2:10" x14ac:dyDescent="0.75">
      <c r="B31" s="225"/>
      <c r="C31" s="226"/>
      <c r="D31" s="228"/>
      <c r="E31" s="228"/>
      <c r="F31" s="226"/>
      <c r="G31" s="320" t="s">
        <v>366</v>
      </c>
      <c r="H31" s="226"/>
      <c r="I31" s="226"/>
      <c r="J31" s="227"/>
    </row>
    <row r="32" spans="2:10" ht="15.5" thickBot="1" x14ac:dyDescent="0.9">
      <c r="B32" s="229"/>
      <c r="C32" s="230"/>
      <c r="D32" s="230"/>
      <c r="E32" s="230"/>
      <c r="F32" s="230"/>
      <c r="G32" s="230"/>
      <c r="H32" s="230"/>
      <c r="I32" s="230"/>
      <c r="J32" s="231"/>
    </row>
    <row r="33" spans="2:10" ht="15.5" thickBot="1" x14ac:dyDescent="0.9"/>
    <row r="34" spans="2:10" x14ac:dyDescent="0.75">
      <c r="B34" s="323"/>
      <c r="C34" s="324"/>
      <c r="D34" s="324"/>
      <c r="E34" s="324"/>
      <c r="F34" s="324"/>
      <c r="G34" s="324"/>
      <c r="H34" s="324"/>
      <c r="I34" s="324"/>
      <c r="J34" s="331"/>
    </row>
    <row r="35" spans="2:10" ht="18.5" x14ac:dyDescent="0.9">
      <c r="B35" s="325"/>
      <c r="C35" s="335" t="str">
        <f>LINK!$C29</f>
        <v>METHODOLOGY SELECTION</v>
      </c>
      <c r="D35" s="326"/>
      <c r="E35" s="326"/>
      <c r="F35" s="326"/>
      <c r="G35" s="326"/>
      <c r="H35" s="326"/>
      <c r="I35" s="326"/>
      <c r="J35" s="332"/>
    </row>
    <row r="36" spans="2:10" x14ac:dyDescent="0.75">
      <c r="B36" s="325"/>
      <c r="C36" s="326"/>
      <c r="D36" s="327"/>
      <c r="E36" s="327"/>
      <c r="F36" s="326"/>
      <c r="G36" s="326"/>
      <c r="H36" s="326"/>
      <c r="I36" s="326"/>
      <c r="J36" s="332"/>
    </row>
    <row r="37" spans="2:10" ht="14.75" customHeight="1" x14ac:dyDescent="0.75">
      <c r="B37" s="325"/>
      <c r="C37" s="326" t="str">
        <f>LINK!$C30</f>
        <v>Preferred weightings</v>
      </c>
      <c r="D37" s="326"/>
      <c r="E37" s="326"/>
      <c r="F37" s="326"/>
      <c r="G37" s="320" t="s">
        <v>65</v>
      </c>
      <c r="H37" s="326"/>
      <c r="I37" s="326"/>
      <c r="J37" s="332"/>
    </row>
    <row r="38" spans="2:10" ht="24" customHeight="1" x14ac:dyDescent="0.75">
      <c r="B38" s="325"/>
      <c r="C38" s="327"/>
      <c r="D38" s="327"/>
      <c r="E38" s="327"/>
      <c r="F38" s="326"/>
      <c r="G38" s="333"/>
      <c r="H38" s="326"/>
      <c r="I38" s="326"/>
      <c r="J38" s="332"/>
    </row>
    <row r="39" spans="2:10" x14ac:dyDescent="0.75">
      <c r="B39" s="325"/>
      <c r="C39" s="326" t="str">
        <f>LINK!$C32</f>
        <v>Preferred services catalogue</v>
      </c>
      <c r="D39" s="326"/>
      <c r="E39" s="326"/>
      <c r="F39" s="326"/>
      <c r="G39" s="292" t="s">
        <v>66</v>
      </c>
      <c r="H39" s="326"/>
      <c r="I39" s="326"/>
      <c r="J39" s="332"/>
    </row>
    <row r="40" spans="2:10" x14ac:dyDescent="0.75">
      <c r="B40" s="325"/>
      <c r="C40" s="327"/>
      <c r="D40" s="327"/>
      <c r="E40" s="327"/>
      <c r="F40" s="327"/>
      <c r="G40" s="327"/>
      <c r="H40" s="327"/>
      <c r="I40" s="327"/>
      <c r="J40" s="332"/>
    </row>
    <row r="41" spans="2:10" x14ac:dyDescent="0.75">
      <c r="B41" s="325"/>
      <c r="C41" s="327"/>
      <c r="D41" s="327"/>
      <c r="E41" s="327"/>
      <c r="F41" s="327"/>
      <c r="G41" s="327"/>
      <c r="H41" s="327"/>
      <c r="I41" s="327"/>
      <c r="J41" s="332"/>
    </row>
    <row r="42" spans="2:10" ht="18.5" x14ac:dyDescent="0.9">
      <c r="B42" s="325"/>
      <c r="C42" s="328" t="str">
        <f>LINK!$C35</f>
        <v>Domains present</v>
      </c>
      <c r="D42" s="327"/>
      <c r="E42" s="327"/>
      <c r="F42" s="327"/>
      <c r="G42" s="327"/>
      <c r="H42" s="327"/>
      <c r="I42" s="327"/>
      <c r="J42" s="332"/>
    </row>
    <row r="43" spans="2:10" x14ac:dyDescent="0.75">
      <c r="B43" s="325"/>
      <c r="C43" s="326"/>
      <c r="D43" s="327"/>
      <c r="E43" s="327"/>
      <c r="F43" s="327"/>
      <c r="G43" s="327"/>
      <c r="H43" s="327"/>
      <c r="I43" s="327"/>
      <c r="J43" s="332"/>
    </row>
    <row r="44" spans="2:10" x14ac:dyDescent="0.75">
      <c r="B44" s="325"/>
      <c r="C44" s="326" t="str">
        <f>LINK!$C37</f>
        <v>Are the following technical building systems present in your building?</v>
      </c>
      <c r="D44" s="327"/>
      <c r="E44" s="327"/>
      <c r="F44" s="327"/>
      <c r="G44" s="327"/>
      <c r="H44" s="327"/>
      <c r="I44" s="327"/>
      <c r="J44" s="332"/>
    </row>
    <row r="45" spans="2:10" x14ac:dyDescent="0.75">
      <c r="B45" s="325"/>
      <c r="C45" s="326" t="str">
        <f>LINK!$C38</f>
        <v>If not, are they mandatory for new constructions in your country of residence?</v>
      </c>
      <c r="D45" s="327"/>
      <c r="E45" s="327"/>
      <c r="F45" s="327"/>
      <c r="G45" s="327"/>
      <c r="H45" s="327"/>
      <c r="I45" s="327"/>
      <c r="J45" s="332"/>
    </row>
    <row r="46" spans="2:10" x14ac:dyDescent="0.75">
      <c r="B46" s="325"/>
      <c r="C46" s="326" t="str">
        <f>LINK!C979</f>
        <v>1 - This domain is present; 2 - This domain is absent but mandatory; 0 - This domain is absent and not mandatory</v>
      </c>
      <c r="D46" s="327"/>
      <c r="E46" s="327"/>
      <c r="F46" s="327"/>
      <c r="G46" s="327"/>
      <c r="H46" s="327"/>
      <c r="I46" s="327"/>
      <c r="J46" s="332"/>
    </row>
    <row r="47" spans="2:10" x14ac:dyDescent="0.75">
      <c r="B47" s="325"/>
      <c r="C47" s="326"/>
      <c r="D47" s="327"/>
      <c r="E47" s="327"/>
      <c r="F47" s="327"/>
      <c r="G47" s="327"/>
      <c r="H47" s="327"/>
      <c r="I47" s="327"/>
      <c r="J47" s="332"/>
    </row>
    <row r="48" spans="2:10" x14ac:dyDescent="0.75">
      <c r="B48" s="325"/>
      <c r="C48" s="326" t="str">
        <f>LINK!$C41</f>
        <v>Heating</v>
      </c>
      <c r="D48" s="327"/>
      <c r="E48" s="327"/>
      <c r="F48" s="327"/>
      <c r="G48" s="292">
        <v>1</v>
      </c>
      <c r="H48" s="327"/>
      <c r="I48" s="327"/>
      <c r="J48" s="332"/>
    </row>
    <row r="49" spans="2:10" x14ac:dyDescent="0.75">
      <c r="B49" s="325"/>
      <c r="C49" s="326" t="str">
        <f>LINK!$C42</f>
        <v>Domestic hot water</v>
      </c>
      <c r="D49" s="327"/>
      <c r="E49" s="327"/>
      <c r="F49" s="327"/>
      <c r="G49" s="292">
        <v>1</v>
      </c>
      <c r="H49" s="327"/>
      <c r="I49" s="327"/>
      <c r="J49" s="332"/>
    </row>
    <row r="50" spans="2:10" x14ac:dyDescent="0.75">
      <c r="B50" s="325"/>
      <c r="C50" s="326" t="str">
        <f>LINK!$C43</f>
        <v>Cooling</v>
      </c>
      <c r="D50" s="327"/>
      <c r="E50" s="327"/>
      <c r="F50" s="327"/>
      <c r="G50" s="292">
        <v>0</v>
      </c>
      <c r="H50" s="327"/>
      <c r="I50" s="327"/>
      <c r="J50" s="332"/>
    </row>
    <row r="51" spans="2:10" x14ac:dyDescent="0.75">
      <c r="B51" s="325"/>
      <c r="C51" s="326" t="str">
        <f>LINK!$C44</f>
        <v>Ventilation</v>
      </c>
      <c r="D51" s="327"/>
      <c r="E51" s="327"/>
      <c r="F51" s="327"/>
      <c r="G51" s="292">
        <v>1</v>
      </c>
      <c r="H51" s="327"/>
      <c r="I51" s="327"/>
      <c r="J51" s="332"/>
    </row>
    <row r="52" spans="2:10" x14ac:dyDescent="0.75">
      <c r="B52" s="325"/>
      <c r="C52" s="326" t="str">
        <f>LINK!$C45</f>
        <v>Lighting</v>
      </c>
      <c r="D52" s="327"/>
      <c r="E52" s="327"/>
      <c r="F52" s="327"/>
      <c r="G52" s="292">
        <v>1</v>
      </c>
      <c r="H52" s="327"/>
      <c r="I52" s="327"/>
      <c r="J52" s="332"/>
    </row>
    <row r="53" spans="2:10" x14ac:dyDescent="0.75">
      <c r="B53" s="325"/>
      <c r="C53" s="326" t="str">
        <f>LINK!$C46</f>
        <v>Dynamic building envelope</v>
      </c>
      <c r="D53" s="327"/>
      <c r="E53" s="327"/>
      <c r="F53" s="327"/>
      <c r="G53" s="292">
        <v>1</v>
      </c>
      <c r="H53" s="327"/>
      <c r="I53" s="327"/>
      <c r="J53" s="332"/>
    </row>
    <row r="54" spans="2:10" x14ac:dyDescent="0.75">
      <c r="B54" s="325"/>
      <c r="C54" s="326" t="str">
        <f>LINK!$C47</f>
        <v>Electricity</v>
      </c>
      <c r="D54" s="327"/>
      <c r="E54" s="327"/>
      <c r="F54" s="327"/>
      <c r="G54" s="292">
        <v>1</v>
      </c>
      <c r="H54" s="327"/>
      <c r="I54" s="327"/>
      <c r="J54" s="332"/>
    </row>
    <row r="55" spans="2:10" x14ac:dyDescent="0.75">
      <c r="B55" s="325"/>
      <c r="C55" s="326" t="str">
        <f>LINK!$C48</f>
        <v>Electric vehicle charging</v>
      </c>
      <c r="D55" s="327"/>
      <c r="E55" s="327"/>
      <c r="F55" s="327"/>
      <c r="G55" s="292">
        <v>0</v>
      </c>
      <c r="H55" s="327"/>
      <c r="I55" s="327"/>
      <c r="J55" s="332"/>
    </row>
    <row r="56" spans="2:10" x14ac:dyDescent="0.75">
      <c r="B56" s="325"/>
      <c r="C56" s="326" t="str">
        <f>LINK!$C49</f>
        <v>Monitoring and control</v>
      </c>
      <c r="D56" s="327"/>
      <c r="E56" s="327"/>
      <c r="F56" s="327"/>
      <c r="G56" s="292">
        <v>1</v>
      </c>
      <c r="H56" s="327"/>
      <c r="I56" s="327"/>
      <c r="J56" s="332"/>
    </row>
    <row r="57" spans="2:10" ht="15.5" thickBot="1" x14ac:dyDescent="0.9">
      <c r="B57" s="329"/>
      <c r="C57" s="330"/>
      <c r="D57" s="330"/>
      <c r="E57" s="330"/>
      <c r="F57" s="330"/>
      <c r="G57" s="330"/>
      <c r="H57" s="330"/>
      <c r="I57" s="330"/>
      <c r="J57" s="334"/>
    </row>
    <row r="59" spans="2:10" x14ac:dyDescent="0.75">
      <c r="B59" s="398"/>
      <c r="C59" s="399"/>
      <c r="D59" s="399"/>
      <c r="E59" s="399"/>
      <c r="F59" s="399"/>
      <c r="G59" s="399"/>
      <c r="H59" s="399"/>
      <c r="I59" s="399"/>
      <c r="J59" s="400"/>
    </row>
    <row r="60" spans="2:10" ht="18.5" x14ac:dyDescent="0.9">
      <c r="B60" s="401"/>
      <c r="C60" s="407" t="str">
        <f>LINK!C1117</f>
        <v>ASSESSMENT DATE</v>
      </c>
      <c r="D60" s="402"/>
      <c r="E60" s="402"/>
      <c r="F60" s="402"/>
      <c r="G60" s="402"/>
      <c r="H60" s="402"/>
      <c r="I60" s="402"/>
      <c r="J60" s="403"/>
    </row>
    <row r="61" spans="2:10" x14ac:dyDescent="0.75">
      <c r="B61" s="401"/>
      <c r="C61" s="402" t="str">
        <f>LINK!C1118</f>
        <v>Year</v>
      </c>
      <c r="D61" s="402"/>
      <c r="E61" s="402"/>
      <c r="F61" s="402"/>
      <c r="G61" s="292">
        <v>2024</v>
      </c>
      <c r="H61" s="402"/>
      <c r="I61" s="402"/>
      <c r="J61" s="403"/>
    </row>
    <row r="62" spans="2:10" x14ac:dyDescent="0.75">
      <c r="B62" s="401"/>
      <c r="C62" s="402" t="str">
        <f>LINK!C1119</f>
        <v>Month</v>
      </c>
      <c r="D62" s="402"/>
      <c r="E62" s="402"/>
      <c r="F62" s="402"/>
      <c r="G62" s="292">
        <v>1</v>
      </c>
      <c r="H62" s="402"/>
      <c r="I62" s="402"/>
      <c r="J62" s="403"/>
    </row>
    <row r="63" spans="2:10" x14ac:dyDescent="0.75">
      <c r="B63" s="401"/>
      <c r="C63" s="402" t="str">
        <f>LINK!C1120</f>
        <v>Day</v>
      </c>
      <c r="D63" s="402"/>
      <c r="E63" s="402"/>
      <c r="F63" s="402"/>
      <c r="G63" s="292">
        <v>16</v>
      </c>
      <c r="H63" s="402"/>
      <c r="I63" s="402"/>
      <c r="J63" s="403"/>
    </row>
    <row r="64" spans="2:10" x14ac:dyDescent="0.75">
      <c r="B64" s="408"/>
      <c r="C64" s="409"/>
      <c r="D64" s="409"/>
      <c r="E64" s="409"/>
      <c r="F64" s="409"/>
      <c r="G64" s="409"/>
      <c r="H64" s="409"/>
      <c r="I64" s="409"/>
      <c r="J64" s="410"/>
    </row>
  </sheetData>
  <dataValidations xWindow="1210" yWindow="587" count="1">
    <dataValidation allowBlank="1" showInputMessage="1" showErrorMessage="1" promptTitle="Renovated/Original:" prompt="Renovation refers to important energetic upgrades e.g. thermal insulation and/or upgrades to the Technical Building Systems." sqref="H25:I25" xr:uid="{80983318-4905-4AC4-B26A-995D96AFBAFA}"/>
  </dataValidations>
  <hyperlinks>
    <hyperlink ref="G11" r:id="rId1" xr:uid="{9700A3E6-8279-4F4A-B84F-9D473728580D}"/>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xWindow="1210" yWindow="587" count="13">
        <x14:dataValidation type="list" allowBlank="1" showInputMessage="1" showErrorMessage="1" xr:uid="{0BC9062B-01EA-447A-B70D-CC83EE1B6544}">
          <x14:formula1>
            <xm:f>LINK!$C$108:$C$115</xm:f>
          </x14:formula1>
          <xm:sqref>G19</xm:sqref>
        </x14:dataValidation>
        <x14:dataValidation type="list" allowBlank="1" showInputMessage="1" showErrorMessage="1" xr:uid="{D70E58BE-201A-43B1-9E33-07A2A61049D8}">
          <x14:formula1>
            <xm:f>LINK!$C$106:$C$107</xm:f>
          </x14:formula1>
          <xm:sqref>G18</xm:sqref>
        </x14:dataValidation>
        <x14:dataValidation type="list" allowBlank="1" showInputMessage="1" showErrorMessage="1" xr:uid="{8F23CDEE-D18B-4D94-A709-A8A8C76833D4}">
          <x14:formula1>
            <xm:f>LINK!$C$195:$C$196</xm:f>
          </x14:formula1>
          <xm:sqref>G37</xm:sqref>
        </x14:dataValidation>
        <x14:dataValidation type="list" allowBlank="1" showInputMessage="1" showErrorMessage="1" xr:uid="{444441C0-44AF-49F5-BFF2-C6D8386B0F3C}">
          <x14:formula1>
            <xm:f>LINK!$C$182:$C$187</xm:f>
          </x14:formula1>
          <xm:sqref>G23</xm:sqref>
        </x14:dataValidation>
        <x14:dataValidation type="list" allowBlank="1" showInputMessage="1" showErrorMessage="1" xr:uid="{397D2341-D907-4123-8BE1-731F01F11E0B}">
          <x14:formula1>
            <xm:f>LINK!$C$188:$C$192</xm:f>
          </x14:formula1>
          <xm:sqref>G24</xm:sqref>
        </x14:dataValidation>
        <x14:dataValidation type="list" allowBlank="1" showInputMessage="1" showErrorMessage="1" promptTitle="Renovated/Original:" prompt="Renovation refers to important energetic upgrades e.g. thermal insulation and/or upgrades to the Technical Building Systems." xr:uid="{B386C516-C0F9-4B9A-A9E3-67C9A128206E}">
          <x14:formula1>
            <xm:f>LINK!$C$193:$C$194</xm:f>
          </x14:formula1>
          <xm:sqref>G25</xm:sqref>
        </x14:dataValidation>
        <x14:dataValidation type="list" allowBlank="1" showInputMessage="1" showErrorMessage="1" xr:uid="{5B86AB4C-4712-427E-BFE4-0A56AB80DBED}">
          <x14:formula1>
            <xm:f>LINK!$C$116:$C$148</xm:f>
          </x14:formula1>
          <xm:sqref>G20</xm:sqref>
        </x14:dataValidation>
        <x14:dataValidation type="list" allowBlank="1" showInputMessage="1" showErrorMessage="1" xr:uid="{1ADF64EE-96B9-4BCF-89EE-F64A26466A63}">
          <x14:formula1>
            <xm:f>LINK!$C$197:$C$199</xm:f>
          </x14:formula1>
          <xm:sqref>G39</xm:sqref>
        </x14:dataValidation>
        <x14:dataValidation type="list" allowBlank="1" showInputMessage="1" showErrorMessage="1" xr:uid="{D91B3DA4-43D7-4A7C-B738-510D073F4A1E}">
          <x14:formula1>
            <xm:f>_general!$I$7:$I$9</xm:f>
          </x14:formula1>
          <xm:sqref>G48:G56</xm:sqref>
        </x14:dataValidation>
        <x14:dataValidation type="list" allowBlank="1" showInputMessage="1" showErrorMessage="1" xr:uid="{C10EC39A-E4BA-46E2-8CF8-74520B5303D3}">
          <x14:formula1>
            <xm:f>LINK!$D$1:$I$1</xm:f>
          </x14:formula1>
          <xm:sqref>B1</xm:sqref>
        </x14:dataValidation>
        <x14:dataValidation type="list" allowBlank="1" showInputMessage="1" showErrorMessage="1" xr:uid="{07AA62E8-BBB3-4B77-A247-00C5072640DA}">
          <x14:formula1>
            <xm:f>LINK!$D$1121:$D$1132</xm:f>
          </x14:formula1>
          <xm:sqref>G62</xm:sqref>
        </x14:dataValidation>
        <x14:dataValidation type="list" allowBlank="1" showInputMessage="1" showErrorMessage="1" xr:uid="{CC403709-273A-4009-B94C-31B60FBF4204}">
          <x14:formula1>
            <xm:f>LINK!$D$1133:$D$1163</xm:f>
          </x14:formula1>
          <xm:sqref>G63</xm:sqref>
        </x14:dataValidation>
        <x14:dataValidation type="list" allowBlank="1" showInputMessage="1" showErrorMessage="1" xr:uid="{990F48CD-E5D0-4632-9C5D-33F50A17F7B9}">
          <x14:formula1>
            <xm:f>LINK!$D$1164:$D$1168</xm:f>
          </x14:formula1>
          <xm:sqref>G61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1C3EB-67DA-4774-984A-7F186D71ECDA}">
  <dimension ref="A2:J92"/>
  <sheetViews>
    <sheetView workbookViewId="0">
      <selection activeCell="F27" sqref="F27"/>
    </sheetView>
  </sheetViews>
  <sheetFormatPr baseColWidth="10" defaultColWidth="8.81640625" defaultRowHeight="14.75" x14ac:dyDescent="0.75"/>
  <cols>
    <col min="1" max="1" width="18.1796875" customWidth="1"/>
    <col min="3" max="3" width="21.5" bestFit="1" customWidth="1"/>
    <col min="4" max="4" width="18.5" customWidth="1"/>
    <col min="8" max="8" width="8.6796875" customWidth="1"/>
    <col min="9" max="9" width="37.31640625" bestFit="1" customWidth="1"/>
    <col min="10" max="10" width="18.81640625" customWidth="1"/>
    <col min="12" max="12" width="8.6796875" customWidth="1"/>
  </cols>
  <sheetData>
    <row r="2" spans="1:10" x14ac:dyDescent="0.75">
      <c r="A2" t="s">
        <v>67</v>
      </c>
      <c r="C2" s="42" t="s">
        <v>59</v>
      </c>
      <c r="D2" s="42" t="s">
        <v>68</v>
      </c>
      <c r="G2" t="s">
        <v>69</v>
      </c>
      <c r="I2" s="42" t="s">
        <v>70</v>
      </c>
      <c r="J2" s="42" t="s">
        <v>71</v>
      </c>
    </row>
    <row r="3" spans="1:10" x14ac:dyDescent="0.75">
      <c r="C3" t="s">
        <v>72</v>
      </c>
      <c r="D3" t="s">
        <v>73</v>
      </c>
      <c r="I3" t="s">
        <v>74</v>
      </c>
      <c r="J3" t="s">
        <v>75</v>
      </c>
    </row>
    <row r="4" spans="1:10" x14ac:dyDescent="0.75">
      <c r="C4" t="s">
        <v>76</v>
      </c>
      <c r="D4" t="s">
        <v>77</v>
      </c>
      <c r="J4" t="s">
        <v>78</v>
      </c>
    </row>
    <row r="5" spans="1:10" x14ac:dyDescent="0.75">
      <c r="C5" t="s">
        <v>79</v>
      </c>
      <c r="D5" t="s">
        <v>80</v>
      </c>
    </row>
    <row r="6" spans="1:10" x14ac:dyDescent="0.75">
      <c r="C6" t="s">
        <v>81</v>
      </c>
      <c r="D6" t="s">
        <v>81</v>
      </c>
      <c r="G6" s="42"/>
    </row>
    <row r="7" spans="1:10" x14ac:dyDescent="0.75">
      <c r="I7">
        <v>0</v>
      </c>
    </row>
    <row r="8" spans="1:10" x14ac:dyDescent="0.75">
      <c r="I8">
        <v>1</v>
      </c>
    </row>
    <row r="9" spans="1:10" x14ac:dyDescent="0.75">
      <c r="A9" t="s">
        <v>82</v>
      </c>
      <c r="C9" t="s">
        <v>61</v>
      </c>
      <c r="D9" s="44" t="s">
        <v>83</v>
      </c>
      <c r="I9">
        <v>2</v>
      </c>
    </row>
    <row r="10" spans="1:10" x14ac:dyDescent="0.75">
      <c r="C10" t="s">
        <v>84</v>
      </c>
      <c r="D10" s="44" t="s">
        <v>83</v>
      </c>
    </row>
    <row r="11" spans="1:10" x14ac:dyDescent="0.75">
      <c r="C11" t="s">
        <v>85</v>
      </c>
      <c r="D11" s="45" t="s">
        <v>86</v>
      </c>
    </row>
    <row r="12" spans="1:10" x14ac:dyDescent="0.75">
      <c r="C12" t="s">
        <v>87</v>
      </c>
      <c r="D12" s="45" t="s">
        <v>86</v>
      </c>
    </row>
    <row r="13" spans="1:10" x14ac:dyDescent="0.75">
      <c r="C13" t="s">
        <v>88</v>
      </c>
      <c r="D13" s="46" t="s">
        <v>89</v>
      </c>
    </row>
    <row r="14" spans="1:10" x14ac:dyDescent="0.75">
      <c r="C14" t="s">
        <v>90</v>
      </c>
      <c r="D14" s="47" t="s">
        <v>91</v>
      </c>
    </row>
    <row r="15" spans="1:10" x14ac:dyDescent="0.75">
      <c r="C15" t="s">
        <v>92</v>
      </c>
      <c r="D15" s="48" t="s">
        <v>93</v>
      </c>
    </row>
    <row r="16" spans="1:10" x14ac:dyDescent="0.75">
      <c r="C16" t="s">
        <v>94</v>
      </c>
      <c r="D16" s="47" t="s">
        <v>91</v>
      </c>
    </row>
    <row r="17" spans="3:10" x14ac:dyDescent="0.75">
      <c r="C17" t="s">
        <v>95</v>
      </c>
      <c r="D17" s="48" t="s">
        <v>93</v>
      </c>
    </row>
    <row r="18" spans="3:10" x14ac:dyDescent="0.75">
      <c r="C18" t="s">
        <v>96</v>
      </c>
      <c r="D18" s="44" t="s">
        <v>83</v>
      </c>
    </row>
    <row r="19" spans="3:10" x14ac:dyDescent="0.75">
      <c r="C19" t="s">
        <v>97</v>
      </c>
      <c r="D19" s="44" t="s">
        <v>83</v>
      </c>
    </row>
    <row r="20" spans="3:10" x14ac:dyDescent="0.75">
      <c r="C20" t="s">
        <v>98</v>
      </c>
      <c r="D20" s="46" t="s">
        <v>89</v>
      </c>
    </row>
    <row r="21" spans="3:10" x14ac:dyDescent="0.75">
      <c r="C21" t="s">
        <v>99</v>
      </c>
      <c r="D21" s="45" t="s">
        <v>86</v>
      </c>
    </row>
    <row r="22" spans="3:10" x14ac:dyDescent="0.75">
      <c r="C22" t="s">
        <v>100</v>
      </c>
      <c r="D22" s="48" t="s">
        <v>101</v>
      </c>
    </row>
    <row r="23" spans="3:10" x14ac:dyDescent="0.75">
      <c r="C23" t="s">
        <v>102</v>
      </c>
      <c r="D23" s="44" t="s">
        <v>83</v>
      </c>
      <c r="G23" s="42"/>
    </row>
    <row r="24" spans="3:10" x14ac:dyDescent="0.75">
      <c r="C24" t="s">
        <v>103</v>
      </c>
      <c r="D24" s="46" t="s">
        <v>89</v>
      </c>
    </row>
    <row r="25" spans="3:10" x14ac:dyDescent="0.75">
      <c r="C25" t="s">
        <v>104</v>
      </c>
      <c r="D25" s="47" t="s">
        <v>91</v>
      </c>
    </row>
    <row r="26" spans="3:10" x14ac:dyDescent="0.75">
      <c r="C26" t="s">
        <v>105</v>
      </c>
      <c r="D26" s="44" t="s">
        <v>83</v>
      </c>
    </row>
    <row r="27" spans="3:10" x14ac:dyDescent="0.75">
      <c r="C27" t="s">
        <v>106</v>
      </c>
      <c r="D27" s="47" t="s">
        <v>91</v>
      </c>
      <c r="J27" s="2"/>
    </row>
    <row r="28" spans="3:10" x14ac:dyDescent="0.75">
      <c r="C28" t="s">
        <v>107</v>
      </c>
      <c r="D28" s="44" t="s">
        <v>83</v>
      </c>
      <c r="J28" s="2"/>
    </row>
    <row r="29" spans="3:10" x14ac:dyDescent="0.75">
      <c r="C29" t="s">
        <v>108</v>
      </c>
      <c r="D29" s="46" t="s">
        <v>89</v>
      </c>
      <c r="I29" s="2"/>
      <c r="J29" s="2"/>
    </row>
    <row r="30" spans="3:10" x14ac:dyDescent="0.75">
      <c r="C30" t="s">
        <v>109</v>
      </c>
      <c r="D30" s="44" t="s">
        <v>83</v>
      </c>
    </row>
    <row r="31" spans="3:10" x14ac:dyDescent="0.75">
      <c r="C31" t="s">
        <v>110</v>
      </c>
      <c r="D31" s="48" t="s">
        <v>101</v>
      </c>
    </row>
    <row r="32" spans="3:10" x14ac:dyDescent="0.75">
      <c r="C32" t="s">
        <v>111</v>
      </c>
      <c r="D32" s="47" t="s">
        <v>91</v>
      </c>
      <c r="I32" s="2"/>
    </row>
    <row r="33" spans="1:7" x14ac:dyDescent="0.75">
      <c r="C33" t="s">
        <v>112</v>
      </c>
      <c r="D33" s="46" t="s">
        <v>89</v>
      </c>
    </row>
    <row r="34" spans="1:7" x14ac:dyDescent="0.75">
      <c r="C34" t="s">
        <v>113</v>
      </c>
      <c r="D34" s="45" t="s">
        <v>86</v>
      </c>
    </row>
    <row r="35" spans="1:7" x14ac:dyDescent="0.75">
      <c r="C35" t="s">
        <v>114</v>
      </c>
      <c r="D35" s="47" t="s">
        <v>91</v>
      </c>
    </row>
    <row r="36" spans="1:7" x14ac:dyDescent="0.75">
      <c r="C36" t="s">
        <v>115</v>
      </c>
      <c r="D36" s="45" t="s">
        <v>86</v>
      </c>
      <c r="G36" s="42"/>
    </row>
    <row r="37" spans="1:7" x14ac:dyDescent="0.75">
      <c r="C37" t="s">
        <v>116</v>
      </c>
      <c r="D37" s="46" t="s">
        <v>89</v>
      </c>
    </row>
    <row r="38" spans="1:7" x14ac:dyDescent="0.75">
      <c r="C38" t="s">
        <v>117</v>
      </c>
      <c r="D38" s="48" t="s">
        <v>101</v>
      </c>
    </row>
    <row r="39" spans="1:7" x14ac:dyDescent="0.75">
      <c r="C39" t="s">
        <v>118</v>
      </c>
      <c r="D39" s="44" t="s">
        <v>83</v>
      </c>
    </row>
    <row r="40" spans="1:7" x14ac:dyDescent="0.75">
      <c r="C40" t="s">
        <v>119</v>
      </c>
      <c r="D40" s="44" t="s">
        <v>83</v>
      </c>
    </row>
    <row r="41" spans="1:7" x14ac:dyDescent="0.75">
      <c r="C41" t="s">
        <v>120</v>
      </c>
      <c r="D41" t="s">
        <v>121</v>
      </c>
    </row>
    <row r="45" spans="1:7" x14ac:dyDescent="0.75">
      <c r="A45" t="s">
        <v>122</v>
      </c>
      <c r="C45" t="s">
        <v>62</v>
      </c>
    </row>
    <row r="46" spans="1:7" x14ac:dyDescent="0.75">
      <c r="C46" t="s">
        <v>123</v>
      </c>
    </row>
    <row r="47" spans="1:7" x14ac:dyDescent="0.75">
      <c r="C47" t="s">
        <v>124</v>
      </c>
      <c r="G47" s="42"/>
    </row>
    <row r="48" spans="1:7" x14ac:dyDescent="0.75">
      <c r="C48" t="s">
        <v>125</v>
      </c>
    </row>
    <row r="49" spans="1:7" x14ac:dyDescent="0.75">
      <c r="C49" t="s">
        <v>126</v>
      </c>
    </row>
    <row r="50" spans="1:7" x14ac:dyDescent="0.75">
      <c r="C50" t="s">
        <v>127</v>
      </c>
    </row>
    <row r="52" spans="1:7" x14ac:dyDescent="0.75">
      <c r="A52" t="s">
        <v>128</v>
      </c>
      <c r="C52" t="s">
        <v>63</v>
      </c>
    </row>
    <row r="53" spans="1:7" x14ac:dyDescent="0.75">
      <c r="C53" t="s">
        <v>129</v>
      </c>
    </row>
    <row r="54" spans="1:7" x14ac:dyDescent="0.75">
      <c r="C54" t="s">
        <v>130</v>
      </c>
    </row>
    <row r="55" spans="1:7" x14ac:dyDescent="0.75">
      <c r="C55" t="s">
        <v>131</v>
      </c>
    </row>
    <row r="56" spans="1:7" x14ac:dyDescent="0.75">
      <c r="C56" t="s">
        <v>132</v>
      </c>
    </row>
    <row r="58" spans="1:7" x14ac:dyDescent="0.75">
      <c r="A58" t="s">
        <v>133</v>
      </c>
      <c r="C58" t="s">
        <v>134</v>
      </c>
    </row>
    <row r="59" spans="1:7" x14ac:dyDescent="0.75">
      <c r="C59" t="s">
        <v>64</v>
      </c>
    </row>
    <row r="61" spans="1:7" x14ac:dyDescent="0.75">
      <c r="A61" t="s">
        <v>135</v>
      </c>
      <c r="C61" t="str">
        <f>LINK!C195</f>
        <v>Default</v>
      </c>
    </row>
    <row r="62" spans="1:7" x14ac:dyDescent="0.75">
      <c r="C62" t="str">
        <f>LINK!C196</f>
        <v>User-defined</v>
      </c>
      <c r="G62" s="42"/>
    </row>
    <row r="64" spans="1:7" x14ac:dyDescent="0.75">
      <c r="A64" t="s">
        <v>136</v>
      </c>
    </row>
    <row r="65" spans="1:7" x14ac:dyDescent="0.75">
      <c r="A65" t="s">
        <v>137</v>
      </c>
      <c r="B65">
        <v>5</v>
      </c>
    </row>
    <row r="66" spans="1:7" x14ac:dyDescent="0.75">
      <c r="A66" t="s">
        <v>32</v>
      </c>
      <c r="B66">
        <f>B65+1</f>
        <v>6</v>
      </c>
      <c r="G66" s="42"/>
    </row>
    <row r="67" spans="1:7" x14ac:dyDescent="0.75">
      <c r="A67" t="s">
        <v>138</v>
      </c>
      <c r="B67">
        <f t="shared" ref="B67:B73" si="0">B66+1</f>
        <v>7</v>
      </c>
    </row>
    <row r="68" spans="1:7" x14ac:dyDescent="0.75">
      <c r="A68" t="s">
        <v>139</v>
      </c>
      <c r="B68">
        <f t="shared" si="0"/>
        <v>8</v>
      </c>
    </row>
    <row r="69" spans="1:7" x14ac:dyDescent="0.75">
      <c r="A69" t="s">
        <v>140</v>
      </c>
      <c r="B69">
        <f t="shared" si="0"/>
        <v>9</v>
      </c>
    </row>
    <row r="70" spans="1:7" x14ac:dyDescent="0.75">
      <c r="A70" t="s">
        <v>141</v>
      </c>
      <c r="B70">
        <f t="shared" si="0"/>
        <v>10</v>
      </c>
    </row>
    <row r="71" spans="1:7" x14ac:dyDescent="0.75">
      <c r="A71" t="s">
        <v>142</v>
      </c>
      <c r="B71">
        <f t="shared" si="0"/>
        <v>11</v>
      </c>
    </row>
    <row r="72" spans="1:7" x14ac:dyDescent="0.75">
      <c r="A72" t="s">
        <v>38</v>
      </c>
      <c r="B72">
        <f t="shared" si="0"/>
        <v>12</v>
      </c>
    </row>
    <row r="73" spans="1:7" x14ac:dyDescent="0.75">
      <c r="A73" t="s">
        <v>143</v>
      </c>
      <c r="B73">
        <f t="shared" si="0"/>
        <v>13</v>
      </c>
    </row>
    <row r="75" spans="1:7" x14ac:dyDescent="0.75">
      <c r="A75" t="s">
        <v>144</v>
      </c>
    </row>
    <row r="76" spans="1:7" x14ac:dyDescent="0.75">
      <c r="A76" t="str">
        <f>LINK!C830</f>
        <v>North Europe</v>
      </c>
      <c r="B76">
        <v>1</v>
      </c>
    </row>
    <row r="77" spans="1:7" x14ac:dyDescent="0.75">
      <c r="A77" t="str">
        <f>LINK!C831</f>
        <v>West Europe</v>
      </c>
      <c r="B77">
        <f>COLUMN(Weightings!K31)</f>
        <v>11</v>
      </c>
      <c r="G77" s="42"/>
    </row>
    <row r="78" spans="1:7" x14ac:dyDescent="0.75">
      <c r="A78" t="str">
        <f>LINK!C832</f>
        <v>South Europe</v>
      </c>
      <c r="B78">
        <f>COLUMN(Weightings!U31)</f>
        <v>21</v>
      </c>
    </row>
    <row r="79" spans="1:7" x14ac:dyDescent="0.75">
      <c r="A79" t="str">
        <f>LINK!C833</f>
        <v>North-East Europe</v>
      </c>
      <c r="B79">
        <f>COLUMN(Weightings!AD31)</f>
        <v>30</v>
      </c>
    </row>
    <row r="80" spans="1:7" x14ac:dyDescent="0.75">
      <c r="A80" t="str">
        <f>LINK!C834</f>
        <v>South-East Europe</v>
      </c>
      <c r="B80">
        <f>COLUMN(Weightings!AM31)</f>
        <v>39</v>
      </c>
    </row>
    <row r="82" spans="1:2" x14ac:dyDescent="0.75">
      <c r="A82" t="str">
        <f>LINK!C835</f>
        <v>Error message</v>
      </c>
    </row>
    <row r="83" spans="1:2" x14ac:dyDescent="0.75">
      <c r="A83" s="88" t="str">
        <f>LINK!C836</f>
        <v>please enter a valid functionality level</v>
      </c>
    </row>
    <row r="85" spans="1:2" x14ac:dyDescent="0.75">
      <c r="A85" t="s">
        <v>137</v>
      </c>
      <c r="B85">
        <v>44</v>
      </c>
    </row>
    <row r="86" spans="1:2" x14ac:dyDescent="0.75">
      <c r="A86" t="s">
        <v>32</v>
      </c>
      <c r="B86">
        <f>B85+1</f>
        <v>45</v>
      </c>
    </row>
    <row r="87" spans="1:2" x14ac:dyDescent="0.75">
      <c r="A87" t="s">
        <v>138</v>
      </c>
      <c r="B87">
        <f t="shared" ref="B87:B92" si="1">B86+1</f>
        <v>46</v>
      </c>
    </row>
    <row r="88" spans="1:2" x14ac:dyDescent="0.75">
      <c r="A88" t="s">
        <v>139</v>
      </c>
      <c r="B88">
        <f t="shared" si="1"/>
        <v>47</v>
      </c>
    </row>
    <row r="89" spans="1:2" x14ac:dyDescent="0.75">
      <c r="A89" t="s">
        <v>140</v>
      </c>
      <c r="B89">
        <f t="shared" si="1"/>
        <v>48</v>
      </c>
    </row>
    <row r="90" spans="1:2" x14ac:dyDescent="0.75">
      <c r="A90" t="s">
        <v>142</v>
      </c>
      <c r="B90">
        <f t="shared" si="1"/>
        <v>49</v>
      </c>
    </row>
    <row r="91" spans="1:2" x14ac:dyDescent="0.75">
      <c r="A91" t="s">
        <v>141</v>
      </c>
      <c r="B91">
        <f t="shared" si="1"/>
        <v>50</v>
      </c>
    </row>
    <row r="92" spans="1:2" x14ac:dyDescent="0.75">
      <c r="A92" t="s">
        <v>38</v>
      </c>
      <c r="B92">
        <f t="shared" si="1"/>
        <v>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CD5-5FD7-4F50-BF50-25D628507D67}">
  <dimension ref="A1:T2022"/>
  <sheetViews>
    <sheetView topLeftCell="A978" workbookViewId="0">
      <selection activeCell="F1013" sqref="F1013"/>
    </sheetView>
  </sheetViews>
  <sheetFormatPr baseColWidth="10" defaultColWidth="8.81640625" defaultRowHeight="14.75" outlineLevelCol="1" x14ac:dyDescent="0.75"/>
  <cols>
    <col min="1" max="1" width="29.5" style="505" customWidth="1"/>
    <col min="2" max="2" width="5" style="23" bestFit="1" customWidth="1"/>
    <col min="3" max="3" width="27.5" style="501" customWidth="1" outlineLevel="1"/>
    <col min="4" max="4" width="27.31640625" style="502" customWidth="1"/>
    <col min="5" max="5" width="33.5" style="502" customWidth="1"/>
    <col min="6" max="6" width="29.81640625" style="505" customWidth="1"/>
    <col min="7" max="7" width="25.1796875" style="505" customWidth="1"/>
    <col min="8" max="8" width="21.5" style="505" customWidth="1"/>
    <col min="9" max="9" width="13.81640625" style="505" customWidth="1"/>
    <col min="10" max="11" width="8.81640625" style="505"/>
    <col min="12" max="12" width="11.5" style="505" bestFit="1" customWidth="1"/>
    <col min="13" max="16384" width="8.81640625" style="505"/>
  </cols>
  <sheetData>
    <row r="1" spans="1:20" ht="40.5" x14ac:dyDescent="0.75">
      <c r="A1" s="505" t="s">
        <v>145</v>
      </c>
      <c r="B1" s="23">
        <v>1</v>
      </c>
      <c r="C1" s="501" t="str">
        <f>'Building Information'!B1</f>
        <v>English</v>
      </c>
      <c r="D1" s="502" t="s">
        <v>57</v>
      </c>
      <c r="E1" s="503" t="s">
        <v>146</v>
      </c>
      <c r="F1" s="504" t="s">
        <v>147</v>
      </c>
      <c r="G1" s="505" t="s">
        <v>148</v>
      </c>
      <c r="H1" s="505" t="s">
        <v>149</v>
      </c>
      <c r="O1" s="206" t="s">
        <v>150</v>
      </c>
      <c r="P1" s="207" t="s">
        <v>151</v>
      </c>
      <c r="Q1" s="208" t="s">
        <v>152</v>
      </c>
      <c r="R1" s="209" t="s">
        <v>153</v>
      </c>
      <c r="S1" s="210" t="s">
        <v>154</v>
      </c>
      <c r="T1" s="211" t="s">
        <v>155</v>
      </c>
    </row>
    <row r="2" spans="1:20" ht="37" x14ac:dyDescent="0.75">
      <c r="A2" s="505" t="s">
        <v>156</v>
      </c>
      <c r="B2" s="23">
        <v>2</v>
      </c>
      <c r="C2" s="501" t="str">
        <f t="shared" ref="C2:C65" si="0">HLOOKUP($C$1,$D$1:$I$9948,$B2,FALSE)</f>
        <v>ASSESSOR INFORMATION</v>
      </c>
      <c r="D2" s="506" t="s">
        <v>157</v>
      </c>
      <c r="E2" s="506" t="s">
        <v>158</v>
      </c>
      <c r="F2" s="507" t="s">
        <v>159</v>
      </c>
    </row>
    <row r="3" spans="1:20" x14ac:dyDescent="0.75">
      <c r="A3" s="505" t="s">
        <v>156</v>
      </c>
      <c r="B3" s="23">
        <v>3</v>
      </c>
      <c r="C3" s="501">
        <f t="shared" si="0"/>
        <v>0</v>
      </c>
      <c r="D3" s="508"/>
      <c r="E3" s="509"/>
      <c r="F3" s="510" t="s">
        <v>160</v>
      </c>
    </row>
    <row r="4" spans="1:20" x14ac:dyDescent="0.75">
      <c r="A4" s="505" t="s">
        <v>156</v>
      </c>
      <c r="B4" s="23">
        <v>4</v>
      </c>
      <c r="C4" s="501" t="str">
        <f t="shared" si="0"/>
        <v>Name</v>
      </c>
      <c r="D4" s="508" t="s">
        <v>161</v>
      </c>
      <c r="E4" s="511" t="s">
        <v>162</v>
      </c>
      <c r="F4" s="510" t="s">
        <v>161</v>
      </c>
    </row>
    <row r="5" spans="1:20" x14ac:dyDescent="0.75">
      <c r="A5" s="505" t="s">
        <v>156</v>
      </c>
      <c r="B5" s="23">
        <v>5</v>
      </c>
      <c r="C5" s="501" t="str">
        <f t="shared" si="0"/>
        <v>Organisation</v>
      </c>
      <c r="D5" s="508" t="s">
        <v>163</v>
      </c>
      <c r="E5" s="511" t="s">
        <v>163</v>
      </c>
      <c r="F5" s="510" t="s">
        <v>163</v>
      </c>
    </row>
    <row r="6" spans="1:20" x14ac:dyDescent="0.75">
      <c r="A6" s="505" t="s">
        <v>156</v>
      </c>
      <c r="B6" s="23">
        <v>6</v>
      </c>
      <c r="C6" s="501">
        <f t="shared" si="0"/>
        <v>0</v>
      </c>
      <c r="D6" s="508"/>
      <c r="E6" s="509"/>
      <c r="F6" s="510" t="s">
        <v>160</v>
      </c>
    </row>
    <row r="7" spans="1:20" x14ac:dyDescent="0.75">
      <c r="A7" s="505" t="s">
        <v>156</v>
      </c>
      <c r="B7" s="23">
        <v>7</v>
      </c>
      <c r="C7" s="501" t="str">
        <f t="shared" si="0"/>
        <v>Contact information</v>
      </c>
      <c r="D7" s="512" t="s">
        <v>164</v>
      </c>
      <c r="E7" s="511" t="s">
        <v>165</v>
      </c>
      <c r="F7" s="510" t="s">
        <v>166</v>
      </c>
    </row>
    <row r="8" spans="1:20" x14ac:dyDescent="0.75">
      <c r="A8" s="505" t="s">
        <v>156</v>
      </c>
      <c r="B8" s="23">
        <v>8</v>
      </c>
      <c r="C8" s="501" t="str">
        <f t="shared" si="0"/>
        <v>e-mail address</v>
      </c>
      <c r="D8" s="513" t="s">
        <v>167</v>
      </c>
      <c r="E8" s="511" t="s">
        <v>168</v>
      </c>
      <c r="F8" s="514" t="s">
        <v>169</v>
      </c>
    </row>
    <row r="9" spans="1:20" x14ac:dyDescent="0.75">
      <c r="A9" s="505" t="s">
        <v>156</v>
      </c>
      <c r="B9" s="23">
        <v>9</v>
      </c>
      <c r="C9" s="501" t="str">
        <f t="shared" si="0"/>
        <v>telephone number (optional)</v>
      </c>
      <c r="D9" s="513" t="s">
        <v>170</v>
      </c>
      <c r="E9" s="511" t="s">
        <v>171</v>
      </c>
      <c r="F9" s="514" t="s">
        <v>172</v>
      </c>
    </row>
    <row r="10" spans="1:20" x14ac:dyDescent="0.75">
      <c r="A10" s="505" t="s">
        <v>156</v>
      </c>
      <c r="B10" s="23">
        <v>10</v>
      </c>
      <c r="C10" s="501">
        <f t="shared" si="0"/>
        <v>0</v>
      </c>
      <c r="D10" s="515"/>
      <c r="E10" s="509"/>
      <c r="F10" s="516" t="s">
        <v>160</v>
      </c>
    </row>
    <row r="11" spans="1:20" x14ac:dyDescent="0.75">
      <c r="A11" s="505" t="s">
        <v>156</v>
      </c>
      <c r="B11" s="23">
        <v>11</v>
      </c>
      <c r="C11" s="501">
        <f t="shared" si="0"/>
        <v>0</v>
      </c>
      <c r="D11" s="24"/>
      <c r="E11" s="517"/>
      <c r="F11" s="518" t="s">
        <v>160</v>
      </c>
    </row>
    <row r="12" spans="1:20" x14ac:dyDescent="0.75">
      <c r="A12" s="505" t="s">
        <v>156</v>
      </c>
      <c r="B12" s="23">
        <v>12</v>
      </c>
      <c r="C12" s="501">
        <f t="shared" si="0"/>
        <v>0</v>
      </c>
      <c r="D12" s="519"/>
      <c r="E12" s="520"/>
      <c r="F12" s="521" t="s">
        <v>160</v>
      </c>
    </row>
    <row r="13" spans="1:20" ht="55.5" x14ac:dyDescent="0.75">
      <c r="A13" s="505" t="s">
        <v>156</v>
      </c>
      <c r="B13" s="23">
        <v>13</v>
      </c>
      <c r="C13" s="501" t="str">
        <f t="shared" si="0"/>
        <v>GENERAL BUILDING INFORMATION</v>
      </c>
      <c r="D13" s="522" t="s">
        <v>173</v>
      </c>
      <c r="E13" s="523" t="s">
        <v>174</v>
      </c>
      <c r="F13" s="524" t="s">
        <v>175</v>
      </c>
    </row>
    <row r="14" spans="1:20" x14ac:dyDescent="0.75">
      <c r="A14" s="505" t="s">
        <v>156</v>
      </c>
      <c r="B14" s="23">
        <v>14</v>
      </c>
      <c r="C14" s="501">
        <f t="shared" si="0"/>
        <v>0</v>
      </c>
      <c r="D14" s="525"/>
      <c r="E14" s="520"/>
      <c r="F14" s="526" t="s">
        <v>160</v>
      </c>
    </row>
    <row r="15" spans="1:20" x14ac:dyDescent="0.75">
      <c r="A15" s="505" t="s">
        <v>156</v>
      </c>
      <c r="B15" s="23">
        <v>15</v>
      </c>
      <c r="C15" s="501" t="str">
        <f t="shared" si="0"/>
        <v>Building type</v>
      </c>
      <c r="D15" s="525" t="s">
        <v>176</v>
      </c>
      <c r="E15" s="527" t="s">
        <v>177</v>
      </c>
      <c r="F15" s="526" t="s">
        <v>178</v>
      </c>
    </row>
    <row r="16" spans="1:20" x14ac:dyDescent="0.75">
      <c r="A16" s="505" t="s">
        <v>156</v>
      </c>
      <c r="B16" s="23">
        <v>16</v>
      </c>
      <c r="C16" s="501" t="str">
        <f t="shared" si="0"/>
        <v>Building usage</v>
      </c>
      <c r="D16" s="525" t="s">
        <v>179</v>
      </c>
      <c r="E16" s="527" t="s">
        <v>180</v>
      </c>
      <c r="F16" s="526" t="s">
        <v>181</v>
      </c>
    </row>
    <row r="17" spans="1:6" x14ac:dyDescent="0.75">
      <c r="A17" s="505" t="s">
        <v>156</v>
      </c>
      <c r="B17" s="23">
        <v>17</v>
      </c>
      <c r="C17" s="501" t="str">
        <f t="shared" si="0"/>
        <v>Location</v>
      </c>
      <c r="D17" s="525" t="s">
        <v>182</v>
      </c>
      <c r="E17" s="527" t="s">
        <v>183</v>
      </c>
      <c r="F17" s="526" t="s">
        <v>184</v>
      </c>
    </row>
    <row r="18" spans="1:6" x14ac:dyDescent="0.75">
      <c r="A18" s="505" t="s">
        <v>156</v>
      </c>
      <c r="B18" s="23">
        <v>18</v>
      </c>
      <c r="C18" s="501" t="str">
        <f t="shared" si="0"/>
        <v>Climate zone:</v>
      </c>
      <c r="D18" s="528" t="s">
        <v>185</v>
      </c>
      <c r="E18" s="527" t="s">
        <v>186</v>
      </c>
      <c r="F18" s="529" t="s">
        <v>187</v>
      </c>
    </row>
    <row r="19" spans="1:6" x14ac:dyDescent="0.75">
      <c r="A19" s="505" t="s">
        <v>156</v>
      </c>
      <c r="B19" s="23">
        <v>19</v>
      </c>
      <c r="C19" s="501">
        <f t="shared" si="0"/>
        <v>0</v>
      </c>
      <c r="D19" s="525"/>
      <c r="E19" s="520"/>
      <c r="F19" s="526" t="s">
        <v>160</v>
      </c>
    </row>
    <row r="20" spans="1:6" ht="29.5" x14ac:dyDescent="0.75">
      <c r="A20" s="505" t="s">
        <v>156</v>
      </c>
      <c r="B20" s="23">
        <v>20</v>
      </c>
      <c r="C20" s="501" t="str">
        <f t="shared" si="0"/>
        <v>Total useful floor area of the building</v>
      </c>
      <c r="D20" s="525" t="s">
        <v>188</v>
      </c>
      <c r="E20" s="527" t="s">
        <v>189</v>
      </c>
      <c r="F20" s="526" t="s">
        <v>190</v>
      </c>
    </row>
    <row r="21" spans="1:6" x14ac:dyDescent="0.75">
      <c r="A21" s="505" t="s">
        <v>156</v>
      </c>
      <c r="B21" s="23">
        <v>21</v>
      </c>
      <c r="C21" s="501" t="str">
        <f t="shared" si="0"/>
        <v>Year of construction</v>
      </c>
      <c r="D21" s="525" t="s">
        <v>191</v>
      </c>
      <c r="E21" s="527" t="s">
        <v>192</v>
      </c>
      <c r="F21" s="526" t="s">
        <v>193</v>
      </c>
    </row>
    <row r="22" spans="1:6" x14ac:dyDescent="0.75">
      <c r="A22" s="505" t="s">
        <v>156</v>
      </c>
      <c r="B22" s="23">
        <v>22</v>
      </c>
      <c r="C22" s="501" t="str">
        <f t="shared" si="0"/>
        <v>Building state</v>
      </c>
      <c r="D22" s="525" t="s">
        <v>194</v>
      </c>
      <c r="E22" s="527" t="s">
        <v>195</v>
      </c>
      <c r="F22" s="526" t="s">
        <v>196</v>
      </c>
    </row>
    <row r="23" spans="1:6" x14ac:dyDescent="0.75">
      <c r="A23" s="505" t="s">
        <v>156</v>
      </c>
      <c r="B23" s="23">
        <v>23</v>
      </c>
      <c r="C23" s="501">
        <f t="shared" si="0"/>
        <v>0</v>
      </c>
      <c r="D23" s="525"/>
      <c r="E23" s="520"/>
      <c r="F23" s="526" t="s">
        <v>160</v>
      </c>
    </row>
    <row r="24" spans="1:6" ht="29.5" x14ac:dyDescent="0.75">
      <c r="A24" s="505" t="s">
        <v>156</v>
      </c>
      <c r="B24" s="23">
        <v>24</v>
      </c>
      <c r="C24" s="501" t="str">
        <f t="shared" si="0"/>
        <v xml:space="preserve">Please provide a brief description of the building </v>
      </c>
      <c r="D24" s="525" t="s">
        <v>197</v>
      </c>
      <c r="E24" s="527" t="s">
        <v>198</v>
      </c>
      <c r="F24" s="526" t="s">
        <v>199</v>
      </c>
    </row>
    <row r="25" spans="1:6" x14ac:dyDescent="0.75">
      <c r="A25" s="505" t="s">
        <v>156</v>
      </c>
      <c r="B25" s="23">
        <v>25</v>
      </c>
      <c r="C25" s="501">
        <f t="shared" si="0"/>
        <v>0</v>
      </c>
      <c r="D25" s="530"/>
      <c r="E25" s="520"/>
      <c r="F25" s="526" t="s">
        <v>160</v>
      </c>
    </row>
    <row r="26" spans="1:6" x14ac:dyDescent="0.75">
      <c r="A26" s="505" t="s">
        <v>156</v>
      </c>
      <c r="B26" s="23">
        <v>26</v>
      </c>
      <c r="C26" s="501" t="str">
        <f t="shared" si="0"/>
        <v>Address:</v>
      </c>
      <c r="D26" s="530" t="s">
        <v>200</v>
      </c>
      <c r="E26" s="527" t="s">
        <v>201</v>
      </c>
      <c r="F26" s="526" t="s">
        <v>201</v>
      </c>
    </row>
    <row r="27" spans="1:6" x14ac:dyDescent="0.75">
      <c r="A27" s="505" t="s">
        <v>156</v>
      </c>
      <c r="B27" s="23">
        <v>27</v>
      </c>
      <c r="C27" s="501">
        <f t="shared" si="0"/>
        <v>0</v>
      </c>
      <c r="D27" s="530"/>
      <c r="E27" s="520"/>
      <c r="F27" s="526" t="s">
        <v>160</v>
      </c>
    </row>
    <row r="28" spans="1:6" x14ac:dyDescent="0.75">
      <c r="A28" s="505" t="s">
        <v>156</v>
      </c>
      <c r="B28" s="23">
        <v>28</v>
      </c>
      <c r="C28" s="501">
        <f t="shared" si="0"/>
        <v>0</v>
      </c>
      <c r="D28" s="530"/>
      <c r="E28" s="520"/>
      <c r="F28" s="526" t="s">
        <v>160</v>
      </c>
    </row>
    <row r="29" spans="1:6" x14ac:dyDescent="0.75">
      <c r="A29" s="505" t="s">
        <v>156</v>
      </c>
      <c r="B29" s="23">
        <v>29</v>
      </c>
      <c r="C29" s="501" t="str">
        <f t="shared" si="0"/>
        <v>METHODOLOGY SELECTION</v>
      </c>
      <c r="D29" s="530" t="s">
        <v>202</v>
      </c>
      <c r="E29" s="527" t="s">
        <v>203</v>
      </c>
      <c r="F29" s="526" t="s">
        <v>204</v>
      </c>
    </row>
    <row r="30" spans="1:6" x14ac:dyDescent="0.75">
      <c r="A30" s="505" t="s">
        <v>156</v>
      </c>
      <c r="B30" s="23">
        <v>30</v>
      </c>
      <c r="C30" s="501" t="str">
        <f t="shared" si="0"/>
        <v>Preferred weightings</v>
      </c>
      <c r="D30" s="525" t="s">
        <v>205</v>
      </c>
      <c r="E30" s="527" t="s">
        <v>206</v>
      </c>
      <c r="F30" s="526" t="s">
        <v>207</v>
      </c>
    </row>
    <row r="31" spans="1:6" ht="73.75" x14ac:dyDescent="0.75">
      <c r="A31" s="505" t="s">
        <v>156</v>
      </c>
      <c r="B31" s="23">
        <v>31</v>
      </c>
      <c r="C31" s="501" t="str">
        <f t="shared" si="0"/>
        <v>please make sure to fill in the user-defined weighting factors under the weightings tab!</v>
      </c>
      <c r="D31" s="530" t="s">
        <v>208</v>
      </c>
      <c r="E31" s="527" t="s">
        <v>209</v>
      </c>
      <c r="F31" s="526" t="s">
        <v>210</v>
      </c>
    </row>
    <row r="32" spans="1:6" ht="29.5" x14ac:dyDescent="0.75">
      <c r="A32" s="505" t="s">
        <v>156</v>
      </c>
      <c r="B32" s="23">
        <v>32</v>
      </c>
      <c r="C32" s="501" t="str">
        <f t="shared" si="0"/>
        <v>Preferred services catalogue</v>
      </c>
      <c r="D32" s="531" t="s">
        <v>211</v>
      </c>
      <c r="E32" s="527" t="s">
        <v>212</v>
      </c>
      <c r="F32" s="532" t="s">
        <v>213</v>
      </c>
    </row>
    <row r="33" spans="1:6" x14ac:dyDescent="0.75">
      <c r="A33" s="505" t="s">
        <v>156</v>
      </c>
      <c r="B33" s="23">
        <v>33</v>
      </c>
      <c r="C33" s="501">
        <f t="shared" si="0"/>
        <v>0</v>
      </c>
      <c r="D33" s="24"/>
      <c r="E33" s="517"/>
      <c r="F33" s="518" t="s">
        <v>160</v>
      </c>
    </row>
    <row r="34" spans="1:6" x14ac:dyDescent="0.75">
      <c r="A34" s="505" t="s">
        <v>156</v>
      </c>
      <c r="B34" s="23">
        <v>34</v>
      </c>
      <c r="C34" s="501">
        <f t="shared" si="0"/>
        <v>0</v>
      </c>
      <c r="D34" s="533"/>
      <c r="E34" s="534"/>
      <c r="F34" s="535" t="s">
        <v>160</v>
      </c>
    </row>
    <row r="35" spans="1:6" ht="18.5" x14ac:dyDescent="0.75">
      <c r="A35" s="505" t="s">
        <v>156</v>
      </c>
      <c r="B35" s="23">
        <v>35</v>
      </c>
      <c r="C35" s="501" t="str">
        <f t="shared" si="0"/>
        <v>Domains present</v>
      </c>
      <c r="D35" s="536" t="s">
        <v>214</v>
      </c>
      <c r="E35" s="537" t="s">
        <v>215</v>
      </c>
      <c r="F35" s="538" t="s">
        <v>216</v>
      </c>
    </row>
    <row r="36" spans="1:6" x14ac:dyDescent="0.75">
      <c r="A36" s="505" t="s">
        <v>156</v>
      </c>
      <c r="B36" s="23">
        <v>36</v>
      </c>
      <c r="C36" s="501">
        <f t="shared" si="0"/>
        <v>0</v>
      </c>
      <c r="D36" s="539"/>
      <c r="E36" s="534"/>
      <c r="F36" s="540" t="s">
        <v>160</v>
      </c>
    </row>
    <row r="37" spans="1:6" ht="44.25" x14ac:dyDescent="0.75">
      <c r="A37" s="505" t="s">
        <v>156</v>
      </c>
      <c r="B37" s="23">
        <v>37</v>
      </c>
      <c r="C37" s="501" t="str">
        <f t="shared" si="0"/>
        <v>Are the following technical building systems present in your building?</v>
      </c>
      <c r="D37" s="539" t="s">
        <v>217</v>
      </c>
      <c r="E37" s="541" t="s">
        <v>218</v>
      </c>
      <c r="F37" s="540" t="s">
        <v>219</v>
      </c>
    </row>
    <row r="38" spans="1:6" ht="44.25" x14ac:dyDescent="0.75">
      <c r="A38" s="505" t="s">
        <v>156</v>
      </c>
      <c r="B38" s="23">
        <v>38</v>
      </c>
      <c r="C38" s="501" t="str">
        <f t="shared" si="0"/>
        <v>If not, are they mandatory for new constructions in your country of residence?</v>
      </c>
      <c r="D38" s="539" t="s">
        <v>220</v>
      </c>
      <c r="E38" s="541" t="s">
        <v>221</v>
      </c>
      <c r="F38" s="540" t="s">
        <v>222</v>
      </c>
    </row>
    <row r="39" spans="1:6" x14ac:dyDescent="0.75">
      <c r="A39" s="505" t="s">
        <v>156</v>
      </c>
      <c r="B39" s="23">
        <v>39</v>
      </c>
      <c r="C39" s="501">
        <f t="shared" si="0"/>
        <v>0</v>
      </c>
      <c r="D39" s="539"/>
      <c r="E39" s="534"/>
      <c r="F39" s="540" t="s">
        <v>160</v>
      </c>
    </row>
    <row r="40" spans="1:6" x14ac:dyDescent="0.75">
      <c r="A40" s="505" t="s">
        <v>156</v>
      </c>
      <c r="B40" s="23">
        <v>40</v>
      </c>
      <c r="C40" s="501">
        <f t="shared" si="0"/>
        <v>0</v>
      </c>
      <c r="D40" s="539"/>
      <c r="E40" s="534"/>
      <c r="F40" s="540" t="s">
        <v>160</v>
      </c>
    </row>
    <row r="41" spans="1:6" x14ac:dyDescent="0.75">
      <c r="A41" s="505" t="s">
        <v>156</v>
      </c>
      <c r="B41" s="23">
        <v>41</v>
      </c>
      <c r="C41" s="501" t="str">
        <f t="shared" si="0"/>
        <v>Heating</v>
      </c>
      <c r="D41" s="542" t="s">
        <v>223</v>
      </c>
      <c r="E41" s="541" t="s">
        <v>224</v>
      </c>
      <c r="F41" s="540" t="s">
        <v>225</v>
      </c>
    </row>
    <row r="42" spans="1:6" x14ac:dyDescent="0.75">
      <c r="A42" s="505" t="s">
        <v>156</v>
      </c>
      <c r="B42" s="23">
        <v>42</v>
      </c>
      <c r="C42" s="501" t="str">
        <f t="shared" si="0"/>
        <v>Domestic hot water</v>
      </c>
      <c r="D42" s="542" t="s">
        <v>226</v>
      </c>
      <c r="E42" s="541" t="s">
        <v>227</v>
      </c>
      <c r="F42" s="540" t="s">
        <v>228</v>
      </c>
    </row>
    <row r="43" spans="1:6" x14ac:dyDescent="0.75">
      <c r="A43" s="505" t="s">
        <v>156</v>
      </c>
      <c r="B43" s="23">
        <v>43</v>
      </c>
      <c r="C43" s="501" t="str">
        <f t="shared" si="0"/>
        <v>Cooling</v>
      </c>
      <c r="D43" s="542" t="s">
        <v>229</v>
      </c>
      <c r="E43" s="541" t="s">
        <v>230</v>
      </c>
      <c r="F43" s="540" t="s">
        <v>231</v>
      </c>
    </row>
    <row r="44" spans="1:6" x14ac:dyDescent="0.75">
      <c r="A44" s="505" t="s">
        <v>156</v>
      </c>
      <c r="B44" s="23">
        <v>44</v>
      </c>
      <c r="C44" s="501" t="str">
        <f t="shared" si="0"/>
        <v>Ventilation</v>
      </c>
      <c r="D44" s="542" t="s">
        <v>232</v>
      </c>
      <c r="E44" s="541" t="s">
        <v>233</v>
      </c>
      <c r="F44" s="540" t="s">
        <v>234</v>
      </c>
    </row>
    <row r="45" spans="1:6" x14ac:dyDescent="0.75">
      <c r="A45" s="505" t="s">
        <v>156</v>
      </c>
      <c r="B45" s="23">
        <v>45</v>
      </c>
      <c r="C45" s="501" t="str">
        <f t="shared" si="0"/>
        <v>Lighting</v>
      </c>
      <c r="D45" s="542" t="s">
        <v>235</v>
      </c>
      <c r="E45" s="541" t="s">
        <v>236</v>
      </c>
      <c r="F45" s="540" t="s">
        <v>237</v>
      </c>
    </row>
    <row r="46" spans="1:6" x14ac:dyDescent="0.75">
      <c r="A46" s="505" t="s">
        <v>156</v>
      </c>
      <c r="B46" s="23">
        <v>46</v>
      </c>
      <c r="C46" s="501" t="str">
        <f t="shared" si="0"/>
        <v>Dynamic building envelope</v>
      </c>
      <c r="D46" s="542" t="s">
        <v>238</v>
      </c>
      <c r="E46" s="541" t="s">
        <v>239</v>
      </c>
      <c r="F46" s="540" t="s">
        <v>240</v>
      </c>
    </row>
    <row r="47" spans="1:6" x14ac:dyDescent="0.75">
      <c r="A47" s="505" t="s">
        <v>156</v>
      </c>
      <c r="B47" s="23">
        <v>47</v>
      </c>
      <c r="C47" s="501" t="str">
        <f t="shared" si="0"/>
        <v>Electricity</v>
      </c>
      <c r="D47" s="542" t="s">
        <v>241</v>
      </c>
      <c r="E47" s="541" t="s">
        <v>242</v>
      </c>
      <c r="F47" s="540" t="s">
        <v>243</v>
      </c>
    </row>
    <row r="48" spans="1:6" x14ac:dyDescent="0.75">
      <c r="A48" s="505" t="s">
        <v>156</v>
      </c>
      <c r="B48" s="23">
        <v>48</v>
      </c>
      <c r="C48" s="501" t="str">
        <f t="shared" si="0"/>
        <v>Electric vehicle charging</v>
      </c>
      <c r="D48" s="542" t="s">
        <v>244</v>
      </c>
      <c r="E48" s="541" t="s">
        <v>245</v>
      </c>
      <c r="F48" s="540" t="s">
        <v>246</v>
      </c>
    </row>
    <row r="49" spans="1:6" x14ac:dyDescent="0.75">
      <c r="A49" s="505" t="s">
        <v>156</v>
      </c>
      <c r="B49" s="23">
        <v>49</v>
      </c>
      <c r="C49" s="501" t="str">
        <f t="shared" si="0"/>
        <v>Monitoring and control</v>
      </c>
      <c r="D49" s="543" t="s">
        <v>247</v>
      </c>
      <c r="E49" s="541" t="s">
        <v>248</v>
      </c>
      <c r="F49" s="544" t="s">
        <v>249</v>
      </c>
    </row>
    <row r="50" spans="1:6" x14ac:dyDescent="0.75">
      <c r="A50" s="505" t="s">
        <v>156</v>
      </c>
      <c r="B50" s="23">
        <v>50</v>
      </c>
      <c r="C50" s="501">
        <f t="shared" si="0"/>
        <v>0</v>
      </c>
      <c r="D50" s="24"/>
      <c r="E50" s="517"/>
      <c r="F50" s="518" t="s">
        <v>160</v>
      </c>
    </row>
    <row r="51" spans="1:6" x14ac:dyDescent="0.75">
      <c r="A51" s="505" t="s">
        <v>156</v>
      </c>
      <c r="B51" s="23">
        <v>51</v>
      </c>
      <c r="C51" s="501">
        <f t="shared" si="0"/>
        <v>0</v>
      </c>
      <c r="D51" s="24"/>
      <c r="E51" s="517"/>
      <c r="F51" s="518" t="s">
        <v>160</v>
      </c>
    </row>
    <row r="52" spans="1:6" x14ac:dyDescent="0.75">
      <c r="A52" s="505" t="s">
        <v>156</v>
      </c>
      <c r="B52" s="23">
        <v>52</v>
      </c>
      <c r="C52" s="501">
        <f t="shared" si="0"/>
        <v>0</v>
      </c>
      <c r="D52" s="545"/>
      <c r="E52" s="546"/>
      <c r="F52" s="547" t="s">
        <v>160</v>
      </c>
    </row>
    <row r="53" spans="1:6" ht="18.5" x14ac:dyDescent="0.75">
      <c r="A53" s="505" t="s">
        <v>156</v>
      </c>
      <c r="B53" s="23">
        <v>53</v>
      </c>
      <c r="C53" s="501" t="str">
        <f t="shared" si="0"/>
        <v>HEATING</v>
      </c>
      <c r="D53" s="548" t="s">
        <v>250</v>
      </c>
      <c r="E53" s="549" t="s">
        <v>251</v>
      </c>
      <c r="F53" s="550" t="s">
        <v>252</v>
      </c>
    </row>
    <row r="54" spans="1:6" x14ac:dyDescent="0.75">
      <c r="A54" s="505" t="s">
        <v>156</v>
      </c>
      <c r="B54" s="23">
        <v>54</v>
      </c>
      <c r="C54" s="501">
        <f t="shared" si="0"/>
        <v>0</v>
      </c>
      <c r="D54" s="551"/>
      <c r="E54" s="546"/>
      <c r="F54" s="552" t="s">
        <v>160</v>
      </c>
    </row>
    <row r="55" spans="1:6" x14ac:dyDescent="0.75">
      <c r="A55" s="505" t="s">
        <v>156</v>
      </c>
      <c r="B55" s="23">
        <v>55</v>
      </c>
      <c r="C55" s="501" t="str">
        <f t="shared" si="0"/>
        <v>Emission type</v>
      </c>
      <c r="D55" s="553" t="s">
        <v>253</v>
      </c>
      <c r="E55" s="554" t="s">
        <v>254</v>
      </c>
      <c r="F55" s="552" t="s">
        <v>255</v>
      </c>
    </row>
    <row r="56" spans="1:6" x14ac:dyDescent="0.75">
      <c r="A56" s="505" t="s">
        <v>156</v>
      </c>
      <c r="B56" s="23">
        <v>56</v>
      </c>
      <c r="C56" s="501" t="str">
        <f t="shared" si="0"/>
        <v>Production type</v>
      </c>
      <c r="D56" s="553" t="s">
        <v>256</v>
      </c>
      <c r="E56" s="554" t="s">
        <v>257</v>
      </c>
      <c r="F56" s="552" t="s">
        <v>258</v>
      </c>
    </row>
    <row r="57" spans="1:6" x14ac:dyDescent="0.75">
      <c r="A57" s="505" t="s">
        <v>156</v>
      </c>
      <c r="B57" s="23">
        <v>57</v>
      </c>
      <c r="C57" s="501" t="str">
        <f t="shared" si="0"/>
        <v xml:space="preserve">Thermal energy storage </v>
      </c>
      <c r="D57" s="553" t="s">
        <v>259</v>
      </c>
      <c r="E57" s="554" t="s">
        <v>260</v>
      </c>
      <c r="F57" s="552" t="s">
        <v>261</v>
      </c>
    </row>
    <row r="58" spans="1:6" x14ac:dyDescent="0.75">
      <c r="A58" s="505" t="s">
        <v>156</v>
      </c>
      <c r="B58" s="23">
        <v>58</v>
      </c>
      <c r="C58" s="501" t="str">
        <f t="shared" si="0"/>
        <v xml:space="preserve">Multiple generators </v>
      </c>
      <c r="D58" s="553" t="s">
        <v>262</v>
      </c>
      <c r="E58" s="554" t="s">
        <v>263</v>
      </c>
      <c r="F58" s="552" t="s">
        <v>264</v>
      </c>
    </row>
    <row r="59" spans="1:6" x14ac:dyDescent="0.75">
      <c r="A59" s="505" t="s">
        <v>156</v>
      </c>
      <c r="B59" s="23">
        <v>59</v>
      </c>
      <c r="C59" s="501">
        <f t="shared" si="0"/>
        <v>0</v>
      </c>
      <c r="D59" s="555"/>
      <c r="E59" s="546"/>
      <c r="F59" s="556" t="s">
        <v>160</v>
      </c>
    </row>
    <row r="60" spans="1:6" x14ac:dyDescent="0.75">
      <c r="A60" s="505" t="s">
        <v>156</v>
      </c>
      <c r="B60" s="23">
        <v>60</v>
      </c>
      <c r="C60" s="501">
        <f t="shared" si="0"/>
        <v>0</v>
      </c>
      <c r="D60" s="24"/>
      <c r="E60" s="517"/>
      <c r="F60" s="518" t="s">
        <v>160</v>
      </c>
    </row>
    <row r="61" spans="1:6" x14ac:dyDescent="0.75">
      <c r="A61" s="505" t="s">
        <v>156</v>
      </c>
      <c r="B61" s="23">
        <v>61</v>
      </c>
      <c r="C61" s="501">
        <f t="shared" si="0"/>
        <v>0</v>
      </c>
      <c r="D61" s="557"/>
      <c r="E61" s="517"/>
      <c r="F61" s="558" t="s">
        <v>160</v>
      </c>
    </row>
    <row r="62" spans="1:6" ht="18.5" x14ac:dyDescent="0.75">
      <c r="A62" s="505" t="s">
        <v>156</v>
      </c>
      <c r="B62" s="23">
        <v>62</v>
      </c>
      <c r="C62" s="501" t="str">
        <f t="shared" si="0"/>
        <v>DOMESTIC HOT WATER</v>
      </c>
      <c r="D62" s="559" t="s">
        <v>265</v>
      </c>
      <c r="E62" s="559" t="s">
        <v>266</v>
      </c>
      <c r="F62" s="560" t="s">
        <v>267</v>
      </c>
    </row>
    <row r="63" spans="1:6" x14ac:dyDescent="0.75">
      <c r="A63" s="505" t="s">
        <v>156</v>
      </c>
      <c r="B63" s="23">
        <v>63</v>
      </c>
      <c r="C63" s="501">
        <f t="shared" si="0"/>
        <v>0</v>
      </c>
      <c r="D63" s="561"/>
      <c r="E63" s="517"/>
      <c r="F63" s="562" t="s">
        <v>160</v>
      </c>
    </row>
    <row r="64" spans="1:6" x14ac:dyDescent="0.75">
      <c r="A64" s="505" t="s">
        <v>156</v>
      </c>
      <c r="B64" s="23">
        <v>64</v>
      </c>
      <c r="C64" s="501" t="str">
        <f t="shared" si="0"/>
        <v>Production type</v>
      </c>
      <c r="D64" s="563" t="s">
        <v>256</v>
      </c>
      <c r="E64" s="564" t="s">
        <v>257</v>
      </c>
      <c r="F64" s="562" t="s">
        <v>258</v>
      </c>
    </row>
    <row r="65" spans="1:6" ht="29.5" x14ac:dyDescent="0.75">
      <c r="A65" s="505" t="s">
        <v>156</v>
      </c>
      <c r="B65" s="23">
        <v>65</v>
      </c>
      <c r="C65" s="501" t="str">
        <f t="shared" si="0"/>
        <v>Storage present</v>
      </c>
      <c r="D65" s="563" t="s">
        <v>268</v>
      </c>
      <c r="E65" s="564" t="s">
        <v>269</v>
      </c>
      <c r="F65" s="562" t="s">
        <v>270</v>
      </c>
    </row>
    <row r="66" spans="1:6" x14ac:dyDescent="0.75">
      <c r="A66" s="505" t="s">
        <v>156</v>
      </c>
      <c r="B66" s="23">
        <v>66</v>
      </c>
      <c r="C66" s="501" t="str">
        <f t="shared" ref="C66:C129" si="1">HLOOKUP($C$1,$D$1:$I$9948,$B66,FALSE)</f>
        <v>Solar collector</v>
      </c>
      <c r="D66" s="563" t="s">
        <v>271</v>
      </c>
      <c r="E66" s="564" t="s">
        <v>272</v>
      </c>
      <c r="F66" s="562" t="s">
        <v>273</v>
      </c>
    </row>
    <row r="67" spans="1:6" x14ac:dyDescent="0.75">
      <c r="A67" s="505" t="s">
        <v>156</v>
      </c>
      <c r="B67" s="23">
        <v>67</v>
      </c>
      <c r="C67" s="501" t="str">
        <f t="shared" si="1"/>
        <v>Multiple generators</v>
      </c>
      <c r="D67" s="563" t="s">
        <v>274</v>
      </c>
      <c r="E67" s="564" t="s">
        <v>263</v>
      </c>
      <c r="F67" s="562" t="s">
        <v>264</v>
      </c>
    </row>
    <row r="68" spans="1:6" x14ac:dyDescent="0.75">
      <c r="A68" s="505" t="s">
        <v>156</v>
      </c>
      <c r="B68" s="23">
        <v>68</v>
      </c>
      <c r="C68" s="501">
        <f t="shared" si="1"/>
        <v>0</v>
      </c>
      <c r="D68" s="565"/>
      <c r="E68" s="517"/>
      <c r="F68" s="566" t="s">
        <v>160</v>
      </c>
    </row>
    <row r="69" spans="1:6" x14ac:dyDescent="0.75">
      <c r="A69" s="505" t="s">
        <v>156</v>
      </c>
      <c r="B69" s="23">
        <v>69</v>
      </c>
      <c r="C69" s="501">
        <f t="shared" si="1"/>
        <v>0</v>
      </c>
      <c r="D69" s="24"/>
      <c r="E69" s="517"/>
      <c r="F69" s="518" t="s">
        <v>160</v>
      </c>
    </row>
    <row r="70" spans="1:6" x14ac:dyDescent="0.75">
      <c r="A70" s="505" t="s">
        <v>156</v>
      </c>
      <c r="B70" s="23">
        <v>70</v>
      </c>
      <c r="C70" s="501">
        <f t="shared" si="1"/>
        <v>0</v>
      </c>
      <c r="D70" s="567"/>
      <c r="E70" s="568"/>
      <c r="F70" s="569" t="s">
        <v>160</v>
      </c>
    </row>
    <row r="71" spans="1:6" ht="18.5" x14ac:dyDescent="0.75">
      <c r="A71" s="505" t="s">
        <v>156</v>
      </c>
      <c r="B71" s="23">
        <v>71</v>
      </c>
      <c r="C71" s="501" t="str">
        <f t="shared" si="1"/>
        <v>COOLING</v>
      </c>
      <c r="D71" s="570" t="s">
        <v>275</v>
      </c>
      <c r="E71" s="571" t="s">
        <v>276</v>
      </c>
      <c r="F71" s="572" t="s">
        <v>277</v>
      </c>
    </row>
    <row r="72" spans="1:6" x14ac:dyDescent="0.75">
      <c r="A72" s="505" t="s">
        <v>156</v>
      </c>
      <c r="B72" s="23">
        <v>72</v>
      </c>
      <c r="C72" s="501">
        <f t="shared" si="1"/>
        <v>0</v>
      </c>
      <c r="D72" s="573"/>
      <c r="E72" s="568"/>
      <c r="F72" s="574" t="s">
        <v>160</v>
      </c>
    </row>
    <row r="73" spans="1:6" x14ac:dyDescent="0.75">
      <c r="A73" s="505" t="s">
        <v>156</v>
      </c>
      <c r="B73" s="23">
        <v>73</v>
      </c>
      <c r="C73" s="501" t="str">
        <f t="shared" si="1"/>
        <v>Emission type</v>
      </c>
      <c r="D73" s="575" t="s">
        <v>253</v>
      </c>
      <c r="E73" s="576" t="s">
        <v>254</v>
      </c>
      <c r="F73" s="574" t="s">
        <v>255</v>
      </c>
    </row>
    <row r="74" spans="1:6" x14ac:dyDescent="0.75">
      <c r="A74" s="505" t="s">
        <v>156</v>
      </c>
      <c r="B74" s="23">
        <v>74</v>
      </c>
      <c r="C74" s="501" t="str">
        <f t="shared" si="1"/>
        <v xml:space="preserve">Thermal energy storage </v>
      </c>
      <c r="D74" s="575" t="s">
        <v>259</v>
      </c>
      <c r="E74" s="576" t="s">
        <v>260</v>
      </c>
      <c r="F74" s="574" t="s">
        <v>261</v>
      </c>
    </row>
    <row r="75" spans="1:6" x14ac:dyDescent="0.75">
      <c r="A75" s="505" t="s">
        <v>156</v>
      </c>
      <c r="B75" s="23">
        <v>75</v>
      </c>
      <c r="C75" s="501" t="str">
        <f t="shared" si="1"/>
        <v>Multiple generators</v>
      </c>
      <c r="D75" s="575" t="s">
        <v>274</v>
      </c>
      <c r="E75" s="576" t="s">
        <v>263</v>
      </c>
      <c r="F75" s="574" t="s">
        <v>278</v>
      </c>
    </row>
    <row r="76" spans="1:6" x14ac:dyDescent="0.75">
      <c r="A76" s="505" t="s">
        <v>156</v>
      </c>
      <c r="B76" s="23">
        <v>76</v>
      </c>
      <c r="C76" s="501">
        <f t="shared" si="1"/>
        <v>0</v>
      </c>
      <c r="D76" s="577"/>
      <c r="E76" s="568"/>
      <c r="F76" s="578" t="s">
        <v>160</v>
      </c>
    </row>
    <row r="77" spans="1:6" x14ac:dyDescent="0.75">
      <c r="A77" s="505" t="s">
        <v>156</v>
      </c>
      <c r="B77" s="23">
        <v>77</v>
      </c>
      <c r="C77" s="501">
        <f t="shared" si="1"/>
        <v>0</v>
      </c>
      <c r="D77" s="24"/>
      <c r="E77" s="517"/>
      <c r="F77" s="518" t="s">
        <v>160</v>
      </c>
    </row>
    <row r="78" spans="1:6" x14ac:dyDescent="0.75">
      <c r="A78" s="505" t="s">
        <v>156</v>
      </c>
      <c r="B78" s="23">
        <v>78</v>
      </c>
      <c r="C78" s="501">
        <f t="shared" si="1"/>
        <v>0</v>
      </c>
      <c r="D78" s="579"/>
      <c r="E78" s="580"/>
      <c r="F78" s="581" t="s">
        <v>160</v>
      </c>
    </row>
    <row r="79" spans="1:6" ht="18.5" x14ac:dyDescent="0.75">
      <c r="A79" s="505" t="s">
        <v>156</v>
      </c>
      <c r="B79" s="23">
        <v>79</v>
      </c>
      <c r="C79" s="501" t="str">
        <f t="shared" si="1"/>
        <v>VENTILATION</v>
      </c>
      <c r="D79" s="582" t="s">
        <v>279</v>
      </c>
      <c r="E79" s="583" t="s">
        <v>279</v>
      </c>
      <c r="F79" s="584" t="s">
        <v>280</v>
      </c>
    </row>
    <row r="80" spans="1:6" x14ac:dyDescent="0.75">
      <c r="A80" s="505" t="s">
        <v>156</v>
      </c>
      <c r="B80" s="23">
        <v>80</v>
      </c>
      <c r="C80" s="501">
        <f t="shared" si="1"/>
        <v>0</v>
      </c>
      <c r="D80" s="585"/>
      <c r="E80" s="580"/>
      <c r="F80" s="586" t="s">
        <v>160</v>
      </c>
    </row>
    <row r="81" spans="1:6" x14ac:dyDescent="0.75">
      <c r="A81" s="505" t="s">
        <v>156</v>
      </c>
      <c r="B81" s="23">
        <v>81</v>
      </c>
      <c r="C81" s="501" t="str">
        <f t="shared" si="1"/>
        <v>System type</v>
      </c>
      <c r="D81" s="587" t="s">
        <v>281</v>
      </c>
      <c r="E81" s="588" t="s">
        <v>282</v>
      </c>
      <c r="F81" s="586" t="s">
        <v>283</v>
      </c>
    </row>
    <row r="82" spans="1:6" x14ac:dyDescent="0.75">
      <c r="A82" s="505" t="s">
        <v>156</v>
      </c>
      <c r="B82" s="23">
        <v>82</v>
      </c>
      <c r="C82" s="501" t="str">
        <f t="shared" si="1"/>
        <v>Heat recovery</v>
      </c>
      <c r="D82" s="587" t="s">
        <v>284</v>
      </c>
      <c r="E82" s="588" t="s">
        <v>285</v>
      </c>
      <c r="F82" s="586" t="s">
        <v>286</v>
      </c>
    </row>
    <row r="83" spans="1:6" x14ac:dyDescent="0.75">
      <c r="A83" s="505" t="s">
        <v>156</v>
      </c>
      <c r="B83" s="23">
        <v>83</v>
      </c>
      <c r="C83" s="501" t="str">
        <f t="shared" si="1"/>
        <v>Space heating</v>
      </c>
      <c r="D83" s="587" t="s">
        <v>287</v>
      </c>
      <c r="E83" s="588" t="s">
        <v>288</v>
      </c>
      <c r="F83" s="586" t="s">
        <v>289</v>
      </c>
    </row>
    <row r="84" spans="1:6" x14ac:dyDescent="0.75">
      <c r="A84" s="505" t="s">
        <v>156</v>
      </c>
      <c r="B84" s="23">
        <v>84</v>
      </c>
      <c r="C84" s="501">
        <f t="shared" si="1"/>
        <v>0</v>
      </c>
      <c r="D84" s="589"/>
      <c r="E84" s="580"/>
      <c r="F84" s="590" t="s">
        <v>160</v>
      </c>
    </row>
    <row r="85" spans="1:6" x14ac:dyDescent="0.75">
      <c r="A85" s="505" t="s">
        <v>156</v>
      </c>
      <c r="B85" s="23">
        <v>85</v>
      </c>
      <c r="C85" s="501">
        <f t="shared" si="1"/>
        <v>0</v>
      </c>
      <c r="D85" s="24"/>
      <c r="E85" s="517"/>
      <c r="F85" s="518" t="s">
        <v>160</v>
      </c>
    </row>
    <row r="86" spans="1:6" x14ac:dyDescent="0.75">
      <c r="A86" s="505" t="s">
        <v>156</v>
      </c>
      <c r="B86" s="23">
        <v>86</v>
      </c>
      <c r="C86" s="501">
        <f t="shared" si="1"/>
        <v>0</v>
      </c>
      <c r="D86" s="591"/>
      <c r="E86" s="592"/>
      <c r="F86" s="593" t="s">
        <v>160</v>
      </c>
    </row>
    <row r="87" spans="1:6" ht="37" x14ac:dyDescent="0.75">
      <c r="A87" s="505" t="s">
        <v>156</v>
      </c>
      <c r="B87" s="23">
        <v>87</v>
      </c>
      <c r="C87" s="501" t="str">
        <f t="shared" si="1"/>
        <v>DYNAMIC ENVELOPE</v>
      </c>
      <c r="D87" s="594" t="s">
        <v>290</v>
      </c>
      <c r="E87" s="595" t="s">
        <v>291</v>
      </c>
      <c r="F87" s="596" t="s">
        <v>292</v>
      </c>
    </row>
    <row r="88" spans="1:6" x14ac:dyDescent="0.75">
      <c r="A88" s="505" t="s">
        <v>156</v>
      </c>
      <c r="B88" s="23">
        <v>88</v>
      </c>
      <c r="C88" s="501">
        <f t="shared" si="1"/>
        <v>0</v>
      </c>
      <c r="D88" s="597"/>
      <c r="E88" s="592"/>
      <c r="F88" s="598" t="s">
        <v>160</v>
      </c>
    </row>
    <row r="89" spans="1:6" ht="29.5" x14ac:dyDescent="0.75">
      <c r="A89" s="505" t="s">
        <v>156</v>
      </c>
      <c r="B89" s="23">
        <v>89</v>
      </c>
      <c r="C89" s="501" t="str">
        <f t="shared" si="1"/>
        <v>Movable shades, screens or blinds</v>
      </c>
      <c r="D89" s="599" t="s">
        <v>293</v>
      </c>
      <c r="E89" s="600" t="s">
        <v>294</v>
      </c>
      <c r="F89" s="598" t="s">
        <v>295</v>
      </c>
    </row>
    <row r="90" spans="1:6" x14ac:dyDescent="0.75">
      <c r="A90" s="505" t="s">
        <v>156</v>
      </c>
      <c r="B90" s="23">
        <v>90</v>
      </c>
      <c r="C90" s="501">
        <f t="shared" si="1"/>
        <v>0</v>
      </c>
      <c r="D90" s="601"/>
      <c r="E90" s="592"/>
      <c r="F90" s="602" t="s">
        <v>160</v>
      </c>
    </row>
    <row r="91" spans="1:6" x14ac:dyDescent="0.75">
      <c r="A91" s="505" t="s">
        <v>156</v>
      </c>
      <c r="B91" s="23">
        <v>91</v>
      </c>
      <c r="C91" s="501">
        <f t="shared" si="1"/>
        <v>0</v>
      </c>
      <c r="D91" s="24"/>
      <c r="E91" s="517"/>
      <c r="F91" s="518" t="s">
        <v>160</v>
      </c>
    </row>
    <row r="92" spans="1:6" x14ac:dyDescent="0.75">
      <c r="A92" s="505" t="s">
        <v>156</v>
      </c>
      <c r="B92" s="23">
        <v>92</v>
      </c>
      <c r="C92" s="501">
        <f t="shared" si="1"/>
        <v>0</v>
      </c>
      <c r="D92" s="603"/>
      <c r="E92" s="604"/>
      <c r="F92" s="605" t="s">
        <v>160</v>
      </c>
    </row>
    <row r="93" spans="1:6" ht="18.5" x14ac:dyDescent="0.75">
      <c r="A93" s="505" t="s">
        <v>156</v>
      </c>
      <c r="B93" s="23">
        <v>93</v>
      </c>
      <c r="C93" s="501" t="str">
        <f t="shared" si="1"/>
        <v>ELECTRICITY</v>
      </c>
      <c r="D93" s="606" t="s">
        <v>296</v>
      </c>
      <c r="E93" s="607" t="s">
        <v>297</v>
      </c>
      <c r="F93" s="608" t="s">
        <v>298</v>
      </c>
    </row>
    <row r="94" spans="1:6" x14ac:dyDescent="0.75">
      <c r="A94" s="505" t="s">
        <v>156</v>
      </c>
      <c r="B94" s="23">
        <v>94</v>
      </c>
      <c r="C94" s="501">
        <f t="shared" si="1"/>
        <v>0</v>
      </c>
      <c r="D94" s="609"/>
      <c r="E94" s="604"/>
      <c r="F94" s="610" t="s">
        <v>160</v>
      </c>
    </row>
    <row r="95" spans="1:6" ht="29.5" x14ac:dyDescent="0.75">
      <c r="A95" s="505" t="s">
        <v>156</v>
      </c>
      <c r="B95" s="23">
        <v>95</v>
      </c>
      <c r="C95" s="501" t="str">
        <f t="shared" si="1"/>
        <v>On-site renewable electricity generation</v>
      </c>
      <c r="D95" s="611" t="s">
        <v>299</v>
      </c>
      <c r="E95" s="612" t="s">
        <v>300</v>
      </c>
      <c r="F95" s="610" t="s">
        <v>301</v>
      </c>
    </row>
    <row r="96" spans="1:6" ht="44.25" x14ac:dyDescent="0.75">
      <c r="A96" s="505" t="s">
        <v>156</v>
      </c>
      <c r="B96" s="23">
        <v>96</v>
      </c>
      <c r="C96" s="501" t="str">
        <f t="shared" si="1"/>
        <v xml:space="preserve">Storage of on-site generated renewable electricity </v>
      </c>
      <c r="D96" s="611" t="s">
        <v>302</v>
      </c>
      <c r="E96" s="612" t="s">
        <v>303</v>
      </c>
      <c r="F96" s="610" t="s">
        <v>304</v>
      </c>
    </row>
    <row r="97" spans="1:6" ht="29.5" x14ac:dyDescent="0.75">
      <c r="A97" s="505" t="s">
        <v>156</v>
      </c>
      <c r="B97" s="23">
        <v>97</v>
      </c>
      <c r="C97" s="501" t="str">
        <f t="shared" si="1"/>
        <v>CHP (Combined Heat and Power)</v>
      </c>
      <c r="D97" s="611" t="s">
        <v>305</v>
      </c>
      <c r="E97" s="612" t="s">
        <v>306</v>
      </c>
      <c r="F97" s="610" t="s">
        <v>307</v>
      </c>
    </row>
    <row r="98" spans="1:6" x14ac:dyDescent="0.75">
      <c r="A98" s="505" t="s">
        <v>156</v>
      </c>
      <c r="B98" s="23">
        <v>98</v>
      </c>
      <c r="C98" s="501">
        <f t="shared" si="1"/>
        <v>0</v>
      </c>
      <c r="D98" s="613"/>
      <c r="E98" s="604"/>
      <c r="F98" s="614" t="s">
        <v>160</v>
      </c>
    </row>
    <row r="99" spans="1:6" x14ac:dyDescent="0.75">
      <c r="A99" s="505" t="s">
        <v>156</v>
      </c>
      <c r="B99" s="23">
        <v>99</v>
      </c>
      <c r="C99" s="501">
        <f t="shared" si="1"/>
        <v>0</v>
      </c>
      <c r="D99" s="24"/>
      <c r="E99" s="517"/>
      <c r="F99" s="518" t="s">
        <v>160</v>
      </c>
    </row>
    <row r="100" spans="1:6" x14ac:dyDescent="0.75">
      <c r="A100" s="505" t="s">
        <v>156</v>
      </c>
      <c r="B100" s="23">
        <v>100</v>
      </c>
      <c r="C100" s="501">
        <f t="shared" si="1"/>
        <v>0</v>
      </c>
      <c r="D100" s="615"/>
      <c r="E100" s="616"/>
      <c r="F100" s="617" t="s">
        <v>160</v>
      </c>
    </row>
    <row r="101" spans="1:6" ht="37" x14ac:dyDescent="0.75">
      <c r="A101" s="505" t="s">
        <v>156</v>
      </c>
      <c r="B101" s="23">
        <v>101</v>
      </c>
      <c r="C101" s="501" t="str">
        <f t="shared" si="1"/>
        <v>ELECTRIC VEHICLE CHARGING</v>
      </c>
      <c r="D101" s="618" t="s">
        <v>308</v>
      </c>
      <c r="E101" s="618" t="s">
        <v>309</v>
      </c>
      <c r="F101" s="619" t="s">
        <v>310</v>
      </c>
    </row>
    <row r="102" spans="1:6" x14ac:dyDescent="0.75">
      <c r="A102" s="505" t="s">
        <v>156</v>
      </c>
      <c r="B102" s="23">
        <v>102</v>
      </c>
      <c r="C102" s="501">
        <f t="shared" si="1"/>
        <v>0</v>
      </c>
      <c r="D102" s="620"/>
      <c r="E102" s="616"/>
      <c r="F102" s="621" t="s">
        <v>160</v>
      </c>
    </row>
    <row r="103" spans="1:6" x14ac:dyDescent="0.75">
      <c r="A103" s="505" t="s">
        <v>156</v>
      </c>
      <c r="B103" s="23">
        <v>103</v>
      </c>
      <c r="C103" s="501" t="str">
        <f t="shared" si="1"/>
        <v>On-site parking spots</v>
      </c>
      <c r="D103" s="622" t="s">
        <v>311</v>
      </c>
      <c r="E103" s="623" t="s">
        <v>312</v>
      </c>
      <c r="F103" s="621" t="s">
        <v>313</v>
      </c>
    </row>
    <row r="104" spans="1:6" ht="29.5" x14ac:dyDescent="0.75">
      <c r="A104" s="505" t="s">
        <v>156</v>
      </c>
      <c r="B104" s="23">
        <v>104</v>
      </c>
      <c r="C104" s="501" t="str">
        <f t="shared" si="1"/>
        <v xml:space="preserve">Electric vehicle charging spots </v>
      </c>
      <c r="D104" s="622" t="s">
        <v>314</v>
      </c>
      <c r="E104" s="623" t="s">
        <v>315</v>
      </c>
      <c r="F104" s="621" t="s">
        <v>316</v>
      </c>
    </row>
    <row r="105" spans="1:6" x14ac:dyDescent="0.75">
      <c r="A105" s="505" t="s">
        <v>156</v>
      </c>
      <c r="B105" s="23">
        <v>105</v>
      </c>
      <c r="C105" s="501">
        <f t="shared" si="1"/>
        <v>0</v>
      </c>
      <c r="D105" s="624"/>
      <c r="E105" s="616"/>
      <c r="F105" s="625" t="s">
        <v>160</v>
      </c>
    </row>
    <row r="106" spans="1:6" x14ac:dyDescent="0.75">
      <c r="A106" s="505" t="s">
        <v>317</v>
      </c>
      <c r="B106" s="23">
        <v>106</v>
      </c>
      <c r="C106" s="501" t="str">
        <f t="shared" si="1"/>
        <v>residential</v>
      </c>
      <c r="D106" s="502" t="s">
        <v>59</v>
      </c>
      <c r="E106" s="564" t="s">
        <v>318</v>
      </c>
      <c r="F106" s="504" t="s">
        <v>319</v>
      </c>
    </row>
    <row r="107" spans="1:6" x14ac:dyDescent="0.75">
      <c r="A107" s="505" t="s">
        <v>317</v>
      </c>
      <c r="B107" s="23">
        <v>107</v>
      </c>
      <c r="C107" s="501" t="str">
        <f t="shared" si="1"/>
        <v>non-residential</v>
      </c>
      <c r="D107" s="502" t="s">
        <v>320</v>
      </c>
      <c r="E107" s="564" t="s">
        <v>321</v>
      </c>
      <c r="F107" s="504" t="s">
        <v>322</v>
      </c>
    </row>
    <row r="108" spans="1:6" x14ac:dyDescent="0.75">
      <c r="A108" s="505" t="s">
        <v>317</v>
      </c>
      <c r="B108" s="23">
        <v>108</v>
      </c>
      <c r="C108" s="501" t="str">
        <f t="shared" si="1"/>
        <v>residential - single-family house</v>
      </c>
      <c r="D108" s="502" t="s">
        <v>60</v>
      </c>
      <c r="E108" s="564" t="s">
        <v>323</v>
      </c>
      <c r="F108" s="504" t="s">
        <v>324</v>
      </c>
    </row>
    <row r="109" spans="1:6" ht="29.5" x14ac:dyDescent="0.75">
      <c r="A109" s="505" t="s">
        <v>317</v>
      </c>
      <c r="B109" s="23">
        <v>109</v>
      </c>
      <c r="C109" s="501" t="str">
        <f t="shared" si="1"/>
        <v>residential - small multi-family house</v>
      </c>
      <c r="D109" s="502" t="s">
        <v>325</v>
      </c>
      <c r="E109" s="564" t="s">
        <v>326</v>
      </c>
      <c r="F109" s="504" t="s">
        <v>327</v>
      </c>
    </row>
    <row r="110" spans="1:6" ht="29.5" x14ac:dyDescent="0.75">
      <c r="A110" s="505" t="s">
        <v>317</v>
      </c>
      <c r="B110" s="23">
        <v>110</v>
      </c>
      <c r="C110" s="501" t="str">
        <f t="shared" si="1"/>
        <v>residential - large multi-family house</v>
      </c>
      <c r="D110" s="502" t="s">
        <v>328</v>
      </c>
      <c r="E110" s="564" t="s">
        <v>329</v>
      </c>
      <c r="F110" s="504" t="s">
        <v>330</v>
      </c>
    </row>
    <row r="111" spans="1:6" x14ac:dyDescent="0.75">
      <c r="A111" s="505" t="s">
        <v>317</v>
      </c>
      <c r="B111" s="23">
        <v>111</v>
      </c>
      <c r="C111" s="501" t="str">
        <f t="shared" si="1"/>
        <v>residential - other</v>
      </c>
      <c r="D111" s="502" t="s">
        <v>331</v>
      </c>
      <c r="E111" s="564" t="s">
        <v>332</v>
      </c>
      <c r="F111" s="504" t="s">
        <v>333</v>
      </c>
    </row>
    <row r="112" spans="1:6" x14ac:dyDescent="0.75">
      <c r="A112" s="505" t="s">
        <v>317</v>
      </c>
      <c r="B112" s="23">
        <v>112</v>
      </c>
      <c r="C112" s="501" t="str">
        <f t="shared" si="1"/>
        <v>non-residential - office</v>
      </c>
      <c r="D112" s="502" t="s">
        <v>334</v>
      </c>
      <c r="E112" s="564" t="s">
        <v>335</v>
      </c>
      <c r="F112" s="504" t="s">
        <v>336</v>
      </c>
    </row>
    <row r="113" spans="1:13" ht="29.5" x14ac:dyDescent="0.75">
      <c r="A113" s="505" t="s">
        <v>317</v>
      </c>
      <c r="B113" s="23">
        <v>113</v>
      </c>
      <c r="C113" s="501" t="str">
        <f t="shared" si="1"/>
        <v>non-residential - educational</v>
      </c>
      <c r="D113" s="502" t="s">
        <v>337</v>
      </c>
      <c r="E113" s="564" t="s">
        <v>338</v>
      </c>
      <c r="F113" s="504" t="s">
        <v>339</v>
      </c>
    </row>
    <row r="114" spans="1:13" ht="29.5" x14ac:dyDescent="0.75">
      <c r="A114" s="505" t="s">
        <v>317</v>
      </c>
      <c r="B114" s="23">
        <v>114</v>
      </c>
      <c r="C114" s="501" t="str">
        <f t="shared" si="1"/>
        <v>non-residential - healthcare</v>
      </c>
      <c r="D114" s="502" t="s">
        <v>340</v>
      </c>
      <c r="E114" s="564" t="s">
        <v>341</v>
      </c>
      <c r="F114" s="504" t="s">
        <v>342</v>
      </c>
    </row>
    <row r="115" spans="1:13" x14ac:dyDescent="0.75">
      <c r="A115" s="505" t="s">
        <v>317</v>
      </c>
      <c r="B115" s="23">
        <v>115</v>
      </c>
      <c r="C115" s="501" t="str">
        <f t="shared" si="1"/>
        <v>non-residential - other</v>
      </c>
      <c r="D115" s="502" t="s">
        <v>343</v>
      </c>
      <c r="E115" s="564" t="s">
        <v>344</v>
      </c>
      <c r="F115" s="504" t="s">
        <v>345</v>
      </c>
    </row>
    <row r="116" spans="1:13" x14ac:dyDescent="0.75">
      <c r="A116" s="505" t="s">
        <v>317</v>
      </c>
      <c r="B116" s="23">
        <v>116</v>
      </c>
      <c r="C116" s="501" t="str">
        <f t="shared" si="1"/>
        <v>Austria</v>
      </c>
      <c r="D116" s="502" t="s">
        <v>61</v>
      </c>
      <c r="E116" s="564" t="s">
        <v>346</v>
      </c>
      <c r="F116" s="504" t="s">
        <v>347</v>
      </c>
    </row>
    <row r="117" spans="1:13" x14ac:dyDescent="0.75">
      <c r="A117" s="505" t="s">
        <v>317</v>
      </c>
      <c r="B117" s="23">
        <v>117</v>
      </c>
      <c r="C117" s="501" t="str">
        <f t="shared" si="1"/>
        <v>Belgium</v>
      </c>
      <c r="D117" s="502" t="s">
        <v>84</v>
      </c>
      <c r="E117" s="564" t="s">
        <v>348</v>
      </c>
      <c r="F117" s="504" t="s">
        <v>349</v>
      </c>
      <c r="L117" s="505" t="str">
        <f ca="1">IF('Building Information'!G20="","",HLOOKUP('Building Information'!G20,INDIRECT("C"&amp;(115+MATCH('Building Information'!G20, LINK!C116:C180, 0))&amp;":C181",TRUE),34,FALSE))</f>
        <v>West Europe</v>
      </c>
      <c r="M117" s="505" t="str">
        <f>"C"&amp;(115+MATCH('Building Information'!G20, LINK!C116:C180, 0))&amp;":C181"</f>
        <v>C126:C181</v>
      </c>
    </row>
    <row r="118" spans="1:13" x14ac:dyDescent="0.75">
      <c r="A118" s="505" t="s">
        <v>317</v>
      </c>
      <c r="B118" s="23">
        <v>118</v>
      </c>
      <c r="C118" s="501" t="str">
        <f t="shared" si="1"/>
        <v>Bulgaria</v>
      </c>
      <c r="D118" s="502" t="s">
        <v>85</v>
      </c>
      <c r="E118" s="564" t="s">
        <v>350</v>
      </c>
      <c r="F118" s="504" t="s">
        <v>351</v>
      </c>
    </row>
    <row r="119" spans="1:13" x14ac:dyDescent="0.75">
      <c r="A119" s="505" t="s">
        <v>317</v>
      </c>
      <c r="B119" s="23">
        <v>119</v>
      </c>
      <c r="C119" s="501" t="str">
        <f t="shared" si="1"/>
        <v>Croatia</v>
      </c>
      <c r="D119" s="502" t="s">
        <v>87</v>
      </c>
      <c r="E119" s="564" t="s">
        <v>352</v>
      </c>
      <c r="F119" s="504" t="s">
        <v>353</v>
      </c>
    </row>
    <row r="120" spans="1:13" x14ac:dyDescent="0.75">
      <c r="A120" s="505" t="s">
        <v>317</v>
      </c>
      <c r="B120" s="23">
        <v>120</v>
      </c>
      <c r="C120" s="501" t="str">
        <f t="shared" si="1"/>
        <v>Cyprus</v>
      </c>
      <c r="D120" s="502" t="s">
        <v>88</v>
      </c>
      <c r="E120" s="564" t="s">
        <v>354</v>
      </c>
      <c r="F120" s="504" t="s">
        <v>355</v>
      </c>
    </row>
    <row r="121" spans="1:13" x14ac:dyDescent="0.75">
      <c r="A121" s="505" t="s">
        <v>317</v>
      </c>
      <c r="B121" s="23">
        <v>121</v>
      </c>
      <c r="C121" s="501" t="str">
        <f t="shared" si="1"/>
        <v>Czech Republic</v>
      </c>
      <c r="D121" s="502" t="s">
        <v>90</v>
      </c>
      <c r="E121" s="564" t="s">
        <v>356</v>
      </c>
      <c r="F121" s="504" t="s">
        <v>357</v>
      </c>
    </row>
    <row r="122" spans="1:13" x14ac:dyDescent="0.75">
      <c r="A122" s="505" t="s">
        <v>317</v>
      </c>
      <c r="B122" s="23">
        <v>122</v>
      </c>
      <c r="C122" s="501" t="str">
        <f t="shared" si="1"/>
        <v>Denmark</v>
      </c>
      <c r="D122" s="502" t="s">
        <v>92</v>
      </c>
      <c r="E122" s="564" t="s">
        <v>358</v>
      </c>
      <c r="F122" s="504" t="s">
        <v>359</v>
      </c>
    </row>
    <row r="123" spans="1:13" x14ac:dyDescent="0.75">
      <c r="A123" s="505" t="s">
        <v>317</v>
      </c>
      <c r="B123" s="23">
        <v>123</v>
      </c>
      <c r="C123" s="501" t="str">
        <f t="shared" si="1"/>
        <v>Estonia</v>
      </c>
      <c r="D123" s="502" t="s">
        <v>94</v>
      </c>
      <c r="E123" s="564" t="s">
        <v>360</v>
      </c>
      <c r="F123" s="504" t="s">
        <v>361</v>
      </c>
    </row>
    <row r="124" spans="1:13" x14ac:dyDescent="0.75">
      <c r="A124" s="505" t="s">
        <v>317</v>
      </c>
      <c r="B124" s="23">
        <v>124</v>
      </c>
      <c r="C124" s="501" t="str">
        <f t="shared" si="1"/>
        <v>Finland</v>
      </c>
      <c r="D124" s="502" t="s">
        <v>95</v>
      </c>
      <c r="E124" s="564" t="s">
        <v>362</v>
      </c>
      <c r="F124" s="504" t="s">
        <v>363</v>
      </c>
    </row>
    <row r="125" spans="1:13" x14ac:dyDescent="0.75">
      <c r="A125" s="505" t="s">
        <v>317</v>
      </c>
      <c r="B125" s="23">
        <v>125</v>
      </c>
      <c r="C125" s="501" t="str">
        <f t="shared" si="1"/>
        <v>France</v>
      </c>
      <c r="D125" s="502" t="s">
        <v>96</v>
      </c>
      <c r="E125" s="564" t="s">
        <v>96</v>
      </c>
      <c r="F125" s="504" t="s">
        <v>364</v>
      </c>
    </row>
    <row r="126" spans="1:13" x14ac:dyDescent="0.75">
      <c r="A126" s="505" t="s">
        <v>317</v>
      </c>
      <c r="B126" s="23">
        <v>126</v>
      </c>
      <c r="C126" s="501" t="str">
        <f t="shared" si="1"/>
        <v>Germany</v>
      </c>
      <c r="D126" s="502" t="s">
        <v>97</v>
      </c>
      <c r="E126" s="564" t="s">
        <v>365</v>
      </c>
      <c r="F126" s="504" t="s">
        <v>366</v>
      </c>
    </row>
    <row r="127" spans="1:13" x14ac:dyDescent="0.75">
      <c r="A127" s="505" t="s">
        <v>317</v>
      </c>
      <c r="B127" s="23">
        <v>127</v>
      </c>
      <c r="C127" s="501" t="str">
        <f t="shared" si="1"/>
        <v>Greece</v>
      </c>
      <c r="D127" s="502" t="s">
        <v>98</v>
      </c>
      <c r="E127" s="564" t="s">
        <v>367</v>
      </c>
      <c r="F127" s="504" t="s">
        <v>368</v>
      </c>
    </row>
    <row r="128" spans="1:13" x14ac:dyDescent="0.75">
      <c r="A128" s="505" t="s">
        <v>317</v>
      </c>
      <c r="B128" s="23">
        <v>128</v>
      </c>
      <c r="C128" s="501" t="str">
        <f t="shared" si="1"/>
        <v>Hungary</v>
      </c>
      <c r="D128" s="502" t="s">
        <v>99</v>
      </c>
      <c r="E128" s="564" t="s">
        <v>369</v>
      </c>
      <c r="F128" s="504" t="s">
        <v>370</v>
      </c>
    </row>
    <row r="129" spans="1:6" x14ac:dyDescent="0.75">
      <c r="A129" s="505" t="s">
        <v>317</v>
      </c>
      <c r="B129" s="23">
        <v>129</v>
      </c>
      <c r="C129" s="501" t="str">
        <f t="shared" si="1"/>
        <v>Iceland</v>
      </c>
      <c r="D129" s="502" t="s">
        <v>100</v>
      </c>
      <c r="E129" s="564" t="s">
        <v>371</v>
      </c>
      <c r="F129" s="504" t="s">
        <v>372</v>
      </c>
    </row>
    <row r="130" spans="1:6" x14ac:dyDescent="0.75">
      <c r="A130" s="505" t="s">
        <v>317</v>
      </c>
      <c r="B130" s="23">
        <v>130</v>
      </c>
      <c r="C130" s="501" t="str">
        <f t="shared" ref="C130:C193" si="2">HLOOKUP($C$1,$D$1:$I$9948,$B130,FALSE)</f>
        <v>Ireland</v>
      </c>
      <c r="D130" s="502" t="s">
        <v>102</v>
      </c>
      <c r="E130" s="564" t="s">
        <v>373</v>
      </c>
      <c r="F130" s="504" t="s">
        <v>374</v>
      </c>
    </row>
    <row r="131" spans="1:6" x14ac:dyDescent="0.75">
      <c r="A131" s="505" t="s">
        <v>317</v>
      </c>
      <c r="B131" s="23">
        <v>131</v>
      </c>
      <c r="C131" s="501" t="str">
        <f t="shared" si="2"/>
        <v>Italy</v>
      </c>
      <c r="D131" s="502" t="s">
        <v>103</v>
      </c>
      <c r="E131" s="564" t="s">
        <v>375</v>
      </c>
      <c r="F131" s="504" t="s">
        <v>376</v>
      </c>
    </row>
    <row r="132" spans="1:6" x14ac:dyDescent="0.75">
      <c r="A132" s="505" t="s">
        <v>317</v>
      </c>
      <c r="B132" s="23">
        <v>132</v>
      </c>
      <c r="C132" s="501" t="str">
        <f t="shared" si="2"/>
        <v>Latvia</v>
      </c>
      <c r="D132" s="502" t="s">
        <v>104</v>
      </c>
      <c r="E132" s="564" t="s">
        <v>377</v>
      </c>
      <c r="F132" s="504" t="s">
        <v>378</v>
      </c>
    </row>
    <row r="133" spans="1:6" x14ac:dyDescent="0.75">
      <c r="A133" s="505" t="s">
        <v>317</v>
      </c>
      <c r="B133" s="23">
        <v>133</v>
      </c>
      <c r="C133" s="501" t="str">
        <f t="shared" si="2"/>
        <v>Liechtenstein</v>
      </c>
      <c r="D133" s="502" t="s">
        <v>105</v>
      </c>
      <c r="E133" s="564" t="s">
        <v>105</v>
      </c>
      <c r="F133" s="504" t="s">
        <v>105</v>
      </c>
    </row>
    <row r="134" spans="1:6" x14ac:dyDescent="0.75">
      <c r="A134" s="505" t="s">
        <v>317</v>
      </c>
      <c r="B134" s="23">
        <v>134</v>
      </c>
      <c r="C134" s="501" t="str">
        <f t="shared" si="2"/>
        <v>Lithuania</v>
      </c>
      <c r="D134" s="502" t="s">
        <v>106</v>
      </c>
      <c r="E134" s="564" t="s">
        <v>379</v>
      </c>
      <c r="F134" s="504" t="s">
        <v>380</v>
      </c>
    </row>
    <row r="135" spans="1:6" x14ac:dyDescent="0.75">
      <c r="A135" s="505" t="s">
        <v>317</v>
      </c>
      <c r="B135" s="23">
        <v>135</v>
      </c>
      <c r="C135" s="501" t="str">
        <f t="shared" si="2"/>
        <v>Luxembourg</v>
      </c>
      <c r="D135" s="502" t="s">
        <v>107</v>
      </c>
      <c r="E135" s="564" t="s">
        <v>107</v>
      </c>
      <c r="F135" s="504" t="s">
        <v>381</v>
      </c>
    </row>
    <row r="136" spans="1:6" x14ac:dyDescent="0.75">
      <c r="A136" s="505" t="s">
        <v>317</v>
      </c>
      <c r="B136" s="23">
        <v>136</v>
      </c>
      <c r="C136" s="501" t="str">
        <f t="shared" si="2"/>
        <v>Malta</v>
      </c>
      <c r="D136" s="502" t="s">
        <v>108</v>
      </c>
      <c r="E136" s="564" t="s">
        <v>382</v>
      </c>
      <c r="F136" s="504" t="s">
        <v>108</v>
      </c>
    </row>
    <row r="137" spans="1:6" x14ac:dyDescent="0.75">
      <c r="A137" s="505" t="s">
        <v>317</v>
      </c>
      <c r="B137" s="23">
        <v>137</v>
      </c>
      <c r="C137" s="501" t="str">
        <f t="shared" si="2"/>
        <v>Netherlands</v>
      </c>
      <c r="D137" s="502" t="s">
        <v>109</v>
      </c>
      <c r="E137" s="564" t="s">
        <v>383</v>
      </c>
      <c r="F137" s="504" t="s">
        <v>384</v>
      </c>
    </row>
    <row r="138" spans="1:6" x14ac:dyDescent="0.75">
      <c r="A138" s="505" t="s">
        <v>317</v>
      </c>
      <c r="B138" s="23">
        <v>138</v>
      </c>
      <c r="C138" s="501" t="str">
        <f t="shared" si="2"/>
        <v>Norway</v>
      </c>
      <c r="D138" s="502" t="s">
        <v>110</v>
      </c>
      <c r="E138" s="564" t="s">
        <v>385</v>
      </c>
      <c r="F138" s="504" t="s">
        <v>386</v>
      </c>
    </row>
    <row r="139" spans="1:6" x14ac:dyDescent="0.75">
      <c r="A139" s="505" t="s">
        <v>317</v>
      </c>
      <c r="B139" s="23">
        <v>139</v>
      </c>
      <c r="C139" s="501" t="str">
        <f t="shared" si="2"/>
        <v>Poland</v>
      </c>
      <c r="D139" s="502" t="s">
        <v>111</v>
      </c>
      <c r="E139" s="564" t="s">
        <v>387</v>
      </c>
      <c r="F139" s="504" t="s">
        <v>388</v>
      </c>
    </row>
    <row r="140" spans="1:6" x14ac:dyDescent="0.75">
      <c r="A140" s="505" t="s">
        <v>317</v>
      </c>
      <c r="B140" s="23">
        <v>140</v>
      </c>
      <c r="C140" s="501" t="str">
        <f t="shared" si="2"/>
        <v>Portugal</v>
      </c>
      <c r="D140" s="502" t="s">
        <v>112</v>
      </c>
      <c r="E140" s="564" t="s">
        <v>112</v>
      </c>
      <c r="F140" s="504" t="s">
        <v>112</v>
      </c>
    </row>
    <row r="141" spans="1:6" x14ac:dyDescent="0.75">
      <c r="A141" s="505" t="s">
        <v>317</v>
      </c>
      <c r="B141" s="23">
        <v>141</v>
      </c>
      <c r="C141" s="501" t="str">
        <f t="shared" si="2"/>
        <v>Romania </v>
      </c>
      <c r="D141" s="502" t="s">
        <v>113</v>
      </c>
      <c r="E141" s="564" t="s">
        <v>389</v>
      </c>
      <c r="F141" s="504" t="s">
        <v>390</v>
      </c>
    </row>
    <row r="142" spans="1:6" x14ac:dyDescent="0.75">
      <c r="A142" s="505" t="s">
        <v>317</v>
      </c>
      <c r="B142" s="23">
        <v>142</v>
      </c>
      <c r="C142" s="501" t="str">
        <f t="shared" si="2"/>
        <v>Slovakia</v>
      </c>
      <c r="D142" s="502" t="s">
        <v>114</v>
      </c>
      <c r="E142" s="564" t="s">
        <v>391</v>
      </c>
      <c r="F142" s="504" t="s">
        <v>392</v>
      </c>
    </row>
    <row r="143" spans="1:6" x14ac:dyDescent="0.75">
      <c r="A143" s="505" t="s">
        <v>317</v>
      </c>
      <c r="B143" s="23">
        <v>143</v>
      </c>
      <c r="C143" s="501" t="str">
        <f t="shared" si="2"/>
        <v>Slovenia</v>
      </c>
      <c r="D143" s="502" t="s">
        <v>115</v>
      </c>
      <c r="E143" s="564" t="s">
        <v>393</v>
      </c>
      <c r="F143" s="504" t="s">
        <v>394</v>
      </c>
    </row>
    <row r="144" spans="1:6" x14ac:dyDescent="0.75">
      <c r="A144" s="505" t="s">
        <v>317</v>
      </c>
      <c r="B144" s="23">
        <v>144</v>
      </c>
      <c r="C144" s="501" t="str">
        <f t="shared" si="2"/>
        <v>Spain</v>
      </c>
      <c r="D144" s="502" t="s">
        <v>116</v>
      </c>
      <c r="E144" s="564" t="s">
        <v>395</v>
      </c>
      <c r="F144" s="504" t="s">
        <v>396</v>
      </c>
    </row>
    <row r="145" spans="1:6" x14ac:dyDescent="0.75">
      <c r="A145" s="505" t="s">
        <v>317</v>
      </c>
      <c r="B145" s="23">
        <v>145</v>
      </c>
      <c r="C145" s="501" t="str">
        <f t="shared" si="2"/>
        <v>Sweden</v>
      </c>
      <c r="D145" s="502" t="s">
        <v>117</v>
      </c>
      <c r="E145" s="564" t="s">
        <v>397</v>
      </c>
      <c r="F145" s="504" t="s">
        <v>398</v>
      </c>
    </row>
    <row r="146" spans="1:6" x14ac:dyDescent="0.75">
      <c r="A146" s="505" t="s">
        <v>317</v>
      </c>
      <c r="B146" s="23">
        <v>146</v>
      </c>
      <c r="C146" s="501" t="str">
        <f t="shared" si="2"/>
        <v>Switzerland</v>
      </c>
      <c r="D146" s="502" t="s">
        <v>118</v>
      </c>
      <c r="E146" s="564" t="s">
        <v>399</v>
      </c>
      <c r="F146" s="504" t="s">
        <v>400</v>
      </c>
    </row>
    <row r="147" spans="1:6" x14ac:dyDescent="0.75">
      <c r="A147" s="505" t="s">
        <v>317</v>
      </c>
      <c r="B147" s="23">
        <v>147</v>
      </c>
      <c r="C147" s="501" t="str">
        <f t="shared" si="2"/>
        <v>United Kingdom</v>
      </c>
      <c r="D147" s="502" t="s">
        <v>119</v>
      </c>
      <c r="E147" s="564" t="s">
        <v>401</v>
      </c>
      <c r="F147" s="504" t="s">
        <v>402</v>
      </c>
    </row>
    <row r="148" spans="1:6" x14ac:dyDescent="0.75">
      <c r="A148" s="505" t="s">
        <v>317</v>
      </c>
      <c r="B148" s="23">
        <v>148</v>
      </c>
      <c r="C148" s="501" t="str">
        <f t="shared" si="2"/>
        <v>non EU</v>
      </c>
      <c r="D148" s="502" t="s">
        <v>120</v>
      </c>
      <c r="E148" s="564" t="s">
        <v>403</v>
      </c>
      <c r="F148" s="504" t="s">
        <v>404</v>
      </c>
    </row>
    <row r="149" spans="1:6" x14ac:dyDescent="0.75">
      <c r="A149" s="505" t="s">
        <v>317</v>
      </c>
      <c r="B149" s="23">
        <v>149</v>
      </c>
      <c r="C149" s="501" t="str">
        <f t="shared" si="2"/>
        <v>West Europe</v>
      </c>
      <c r="D149" s="626" t="s">
        <v>83</v>
      </c>
      <c r="E149" s="627" t="s">
        <v>405</v>
      </c>
      <c r="F149" s="628" t="s">
        <v>406</v>
      </c>
    </row>
    <row r="150" spans="1:6" x14ac:dyDescent="0.75">
      <c r="A150" s="505" t="s">
        <v>317</v>
      </c>
      <c r="B150" s="23">
        <v>150</v>
      </c>
      <c r="C150" s="501" t="str">
        <f t="shared" si="2"/>
        <v>West Europe</v>
      </c>
      <c r="D150" s="626" t="s">
        <v>83</v>
      </c>
      <c r="E150" s="627" t="s">
        <v>405</v>
      </c>
      <c r="F150" s="629" t="s">
        <v>406</v>
      </c>
    </row>
    <row r="151" spans="1:6" x14ac:dyDescent="0.75">
      <c r="A151" s="505" t="s">
        <v>317</v>
      </c>
      <c r="B151" s="23">
        <v>151</v>
      </c>
      <c r="C151" s="501" t="str">
        <f t="shared" si="2"/>
        <v>South-East Europe</v>
      </c>
      <c r="D151" s="630" t="s">
        <v>86</v>
      </c>
      <c r="E151" s="600" t="s">
        <v>407</v>
      </c>
      <c r="F151" s="631" t="s">
        <v>408</v>
      </c>
    </row>
    <row r="152" spans="1:6" x14ac:dyDescent="0.75">
      <c r="A152" s="505" t="s">
        <v>317</v>
      </c>
      <c r="B152" s="23">
        <v>152</v>
      </c>
      <c r="C152" s="501" t="str">
        <f t="shared" si="2"/>
        <v>South-East Europe</v>
      </c>
      <c r="D152" s="630" t="s">
        <v>86</v>
      </c>
      <c r="E152" s="600" t="s">
        <v>407</v>
      </c>
      <c r="F152" s="631" t="s">
        <v>408</v>
      </c>
    </row>
    <row r="153" spans="1:6" x14ac:dyDescent="0.75">
      <c r="A153" s="505" t="s">
        <v>317</v>
      </c>
      <c r="B153" s="23">
        <v>153</v>
      </c>
      <c r="C153" s="501" t="str">
        <f t="shared" si="2"/>
        <v>South Europe</v>
      </c>
      <c r="D153" s="632" t="s">
        <v>89</v>
      </c>
      <c r="E153" s="633" t="s">
        <v>409</v>
      </c>
      <c r="F153" s="634" t="s">
        <v>410</v>
      </c>
    </row>
    <row r="154" spans="1:6" x14ac:dyDescent="0.75">
      <c r="A154" s="505" t="s">
        <v>317</v>
      </c>
      <c r="B154" s="23">
        <v>154</v>
      </c>
      <c r="C154" s="501" t="str">
        <f t="shared" si="2"/>
        <v>North-East Europe</v>
      </c>
      <c r="D154" s="635" t="s">
        <v>91</v>
      </c>
      <c r="E154" s="636" t="s">
        <v>411</v>
      </c>
      <c r="F154" s="637" t="s">
        <v>412</v>
      </c>
    </row>
    <row r="155" spans="1:6" x14ac:dyDescent="0.75">
      <c r="A155" s="505" t="s">
        <v>317</v>
      </c>
      <c r="B155" s="23">
        <v>155</v>
      </c>
      <c r="C155" s="501" t="str">
        <f t="shared" si="2"/>
        <v>North Europe</v>
      </c>
      <c r="D155" s="638" t="s">
        <v>93</v>
      </c>
      <c r="E155" s="639" t="s">
        <v>413</v>
      </c>
      <c r="F155" s="640" t="s">
        <v>414</v>
      </c>
    </row>
    <row r="156" spans="1:6" x14ac:dyDescent="0.75">
      <c r="A156" s="505" t="s">
        <v>317</v>
      </c>
      <c r="B156" s="23">
        <v>156</v>
      </c>
      <c r="C156" s="501" t="str">
        <f t="shared" si="2"/>
        <v>North-East Europe</v>
      </c>
      <c r="D156" s="635" t="s">
        <v>91</v>
      </c>
      <c r="E156" s="636" t="s">
        <v>411</v>
      </c>
      <c r="F156" s="637" t="s">
        <v>412</v>
      </c>
    </row>
    <row r="157" spans="1:6" x14ac:dyDescent="0.75">
      <c r="A157" s="505" t="s">
        <v>317</v>
      </c>
      <c r="B157" s="23">
        <v>157</v>
      </c>
      <c r="C157" s="501" t="str">
        <f t="shared" si="2"/>
        <v>North Europe</v>
      </c>
      <c r="D157" s="638" t="s">
        <v>93</v>
      </c>
      <c r="E157" s="639" t="s">
        <v>413</v>
      </c>
      <c r="F157" s="640" t="s">
        <v>414</v>
      </c>
    </row>
    <row r="158" spans="1:6" x14ac:dyDescent="0.75">
      <c r="A158" s="505" t="s">
        <v>317</v>
      </c>
      <c r="B158" s="23">
        <v>158</v>
      </c>
      <c r="C158" s="501" t="str">
        <f t="shared" si="2"/>
        <v>West Europe</v>
      </c>
      <c r="D158" s="626" t="s">
        <v>83</v>
      </c>
      <c r="E158" s="627" t="s">
        <v>405</v>
      </c>
      <c r="F158" s="629" t="s">
        <v>406</v>
      </c>
    </row>
    <row r="159" spans="1:6" x14ac:dyDescent="0.75">
      <c r="A159" s="505" t="s">
        <v>317</v>
      </c>
      <c r="B159" s="23">
        <v>159</v>
      </c>
      <c r="C159" s="501" t="str">
        <f t="shared" si="2"/>
        <v>West Europe</v>
      </c>
      <c r="D159" s="626" t="s">
        <v>83</v>
      </c>
      <c r="E159" s="627" t="s">
        <v>405</v>
      </c>
      <c r="F159" s="629" t="s">
        <v>406</v>
      </c>
    </row>
    <row r="160" spans="1:6" x14ac:dyDescent="0.75">
      <c r="A160" s="505" t="s">
        <v>317</v>
      </c>
      <c r="B160" s="23">
        <v>160</v>
      </c>
      <c r="C160" s="501" t="str">
        <f t="shared" si="2"/>
        <v>South Europe</v>
      </c>
      <c r="D160" s="632" t="s">
        <v>89</v>
      </c>
      <c r="E160" s="633" t="s">
        <v>409</v>
      </c>
      <c r="F160" s="634" t="s">
        <v>410</v>
      </c>
    </row>
    <row r="161" spans="1:6" x14ac:dyDescent="0.75">
      <c r="A161" s="505" t="s">
        <v>317</v>
      </c>
      <c r="B161" s="23">
        <v>161</v>
      </c>
      <c r="C161" s="501" t="str">
        <f t="shared" si="2"/>
        <v>South-East Europe</v>
      </c>
      <c r="D161" s="630" t="s">
        <v>86</v>
      </c>
      <c r="E161" s="600" t="s">
        <v>407</v>
      </c>
      <c r="F161" s="631" t="s">
        <v>408</v>
      </c>
    </row>
    <row r="162" spans="1:6" x14ac:dyDescent="0.75">
      <c r="A162" s="505" t="s">
        <v>317</v>
      </c>
      <c r="B162" s="23">
        <v>162</v>
      </c>
      <c r="C162" s="501" t="str">
        <f t="shared" si="2"/>
        <v>North Europe</v>
      </c>
      <c r="D162" s="638" t="s">
        <v>93</v>
      </c>
      <c r="E162" s="639" t="s">
        <v>413</v>
      </c>
      <c r="F162" s="640" t="s">
        <v>414</v>
      </c>
    </row>
    <row r="163" spans="1:6" x14ac:dyDescent="0.75">
      <c r="A163" s="505" t="s">
        <v>317</v>
      </c>
      <c r="B163" s="23">
        <v>163</v>
      </c>
      <c r="C163" s="501" t="str">
        <f t="shared" si="2"/>
        <v>West Europe</v>
      </c>
      <c r="D163" s="626" t="s">
        <v>83</v>
      </c>
      <c r="E163" s="627" t="s">
        <v>405</v>
      </c>
      <c r="F163" s="629" t="s">
        <v>406</v>
      </c>
    </row>
    <row r="164" spans="1:6" x14ac:dyDescent="0.75">
      <c r="A164" s="505" t="s">
        <v>317</v>
      </c>
      <c r="B164" s="23">
        <v>164</v>
      </c>
      <c r="C164" s="501" t="str">
        <f t="shared" si="2"/>
        <v>South Europe</v>
      </c>
      <c r="D164" s="632" t="s">
        <v>89</v>
      </c>
      <c r="E164" s="633" t="s">
        <v>409</v>
      </c>
      <c r="F164" s="634" t="s">
        <v>410</v>
      </c>
    </row>
    <row r="165" spans="1:6" x14ac:dyDescent="0.75">
      <c r="A165" s="505" t="s">
        <v>317</v>
      </c>
      <c r="B165" s="23">
        <v>165</v>
      </c>
      <c r="C165" s="501" t="str">
        <f t="shared" si="2"/>
        <v>North-East Europe</v>
      </c>
      <c r="D165" s="635" t="s">
        <v>91</v>
      </c>
      <c r="E165" s="636" t="s">
        <v>411</v>
      </c>
      <c r="F165" s="637" t="s">
        <v>412</v>
      </c>
    </row>
    <row r="166" spans="1:6" x14ac:dyDescent="0.75">
      <c r="A166" s="505" t="s">
        <v>317</v>
      </c>
      <c r="B166" s="23">
        <v>166</v>
      </c>
      <c r="C166" s="501" t="str">
        <f t="shared" si="2"/>
        <v>West Europe</v>
      </c>
      <c r="D166" s="626" t="s">
        <v>83</v>
      </c>
      <c r="E166" s="627" t="s">
        <v>405</v>
      </c>
      <c r="F166" s="629" t="s">
        <v>406</v>
      </c>
    </row>
    <row r="167" spans="1:6" x14ac:dyDescent="0.75">
      <c r="A167" s="505" t="s">
        <v>317</v>
      </c>
      <c r="B167" s="23">
        <v>167</v>
      </c>
      <c r="C167" s="501" t="str">
        <f t="shared" si="2"/>
        <v>North-East Europe</v>
      </c>
      <c r="D167" s="635" t="s">
        <v>91</v>
      </c>
      <c r="E167" s="636" t="s">
        <v>411</v>
      </c>
      <c r="F167" s="637" t="s">
        <v>412</v>
      </c>
    </row>
    <row r="168" spans="1:6" x14ac:dyDescent="0.75">
      <c r="A168" s="505" t="s">
        <v>317</v>
      </c>
      <c r="B168" s="23">
        <v>168</v>
      </c>
      <c r="C168" s="501" t="str">
        <f t="shared" si="2"/>
        <v>West Europe</v>
      </c>
      <c r="D168" s="626" t="s">
        <v>83</v>
      </c>
      <c r="E168" s="627" t="s">
        <v>405</v>
      </c>
      <c r="F168" s="629" t="s">
        <v>406</v>
      </c>
    </row>
    <row r="169" spans="1:6" x14ac:dyDescent="0.75">
      <c r="A169" s="505" t="s">
        <v>317</v>
      </c>
      <c r="B169" s="23">
        <v>169</v>
      </c>
      <c r="C169" s="501" t="str">
        <f t="shared" si="2"/>
        <v>South Europe</v>
      </c>
      <c r="D169" s="632" t="s">
        <v>89</v>
      </c>
      <c r="E169" s="633" t="s">
        <v>409</v>
      </c>
      <c r="F169" s="634" t="s">
        <v>410</v>
      </c>
    </row>
    <row r="170" spans="1:6" x14ac:dyDescent="0.75">
      <c r="A170" s="505" t="s">
        <v>317</v>
      </c>
      <c r="B170" s="23">
        <v>170</v>
      </c>
      <c r="C170" s="501" t="str">
        <f t="shared" si="2"/>
        <v>West Europe</v>
      </c>
      <c r="D170" s="626" t="s">
        <v>83</v>
      </c>
      <c r="E170" s="627" t="s">
        <v>405</v>
      </c>
      <c r="F170" s="629" t="s">
        <v>406</v>
      </c>
    </row>
    <row r="171" spans="1:6" x14ac:dyDescent="0.75">
      <c r="A171" s="505" t="s">
        <v>317</v>
      </c>
      <c r="B171" s="23">
        <v>171</v>
      </c>
      <c r="C171" s="501" t="str">
        <f t="shared" si="2"/>
        <v>North Europe</v>
      </c>
      <c r="D171" s="638" t="s">
        <v>93</v>
      </c>
      <c r="E171" s="639" t="s">
        <v>413</v>
      </c>
      <c r="F171" s="640" t="s">
        <v>414</v>
      </c>
    </row>
    <row r="172" spans="1:6" x14ac:dyDescent="0.75">
      <c r="A172" s="505" t="s">
        <v>317</v>
      </c>
      <c r="B172" s="23">
        <v>172</v>
      </c>
      <c r="C172" s="501" t="str">
        <f t="shared" si="2"/>
        <v>North-East Europe</v>
      </c>
      <c r="D172" s="635" t="s">
        <v>91</v>
      </c>
      <c r="E172" s="636" t="s">
        <v>411</v>
      </c>
      <c r="F172" s="637" t="s">
        <v>412</v>
      </c>
    </row>
    <row r="173" spans="1:6" x14ac:dyDescent="0.75">
      <c r="A173" s="505" t="s">
        <v>317</v>
      </c>
      <c r="B173" s="23">
        <v>173</v>
      </c>
      <c r="C173" s="501" t="str">
        <f t="shared" si="2"/>
        <v>South Europe</v>
      </c>
      <c r="D173" s="632" t="s">
        <v>89</v>
      </c>
      <c r="E173" s="633" t="s">
        <v>409</v>
      </c>
      <c r="F173" s="634" t="s">
        <v>410</v>
      </c>
    </row>
    <row r="174" spans="1:6" x14ac:dyDescent="0.75">
      <c r="A174" s="505" t="s">
        <v>317</v>
      </c>
      <c r="B174" s="23">
        <v>174</v>
      </c>
      <c r="C174" s="501" t="str">
        <f t="shared" si="2"/>
        <v>South-East Europe</v>
      </c>
      <c r="D174" s="630" t="s">
        <v>86</v>
      </c>
      <c r="E174" s="600" t="s">
        <v>407</v>
      </c>
      <c r="F174" s="631" t="s">
        <v>408</v>
      </c>
    </row>
    <row r="175" spans="1:6" x14ac:dyDescent="0.75">
      <c r="A175" s="505" t="s">
        <v>317</v>
      </c>
      <c r="B175" s="23">
        <v>175</v>
      </c>
      <c r="C175" s="501" t="str">
        <f t="shared" si="2"/>
        <v>North-East Europe</v>
      </c>
      <c r="D175" s="635" t="s">
        <v>91</v>
      </c>
      <c r="E175" s="636" t="s">
        <v>411</v>
      </c>
      <c r="F175" s="637" t="s">
        <v>412</v>
      </c>
    </row>
    <row r="176" spans="1:6" x14ac:dyDescent="0.75">
      <c r="A176" s="505" t="s">
        <v>317</v>
      </c>
      <c r="B176" s="23">
        <v>176</v>
      </c>
      <c r="C176" s="501" t="str">
        <f t="shared" si="2"/>
        <v>South-East Europe</v>
      </c>
      <c r="D176" s="630" t="s">
        <v>86</v>
      </c>
      <c r="E176" s="600" t="s">
        <v>407</v>
      </c>
      <c r="F176" s="631" t="s">
        <v>408</v>
      </c>
    </row>
    <row r="177" spans="1:6" x14ac:dyDescent="0.75">
      <c r="A177" s="505" t="s">
        <v>317</v>
      </c>
      <c r="B177" s="23">
        <v>177</v>
      </c>
      <c r="C177" s="501" t="str">
        <f t="shared" si="2"/>
        <v>South Europe</v>
      </c>
      <c r="D177" s="632" t="s">
        <v>89</v>
      </c>
      <c r="E177" s="633" t="s">
        <v>409</v>
      </c>
      <c r="F177" s="634" t="s">
        <v>410</v>
      </c>
    </row>
    <row r="178" spans="1:6" x14ac:dyDescent="0.75">
      <c r="A178" s="505" t="s">
        <v>317</v>
      </c>
      <c r="B178" s="23">
        <v>178</v>
      </c>
      <c r="C178" s="501" t="str">
        <f t="shared" si="2"/>
        <v>North Europe</v>
      </c>
      <c r="D178" s="638" t="s">
        <v>93</v>
      </c>
      <c r="E178" s="639" t="s">
        <v>413</v>
      </c>
      <c r="F178" s="640" t="s">
        <v>414</v>
      </c>
    </row>
    <row r="179" spans="1:6" x14ac:dyDescent="0.75">
      <c r="A179" s="505" t="s">
        <v>317</v>
      </c>
      <c r="B179" s="23">
        <v>179</v>
      </c>
      <c r="C179" s="501" t="str">
        <f t="shared" si="2"/>
        <v>West Europe</v>
      </c>
      <c r="D179" s="626" t="s">
        <v>83</v>
      </c>
      <c r="E179" s="627" t="s">
        <v>405</v>
      </c>
      <c r="F179" s="629" t="s">
        <v>406</v>
      </c>
    </row>
    <row r="180" spans="1:6" x14ac:dyDescent="0.75">
      <c r="A180" s="505" t="s">
        <v>317</v>
      </c>
      <c r="B180" s="23">
        <v>180</v>
      </c>
      <c r="C180" s="501" t="str">
        <f t="shared" si="2"/>
        <v>West Europe</v>
      </c>
      <c r="D180" s="626" t="s">
        <v>83</v>
      </c>
      <c r="E180" s="627" t="s">
        <v>405</v>
      </c>
      <c r="F180" s="629" t="s">
        <v>406</v>
      </c>
    </row>
    <row r="181" spans="1:6" ht="29.5" x14ac:dyDescent="0.75">
      <c r="A181" s="505" t="s">
        <v>317</v>
      </c>
      <c r="B181" s="23">
        <v>181</v>
      </c>
      <c r="C181" s="501" t="str">
        <f t="shared" si="2"/>
        <v>please use user defined weightings!</v>
      </c>
      <c r="D181" s="502" t="s">
        <v>121</v>
      </c>
      <c r="E181" s="564" t="s">
        <v>415</v>
      </c>
      <c r="F181" s="504" t="s">
        <v>416</v>
      </c>
    </row>
    <row r="182" spans="1:6" x14ac:dyDescent="0.75">
      <c r="A182" s="505" t="s">
        <v>317</v>
      </c>
      <c r="B182" s="23">
        <v>182</v>
      </c>
      <c r="C182" s="501" t="str">
        <f t="shared" si="2"/>
        <v>&lt;200 m²</v>
      </c>
      <c r="D182" s="502" t="s">
        <v>62</v>
      </c>
      <c r="E182" s="564" t="s">
        <v>62</v>
      </c>
      <c r="F182" s="504" t="s">
        <v>417</v>
      </c>
    </row>
    <row r="183" spans="1:6" x14ac:dyDescent="0.75">
      <c r="A183" s="505" t="s">
        <v>317</v>
      </c>
      <c r="B183" s="23">
        <v>183</v>
      </c>
      <c r="C183" s="501" t="str">
        <f t="shared" si="2"/>
        <v>200 - 500 m²</v>
      </c>
      <c r="D183" s="502" t="s">
        <v>123</v>
      </c>
      <c r="E183" s="564" t="s">
        <v>123</v>
      </c>
      <c r="F183" s="504" t="s">
        <v>123</v>
      </c>
    </row>
    <row r="184" spans="1:6" x14ac:dyDescent="0.75">
      <c r="A184" s="505" t="s">
        <v>317</v>
      </c>
      <c r="B184" s="23">
        <v>184</v>
      </c>
      <c r="C184" s="501" t="str">
        <f t="shared" si="2"/>
        <v>500 - 1.000 m²</v>
      </c>
      <c r="D184" s="502" t="s">
        <v>124</v>
      </c>
      <c r="E184" s="564" t="s">
        <v>124</v>
      </c>
      <c r="F184" s="504" t="s">
        <v>124</v>
      </c>
    </row>
    <row r="185" spans="1:6" x14ac:dyDescent="0.75">
      <c r="A185" s="505" t="s">
        <v>317</v>
      </c>
      <c r="B185" s="23">
        <v>185</v>
      </c>
      <c r="C185" s="501" t="str">
        <f t="shared" si="2"/>
        <v>1.000 - 10.000 m²</v>
      </c>
      <c r="D185" s="502" t="s">
        <v>125</v>
      </c>
      <c r="E185" s="564" t="s">
        <v>125</v>
      </c>
      <c r="F185" s="504" t="s">
        <v>125</v>
      </c>
    </row>
    <row r="186" spans="1:6" x14ac:dyDescent="0.75">
      <c r="A186" s="505" t="s">
        <v>317</v>
      </c>
      <c r="B186" s="23">
        <v>186</v>
      </c>
      <c r="C186" s="501" t="str">
        <f t="shared" si="2"/>
        <v>10.000 - 25.000 m²</v>
      </c>
      <c r="D186" s="502" t="s">
        <v>126</v>
      </c>
      <c r="E186" s="564" t="s">
        <v>126</v>
      </c>
      <c r="F186" s="504" t="s">
        <v>126</v>
      </c>
    </row>
    <row r="187" spans="1:6" x14ac:dyDescent="0.75">
      <c r="A187" s="505" t="s">
        <v>317</v>
      </c>
      <c r="B187" s="23">
        <v>187</v>
      </c>
      <c r="C187" s="501" t="str">
        <f t="shared" si="2"/>
        <v>&gt; 25.000 m²</v>
      </c>
      <c r="D187" s="502" t="s">
        <v>127</v>
      </c>
      <c r="E187" s="564" t="s">
        <v>127</v>
      </c>
      <c r="F187" s="504" t="s">
        <v>127</v>
      </c>
    </row>
    <row r="188" spans="1:6" x14ac:dyDescent="0.75">
      <c r="A188" s="505" t="s">
        <v>317</v>
      </c>
      <c r="B188" s="23">
        <v>188</v>
      </c>
      <c r="C188" s="501" t="str">
        <f t="shared" si="2"/>
        <v>&lt; 1960</v>
      </c>
      <c r="D188" s="502" t="s">
        <v>63</v>
      </c>
      <c r="E188" s="564" t="s">
        <v>63</v>
      </c>
      <c r="F188" s="504" t="s">
        <v>63</v>
      </c>
    </row>
    <row r="189" spans="1:6" x14ac:dyDescent="0.75">
      <c r="A189" s="505" t="s">
        <v>317</v>
      </c>
      <c r="B189" s="23">
        <v>189</v>
      </c>
      <c r="C189" s="501" t="str">
        <f t="shared" si="2"/>
        <v>1960 - 1990</v>
      </c>
      <c r="D189" s="502" t="s">
        <v>129</v>
      </c>
      <c r="E189" s="564" t="s">
        <v>129</v>
      </c>
      <c r="F189" s="504" t="s">
        <v>129</v>
      </c>
    </row>
    <row r="190" spans="1:6" x14ac:dyDescent="0.75">
      <c r="A190" s="505" t="s">
        <v>317</v>
      </c>
      <c r="B190" s="23">
        <v>190</v>
      </c>
      <c r="C190" s="501" t="str">
        <f t="shared" si="2"/>
        <v>1990 - 2010</v>
      </c>
      <c r="D190" s="502" t="s">
        <v>130</v>
      </c>
      <c r="E190" s="564" t="s">
        <v>130</v>
      </c>
      <c r="F190" s="504" t="s">
        <v>130</v>
      </c>
    </row>
    <row r="191" spans="1:6" x14ac:dyDescent="0.75">
      <c r="A191" s="505" t="s">
        <v>317</v>
      </c>
      <c r="B191" s="23">
        <v>191</v>
      </c>
      <c r="C191" s="501" t="str">
        <f t="shared" si="2"/>
        <v>&gt; 2010</v>
      </c>
      <c r="D191" s="502" t="s">
        <v>131</v>
      </c>
      <c r="E191" s="564" t="s">
        <v>131</v>
      </c>
      <c r="F191" s="504" t="s">
        <v>131</v>
      </c>
    </row>
    <row r="192" spans="1:6" x14ac:dyDescent="0.75">
      <c r="A192" s="505" t="s">
        <v>317</v>
      </c>
      <c r="B192" s="23">
        <v>192</v>
      </c>
      <c r="C192" s="501" t="str">
        <f t="shared" si="2"/>
        <v>not yet constructed</v>
      </c>
      <c r="D192" s="502" t="s">
        <v>132</v>
      </c>
      <c r="E192" s="564" t="s">
        <v>418</v>
      </c>
      <c r="F192" s="504" t="s">
        <v>419</v>
      </c>
    </row>
    <row r="193" spans="1:6" x14ac:dyDescent="0.75">
      <c r="A193" s="505" t="s">
        <v>317</v>
      </c>
      <c r="B193" s="23">
        <v>193</v>
      </c>
      <c r="C193" s="501" t="str">
        <f t="shared" si="2"/>
        <v>Renovated</v>
      </c>
      <c r="D193" s="502" t="s">
        <v>134</v>
      </c>
      <c r="E193" s="564" t="s">
        <v>420</v>
      </c>
      <c r="F193" s="504" t="s">
        <v>421</v>
      </c>
    </row>
    <row r="194" spans="1:6" x14ac:dyDescent="0.75">
      <c r="A194" s="505" t="s">
        <v>317</v>
      </c>
      <c r="B194" s="23">
        <v>194</v>
      </c>
      <c r="C194" s="501" t="str">
        <f t="shared" ref="C194:C257" si="3">HLOOKUP($C$1,$D$1:$I$9948,$B194,FALSE)</f>
        <v>Original</v>
      </c>
      <c r="D194" s="502" t="s">
        <v>64</v>
      </c>
      <c r="E194" s="564" t="s">
        <v>422</v>
      </c>
      <c r="F194" s="504" t="s">
        <v>423</v>
      </c>
    </row>
    <row r="195" spans="1:6" x14ac:dyDescent="0.75">
      <c r="A195" s="505" t="s">
        <v>317</v>
      </c>
      <c r="B195" s="23">
        <v>195</v>
      </c>
      <c r="C195" s="501" t="str">
        <f t="shared" si="3"/>
        <v>Default</v>
      </c>
      <c r="D195" s="502" t="s">
        <v>65</v>
      </c>
      <c r="E195" s="564" t="s">
        <v>424</v>
      </c>
      <c r="F195" s="504" t="s">
        <v>425</v>
      </c>
    </row>
    <row r="196" spans="1:6" x14ac:dyDescent="0.75">
      <c r="A196" s="505" t="s">
        <v>317</v>
      </c>
      <c r="B196" s="23">
        <v>196</v>
      </c>
      <c r="C196" s="501" t="str">
        <f t="shared" si="3"/>
        <v>User-defined</v>
      </c>
      <c r="D196" s="502" t="s">
        <v>426</v>
      </c>
      <c r="E196" s="564" t="s">
        <v>427</v>
      </c>
      <c r="F196" s="504" t="s">
        <v>428</v>
      </c>
    </row>
    <row r="197" spans="1:6" x14ac:dyDescent="0.75">
      <c r="A197" s="505" t="s">
        <v>317</v>
      </c>
      <c r="B197" s="23">
        <v>197</v>
      </c>
      <c r="C197" s="501" t="str">
        <f t="shared" si="3"/>
        <v>A</v>
      </c>
      <c r="D197" s="502" t="s">
        <v>429</v>
      </c>
      <c r="E197" s="564" t="s">
        <v>429</v>
      </c>
      <c r="F197" s="504" t="s">
        <v>429</v>
      </c>
    </row>
    <row r="198" spans="1:6" x14ac:dyDescent="0.75">
      <c r="A198" s="505" t="s">
        <v>317</v>
      </c>
      <c r="B198" s="23">
        <v>198</v>
      </c>
      <c r="C198" s="501" t="str">
        <f t="shared" si="3"/>
        <v>B</v>
      </c>
      <c r="D198" s="502" t="s">
        <v>66</v>
      </c>
      <c r="E198" s="564" t="s">
        <v>66</v>
      </c>
      <c r="F198" s="504" t="s">
        <v>66</v>
      </c>
    </row>
    <row r="199" spans="1:6" x14ac:dyDescent="0.75">
      <c r="A199" s="505" t="s">
        <v>317</v>
      </c>
      <c r="B199" s="23">
        <v>199</v>
      </c>
      <c r="C199" s="501" t="str">
        <f t="shared" si="3"/>
        <v>Custom services mix</v>
      </c>
      <c r="D199" s="501" t="s">
        <v>430</v>
      </c>
      <c r="E199" s="501" t="s">
        <v>431</v>
      </c>
      <c r="F199" s="641" t="s">
        <v>428</v>
      </c>
    </row>
    <row r="200" spans="1:6" ht="16" x14ac:dyDescent="0.75">
      <c r="A200" s="505" t="s">
        <v>432</v>
      </c>
      <c r="B200" s="23">
        <v>200</v>
      </c>
      <c r="C200" s="501" t="str">
        <f t="shared" si="3"/>
        <v>Domain</v>
      </c>
      <c r="D200" s="6" t="s">
        <v>433</v>
      </c>
      <c r="E200" s="564" t="s">
        <v>434</v>
      </c>
      <c r="F200" s="642" t="s">
        <v>435</v>
      </c>
    </row>
    <row r="201" spans="1:6" ht="16" x14ac:dyDescent="0.75">
      <c r="A201" s="505" t="s">
        <v>432</v>
      </c>
      <c r="B201" s="23">
        <v>201</v>
      </c>
      <c r="C201" s="501">
        <f t="shared" si="3"/>
        <v>0</v>
      </c>
      <c r="D201" s="6"/>
      <c r="E201" s="517"/>
      <c r="F201" s="643" t="s">
        <v>160</v>
      </c>
    </row>
    <row r="202" spans="1:6" ht="16" x14ac:dyDescent="0.75">
      <c r="A202" s="505" t="s">
        <v>432</v>
      </c>
      <c r="B202" s="23">
        <v>202</v>
      </c>
      <c r="C202" s="501">
        <f t="shared" si="3"/>
        <v>0</v>
      </c>
      <c r="D202" s="6"/>
      <c r="E202" s="517"/>
      <c r="F202" s="643" t="s">
        <v>160</v>
      </c>
    </row>
    <row r="203" spans="1:6" x14ac:dyDescent="0.75">
      <c r="A203" s="505" t="s">
        <v>432</v>
      </c>
      <c r="B203" s="23">
        <v>203</v>
      </c>
      <c r="C203" s="501" t="str">
        <f t="shared" si="3"/>
        <v>Heating</v>
      </c>
      <c r="D203" s="8" t="s">
        <v>223</v>
      </c>
      <c r="E203" s="554" t="s">
        <v>436</v>
      </c>
      <c r="F203" s="644" t="s">
        <v>225</v>
      </c>
    </row>
    <row r="204" spans="1:6" x14ac:dyDescent="0.75">
      <c r="A204" s="505" t="s">
        <v>432</v>
      </c>
      <c r="B204" s="23">
        <v>204</v>
      </c>
      <c r="C204" s="501" t="str">
        <f t="shared" si="3"/>
        <v>Heating</v>
      </c>
      <c r="D204" s="8" t="s">
        <v>223</v>
      </c>
      <c r="E204" s="554" t="s">
        <v>436</v>
      </c>
      <c r="F204" s="644" t="s">
        <v>225</v>
      </c>
    </row>
    <row r="205" spans="1:6" x14ac:dyDescent="0.75">
      <c r="A205" s="505" t="s">
        <v>432</v>
      </c>
      <c r="B205" s="23">
        <v>205</v>
      </c>
      <c r="C205" s="501" t="str">
        <f t="shared" si="3"/>
        <v>Heating</v>
      </c>
      <c r="D205" s="8" t="s">
        <v>223</v>
      </c>
      <c r="E205" s="554" t="s">
        <v>436</v>
      </c>
      <c r="F205" s="644" t="s">
        <v>225</v>
      </c>
    </row>
    <row r="206" spans="1:6" x14ac:dyDescent="0.75">
      <c r="A206" s="505" t="s">
        <v>432</v>
      </c>
      <c r="B206" s="23">
        <v>206</v>
      </c>
      <c r="C206" s="501" t="str">
        <f t="shared" si="3"/>
        <v>Heating</v>
      </c>
      <c r="D206" s="8" t="s">
        <v>223</v>
      </c>
      <c r="E206" s="554" t="s">
        <v>436</v>
      </c>
      <c r="F206" s="644" t="s">
        <v>225</v>
      </c>
    </row>
    <row r="207" spans="1:6" x14ac:dyDescent="0.75">
      <c r="A207" s="505" t="s">
        <v>432</v>
      </c>
      <c r="B207" s="23">
        <v>207</v>
      </c>
      <c r="C207" s="501" t="str">
        <f t="shared" si="3"/>
        <v>Heating</v>
      </c>
      <c r="D207" s="8" t="s">
        <v>223</v>
      </c>
      <c r="E207" s="554" t="s">
        <v>436</v>
      </c>
      <c r="F207" s="644" t="s">
        <v>225</v>
      </c>
    </row>
    <row r="208" spans="1:6" x14ac:dyDescent="0.75">
      <c r="A208" s="505" t="s">
        <v>432</v>
      </c>
      <c r="B208" s="23">
        <v>208</v>
      </c>
      <c r="C208" s="501" t="str">
        <f t="shared" si="3"/>
        <v>Heating</v>
      </c>
      <c r="D208" s="8" t="s">
        <v>223</v>
      </c>
      <c r="E208" s="554" t="s">
        <v>436</v>
      </c>
      <c r="F208" s="644" t="s">
        <v>225</v>
      </c>
    </row>
    <row r="209" spans="1:6" x14ac:dyDescent="0.75">
      <c r="A209" s="505" t="s">
        <v>432</v>
      </c>
      <c r="B209" s="23">
        <v>209</v>
      </c>
      <c r="C209" s="501" t="str">
        <f t="shared" si="3"/>
        <v>Heating</v>
      </c>
      <c r="D209" s="8" t="s">
        <v>223</v>
      </c>
      <c r="E209" s="554" t="s">
        <v>436</v>
      </c>
      <c r="F209" s="644" t="s">
        <v>225</v>
      </c>
    </row>
    <row r="210" spans="1:6" x14ac:dyDescent="0.75">
      <c r="A210" s="505" t="s">
        <v>432</v>
      </c>
      <c r="B210" s="23">
        <v>210</v>
      </c>
      <c r="C210" s="501" t="str">
        <f t="shared" si="3"/>
        <v>Heating</v>
      </c>
      <c r="D210" s="8" t="s">
        <v>223</v>
      </c>
      <c r="E210" s="554" t="s">
        <v>436</v>
      </c>
      <c r="F210" s="644" t="s">
        <v>225</v>
      </c>
    </row>
    <row r="211" spans="1:6" x14ac:dyDescent="0.75">
      <c r="A211" s="505" t="s">
        <v>432</v>
      </c>
      <c r="B211" s="23">
        <v>211</v>
      </c>
      <c r="C211" s="501" t="str">
        <f t="shared" si="3"/>
        <v>Heating</v>
      </c>
      <c r="D211" s="8" t="s">
        <v>223</v>
      </c>
      <c r="E211" s="554" t="s">
        <v>436</v>
      </c>
      <c r="F211" s="644" t="s">
        <v>225</v>
      </c>
    </row>
    <row r="212" spans="1:6" x14ac:dyDescent="0.75">
      <c r="A212" s="505" t="s">
        <v>432</v>
      </c>
      <c r="B212" s="23">
        <v>212</v>
      </c>
      <c r="C212" s="501" t="str">
        <f t="shared" si="3"/>
        <v>Heating</v>
      </c>
      <c r="D212" s="8" t="s">
        <v>223</v>
      </c>
      <c r="E212" s="554" t="s">
        <v>436</v>
      </c>
      <c r="F212" s="644" t="s">
        <v>225</v>
      </c>
    </row>
    <row r="213" spans="1:6" x14ac:dyDescent="0.75">
      <c r="A213" s="505" t="s">
        <v>432</v>
      </c>
      <c r="B213" s="23">
        <v>213</v>
      </c>
      <c r="C213" s="501" t="str">
        <f t="shared" si="3"/>
        <v>Domestic hot water</v>
      </c>
      <c r="D213" s="10" t="s">
        <v>226</v>
      </c>
      <c r="E213" s="645" t="s">
        <v>437</v>
      </c>
      <c r="F213" s="646" t="s">
        <v>438</v>
      </c>
    </row>
    <row r="214" spans="1:6" x14ac:dyDescent="0.75">
      <c r="A214" s="505" t="s">
        <v>432</v>
      </c>
      <c r="B214" s="23">
        <v>214</v>
      </c>
      <c r="C214" s="501" t="str">
        <f t="shared" si="3"/>
        <v>Domestic hot water</v>
      </c>
      <c r="D214" s="10" t="s">
        <v>226</v>
      </c>
      <c r="E214" s="645" t="s">
        <v>437</v>
      </c>
      <c r="F214" s="646" t="s">
        <v>438</v>
      </c>
    </row>
    <row r="215" spans="1:6" x14ac:dyDescent="0.75">
      <c r="A215" s="505" t="s">
        <v>432</v>
      </c>
      <c r="B215" s="23">
        <v>215</v>
      </c>
      <c r="C215" s="501" t="str">
        <f t="shared" si="3"/>
        <v>Domestic hot water</v>
      </c>
      <c r="D215" s="10" t="s">
        <v>226</v>
      </c>
      <c r="E215" s="645" t="s">
        <v>437</v>
      </c>
      <c r="F215" s="646" t="s">
        <v>438</v>
      </c>
    </row>
    <row r="216" spans="1:6" x14ac:dyDescent="0.75">
      <c r="A216" s="505" t="s">
        <v>432</v>
      </c>
      <c r="B216" s="23">
        <v>216</v>
      </c>
      <c r="C216" s="501" t="str">
        <f t="shared" si="3"/>
        <v>Domestic hot water</v>
      </c>
      <c r="D216" s="10" t="s">
        <v>226</v>
      </c>
      <c r="E216" s="645" t="s">
        <v>437</v>
      </c>
      <c r="F216" s="646" t="s">
        <v>438</v>
      </c>
    </row>
    <row r="217" spans="1:6" x14ac:dyDescent="0.75">
      <c r="A217" s="505" t="s">
        <v>432</v>
      </c>
      <c r="B217" s="23">
        <v>217</v>
      </c>
      <c r="C217" s="501" t="str">
        <f t="shared" si="3"/>
        <v>Domestic hot water</v>
      </c>
      <c r="D217" s="10" t="s">
        <v>226</v>
      </c>
      <c r="E217" s="645" t="s">
        <v>437</v>
      </c>
      <c r="F217" s="646" t="s">
        <v>438</v>
      </c>
    </row>
    <row r="218" spans="1:6" x14ac:dyDescent="0.75">
      <c r="A218" s="505" t="s">
        <v>432</v>
      </c>
      <c r="B218" s="23">
        <v>218</v>
      </c>
      <c r="C218" s="501" t="str">
        <f t="shared" si="3"/>
        <v>Cooling</v>
      </c>
      <c r="D218" s="11" t="s">
        <v>229</v>
      </c>
      <c r="E218" s="576" t="s">
        <v>439</v>
      </c>
      <c r="F218" s="647" t="s">
        <v>231</v>
      </c>
    </row>
    <row r="219" spans="1:6" x14ac:dyDescent="0.75">
      <c r="A219" s="505" t="s">
        <v>432</v>
      </c>
      <c r="B219" s="23">
        <v>219</v>
      </c>
      <c r="C219" s="501" t="str">
        <f t="shared" si="3"/>
        <v>Cooling</v>
      </c>
      <c r="D219" s="11" t="s">
        <v>229</v>
      </c>
      <c r="E219" s="576" t="s">
        <v>439</v>
      </c>
      <c r="F219" s="647" t="s">
        <v>231</v>
      </c>
    </row>
    <row r="220" spans="1:6" x14ac:dyDescent="0.75">
      <c r="A220" s="505" t="s">
        <v>432</v>
      </c>
      <c r="B220" s="23">
        <v>220</v>
      </c>
      <c r="C220" s="501" t="str">
        <f t="shared" si="3"/>
        <v>Cooling</v>
      </c>
      <c r="D220" s="11" t="s">
        <v>229</v>
      </c>
      <c r="E220" s="576" t="s">
        <v>439</v>
      </c>
      <c r="F220" s="647" t="s">
        <v>231</v>
      </c>
    </row>
    <row r="221" spans="1:6" x14ac:dyDescent="0.75">
      <c r="A221" s="505" t="s">
        <v>432</v>
      </c>
      <c r="B221" s="23">
        <v>221</v>
      </c>
      <c r="C221" s="501" t="str">
        <f t="shared" si="3"/>
        <v>Cooling</v>
      </c>
      <c r="D221" s="11" t="s">
        <v>229</v>
      </c>
      <c r="E221" s="576" t="s">
        <v>439</v>
      </c>
      <c r="F221" s="647" t="s">
        <v>231</v>
      </c>
    </row>
    <row r="222" spans="1:6" x14ac:dyDescent="0.75">
      <c r="A222" s="505" t="s">
        <v>432</v>
      </c>
      <c r="B222" s="23">
        <v>222</v>
      </c>
      <c r="C222" s="501" t="str">
        <f t="shared" si="3"/>
        <v>Cooling</v>
      </c>
      <c r="D222" s="11" t="s">
        <v>229</v>
      </c>
      <c r="E222" s="576" t="s">
        <v>439</v>
      </c>
      <c r="F222" s="647" t="s">
        <v>231</v>
      </c>
    </row>
    <row r="223" spans="1:6" x14ac:dyDescent="0.75">
      <c r="A223" s="505" t="s">
        <v>432</v>
      </c>
      <c r="B223" s="23">
        <v>223</v>
      </c>
      <c r="C223" s="501" t="str">
        <f t="shared" si="3"/>
        <v>Cooling</v>
      </c>
      <c r="D223" s="11" t="s">
        <v>229</v>
      </c>
      <c r="E223" s="576" t="s">
        <v>439</v>
      </c>
      <c r="F223" s="647" t="s">
        <v>231</v>
      </c>
    </row>
    <row r="224" spans="1:6" x14ac:dyDescent="0.75">
      <c r="A224" s="505" t="s">
        <v>432</v>
      </c>
      <c r="B224" s="23">
        <v>224</v>
      </c>
      <c r="C224" s="501" t="str">
        <f t="shared" si="3"/>
        <v>Cooling</v>
      </c>
      <c r="D224" s="11" t="s">
        <v>229</v>
      </c>
      <c r="E224" s="576" t="s">
        <v>439</v>
      </c>
      <c r="F224" s="647" t="s">
        <v>231</v>
      </c>
    </row>
    <row r="225" spans="1:6" x14ac:dyDescent="0.75">
      <c r="A225" s="505" t="s">
        <v>432</v>
      </c>
      <c r="B225" s="23">
        <v>225</v>
      </c>
      <c r="C225" s="501" t="str">
        <f t="shared" si="3"/>
        <v>Cooling</v>
      </c>
      <c r="D225" s="11" t="s">
        <v>229</v>
      </c>
      <c r="E225" s="576" t="s">
        <v>439</v>
      </c>
      <c r="F225" s="647" t="s">
        <v>231</v>
      </c>
    </row>
    <row r="226" spans="1:6" x14ac:dyDescent="0.75">
      <c r="A226" s="505" t="s">
        <v>432</v>
      </c>
      <c r="B226" s="23">
        <v>226</v>
      </c>
      <c r="C226" s="501" t="str">
        <f t="shared" si="3"/>
        <v>Cooling</v>
      </c>
      <c r="D226" s="11" t="s">
        <v>229</v>
      </c>
      <c r="E226" s="576" t="s">
        <v>439</v>
      </c>
      <c r="F226" s="647" t="s">
        <v>231</v>
      </c>
    </row>
    <row r="227" spans="1:6" x14ac:dyDescent="0.75">
      <c r="A227" s="505" t="s">
        <v>432</v>
      </c>
      <c r="B227" s="23">
        <v>227</v>
      </c>
      <c r="C227" s="501" t="str">
        <f t="shared" si="3"/>
        <v>Cooling</v>
      </c>
      <c r="D227" s="11" t="s">
        <v>229</v>
      </c>
      <c r="E227" s="576" t="s">
        <v>439</v>
      </c>
      <c r="F227" s="647" t="s">
        <v>231</v>
      </c>
    </row>
    <row r="228" spans="1:6" x14ac:dyDescent="0.75">
      <c r="A228" s="505" t="s">
        <v>432</v>
      </c>
      <c r="B228" s="23">
        <v>228</v>
      </c>
      <c r="C228" s="501" t="str">
        <f t="shared" si="3"/>
        <v>Ventilation</v>
      </c>
      <c r="D228" s="12" t="s">
        <v>232</v>
      </c>
      <c r="E228" s="588" t="s">
        <v>232</v>
      </c>
      <c r="F228" s="648" t="s">
        <v>234</v>
      </c>
    </row>
    <row r="229" spans="1:6" x14ac:dyDescent="0.75">
      <c r="A229" s="505" t="s">
        <v>432</v>
      </c>
      <c r="B229" s="23">
        <v>229</v>
      </c>
      <c r="C229" s="501" t="str">
        <f t="shared" si="3"/>
        <v>Ventilation</v>
      </c>
      <c r="D229" s="12" t="s">
        <v>232</v>
      </c>
      <c r="E229" s="588" t="s">
        <v>232</v>
      </c>
      <c r="F229" s="648" t="s">
        <v>234</v>
      </c>
    </row>
    <row r="230" spans="1:6" x14ac:dyDescent="0.75">
      <c r="A230" s="505" t="s">
        <v>432</v>
      </c>
      <c r="B230" s="23">
        <v>230</v>
      </c>
      <c r="C230" s="501" t="str">
        <f t="shared" si="3"/>
        <v>Ventilation</v>
      </c>
      <c r="D230" s="12" t="s">
        <v>232</v>
      </c>
      <c r="E230" s="588" t="s">
        <v>232</v>
      </c>
      <c r="F230" s="648" t="s">
        <v>234</v>
      </c>
    </row>
    <row r="231" spans="1:6" x14ac:dyDescent="0.75">
      <c r="A231" s="505" t="s">
        <v>432</v>
      </c>
      <c r="B231" s="23">
        <v>231</v>
      </c>
      <c r="C231" s="501" t="str">
        <f t="shared" si="3"/>
        <v>Ventilation</v>
      </c>
      <c r="D231" s="12" t="s">
        <v>232</v>
      </c>
      <c r="E231" s="588" t="s">
        <v>232</v>
      </c>
      <c r="F231" s="648" t="s">
        <v>234</v>
      </c>
    </row>
    <row r="232" spans="1:6" x14ac:dyDescent="0.75">
      <c r="A232" s="505" t="s">
        <v>432</v>
      </c>
      <c r="B232" s="23">
        <v>232</v>
      </c>
      <c r="C232" s="501" t="str">
        <f t="shared" si="3"/>
        <v>Ventilation</v>
      </c>
      <c r="D232" s="12" t="s">
        <v>232</v>
      </c>
      <c r="E232" s="588" t="s">
        <v>232</v>
      </c>
      <c r="F232" s="648" t="s">
        <v>234</v>
      </c>
    </row>
    <row r="233" spans="1:6" x14ac:dyDescent="0.75">
      <c r="A233" s="505" t="s">
        <v>432</v>
      </c>
      <c r="B233" s="23">
        <v>233</v>
      </c>
      <c r="C233" s="501" t="str">
        <f t="shared" si="3"/>
        <v>Ventilation</v>
      </c>
      <c r="D233" s="12" t="s">
        <v>232</v>
      </c>
      <c r="E233" s="588" t="s">
        <v>232</v>
      </c>
      <c r="F233" s="648" t="s">
        <v>234</v>
      </c>
    </row>
    <row r="234" spans="1:6" x14ac:dyDescent="0.75">
      <c r="A234" s="505" t="s">
        <v>432</v>
      </c>
      <c r="B234" s="23">
        <v>234</v>
      </c>
      <c r="C234" s="501" t="str">
        <f t="shared" si="3"/>
        <v>Lighting</v>
      </c>
      <c r="D234" s="13" t="s">
        <v>235</v>
      </c>
      <c r="E234" s="649" t="s">
        <v>440</v>
      </c>
      <c r="F234" s="650" t="s">
        <v>237</v>
      </c>
    </row>
    <row r="235" spans="1:6" x14ac:dyDescent="0.75">
      <c r="A235" s="505" t="s">
        <v>432</v>
      </c>
      <c r="B235" s="23">
        <v>235</v>
      </c>
      <c r="C235" s="501" t="str">
        <f t="shared" si="3"/>
        <v>Lighting</v>
      </c>
      <c r="D235" s="13" t="s">
        <v>235</v>
      </c>
      <c r="E235" s="649" t="s">
        <v>440</v>
      </c>
      <c r="F235" s="650" t="s">
        <v>237</v>
      </c>
    </row>
    <row r="236" spans="1:6" x14ac:dyDescent="0.75">
      <c r="A236" s="505" t="s">
        <v>432</v>
      </c>
      <c r="B236" s="23">
        <v>236</v>
      </c>
      <c r="C236" s="501" t="str">
        <f t="shared" si="3"/>
        <v>Dynamic building envelope</v>
      </c>
      <c r="D236" s="14" t="s">
        <v>238</v>
      </c>
      <c r="E236" s="600" t="s">
        <v>441</v>
      </c>
      <c r="F236" s="651" t="s">
        <v>240</v>
      </c>
    </row>
    <row r="237" spans="1:6" x14ac:dyDescent="0.75">
      <c r="A237" s="505" t="s">
        <v>432</v>
      </c>
      <c r="B237" s="23">
        <v>237</v>
      </c>
      <c r="C237" s="501" t="str">
        <f t="shared" si="3"/>
        <v>Dynamic building envelope</v>
      </c>
      <c r="D237" s="14" t="s">
        <v>238</v>
      </c>
      <c r="E237" s="600" t="s">
        <v>441</v>
      </c>
      <c r="F237" s="651" t="s">
        <v>240</v>
      </c>
    </row>
    <row r="238" spans="1:6" x14ac:dyDescent="0.75">
      <c r="A238" s="505" t="s">
        <v>432</v>
      </c>
      <c r="B238" s="23">
        <v>238</v>
      </c>
      <c r="C238" s="501" t="str">
        <f t="shared" si="3"/>
        <v>Dynamic building envelope</v>
      </c>
      <c r="D238" s="14" t="s">
        <v>238</v>
      </c>
      <c r="E238" s="600" t="s">
        <v>441</v>
      </c>
      <c r="F238" s="651" t="s">
        <v>240</v>
      </c>
    </row>
    <row r="239" spans="1:6" x14ac:dyDescent="0.75">
      <c r="A239" s="505" t="s">
        <v>432</v>
      </c>
      <c r="B239" s="23">
        <v>239</v>
      </c>
      <c r="C239" s="501" t="str">
        <f t="shared" si="3"/>
        <v>Electricity</v>
      </c>
      <c r="D239" s="15" t="s">
        <v>241</v>
      </c>
      <c r="E239" s="612" t="s">
        <v>442</v>
      </c>
      <c r="F239" s="652" t="s">
        <v>243</v>
      </c>
    </row>
    <row r="240" spans="1:6" x14ac:dyDescent="0.75">
      <c r="A240" s="505" t="s">
        <v>432</v>
      </c>
      <c r="B240" s="23">
        <v>240</v>
      </c>
      <c r="C240" s="501" t="str">
        <f t="shared" si="3"/>
        <v>Electricity</v>
      </c>
      <c r="D240" s="15" t="s">
        <v>241</v>
      </c>
      <c r="E240" s="612" t="s">
        <v>442</v>
      </c>
      <c r="F240" s="652" t="s">
        <v>243</v>
      </c>
    </row>
    <row r="241" spans="1:6" x14ac:dyDescent="0.75">
      <c r="A241" s="505" t="s">
        <v>432</v>
      </c>
      <c r="B241" s="23">
        <v>241</v>
      </c>
      <c r="C241" s="501" t="str">
        <f t="shared" si="3"/>
        <v>Electricity</v>
      </c>
      <c r="D241" s="15" t="s">
        <v>241</v>
      </c>
      <c r="E241" s="612" t="s">
        <v>442</v>
      </c>
      <c r="F241" s="652" t="s">
        <v>243</v>
      </c>
    </row>
    <row r="242" spans="1:6" x14ac:dyDescent="0.75">
      <c r="A242" s="505" t="s">
        <v>432</v>
      </c>
      <c r="B242" s="23">
        <v>242</v>
      </c>
      <c r="C242" s="501" t="str">
        <f t="shared" si="3"/>
        <v>Electricity</v>
      </c>
      <c r="D242" s="15" t="s">
        <v>241</v>
      </c>
      <c r="E242" s="612" t="s">
        <v>442</v>
      </c>
      <c r="F242" s="652" t="s">
        <v>243</v>
      </c>
    </row>
    <row r="243" spans="1:6" x14ac:dyDescent="0.75">
      <c r="A243" s="505" t="s">
        <v>432</v>
      </c>
      <c r="B243" s="23">
        <v>243</v>
      </c>
      <c r="C243" s="501" t="str">
        <f t="shared" si="3"/>
        <v>Electricity</v>
      </c>
      <c r="D243" s="15" t="s">
        <v>241</v>
      </c>
      <c r="E243" s="612" t="s">
        <v>442</v>
      </c>
      <c r="F243" s="652" t="s">
        <v>243</v>
      </c>
    </row>
    <row r="244" spans="1:6" x14ac:dyDescent="0.75">
      <c r="A244" s="505" t="s">
        <v>432</v>
      </c>
      <c r="B244" s="23">
        <v>244</v>
      </c>
      <c r="C244" s="501" t="str">
        <f t="shared" si="3"/>
        <v>Electricity</v>
      </c>
      <c r="D244" s="15" t="s">
        <v>241</v>
      </c>
      <c r="E244" s="612" t="s">
        <v>442</v>
      </c>
      <c r="F244" s="652" t="s">
        <v>243</v>
      </c>
    </row>
    <row r="245" spans="1:6" x14ac:dyDescent="0.75">
      <c r="A245" s="505" t="s">
        <v>432</v>
      </c>
      <c r="B245" s="23">
        <v>245</v>
      </c>
      <c r="C245" s="501" t="str">
        <f t="shared" si="3"/>
        <v>Electricity</v>
      </c>
      <c r="D245" s="15" t="s">
        <v>241</v>
      </c>
      <c r="E245" s="612" t="s">
        <v>442</v>
      </c>
      <c r="F245" s="652" t="s">
        <v>243</v>
      </c>
    </row>
    <row r="246" spans="1:6" x14ac:dyDescent="0.75">
      <c r="A246" s="505" t="s">
        <v>432</v>
      </c>
      <c r="B246" s="23">
        <v>246</v>
      </c>
      <c r="C246" s="501" t="str">
        <f t="shared" si="3"/>
        <v>Electric vehicle charging</v>
      </c>
      <c r="D246" s="16" t="s">
        <v>244</v>
      </c>
      <c r="E246" s="623" t="s">
        <v>443</v>
      </c>
      <c r="F246" s="653" t="s">
        <v>246</v>
      </c>
    </row>
    <row r="247" spans="1:6" x14ac:dyDescent="0.75">
      <c r="A247" s="505" t="s">
        <v>432</v>
      </c>
      <c r="B247" s="23">
        <v>247</v>
      </c>
      <c r="C247" s="501" t="str">
        <f t="shared" si="3"/>
        <v>Electric vehicle charging</v>
      </c>
      <c r="D247" s="16" t="s">
        <v>244</v>
      </c>
      <c r="E247" s="623" t="s">
        <v>443</v>
      </c>
      <c r="F247" s="653" t="s">
        <v>246</v>
      </c>
    </row>
    <row r="248" spans="1:6" x14ac:dyDescent="0.75">
      <c r="A248" s="505" t="s">
        <v>432</v>
      </c>
      <c r="B248" s="23">
        <v>248</v>
      </c>
      <c r="C248" s="501" t="str">
        <f t="shared" si="3"/>
        <v>Electric vehicle charging</v>
      </c>
      <c r="D248" s="16" t="s">
        <v>244</v>
      </c>
      <c r="E248" s="623" t="s">
        <v>443</v>
      </c>
      <c r="F248" s="653" t="s">
        <v>246</v>
      </c>
    </row>
    <row r="249" spans="1:6" x14ac:dyDescent="0.75">
      <c r="A249" s="505" t="s">
        <v>432</v>
      </c>
      <c r="B249" s="23">
        <v>249</v>
      </c>
      <c r="C249" s="501" t="str">
        <f t="shared" si="3"/>
        <v>Monitoring and control</v>
      </c>
      <c r="D249" s="17" t="s">
        <v>247</v>
      </c>
      <c r="E249" s="654" t="s">
        <v>444</v>
      </c>
      <c r="F249" s="655" t="s">
        <v>249</v>
      </c>
    </row>
    <row r="250" spans="1:6" x14ac:dyDescent="0.75">
      <c r="A250" s="505" t="s">
        <v>432</v>
      </c>
      <c r="B250" s="23">
        <v>250</v>
      </c>
      <c r="C250" s="501" t="str">
        <f t="shared" si="3"/>
        <v>Monitoring and control</v>
      </c>
      <c r="D250" s="17" t="s">
        <v>247</v>
      </c>
      <c r="E250" s="654" t="s">
        <v>444</v>
      </c>
      <c r="F250" s="655" t="s">
        <v>249</v>
      </c>
    </row>
    <row r="251" spans="1:6" x14ac:dyDescent="0.75">
      <c r="A251" s="505" t="s">
        <v>432</v>
      </c>
      <c r="B251" s="23">
        <v>251</v>
      </c>
      <c r="C251" s="501" t="str">
        <f t="shared" si="3"/>
        <v>Monitoring and control</v>
      </c>
      <c r="D251" s="17" t="s">
        <v>247</v>
      </c>
      <c r="E251" s="654" t="s">
        <v>444</v>
      </c>
      <c r="F251" s="655" t="s">
        <v>249</v>
      </c>
    </row>
    <row r="252" spans="1:6" x14ac:dyDescent="0.75">
      <c r="A252" s="505" t="s">
        <v>432</v>
      </c>
      <c r="B252" s="23">
        <v>252</v>
      </c>
      <c r="C252" s="501" t="str">
        <f t="shared" si="3"/>
        <v>Monitoring and control</v>
      </c>
      <c r="D252" s="17" t="s">
        <v>247</v>
      </c>
      <c r="E252" s="654" t="s">
        <v>444</v>
      </c>
      <c r="F252" s="655" t="s">
        <v>249</v>
      </c>
    </row>
    <row r="253" spans="1:6" x14ac:dyDescent="0.75">
      <c r="A253" s="505" t="s">
        <v>432</v>
      </c>
      <c r="B253" s="23">
        <v>253</v>
      </c>
      <c r="C253" s="501" t="str">
        <f t="shared" si="3"/>
        <v>Monitoring and control</v>
      </c>
      <c r="D253" s="17" t="s">
        <v>247</v>
      </c>
      <c r="E253" s="654" t="s">
        <v>444</v>
      </c>
      <c r="F253" s="655" t="s">
        <v>249</v>
      </c>
    </row>
    <row r="254" spans="1:6" x14ac:dyDescent="0.75">
      <c r="A254" s="505" t="s">
        <v>432</v>
      </c>
      <c r="B254" s="23">
        <v>254</v>
      </c>
      <c r="C254" s="501" t="str">
        <f t="shared" si="3"/>
        <v>Monitoring and control</v>
      </c>
      <c r="D254" s="17" t="s">
        <v>247</v>
      </c>
      <c r="E254" s="654" t="s">
        <v>444</v>
      </c>
      <c r="F254" s="655" t="s">
        <v>249</v>
      </c>
    </row>
    <row r="255" spans="1:6" x14ac:dyDescent="0.75">
      <c r="A255" s="505" t="s">
        <v>432</v>
      </c>
      <c r="B255" s="23">
        <v>255</v>
      </c>
      <c r="C255" s="501" t="str">
        <f t="shared" si="3"/>
        <v>Monitoring and control</v>
      </c>
      <c r="D255" s="17" t="s">
        <v>247</v>
      </c>
      <c r="E255" s="654" t="s">
        <v>444</v>
      </c>
      <c r="F255" s="655" t="s">
        <v>249</v>
      </c>
    </row>
    <row r="256" spans="1:6" x14ac:dyDescent="0.75">
      <c r="A256" s="505" t="s">
        <v>432</v>
      </c>
      <c r="B256" s="23">
        <v>256</v>
      </c>
      <c r="C256" s="501" t="str">
        <f t="shared" si="3"/>
        <v>Monitoring and control</v>
      </c>
      <c r="D256" s="17" t="s">
        <v>247</v>
      </c>
      <c r="E256" s="654" t="s">
        <v>444</v>
      </c>
      <c r="F256" s="655" t="s">
        <v>249</v>
      </c>
    </row>
    <row r="257" spans="1:9" ht="16.75" thickBot="1" x14ac:dyDescent="0.9">
      <c r="A257" s="505" t="s">
        <v>432</v>
      </c>
      <c r="B257" s="23">
        <v>257</v>
      </c>
      <c r="C257" s="501" t="str">
        <f t="shared" si="3"/>
        <v>Code</v>
      </c>
      <c r="D257" s="6" t="s">
        <v>445</v>
      </c>
      <c r="E257" s="6" t="s">
        <v>445</v>
      </c>
      <c r="F257" s="643" t="s">
        <v>445</v>
      </c>
    </row>
    <row r="258" spans="1:9" ht="16.75" thickBot="1" x14ac:dyDescent="0.9">
      <c r="A258" s="505" t="s">
        <v>432</v>
      </c>
      <c r="B258" s="23">
        <v>258</v>
      </c>
      <c r="C258" s="501">
        <f t="shared" ref="C258:C321" si="4">HLOOKUP($C$1,$D$1:$I$9948,$B258,FALSE)</f>
        <v>0</v>
      </c>
      <c r="D258" s="6"/>
      <c r="E258" s="517"/>
      <c r="F258" s="643" t="s">
        <v>160</v>
      </c>
    </row>
    <row r="259" spans="1:9" ht="16.75" thickBot="1" x14ac:dyDescent="0.9">
      <c r="A259" s="505" t="s">
        <v>432</v>
      </c>
      <c r="B259" s="23">
        <v>259</v>
      </c>
      <c r="C259" s="501">
        <f t="shared" si="4"/>
        <v>0</v>
      </c>
      <c r="D259" s="6"/>
      <c r="E259" s="656"/>
      <c r="F259" s="643" t="s">
        <v>160</v>
      </c>
    </row>
    <row r="260" spans="1:9" ht="15.5" thickBot="1" x14ac:dyDescent="0.9">
      <c r="A260" s="505" t="s">
        <v>432</v>
      </c>
      <c r="B260" s="23">
        <v>260</v>
      </c>
      <c r="C260" s="501" t="str">
        <f t="shared" si="4"/>
        <v>H-1a</v>
      </c>
      <c r="D260" s="8" t="s">
        <v>446</v>
      </c>
      <c r="E260" s="657" t="s">
        <v>446</v>
      </c>
      <c r="F260" s="644" t="s">
        <v>446</v>
      </c>
      <c r="I260" s="502"/>
    </row>
    <row r="261" spans="1:9" x14ac:dyDescent="0.75">
      <c r="A261" s="505" t="s">
        <v>432</v>
      </c>
      <c r="B261" s="23">
        <v>261</v>
      </c>
      <c r="C261" s="501" t="str">
        <f t="shared" si="4"/>
        <v>H-1b</v>
      </c>
      <c r="D261" s="8" t="s">
        <v>447</v>
      </c>
      <c r="E261" s="657" t="s">
        <v>447</v>
      </c>
      <c r="F261" s="644" t="s">
        <v>447</v>
      </c>
      <c r="I261" s="502"/>
    </row>
    <row r="262" spans="1:9" x14ac:dyDescent="0.75">
      <c r="A262" s="505" t="s">
        <v>432</v>
      </c>
      <c r="B262" s="23">
        <v>262</v>
      </c>
      <c r="C262" s="501" t="str">
        <f t="shared" si="4"/>
        <v>H-1c</v>
      </c>
      <c r="D262" s="8" t="s">
        <v>448</v>
      </c>
      <c r="E262" s="657" t="s">
        <v>448</v>
      </c>
      <c r="F262" s="644" t="s">
        <v>448</v>
      </c>
      <c r="I262" s="502"/>
    </row>
    <row r="263" spans="1:9" x14ac:dyDescent="0.75">
      <c r="A263" s="505" t="s">
        <v>432</v>
      </c>
      <c r="B263" s="23">
        <v>263</v>
      </c>
      <c r="C263" s="501" t="str">
        <f t="shared" si="4"/>
        <v>H-1d</v>
      </c>
      <c r="D263" s="8" t="s">
        <v>449</v>
      </c>
      <c r="E263" s="657" t="s">
        <v>449</v>
      </c>
      <c r="F263" s="644" t="s">
        <v>449</v>
      </c>
      <c r="I263" s="502"/>
    </row>
    <row r="264" spans="1:9" x14ac:dyDescent="0.75">
      <c r="A264" s="505" t="s">
        <v>432</v>
      </c>
      <c r="B264" s="23">
        <v>264</v>
      </c>
      <c r="C264" s="501" t="str">
        <f t="shared" si="4"/>
        <v>H-1f</v>
      </c>
      <c r="D264" s="8" t="s">
        <v>450</v>
      </c>
      <c r="E264" s="657" t="s">
        <v>450</v>
      </c>
      <c r="F264" s="644" t="s">
        <v>450</v>
      </c>
      <c r="I264" s="502"/>
    </row>
    <row r="265" spans="1:9" x14ac:dyDescent="0.75">
      <c r="A265" s="505" t="s">
        <v>432</v>
      </c>
      <c r="B265" s="23">
        <v>265</v>
      </c>
      <c r="C265" s="501" t="str">
        <f t="shared" si="4"/>
        <v>H-2a</v>
      </c>
      <c r="D265" s="8" t="s">
        <v>451</v>
      </c>
      <c r="E265" s="657" t="s">
        <v>451</v>
      </c>
      <c r="F265" s="644" t="s">
        <v>451</v>
      </c>
      <c r="I265" s="502"/>
    </row>
    <row r="266" spans="1:9" x14ac:dyDescent="0.75">
      <c r="A266" s="505" t="s">
        <v>432</v>
      </c>
      <c r="B266" s="23">
        <v>266</v>
      </c>
      <c r="C266" s="501" t="str">
        <f t="shared" si="4"/>
        <v>H-2b</v>
      </c>
      <c r="D266" s="8" t="s">
        <v>452</v>
      </c>
      <c r="E266" s="657" t="s">
        <v>452</v>
      </c>
      <c r="F266" s="644" t="s">
        <v>452</v>
      </c>
      <c r="I266" s="502"/>
    </row>
    <row r="267" spans="1:9" x14ac:dyDescent="0.75">
      <c r="A267" s="505" t="s">
        <v>432</v>
      </c>
      <c r="B267" s="23">
        <v>267</v>
      </c>
      <c r="C267" s="501" t="str">
        <f t="shared" si="4"/>
        <v>H-2d</v>
      </c>
      <c r="D267" s="8" t="s">
        <v>453</v>
      </c>
      <c r="E267" s="657" t="s">
        <v>453</v>
      </c>
      <c r="F267" s="644" t="s">
        <v>453</v>
      </c>
      <c r="I267" s="502"/>
    </row>
    <row r="268" spans="1:9" x14ac:dyDescent="0.75">
      <c r="A268" s="505" t="s">
        <v>432</v>
      </c>
      <c r="B268" s="23">
        <v>268</v>
      </c>
      <c r="C268" s="501" t="str">
        <f t="shared" si="4"/>
        <v>H-3</v>
      </c>
      <c r="D268" s="8" t="s">
        <v>454</v>
      </c>
      <c r="E268" s="657" t="s">
        <v>454</v>
      </c>
      <c r="F268" s="644" t="s">
        <v>454</v>
      </c>
      <c r="I268" s="502"/>
    </row>
    <row r="269" spans="1:9" x14ac:dyDescent="0.75">
      <c r="A269" s="505" t="s">
        <v>432</v>
      </c>
      <c r="B269" s="23">
        <v>269</v>
      </c>
      <c r="C269" s="501" t="str">
        <f t="shared" si="4"/>
        <v>H-4</v>
      </c>
      <c r="D269" s="8" t="s">
        <v>455</v>
      </c>
      <c r="E269" s="657" t="s">
        <v>455</v>
      </c>
      <c r="F269" s="644" t="s">
        <v>455</v>
      </c>
      <c r="I269" s="502"/>
    </row>
    <row r="270" spans="1:9" x14ac:dyDescent="0.75">
      <c r="A270" s="505" t="s">
        <v>432</v>
      </c>
      <c r="B270" s="23">
        <v>270</v>
      </c>
      <c r="C270" s="501" t="str">
        <f t="shared" si="4"/>
        <v>DHW-1a</v>
      </c>
      <c r="D270" s="10" t="s">
        <v>456</v>
      </c>
      <c r="E270" s="658" t="s">
        <v>456</v>
      </c>
      <c r="F270" s="646" t="s">
        <v>456</v>
      </c>
      <c r="I270" s="502"/>
    </row>
    <row r="271" spans="1:9" x14ac:dyDescent="0.75">
      <c r="A271" s="505" t="s">
        <v>432</v>
      </c>
      <c r="B271" s="23">
        <v>271</v>
      </c>
      <c r="C271" s="501" t="str">
        <f t="shared" si="4"/>
        <v>DHW-1b</v>
      </c>
      <c r="D271" s="10" t="s">
        <v>457</v>
      </c>
      <c r="E271" s="658" t="s">
        <v>457</v>
      </c>
      <c r="F271" s="646" t="s">
        <v>457</v>
      </c>
      <c r="I271" s="502"/>
    </row>
    <row r="272" spans="1:9" x14ac:dyDescent="0.75">
      <c r="A272" s="505" t="s">
        <v>432</v>
      </c>
      <c r="B272" s="23">
        <v>272</v>
      </c>
      <c r="C272" s="501" t="str">
        <f t="shared" si="4"/>
        <v>DHW-1d</v>
      </c>
      <c r="D272" s="10" t="s">
        <v>458</v>
      </c>
      <c r="E272" s="658" t="s">
        <v>458</v>
      </c>
      <c r="F272" s="646" t="s">
        <v>458</v>
      </c>
      <c r="I272" s="502"/>
    </row>
    <row r="273" spans="1:9" x14ac:dyDescent="0.75">
      <c r="A273" s="505" t="s">
        <v>432</v>
      </c>
      <c r="B273" s="23">
        <v>273</v>
      </c>
      <c r="C273" s="501" t="str">
        <f t="shared" si="4"/>
        <v>DHW-2b</v>
      </c>
      <c r="D273" s="10" t="s">
        <v>459</v>
      </c>
      <c r="E273" s="658" t="s">
        <v>459</v>
      </c>
      <c r="F273" s="646" t="s">
        <v>459</v>
      </c>
      <c r="I273" s="502"/>
    </row>
    <row r="274" spans="1:9" x14ac:dyDescent="0.75">
      <c r="A274" s="505" t="s">
        <v>432</v>
      </c>
      <c r="B274" s="23">
        <v>274</v>
      </c>
      <c r="C274" s="501" t="str">
        <f t="shared" si="4"/>
        <v>DHW-3</v>
      </c>
      <c r="D274" s="10" t="s">
        <v>460</v>
      </c>
      <c r="E274" s="658" t="s">
        <v>460</v>
      </c>
      <c r="F274" s="646" t="s">
        <v>460</v>
      </c>
      <c r="I274" s="502"/>
    </row>
    <row r="275" spans="1:9" x14ac:dyDescent="0.75">
      <c r="A275" s="505" t="s">
        <v>432</v>
      </c>
      <c r="B275" s="23">
        <v>275</v>
      </c>
      <c r="C275" s="501" t="str">
        <f t="shared" si="4"/>
        <v>C-1a</v>
      </c>
      <c r="D275" s="11" t="s">
        <v>461</v>
      </c>
      <c r="E275" s="659" t="s">
        <v>461</v>
      </c>
      <c r="F275" s="647" t="s">
        <v>461</v>
      </c>
      <c r="I275" s="502"/>
    </row>
    <row r="276" spans="1:9" x14ac:dyDescent="0.75">
      <c r="A276" s="505" t="s">
        <v>432</v>
      </c>
      <c r="B276" s="23">
        <v>276</v>
      </c>
      <c r="C276" s="501" t="str">
        <f t="shared" si="4"/>
        <v>C-1b</v>
      </c>
      <c r="D276" s="11" t="s">
        <v>462</v>
      </c>
      <c r="E276" s="659" t="s">
        <v>462</v>
      </c>
      <c r="F276" s="647" t="s">
        <v>462</v>
      </c>
      <c r="I276" s="502"/>
    </row>
    <row r="277" spans="1:9" x14ac:dyDescent="0.75">
      <c r="A277" s="505" t="s">
        <v>432</v>
      </c>
      <c r="B277" s="23">
        <v>277</v>
      </c>
      <c r="C277" s="501" t="str">
        <f t="shared" si="4"/>
        <v>C-1c</v>
      </c>
      <c r="D277" s="11" t="s">
        <v>463</v>
      </c>
      <c r="E277" s="659" t="s">
        <v>463</v>
      </c>
      <c r="F277" s="647" t="s">
        <v>463</v>
      </c>
      <c r="I277" s="502"/>
    </row>
    <row r="278" spans="1:9" x14ac:dyDescent="0.75">
      <c r="A278" s="505" t="s">
        <v>432</v>
      </c>
      <c r="B278" s="23">
        <v>278</v>
      </c>
      <c r="C278" s="501" t="str">
        <f t="shared" si="4"/>
        <v>C-1d</v>
      </c>
      <c r="D278" s="11" t="s">
        <v>464</v>
      </c>
      <c r="E278" s="659" t="s">
        <v>464</v>
      </c>
      <c r="F278" s="647" t="s">
        <v>464</v>
      </c>
      <c r="I278" s="502"/>
    </row>
    <row r="279" spans="1:9" x14ac:dyDescent="0.75">
      <c r="A279" s="505" t="s">
        <v>432</v>
      </c>
      <c r="B279" s="23">
        <v>279</v>
      </c>
      <c r="C279" s="501" t="str">
        <f t="shared" si="4"/>
        <v>C-1f</v>
      </c>
      <c r="D279" s="11" t="s">
        <v>465</v>
      </c>
      <c r="E279" s="659" t="s">
        <v>465</v>
      </c>
      <c r="F279" s="647" t="s">
        <v>465</v>
      </c>
      <c r="I279" s="502"/>
    </row>
    <row r="280" spans="1:9" x14ac:dyDescent="0.75">
      <c r="A280" s="505" t="s">
        <v>432</v>
      </c>
      <c r="B280" s="23">
        <v>280</v>
      </c>
      <c r="C280" s="501" t="str">
        <f t="shared" si="4"/>
        <v>C-1g</v>
      </c>
      <c r="D280" s="11" t="s">
        <v>466</v>
      </c>
      <c r="E280" s="659" t="s">
        <v>466</v>
      </c>
      <c r="F280" s="647" t="s">
        <v>466</v>
      </c>
      <c r="I280" s="502"/>
    </row>
    <row r="281" spans="1:9" x14ac:dyDescent="0.75">
      <c r="A281" s="505" t="s">
        <v>432</v>
      </c>
      <c r="B281" s="23">
        <v>281</v>
      </c>
      <c r="C281" s="501" t="str">
        <f t="shared" si="4"/>
        <v>C-2a</v>
      </c>
      <c r="D281" s="11" t="s">
        <v>467</v>
      </c>
      <c r="E281" s="659" t="s">
        <v>467</v>
      </c>
      <c r="F281" s="647" t="s">
        <v>467</v>
      </c>
      <c r="I281" s="502"/>
    </row>
    <row r="282" spans="1:9" x14ac:dyDescent="0.75">
      <c r="A282" s="505" t="s">
        <v>432</v>
      </c>
      <c r="B282" s="23">
        <v>282</v>
      </c>
      <c r="C282" s="501" t="str">
        <f t="shared" si="4"/>
        <v>C-2b</v>
      </c>
      <c r="D282" s="11" t="s">
        <v>468</v>
      </c>
      <c r="E282" s="659" t="s">
        <v>468</v>
      </c>
      <c r="F282" s="647" t="s">
        <v>468</v>
      </c>
      <c r="I282" s="502"/>
    </row>
    <row r="283" spans="1:9" x14ac:dyDescent="0.75">
      <c r="A283" s="505" t="s">
        <v>432</v>
      </c>
      <c r="B283" s="23">
        <v>283</v>
      </c>
      <c r="C283" s="501" t="str">
        <f t="shared" si="4"/>
        <v>C-3</v>
      </c>
      <c r="D283" s="11" t="s">
        <v>469</v>
      </c>
      <c r="E283" s="659" t="s">
        <v>469</v>
      </c>
      <c r="F283" s="647" t="s">
        <v>469</v>
      </c>
      <c r="I283" s="502"/>
    </row>
    <row r="284" spans="1:9" x14ac:dyDescent="0.75">
      <c r="A284" s="505" t="s">
        <v>432</v>
      </c>
      <c r="B284" s="23">
        <v>284</v>
      </c>
      <c r="C284" s="501" t="str">
        <f t="shared" si="4"/>
        <v>C-4</v>
      </c>
      <c r="D284" s="11" t="s">
        <v>470</v>
      </c>
      <c r="E284" s="659" t="s">
        <v>470</v>
      </c>
      <c r="F284" s="647" t="s">
        <v>470</v>
      </c>
      <c r="I284" s="502"/>
    </row>
    <row r="285" spans="1:9" x14ac:dyDescent="0.75">
      <c r="A285" s="505" t="s">
        <v>432</v>
      </c>
      <c r="B285" s="23">
        <v>285</v>
      </c>
      <c r="C285" s="501" t="str">
        <f t="shared" si="4"/>
        <v>V-1a</v>
      </c>
      <c r="D285" s="12" t="s">
        <v>471</v>
      </c>
      <c r="E285" s="660" t="s">
        <v>471</v>
      </c>
      <c r="F285" s="648" t="s">
        <v>471</v>
      </c>
      <c r="I285" s="502"/>
    </row>
    <row r="286" spans="1:9" x14ac:dyDescent="0.75">
      <c r="A286" s="505" t="s">
        <v>432</v>
      </c>
      <c r="B286" s="23">
        <v>286</v>
      </c>
      <c r="C286" s="501" t="str">
        <f t="shared" si="4"/>
        <v>V-1c</v>
      </c>
      <c r="D286" s="12" t="s">
        <v>472</v>
      </c>
      <c r="E286" s="660" t="s">
        <v>472</v>
      </c>
      <c r="F286" s="648" t="s">
        <v>472</v>
      </c>
      <c r="I286" s="502"/>
    </row>
    <row r="287" spans="1:9" x14ac:dyDescent="0.75">
      <c r="A287" s="505" t="s">
        <v>432</v>
      </c>
      <c r="B287" s="23">
        <v>287</v>
      </c>
      <c r="C287" s="501" t="str">
        <f t="shared" si="4"/>
        <v>V-2c</v>
      </c>
      <c r="D287" s="12" t="s">
        <v>473</v>
      </c>
      <c r="E287" s="660" t="s">
        <v>473</v>
      </c>
      <c r="F287" s="648" t="s">
        <v>473</v>
      </c>
      <c r="I287" s="502"/>
    </row>
    <row r="288" spans="1:9" x14ac:dyDescent="0.75">
      <c r="A288" s="505" t="s">
        <v>432</v>
      </c>
      <c r="B288" s="23">
        <v>288</v>
      </c>
      <c r="C288" s="501" t="str">
        <f t="shared" si="4"/>
        <v>V-2d</v>
      </c>
      <c r="D288" s="12" t="s">
        <v>474</v>
      </c>
      <c r="E288" s="660" t="s">
        <v>474</v>
      </c>
      <c r="F288" s="648" t="s">
        <v>474</v>
      </c>
      <c r="I288" s="502"/>
    </row>
    <row r="289" spans="1:9" x14ac:dyDescent="0.75">
      <c r="A289" s="505" t="s">
        <v>432</v>
      </c>
      <c r="B289" s="23">
        <v>289</v>
      </c>
      <c r="C289" s="501" t="str">
        <f t="shared" si="4"/>
        <v>V-3</v>
      </c>
      <c r="D289" s="12" t="s">
        <v>475</v>
      </c>
      <c r="E289" s="660" t="s">
        <v>475</v>
      </c>
      <c r="F289" s="648" t="s">
        <v>475</v>
      </c>
      <c r="I289" s="502"/>
    </row>
    <row r="290" spans="1:9" x14ac:dyDescent="0.75">
      <c r="A290" s="505" t="s">
        <v>432</v>
      </c>
      <c r="B290" s="23">
        <v>290</v>
      </c>
      <c r="C290" s="501" t="str">
        <f t="shared" si="4"/>
        <v>V-6</v>
      </c>
      <c r="D290" s="12" t="s">
        <v>476</v>
      </c>
      <c r="E290" s="660" t="s">
        <v>476</v>
      </c>
      <c r="F290" s="648" t="s">
        <v>476</v>
      </c>
      <c r="I290" s="502"/>
    </row>
    <row r="291" spans="1:9" x14ac:dyDescent="0.75">
      <c r="A291" s="505" t="s">
        <v>432</v>
      </c>
      <c r="B291" s="23">
        <v>291</v>
      </c>
      <c r="C291" s="501" t="str">
        <f t="shared" si="4"/>
        <v>L-1a</v>
      </c>
      <c r="D291" s="13" t="s">
        <v>477</v>
      </c>
      <c r="E291" s="661" t="s">
        <v>477</v>
      </c>
      <c r="F291" s="650" t="s">
        <v>477</v>
      </c>
      <c r="I291" s="502"/>
    </row>
    <row r="292" spans="1:9" x14ac:dyDescent="0.75">
      <c r="A292" s="505" t="s">
        <v>432</v>
      </c>
      <c r="B292" s="23">
        <v>292</v>
      </c>
      <c r="C292" s="501" t="str">
        <f t="shared" si="4"/>
        <v>L-2</v>
      </c>
      <c r="D292" s="13" t="s">
        <v>478</v>
      </c>
      <c r="E292" s="661" t="s">
        <v>478</v>
      </c>
      <c r="F292" s="650" t="s">
        <v>478</v>
      </c>
      <c r="I292" s="502"/>
    </row>
    <row r="293" spans="1:9" x14ac:dyDescent="0.75">
      <c r="A293" s="505" t="s">
        <v>432</v>
      </c>
      <c r="B293" s="23">
        <v>293</v>
      </c>
      <c r="C293" s="501" t="str">
        <f t="shared" si="4"/>
        <v>DE-1</v>
      </c>
      <c r="D293" s="14" t="s">
        <v>479</v>
      </c>
      <c r="E293" s="662" t="s">
        <v>479</v>
      </c>
      <c r="F293" s="651" t="s">
        <v>479</v>
      </c>
      <c r="I293" s="502"/>
    </row>
    <row r="294" spans="1:9" x14ac:dyDescent="0.75">
      <c r="A294" s="505" t="s">
        <v>432</v>
      </c>
      <c r="B294" s="23">
        <v>294</v>
      </c>
      <c r="C294" s="501" t="str">
        <f t="shared" si="4"/>
        <v>DE-2</v>
      </c>
      <c r="D294" s="14" t="s">
        <v>480</v>
      </c>
      <c r="E294" s="662" t="s">
        <v>480</v>
      </c>
      <c r="F294" s="651" t="s">
        <v>480</v>
      </c>
      <c r="I294" s="502"/>
    </row>
    <row r="295" spans="1:9" x14ac:dyDescent="0.75">
      <c r="A295" s="505" t="s">
        <v>432</v>
      </c>
      <c r="B295" s="23">
        <v>295</v>
      </c>
      <c r="C295" s="501" t="str">
        <f t="shared" si="4"/>
        <v>DE-4</v>
      </c>
      <c r="D295" s="14" t="s">
        <v>481</v>
      </c>
      <c r="E295" s="662" t="s">
        <v>481</v>
      </c>
      <c r="F295" s="651" t="s">
        <v>481</v>
      </c>
      <c r="I295" s="502"/>
    </row>
    <row r="296" spans="1:9" x14ac:dyDescent="0.75">
      <c r="A296" s="505" t="s">
        <v>432</v>
      </c>
      <c r="B296" s="23">
        <v>296</v>
      </c>
      <c r="C296" s="501" t="str">
        <f t="shared" si="4"/>
        <v>E-2</v>
      </c>
      <c r="D296" s="15" t="s">
        <v>482</v>
      </c>
      <c r="E296" s="663" t="s">
        <v>482</v>
      </c>
      <c r="F296" s="652" t="s">
        <v>482</v>
      </c>
      <c r="I296" s="502"/>
    </row>
    <row r="297" spans="1:9" x14ac:dyDescent="0.75">
      <c r="A297" s="505" t="s">
        <v>432</v>
      </c>
      <c r="B297" s="23">
        <v>297</v>
      </c>
      <c r="C297" s="501" t="str">
        <f t="shared" si="4"/>
        <v>E-3</v>
      </c>
      <c r="D297" s="15" t="s">
        <v>483</v>
      </c>
      <c r="E297" s="663" t="s">
        <v>483</v>
      </c>
      <c r="F297" s="652" t="s">
        <v>483</v>
      </c>
      <c r="I297" s="502"/>
    </row>
    <row r="298" spans="1:9" x14ac:dyDescent="0.75">
      <c r="A298" s="505" t="s">
        <v>432</v>
      </c>
      <c r="B298" s="23">
        <v>298</v>
      </c>
      <c r="C298" s="501" t="str">
        <f t="shared" si="4"/>
        <v>E-4</v>
      </c>
      <c r="D298" s="15" t="s">
        <v>484</v>
      </c>
      <c r="E298" s="663" t="s">
        <v>484</v>
      </c>
      <c r="F298" s="652" t="s">
        <v>484</v>
      </c>
      <c r="I298" s="502"/>
    </row>
    <row r="299" spans="1:9" x14ac:dyDescent="0.75">
      <c r="A299" s="505" t="s">
        <v>432</v>
      </c>
      <c r="B299" s="23">
        <v>299</v>
      </c>
      <c r="C299" s="501" t="str">
        <f t="shared" si="4"/>
        <v>E-5</v>
      </c>
      <c r="D299" s="15" t="s">
        <v>485</v>
      </c>
      <c r="E299" s="663" t="s">
        <v>485</v>
      </c>
      <c r="F299" s="652" t="s">
        <v>485</v>
      </c>
      <c r="I299" s="502"/>
    </row>
    <row r="300" spans="1:9" x14ac:dyDescent="0.75">
      <c r="A300" s="505" t="s">
        <v>432</v>
      </c>
      <c r="B300" s="23">
        <v>300</v>
      </c>
      <c r="C300" s="501" t="str">
        <f t="shared" si="4"/>
        <v>E-8</v>
      </c>
      <c r="D300" s="15" t="s">
        <v>486</v>
      </c>
      <c r="E300" s="663" t="s">
        <v>486</v>
      </c>
      <c r="F300" s="652" t="s">
        <v>486</v>
      </c>
      <c r="I300" s="502"/>
    </row>
    <row r="301" spans="1:9" x14ac:dyDescent="0.75">
      <c r="A301" s="505" t="s">
        <v>432</v>
      </c>
      <c r="B301" s="23">
        <v>301</v>
      </c>
      <c r="C301" s="501" t="str">
        <f t="shared" si="4"/>
        <v>E-11</v>
      </c>
      <c r="D301" s="15" t="s">
        <v>487</v>
      </c>
      <c r="E301" s="663" t="s">
        <v>487</v>
      </c>
      <c r="F301" s="652" t="s">
        <v>487</v>
      </c>
      <c r="I301" s="502"/>
    </row>
    <row r="302" spans="1:9" x14ac:dyDescent="0.75">
      <c r="A302" s="505" t="s">
        <v>432</v>
      </c>
      <c r="B302" s="23">
        <v>302</v>
      </c>
      <c r="C302" s="501" t="str">
        <f t="shared" si="4"/>
        <v>E-12</v>
      </c>
      <c r="D302" s="15" t="s">
        <v>488</v>
      </c>
      <c r="E302" s="663" t="s">
        <v>488</v>
      </c>
      <c r="F302" s="652" t="s">
        <v>488</v>
      </c>
      <c r="I302" s="502"/>
    </row>
    <row r="303" spans="1:9" x14ac:dyDescent="0.75">
      <c r="A303" s="505" t="s">
        <v>432</v>
      </c>
      <c r="B303" s="23">
        <v>303</v>
      </c>
      <c r="C303" s="501" t="str">
        <f t="shared" si="4"/>
        <v>EV-15</v>
      </c>
      <c r="D303" s="16" t="s">
        <v>489</v>
      </c>
      <c r="E303" s="664" t="s">
        <v>489</v>
      </c>
      <c r="F303" s="653" t="s">
        <v>489</v>
      </c>
      <c r="I303" s="502"/>
    </row>
    <row r="304" spans="1:9" x14ac:dyDescent="0.75">
      <c r="A304" s="505" t="s">
        <v>432</v>
      </c>
      <c r="B304" s="23">
        <v>304</v>
      </c>
      <c r="C304" s="501" t="str">
        <f t="shared" si="4"/>
        <v>EV-16</v>
      </c>
      <c r="D304" s="16" t="s">
        <v>490</v>
      </c>
      <c r="E304" s="664" t="s">
        <v>490</v>
      </c>
      <c r="F304" s="653" t="s">
        <v>490</v>
      </c>
      <c r="I304" s="502"/>
    </row>
    <row r="305" spans="1:9" x14ac:dyDescent="0.75">
      <c r="A305" s="505" t="s">
        <v>432</v>
      </c>
      <c r="B305" s="23">
        <v>305</v>
      </c>
      <c r="C305" s="501" t="str">
        <f t="shared" si="4"/>
        <v>EV-17</v>
      </c>
      <c r="D305" s="16" t="s">
        <v>491</v>
      </c>
      <c r="E305" s="664" t="s">
        <v>491</v>
      </c>
      <c r="F305" s="653" t="s">
        <v>491</v>
      </c>
      <c r="I305" s="502"/>
    </row>
    <row r="306" spans="1:9" x14ac:dyDescent="0.75">
      <c r="A306" s="505" t="s">
        <v>432</v>
      </c>
      <c r="B306" s="23">
        <v>306</v>
      </c>
      <c r="C306" s="501" t="str">
        <f t="shared" si="4"/>
        <v>MC-3</v>
      </c>
      <c r="D306" s="17" t="s">
        <v>492</v>
      </c>
      <c r="E306" s="665" t="s">
        <v>492</v>
      </c>
      <c r="F306" s="655" t="s">
        <v>492</v>
      </c>
      <c r="I306" s="502"/>
    </row>
    <row r="307" spans="1:9" x14ac:dyDescent="0.75">
      <c r="A307" s="505" t="s">
        <v>432</v>
      </c>
      <c r="B307" s="23">
        <v>307</v>
      </c>
      <c r="C307" s="501" t="str">
        <f t="shared" si="4"/>
        <v>MC-4</v>
      </c>
      <c r="D307" s="17" t="s">
        <v>493</v>
      </c>
      <c r="E307" s="665" t="s">
        <v>493</v>
      </c>
      <c r="F307" s="655" t="s">
        <v>493</v>
      </c>
      <c r="I307" s="502"/>
    </row>
    <row r="308" spans="1:9" x14ac:dyDescent="0.75">
      <c r="A308" s="505" t="s">
        <v>432</v>
      </c>
      <c r="B308" s="23">
        <v>308</v>
      </c>
      <c r="C308" s="501" t="str">
        <f t="shared" si="4"/>
        <v>MC-9</v>
      </c>
      <c r="D308" s="17" t="s">
        <v>494</v>
      </c>
      <c r="E308" s="665" t="s">
        <v>494</v>
      </c>
      <c r="F308" s="655" t="s">
        <v>494</v>
      </c>
      <c r="I308" s="502"/>
    </row>
    <row r="309" spans="1:9" x14ac:dyDescent="0.75">
      <c r="A309" s="505" t="s">
        <v>432</v>
      </c>
      <c r="B309" s="23">
        <v>309</v>
      </c>
      <c r="C309" s="501" t="str">
        <f t="shared" si="4"/>
        <v>MC-13</v>
      </c>
      <c r="D309" s="17" t="s">
        <v>495</v>
      </c>
      <c r="E309" s="665" t="s">
        <v>495</v>
      </c>
      <c r="F309" s="655" t="s">
        <v>495</v>
      </c>
      <c r="I309" s="502"/>
    </row>
    <row r="310" spans="1:9" x14ac:dyDescent="0.75">
      <c r="A310" s="505" t="s">
        <v>432</v>
      </c>
      <c r="B310" s="23">
        <v>310</v>
      </c>
      <c r="C310" s="501" t="str">
        <f t="shared" si="4"/>
        <v>MC-25</v>
      </c>
      <c r="D310" s="17" t="s">
        <v>496</v>
      </c>
      <c r="E310" s="665" t="s">
        <v>496</v>
      </c>
      <c r="F310" s="655" t="s">
        <v>496</v>
      </c>
      <c r="I310" s="502"/>
    </row>
    <row r="311" spans="1:9" x14ac:dyDescent="0.75">
      <c r="A311" s="505" t="s">
        <v>432</v>
      </c>
      <c r="B311" s="23">
        <v>311</v>
      </c>
      <c r="C311" s="501" t="str">
        <f t="shared" si="4"/>
        <v>MC-28</v>
      </c>
      <c r="D311" s="17" t="s">
        <v>497</v>
      </c>
      <c r="E311" s="665" t="s">
        <v>497</v>
      </c>
      <c r="F311" s="655" t="s">
        <v>497</v>
      </c>
      <c r="I311" s="502"/>
    </row>
    <row r="312" spans="1:9" x14ac:dyDescent="0.75">
      <c r="A312" s="505" t="s">
        <v>432</v>
      </c>
      <c r="B312" s="23">
        <v>312</v>
      </c>
      <c r="C312" s="501" t="str">
        <f t="shared" si="4"/>
        <v>MC-29</v>
      </c>
      <c r="D312" s="17" t="s">
        <v>498</v>
      </c>
      <c r="E312" s="665" t="s">
        <v>498</v>
      </c>
      <c r="F312" s="655" t="s">
        <v>498</v>
      </c>
      <c r="I312" s="502"/>
    </row>
    <row r="313" spans="1:9" x14ac:dyDescent="0.75">
      <c r="A313" s="505" t="s">
        <v>432</v>
      </c>
      <c r="B313" s="23">
        <v>313</v>
      </c>
      <c r="C313" s="501" t="str">
        <f t="shared" si="4"/>
        <v>MC-30</v>
      </c>
      <c r="D313" s="17" t="s">
        <v>499</v>
      </c>
      <c r="E313" s="665" t="s">
        <v>499</v>
      </c>
      <c r="F313" s="655" t="s">
        <v>499</v>
      </c>
      <c r="I313" s="502"/>
    </row>
    <row r="314" spans="1:9" ht="16" x14ac:dyDescent="0.75">
      <c r="A314" s="505" t="s">
        <v>432</v>
      </c>
      <c r="B314" s="23">
        <v>314</v>
      </c>
      <c r="C314" s="501" t="str">
        <f t="shared" si="4"/>
        <v>Service group</v>
      </c>
      <c r="D314" s="6" t="s">
        <v>500</v>
      </c>
      <c r="E314" s="564" t="s">
        <v>501</v>
      </c>
      <c r="F314" s="643" t="s">
        <v>502</v>
      </c>
    </row>
    <row r="315" spans="1:9" ht="16" x14ac:dyDescent="0.75">
      <c r="A315" s="505" t="s">
        <v>432</v>
      </c>
      <c r="B315" s="23">
        <v>315</v>
      </c>
      <c r="C315" s="501">
        <f t="shared" si="4"/>
        <v>0</v>
      </c>
      <c r="D315" s="6"/>
      <c r="E315" s="517"/>
      <c r="F315" s="643" t="s">
        <v>160</v>
      </c>
    </row>
    <row r="316" spans="1:9" ht="16" x14ac:dyDescent="0.75">
      <c r="A316" s="505" t="s">
        <v>432</v>
      </c>
      <c r="B316" s="23">
        <v>316</v>
      </c>
      <c r="C316" s="501">
        <f t="shared" si="4"/>
        <v>0</v>
      </c>
      <c r="D316" s="6"/>
      <c r="E316" s="517"/>
      <c r="F316" s="643" t="s">
        <v>160</v>
      </c>
    </row>
    <row r="317" spans="1:9" ht="29.5" x14ac:dyDescent="0.75">
      <c r="A317" s="505" t="s">
        <v>432</v>
      </c>
      <c r="B317" s="23">
        <v>317</v>
      </c>
      <c r="C317" s="501" t="str">
        <f t="shared" si="4"/>
        <v>Heat control - demand side</v>
      </c>
      <c r="D317" s="8" t="s">
        <v>503</v>
      </c>
      <c r="E317" s="666" t="s">
        <v>504</v>
      </c>
      <c r="F317" s="644" t="s">
        <v>505</v>
      </c>
    </row>
    <row r="318" spans="1:9" ht="29.5" x14ac:dyDescent="0.75">
      <c r="A318" s="505" t="s">
        <v>432</v>
      </c>
      <c r="B318" s="23">
        <v>318</v>
      </c>
      <c r="C318" s="501" t="str">
        <f t="shared" si="4"/>
        <v>Heat control - demand side</v>
      </c>
      <c r="D318" s="8" t="s">
        <v>503</v>
      </c>
      <c r="E318" s="666" t="s">
        <v>504</v>
      </c>
      <c r="F318" s="644" t="s">
        <v>505</v>
      </c>
    </row>
    <row r="319" spans="1:9" ht="29.5" x14ac:dyDescent="0.75">
      <c r="A319" s="505" t="s">
        <v>432</v>
      </c>
      <c r="B319" s="23">
        <v>319</v>
      </c>
      <c r="C319" s="501" t="str">
        <f t="shared" si="4"/>
        <v>Heat control - demand side</v>
      </c>
      <c r="D319" s="8" t="s">
        <v>503</v>
      </c>
      <c r="E319" s="666" t="s">
        <v>504</v>
      </c>
      <c r="F319" s="644" t="s">
        <v>505</v>
      </c>
    </row>
    <row r="320" spans="1:9" ht="29.5" x14ac:dyDescent="0.75">
      <c r="A320" s="505" t="s">
        <v>432</v>
      </c>
      <c r="B320" s="23">
        <v>320</v>
      </c>
      <c r="C320" s="501" t="str">
        <f t="shared" si="4"/>
        <v>Heat control - demand side</v>
      </c>
      <c r="D320" s="8" t="s">
        <v>503</v>
      </c>
      <c r="E320" s="666" t="s">
        <v>504</v>
      </c>
      <c r="F320" s="644" t="s">
        <v>505</v>
      </c>
    </row>
    <row r="321" spans="1:6" ht="29.5" x14ac:dyDescent="0.75">
      <c r="A321" s="505" t="s">
        <v>432</v>
      </c>
      <c r="B321" s="23">
        <v>321</v>
      </c>
      <c r="C321" s="501" t="str">
        <f t="shared" si="4"/>
        <v>Heat control - demand side</v>
      </c>
      <c r="D321" s="8" t="s">
        <v>503</v>
      </c>
      <c r="E321" s="666" t="s">
        <v>504</v>
      </c>
      <c r="F321" s="644" t="s">
        <v>505</v>
      </c>
    </row>
    <row r="322" spans="1:6" ht="29.5" x14ac:dyDescent="0.75">
      <c r="A322" s="505" t="s">
        <v>432</v>
      </c>
      <c r="B322" s="23">
        <v>322</v>
      </c>
      <c r="C322" s="501" t="str">
        <f t="shared" ref="C322:C385" si="5">HLOOKUP($C$1,$D$1:$I$9948,$B322,FALSE)</f>
        <v>Control heat production facilities</v>
      </c>
      <c r="D322" s="8" t="s">
        <v>506</v>
      </c>
      <c r="E322" s="666" t="s">
        <v>507</v>
      </c>
      <c r="F322" s="644" t="s">
        <v>508</v>
      </c>
    </row>
    <row r="323" spans="1:6" ht="29.5" x14ac:dyDescent="0.75">
      <c r="A323" s="505" t="s">
        <v>432</v>
      </c>
      <c r="B323" s="23">
        <v>323</v>
      </c>
      <c r="C323" s="501" t="str">
        <f t="shared" si="5"/>
        <v>Control heat production facilities</v>
      </c>
      <c r="D323" s="8" t="s">
        <v>506</v>
      </c>
      <c r="E323" s="666" t="s">
        <v>507</v>
      </c>
      <c r="F323" s="644" t="s">
        <v>508</v>
      </c>
    </row>
    <row r="324" spans="1:6" ht="29.5" x14ac:dyDescent="0.75">
      <c r="A324" s="505" t="s">
        <v>432</v>
      </c>
      <c r="B324" s="23">
        <v>324</v>
      </c>
      <c r="C324" s="501" t="str">
        <f t="shared" si="5"/>
        <v>Control heat production facilities</v>
      </c>
      <c r="D324" s="8" t="s">
        <v>506</v>
      </c>
      <c r="E324" s="666" t="s">
        <v>507</v>
      </c>
      <c r="F324" s="644" t="s">
        <v>508</v>
      </c>
    </row>
    <row r="325" spans="1:6" ht="29.5" x14ac:dyDescent="0.75">
      <c r="A325" s="505" t="s">
        <v>432</v>
      </c>
      <c r="B325" s="23">
        <v>325</v>
      </c>
      <c r="C325" s="501" t="str">
        <f t="shared" si="5"/>
        <v>Information to occupants and facility managers</v>
      </c>
      <c r="D325" s="8" t="s">
        <v>509</v>
      </c>
      <c r="E325" s="666" t="s">
        <v>510</v>
      </c>
      <c r="F325" s="644" t="s">
        <v>511</v>
      </c>
    </row>
    <row r="326" spans="1:6" x14ac:dyDescent="0.75">
      <c r="A326" s="505" t="s">
        <v>432</v>
      </c>
      <c r="B326" s="23">
        <v>326</v>
      </c>
      <c r="C326" s="501" t="str">
        <f t="shared" si="5"/>
        <v>Flexibility and grid interaction</v>
      </c>
      <c r="D326" s="8" t="s">
        <v>512</v>
      </c>
      <c r="E326" s="666" t="s">
        <v>513</v>
      </c>
      <c r="F326" s="644" t="s">
        <v>514</v>
      </c>
    </row>
    <row r="327" spans="1:6" ht="29.5" x14ac:dyDescent="0.75">
      <c r="A327" s="505" t="s">
        <v>432</v>
      </c>
      <c r="B327" s="23">
        <v>327</v>
      </c>
      <c r="C327" s="501" t="str">
        <f t="shared" si="5"/>
        <v>Control DHW production facilities</v>
      </c>
      <c r="D327" s="10" t="s">
        <v>515</v>
      </c>
      <c r="E327" s="666" t="s">
        <v>516</v>
      </c>
      <c r="F327" s="646" t="s">
        <v>517</v>
      </c>
    </row>
    <row r="328" spans="1:6" ht="29.5" x14ac:dyDescent="0.75">
      <c r="A328" s="505" t="s">
        <v>432</v>
      </c>
      <c r="B328" s="23">
        <v>328</v>
      </c>
      <c r="C328" s="501" t="str">
        <f t="shared" si="5"/>
        <v>Control DHW production facilities</v>
      </c>
      <c r="D328" s="10" t="s">
        <v>515</v>
      </c>
      <c r="E328" s="666" t="s">
        <v>516</v>
      </c>
      <c r="F328" s="646" t="s">
        <v>517</v>
      </c>
    </row>
    <row r="329" spans="1:6" ht="29.5" x14ac:dyDescent="0.75">
      <c r="A329" s="505" t="s">
        <v>432</v>
      </c>
      <c r="B329" s="23">
        <v>329</v>
      </c>
      <c r="C329" s="501" t="str">
        <f t="shared" si="5"/>
        <v>Control DHW production facilities</v>
      </c>
      <c r="D329" s="10" t="s">
        <v>515</v>
      </c>
      <c r="E329" s="666" t="s">
        <v>516</v>
      </c>
      <c r="F329" s="646" t="s">
        <v>517</v>
      </c>
    </row>
    <row r="330" spans="1:6" ht="29.5" x14ac:dyDescent="0.75">
      <c r="A330" s="505" t="s">
        <v>432</v>
      </c>
      <c r="B330" s="23">
        <v>330</v>
      </c>
      <c r="C330" s="501" t="str">
        <f t="shared" si="5"/>
        <v>Control DHW production facilities</v>
      </c>
      <c r="D330" s="10" t="s">
        <v>515</v>
      </c>
      <c r="E330" s="666" t="s">
        <v>516</v>
      </c>
      <c r="F330" s="646" t="s">
        <v>517</v>
      </c>
    </row>
    <row r="331" spans="1:6" ht="29.5" x14ac:dyDescent="0.75">
      <c r="A331" s="505" t="s">
        <v>432</v>
      </c>
      <c r="B331" s="23">
        <v>331</v>
      </c>
      <c r="C331" s="501" t="str">
        <f t="shared" si="5"/>
        <v>Information to occupants and facility managers</v>
      </c>
      <c r="D331" s="10" t="s">
        <v>509</v>
      </c>
      <c r="E331" s="666" t="s">
        <v>510</v>
      </c>
      <c r="F331" s="646" t="s">
        <v>511</v>
      </c>
    </row>
    <row r="332" spans="1:6" ht="29.5" x14ac:dyDescent="0.75">
      <c r="A332" s="505" t="s">
        <v>432</v>
      </c>
      <c r="B332" s="23">
        <v>332</v>
      </c>
      <c r="C332" s="501" t="str">
        <f t="shared" si="5"/>
        <v>Cooling control - demand side</v>
      </c>
      <c r="D332" s="11" t="s">
        <v>518</v>
      </c>
      <c r="E332" s="666" t="s">
        <v>519</v>
      </c>
      <c r="F332" s="647" t="s">
        <v>520</v>
      </c>
    </row>
    <row r="333" spans="1:6" ht="29.5" x14ac:dyDescent="0.75">
      <c r="A333" s="505" t="s">
        <v>432</v>
      </c>
      <c r="B333" s="23">
        <v>333</v>
      </c>
      <c r="C333" s="501" t="str">
        <f t="shared" si="5"/>
        <v>Cooling control - demand side</v>
      </c>
      <c r="D333" s="11" t="s">
        <v>518</v>
      </c>
      <c r="E333" s="666" t="s">
        <v>519</v>
      </c>
      <c r="F333" s="647" t="s">
        <v>520</v>
      </c>
    </row>
    <row r="334" spans="1:6" ht="29.5" x14ac:dyDescent="0.75">
      <c r="A334" s="505" t="s">
        <v>432</v>
      </c>
      <c r="B334" s="23">
        <v>334</v>
      </c>
      <c r="C334" s="501" t="str">
        <f t="shared" si="5"/>
        <v>Cooling control - demand side</v>
      </c>
      <c r="D334" s="11" t="s">
        <v>518</v>
      </c>
      <c r="E334" s="666" t="s">
        <v>519</v>
      </c>
      <c r="F334" s="647" t="s">
        <v>520</v>
      </c>
    </row>
    <row r="335" spans="1:6" ht="29.5" x14ac:dyDescent="0.75">
      <c r="A335" s="505" t="s">
        <v>432</v>
      </c>
      <c r="B335" s="23">
        <v>335</v>
      </c>
      <c r="C335" s="501" t="str">
        <f t="shared" si="5"/>
        <v>Cooling control - demand side</v>
      </c>
      <c r="D335" s="11" t="s">
        <v>518</v>
      </c>
      <c r="E335" s="666" t="s">
        <v>519</v>
      </c>
      <c r="F335" s="647" t="s">
        <v>520</v>
      </c>
    </row>
    <row r="336" spans="1:6" ht="29.5" x14ac:dyDescent="0.75">
      <c r="A336" s="505" t="s">
        <v>432</v>
      </c>
      <c r="B336" s="23">
        <v>336</v>
      </c>
      <c r="C336" s="501" t="str">
        <f t="shared" si="5"/>
        <v>Cooling control - demand side</v>
      </c>
      <c r="D336" s="11" t="s">
        <v>518</v>
      </c>
      <c r="E336" s="666" t="s">
        <v>519</v>
      </c>
      <c r="F336" s="647" t="s">
        <v>520</v>
      </c>
    </row>
    <row r="337" spans="1:6" ht="29.5" x14ac:dyDescent="0.75">
      <c r="A337" s="505" t="s">
        <v>432</v>
      </c>
      <c r="B337" s="23">
        <v>337</v>
      </c>
      <c r="C337" s="501" t="str">
        <f t="shared" si="5"/>
        <v>Cooling control - demand side</v>
      </c>
      <c r="D337" s="11" t="s">
        <v>518</v>
      </c>
      <c r="E337" s="666" t="s">
        <v>519</v>
      </c>
      <c r="F337" s="647" t="s">
        <v>520</v>
      </c>
    </row>
    <row r="338" spans="1:6" ht="29.5" x14ac:dyDescent="0.75">
      <c r="A338" s="505" t="s">
        <v>432</v>
      </c>
      <c r="B338" s="23">
        <v>338</v>
      </c>
      <c r="C338" s="501" t="str">
        <f t="shared" si="5"/>
        <v>Control cooling production facilities</v>
      </c>
      <c r="D338" s="11" t="s">
        <v>521</v>
      </c>
      <c r="E338" s="666" t="s">
        <v>522</v>
      </c>
      <c r="F338" s="647" t="s">
        <v>523</v>
      </c>
    </row>
    <row r="339" spans="1:6" ht="29.5" x14ac:dyDescent="0.75">
      <c r="A339" s="505" t="s">
        <v>432</v>
      </c>
      <c r="B339" s="23">
        <v>339</v>
      </c>
      <c r="C339" s="501" t="str">
        <f t="shared" si="5"/>
        <v>Control cooling production facilities</v>
      </c>
      <c r="D339" s="11" t="s">
        <v>521</v>
      </c>
      <c r="E339" s="666" t="s">
        <v>522</v>
      </c>
      <c r="F339" s="647" t="s">
        <v>523</v>
      </c>
    </row>
    <row r="340" spans="1:6" ht="29.5" x14ac:dyDescent="0.75">
      <c r="A340" s="505" t="s">
        <v>432</v>
      </c>
      <c r="B340" s="23">
        <v>340</v>
      </c>
      <c r="C340" s="501" t="str">
        <f t="shared" si="5"/>
        <v>Information to occupants and facility managers</v>
      </c>
      <c r="D340" s="11" t="s">
        <v>509</v>
      </c>
      <c r="E340" s="666" t="s">
        <v>510</v>
      </c>
      <c r="F340" s="647" t="s">
        <v>511</v>
      </c>
    </row>
    <row r="341" spans="1:6" x14ac:dyDescent="0.75">
      <c r="A341" s="505" t="s">
        <v>432</v>
      </c>
      <c r="B341" s="23">
        <v>341</v>
      </c>
      <c r="C341" s="501" t="str">
        <f t="shared" si="5"/>
        <v>Flexibility and grid interaction</v>
      </c>
      <c r="D341" s="11" t="s">
        <v>512</v>
      </c>
      <c r="E341" s="666" t="s">
        <v>524</v>
      </c>
      <c r="F341" s="647" t="s">
        <v>514</v>
      </c>
    </row>
    <row r="342" spans="1:6" x14ac:dyDescent="0.75">
      <c r="A342" s="505" t="s">
        <v>432</v>
      </c>
      <c r="B342" s="23">
        <v>342</v>
      </c>
      <c r="C342" s="501" t="str">
        <f t="shared" si="5"/>
        <v>Air flow control</v>
      </c>
      <c r="D342" s="12" t="s">
        <v>525</v>
      </c>
      <c r="E342" s="666" t="s">
        <v>526</v>
      </c>
      <c r="F342" s="648" t="s">
        <v>527</v>
      </c>
    </row>
    <row r="343" spans="1:6" x14ac:dyDescent="0.75">
      <c r="A343" s="505" t="s">
        <v>432</v>
      </c>
      <c r="B343" s="23">
        <v>343</v>
      </c>
      <c r="C343" s="501" t="str">
        <f t="shared" si="5"/>
        <v>Air flow control</v>
      </c>
      <c r="D343" s="12" t="s">
        <v>525</v>
      </c>
      <c r="E343" s="666" t="s">
        <v>526</v>
      </c>
      <c r="F343" s="648" t="s">
        <v>527</v>
      </c>
    </row>
    <row r="344" spans="1:6" x14ac:dyDescent="0.75">
      <c r="A344" s="505" t="s">
        <v>432</v>
      </c>
      <c r="B344" s="23">
        <v>344</v>
      </c>
      <c r="C344" s="501" t="str">
        <f t="shared" si="5"/>
        <v>Air temperature control</v>
      </c>
      <c r="D344" s="12" t="s">
        <v>528</v>
      </c>
      <c r="E344" s="666" t="s">
        <v>529</v>
      </c>
      <c r="F344" s="648" t="s">
        <v>530</v>
      </c>
    </row>
    <row r="345" spans="1:6" x14ac:dyDescent="0.75">
      <c r="A345" s="505" t="s">
        <v>432</v>
      </c>
      <c r="B345" s="23">
        <v>345</v>
      </c>
      <c r="C345" s="501" t="str">
        <f t="shared" si="5"/>
        <v>Air temperature control</v>
      </c>
      <c r="D345" s="12" t="s">
        <v>528</v>
      </c>
      <c r="E345" s="666" t="s">
        <v>529</v>
      </c>
      <c r="F345" s="648" t="s">
        <v>530</v>
      </c>
    </row>
    <row r="346" spans="1:6" x14ac:dyDescent="0.75">
      <c r="A346" s="505" t="s">
        <v>432</v>
      </c>
      <c r="B346" s="23">
        <v>346</v>
      </c>
      <c r="C346" s="501" t="str">
        <f t="shared" si="5"/>
        <v>Free cooling</v>
      </c>
      <c r="D346" s="12" t="s">
        <v>531</v>
      </c>
      <c r="E346" s="667" t="s">
        <v>532</v>
      </c>
      <c r="F346" s="648" t="s">
        <v>533</v>
      </c>
    </row>
    <row r="347" spans="1:6" ht="29.5" x14ac:dyDescent="0.75">
      <c r="A347" s="505" t="s">
        <v>432</v>
      </c>
      <c r="B347" s="23">
        <v>347</v>
      </c>
      <c r="C347" s="501" t="str">
        <f t="shared" si="5"/>
        <v xml:space="preserve">Feedback - Reporting information </v>
      </c>
      <c r="D347" s="12" t="s">
        <v>534</v>
      </c>
      <c r="E347" s="666" t="s">
        <v>535</v>
      </c>
      <c r="F347" s="648" t="s">
        <v>536</v>
      </c>
    </row>
    <row r="348" spans="1:6" ht="29.5" x14ac:dyDescent="0.75">
      <c r="A348" s="505" t="s">
        <v>432</v>
      </c>
      <c r="B348" s="23">
        <v>348</v>
      </c>
      <c r="C348" s="501" t="str">
        <f t="shared" si="5"/>
        <v>Artificial lighting control</v>
      </c>
      <c r="D348" s="13" t="s">
        <v>537</v>
      </c>
      <c r="E348" s="667" t="s">
        <v>538</v>
      </c>
      <c r="F348" s="650" t="s">
        <v>539</v>
      </c>
    </row>
    <row r="349" spans="1:6" ht="44.25" x14ac:dyDescent="0.75">
      <c r="A349" s="505" t="s">
        <v>432</v>
      </c>
      <c r="B349" s="23">
        <v>349</v>
      </c>
      <c r="C349" s="501" t="str">
        <f t="shared" si="5"/>
        <v>Control artificial lighting power based on daylight levels</v>
      </c>
      <c r="D349" s="13" t="s">
        <v>540</v>
      </c>
      <c r="E349" s="667" t="s">
        <v>541</v>
      </c>
      <c r="F349" s="650" t="s">
        <v>542</v>
      </c>
    </row>
    <row r="350" spans="1:6" x14ac:dyDescent="0.75">
      <c r="A350" s="505" t="s">
        <v>432</v>
      </c>
      <c r="B350" s="23">
        <v>350</v>
      </c>
      <c r="C350" s="501" t="str">
        <f t="shared" si="5"/>
        <v>Window control</v>
      </c>
      <c r="D350" s="14" t="s">
        <v>543</v>
      </c>
      <c r="E350" s="666" t="s">
        <v>544</v>
      </c>
      <c r="F350" s="651" t="s">
        <v>545</v>
      </c>
    </row>
    <row r="351" spans="1:6" x14ac:dyDescent="0.75">
      <c r="A351" s="505" t="s">
        <v>432</v>
      </c>
      <c r="B351" s="23">
        <v>351</v>
      </c>
      <c r="C351" s="501" t="str">
        <f t="shared" si="5"/>
        <v>Window control</v>
      </c>
      <c r="D351" s="14" t="s">
        <v>543</v>
      </c>
      <c r="E351" s="666" t="s">
        <v>544</v>
      </c>
      <c r="F351" s="651" t="s">
        <v>545</v>
      </c>
    </row>
    <row r="352" spans="1:6" ht="29.5" x14ac:dyDescent="0.75">
      <c r="A352" s="505" t="s">
        <v>432</v>
      </c>
      <c r="B352" s="23">
        <v>352</v>
      </c>
      <c r="C352" s="501" t="str">
        <f t="shared" si="5"/>
        <v xml:space="preserve">Feedback - Reporting information </v>
      </c>
      <c r="D352" s="14" t="s">
        <v>534</v>
      </c>
      <c r="E352" s="666" t="s">
        <v>535</v>
      </c>
      <c r="F352" s="651" t="s">
        <v>536</v>
      </c>
    </row>
    <row r="353" spans="1:6" ht="29.5" x14ac:dyDescent="0.75">
      <c r="A353" s="505" t="s">
        <v>432</v>
      </c>
      <c r="B353" s="23">
        <v>353</v>
      </c>
      <c r="C353" s="501" t="str">
        <f t="shared" si="5"/>
        <v xml:space="preserve">Feedback - Reporting information </v>
      </c>
      <c r="D353" s="15" t="s">
        <v>534</v>
      </c>
      <c r="E353" s="666" t="s">
        <v>535</v>
      </c>
      <c r="F353" s="652" t="s">
        <v>536</v>
      </c>
    </row>
    <row r="354" spans="1:6" ht="29.5" x14ac:dyDescent="0.75">
      <c r="A354" s="505" t="s">
        <v>432</v>
      </c>
      <c r="B354" s="23">
        <v>354</v>
      </c>
      <c r="C354" s="501" t="str">
        <f t="shared" si="5"/>
        <v>DER - Storage</v>
      </c>
      <c r="D354" s="15" t="s">
        <v>546</v>
      </c>
      <c r="E354" s="666" t="s">
        <v>547</v>
      </c>
      <c r="F354" s="652" t="s">
        <v>548</v>
      </c>
    </row>
    <row r="355" spans="1:6" ht="29.5" x14ac:dyDescent="0.75">
      <c r="A355" s="505" t="s">
        <v>432</v>
      </c>
      <c r="B355" s="23">
        <v>355</v>
      </c>
      <c r="C355" s="501" t="str">
        <f t="shared" si="5"/>
        <v>DER- Optimization</v>
      </c>
      <c r="D355" s="15" t="s">
        <v>549</v>
      </c>
      <c r="E355" s="666" t="s">
        <v>550</v>
      </c>
      <c r="F355" s="652" t="s">
        <v>551</v>
      </c>
    </row>
    <row r="356" spans="1:6" ht="29.5" x14ac:dyDescent="0.75">
      <c r="A356" s="505" t="s">
        <v>432</v>
      </c>
      <c r="B356" s="23">
        <v>356</v>
      </c>
      <c r="C356" s="501" t="str">
        <f t="shared" si="5"/>
        <v>DER - Generation Control</v>
      </c>
      <c r="D356" s="15" t="s">
        <v>552</v>
      </c>
      <c r="E356" s="666" t="s">
        <v>553</v>
      </c>
      <c r="F356" s="652" t="s">
        <v>554</v>
      </c>
    </row>
    <row r="357" spans="1:6" x14ac:dyDescent="0.75">
      <c r="A357" s="505" t="s">
        <v>432</v>
      </c>
      <c r="B357" s="23">
        <v>357</v>
      </c>
      <c r="C357" s="501" t="str">
        <f t="shared" si="5"/>
        <v>DSM- Storage</v>
      </c>
      <c r="D357" s="15" t="s">
        <v>555</v>
      </c>
      <c r="E357" s="666" t="s">
        <v>556</v>
      </c>
      <c r="F357" s="652" t="s">
        <v>557</v>
      </c>
    </row>
    <row r="358" spans="1:6" ht="29.5" x14ac:dyDescent="0.75">
      <c r="A358" s="505" t="s">
        <v>432</v>
      </c>
      <c r="B358" s="23">
        <v>358</v>
      </c>
      <c r="C358" s="501" t="str">
        <f t="shared" si="5"/>
        <v xml:space="preserve">Feedback - Reporting information </v>
      </c>
      <c r="D358" s="15" t="s">
        <v>534</v>
      </c>
      <c r="E358" s="666" t="s">
        <v>535</v>
      </c>
      <c r="F358" s="652" t="s">
        <v>536</v>
      </c>
    </row>
    <row r="359" spans="1:6" ht="29.5" x14ac:dyDescent="0.75">
      <c r="A359" s="505" t="s">
        <v>432</v>
      </c>
      <c r="B359" s="23">
        <v>359</v>
      </c>
      <c r="C359" s="501" t="str">
        <f t="shared" si="5"/>
        <v xml:space="preserve">Feedback - Reporting information </v>
      </c>
      <c r="D359" s="15" t="s">
        <v>534</v>
      </c>
      <c r="E359" s="666" t="s">
        <v>535</v>
      </c>
      <c r="F359" s="652" t="s">
        <v>536</v>
      </c>
    </row>
    <row r="360" spans="1:6" x14ac:dyDescent="0.75">
      <c r="A360" s="505" t="s">
        <v>432</v>
      </c>
      <c r="B360" s="23">
        <v>360</v>
      </c>
      <c r="C360" s="501" t="str">
        <f t="shared" si="5"/>
        <v>EV Charging</v>
      </c>
      <c r="D360" s="16" t="s">
        <v>558</v>
      </c>
      <c r="E360" s="666" t="s">
        <v>559</v>
      </c>
      <c r="F360" s="653" t="s">
        <v>560</v>
      </c>
    </row>
    <row r="361" spans="1:6" x14ac:dyDescent="0.75">
      <c r="A361" s="505" t="s">
        <v>432</v>
      </c>
      <c r="B361" s="23">
        <v>361</v>
      </c>
      <c r="C361" s="501" t="str">
        <f t="shared" si="5"/>
        <v>EV Charging - Grid</v>
      </c>
      <c r="D361" s="16" t="s">
        <v>561</v>
      </c>
      <c r="E361" s="666" t="s">
        <v>562</v>
      </c>
      <c r="F361" s="653" t="s">
        <v>563</v>
      </c>
    </row>
    <row r="362" spans="1:6" x14ac:dyDescent="0.75">
      <c r="A362" s="505" t="s">
        <v>432</v>
      </c>
      <c r="B362" s="23">
        <v>362</v>
      </c>
      <c r="C362" s="501" t="str">
        <f t="shared" si="5"/>
        <v>EV Charging - connectivity</v>
      </c>
      <c r="D362" s="16" t="s">
        <v>564</v>
      </c>
      <c r="E362" s="666" t="s">
        <v>565</v>
      </c>
      <c r="F362" s="653" t="s">
        <v>566</v>
      </c>
    </row>
    <row r="363" spans="1:6" x14ac:dyDescent="0.75">
      <c r="A363" s="505" t="s">
        <v>432</v>
      </c>
      <c r="B363" s="23">
        <v>363</v>
      </c>
      <c r="C363" s="501" t="str">
        <f t="shared" si="5"/>
        <v>HVAC interaction control</v>
      </c>
      <c r="D363" s="17" t="s">
        <v>567</v>
      </c>
      <c r="E363" s="666" t="s">
        <v>568</v>
      </c>
      <c r="F363" s="655" t="s">
        <v>569</v>
      </c>
    </row>
    <row r="364" spans="1:6" x14ac:dyDescent="0.75">
      <c r="A364" s="505" t="s">
        <v>432</v>
      </c>
      <c r="B364" s="23">
        <v>364</v>
      </c>
      <c r="C364" s="501" t="str">
        <f t="shared" si="5"/>
        <v>Fault detection</v>
      </c>
      <c r="D364" s="17" t="s">
        <v>570</v>
      </c>
      <c r="E364" s="666" t="s">
        <v>571</v>
      </c>
      <c r="F364" s="655" t="s">
        <v>572</v>
      </c>
    </row>
    <row r="365" spans="1:6" ht="29.5" x14ac:dyDescent="0.75">
      <c r="A365" s="505" t="s">
        <v>432</v>
      </c>
      <c r="B365" s="23">
        <v>365</v>
      </c>
      <c r="C365" s="501" t="str">
        <f t="shared" si="5"/>
        <v>TBS interaction control</v>
      </c>
      <c r="D365" s="17" t="s">
        <v>573</v>
      </c>
      <c r="E365" s="666" t="s">
        <v>574</v>
      </c>
      <c r="F365" s="655" t="s">
        <v>575</v>
      </c>
    </row>
    <row r="366" spans="1:6" ht="29.5" x14ac:dyDescent="0.75">
      <c r="A366" s="505" t="s">
        <v>432</v>
      </c>
      <c r="B366" s="23">
        <v>366</v>
      </c>
      <c r="C366" s="501" t="str">
        <f t="shared" si="5"/>
        <v xml:space="preserve">Feedback - Reporting information </v>
      </c>
      <c r="D366" s="17" t="s">
        <v>534</v>
      </c>
      <c r="E366" s="666" t="s">
        <v>535</v>
      </c>
      <c r="F366" s="655" t="s">
        <v>536</v>
      </c>
    </row>
    <row r="367" spans="1:6" ht="29.5" x14ac:dyDescent="0.75">
      <c r="A367" s="505" t="s">
        <v>432</v>
      </c>
      <c r="B367" s="23">
        <v>367</v>
      </c>
      <c r="C367" s="501" t="str">
        <f t="shared" si="5"/>
        <v>Smart Grid Integration</v>
      </c>
      <c r="D367" s="17" t="s">
        <v>576</v>
      </c>
      <c r="E367" s="666" t="s">
        <v>577</v>
      </c>
      <c r="F367" s="655" t="s">
        <v>578</v>
      </c>
    </row>
    <row r="368" spans="1:6" ht="29.5" x14ac:dyDescent="0.75">
      <c r="A368" s="505" t="s">
        <v>432</v>
      </c>
      <c r="B368" s="23">
        <v>368</v>
      </c>
      <c r="C368" s="501" t="str">
        <f t="shared" si="5"/>
        <v xml:space="preserve">Feedback - Reporting information </v>
      </c>
      <c r="D368" s="17" t="s">
        <v>534</v>
      </c>
      <c r="E368" s="666" t="s">
        <v>535</v>
      </c>
      <c r="F368" s="655" t="s">
        <v>536</v>
      </c>
    </row>
    <row r="369" spans="1:6" x14ac:dyDescent="0.75">
      <c r="A369" s="505" t="s">
        <v>432</v>
      </c>
      <c r="B369" s="23">
        <v>369</v>
      </c>
      <c r="C369" s="501" t="str">
        <f t="shared" si="5"/>
        <v>Override control</v>
      </c>
      <c r="D369" s="17" t="s">
        <v>579</v>
      </c>
      <c r="E369" s="666" t="s">
        <v>580</v>
      </c>
      <c r="F369" s="655" t="s">
        <v>581</v>
      </c>
    </row>
    <row r="370" spans="1:6" ht="103.25" x14ac:dyDescent="0.75">
      <c r="A370" s="505" t="s">
        <v>432</v>
      </c>
      <c r="B370" s="23">
        <v>370</v>
      </c>
      <c r="C370" s="501" t="str">
        <f t="shared" si="5"/>
        <v>Single platform that allows automated control &amp; coordination between TBS + optimization of energy flow based on occupancy, weather and grid signals</v>
      </c>
      <c r="D370" s="17" t="s">
        <v>582</v>
      </c>
      <c r="E370" s="666" t="s">
        <v>583</v>
      </c>
      <c r="F370" s="655" t="s">
        <v>584</v>
      </c>
    </row>
    <row r="371" spans="1:6" ht="16" x14ac:dyDescent="0.75">
      <c r="A371" s="505" t="s">
        <v>432</v>
      </c>
      <c r="B371" s="23">
        <v>371</v>
      </c>
      <c r="C371" s="501" t="str">
        <f t="shared" si="5"/>
        <v>Smart ready service</v>
      </c>
      <c r="D371" s="6" t="s">
        <v>585</v>
      </c>
      <c r="E371" s="564" t="s">
        <v>586</v>
      </c>
      <c r="F371" s="643" t="s">
        <v>585</v>
      </c>
    </row>
    <row r="372" spans="1:6" ht="16" x14ac:dyDescent="0.75">
      <c r="A372" s="505" t="s">
        <v>432</v>
      </c>
      <c r="B372" s="23">
        <v>372</v>
      </c>
      <c r="C372" s="501">
        <f t="shared" si="5"/>
        <v>0</v>
      </c>
      <c r="D372" s="6"/>
      <c r="E372" s="517"/>
      <c r="F372" s="643" t="s">
        <v>160</v>
      </c>
    </row>
    <row r="373" spans="1:6" ht="16" x14ac:dyDescent="0.75">
      <c r="A373" s="505" t="s">
        <v>432</v>
      </c>
      <c r="B373" s="23">
        <v>373</v>
      </c>
      <c r="C373" s="501">
        <f t="shared" si="5"/>
        <v>0</v>
      </c>
      <c r="D373" s="6"/>
      <c r="E373" s="517"/>
      <c r="F373" s="643" t="s">
        <v>160</v>
      </c>
    </row>
    <row r="374" spans="1:6" x14ac:dyDescent="0.75">
      <c r="A374" s="505" t="s">
        <v>432</v>
      </c>
      <c r="B374" s="23">
        <v>374</v>
      </c>
      <c r="C374" s="501" t="str">
        <f t="shared" si="5"/>
        <v>Heat emission control</v>
      </c>
      <c r="D374" s="8" t="s">
        <v>587</v>
      </c>
      <c r="E374" s="667" t="s">
        <v>588</v>
      </c>
      <c r="F374" s="644" t="s">
        <v>589</v>
      </c>
    </row>
    <row r="375" spans="1:6" ht="44.25" x14ac:dyDescent="0.75">
      <c r="A375" s="505" t="s">
        <v>432</v>
      </c>
      <c r="B375" s="23">
        <v>375</v>
      </c>
      <c r="C375" s="501" t="str">
        <f t="shared" si="5"/>
        <v>Emission control for TABS (heating mode)</v>
      </c>
      <c r="D375" s="8" t="s">
        <v>590</v>
      </c>
      <c r="E375" s="667" t="s">
        <v>591</v>
      </c>
      <c r="F375" s="644" t="s">
        <v>592</v>
      </c>
    </row>
    <row r="376" spans="1:6" ht="103.25" x14ac:dyDescent="0.75">
      <c r="A376" s="505" t="s">
        <v>432</v>
      </c>
      <c r="B376" s="23">
        <v>376</v>
      </c>
      <c r="C376" s="501" t="str">
        <f t="shared" si="5"/>
        <v>Control of distribution fluid temperature (supply or return air flow or water flow) - Similar function can be applied to the control of direct electric heating networks</v>
      </c>
      <c r="D376" s="8" t="s">
        <v>593</v>
      </c>
      <c r="E376" s="667" t="s">
        <v>594</v>
      </c>
      <c r="F376" s="644" t="s">
        <v>595</v>
      </c>
    </row>
    <row r="377" spans="1:6" ht="29.5" x14ac:dyDescent="0.75">
      <c r="A377" s="505" t="s">
        <v>432</v>
      </c>
      <c r="B377" s="23">
        <v>377</v>
      </c>
      <c r="C377" s="501" t="str">
        <f t="shared" si="5"/>
        <v>Control of distribution pumps in networks</v>
      </c>
      <c r="D377" s="8" t="s">
        <v>596</v>
      </c>
      <c r="E377" s="667" t="s">
        <v>597</v>
      </c>
      <c r="F377" s="644" t="s">
        <v>598</v>
      </c>
    </row>
    <row r="378" spans="1:6" ht="44.25" x14ac:dyDescent="0.75">
      <c r="A378" s="505" t="s">
        <v>432</v>
      </c>
      <c r="B378" s="23">
        <v>378</v>
      </c>
      <c r="C378" s="501" t="str">
        <f t="shared" si="5"/>
        <v>Thermal Energy Storage (TES) for building heating (excluding TABS)</v>
      </c>
      <c r="D378" s="8" t="s">
        <v>599</v>
      </c>
      <c r="E378" s="666" t="s">
        <v>600</v>
      </c>
      <c r="F378" s="644" t="s">
        <v>601</v>
      </c>
    </row>
    <row r="379" spans="1:6" ht="29.5" x14ac:dyDescent="0.75">
      <c r="A379" s="505" t="s">
        <v>432</v>
      </c>
      <c r="B379" s="23">
        <v>379</v>
      </c>
      <c r="C379" s="501" t="str">
        <f t="shared" si="5"/>
        <v>Heat generator control (all except heat pumps)</v>
      </c>
      <c r="D379" s="8" t="s">
        <v>602</v>
      </c>
      <c r="E379" s="667" t="s">
        <v>603</v>
      </c>
      <c r="F379" s="644" t="s">
        <v>604</v>
      </c>
    </row>
    <row r="380" spans="1:6" ht="29.5" x14ac:dyDescent="0.75">
      <c r="A380" s="505" t="s">
        <v>432</v>
      </c>
      <c r="B380" s="23">
        <v>380</v>
      </c>
      <c r="C380" s="501" t="str">
        <f t="shared" si="5"/>
        <v>Heat generator control (for heat pumps)</v>
      </c>
      <c r="D380" s="8" t="s">
        <v>605</v>
      </c>
      <c r="E380" s="666" t="s">
        <v>606</v>
      </c>
      <c r="F380" s="644" t="s">
        <v>607</v>
      </c>
    </row>
    <row r="381" spans="1:6" ht="44.25" x14ac:dyDescent="0.75">
      <c r="A381" s="505" t="s">
        <v>432</v>
      </c>
      <c r="B381" s="23">
        <v>381</v>
      </c>
      <c r="C381" s="501" t="str">
        <f t="shared" si="5"/>
        <v>Sequencing in case of different heat generators</v>
      </c>
      <c r="D381" s="8" t="s">
        <v>608</v>
      </c>
      <c r="E381" s="666" t="s">
        <v>609</v>
      </c>
      <c r="F381" s="644" t="s">
        <v>610</v>
      </c>
    </row>
    <row r="382" spans="1:6" ht="29.5" x14ac:dyDescent="0.75">
      <c r="A382" s="505" t="s">
        <v>432</v>
      </c>
      <c r="B382" s="23">
        <v>382</v>
      </c>
      <c r="C382" s="501" t="str">
        <f t="shared" si="5"/>
        <v>Report information regarding heating system performance</v>
      </c>
      <c r="D382" s="8" t="s">
        <v>611</v>
      </c>
      <c r="E382" s="666" t="s">
        <v>612</v>
      </c>
      <c r="F382" s="644" t="s">
        <v>613</v>
      </c>
    </row>
    <row r="383" spans="1:6" x14ac:dyDescent="0.75">
      <c r="A383" s="505" t="s">
        <v>432</v>
      </c>
      <c r="B383" s="23">
        <v>383</v>
      </c>
      <c r="C383" s="501" t="str">
        <f t="shared" si="5"/>
        <v>Flexibility and grid interaction</v>
      </c>
      <c r="D383" s="8" t="s">
        <v>512</v>
      </c>
      <c r="E383" s="666" t="s">
        <v>524</v>
      </c>
      <c r="F383" s="644" t="s">
        <v>514</v>
      </c>
    </row>
    <row r="384" spans="1:6" ht="73.75" x14ac:dyDescent="0.75">
      <c r="A384" s="505" t="s">
        <v>432</v>
      </c>
      <c r="B384" s="23">
        <v>384</v>
      </c>
      <c r="C384" s="501" t="str">
        <f t="shared" si="5"/>
        <v>Control of DHW storage charging (with direct electric heating or integrated electric heat pump)</v>
      </c>
      <c r="D384" s="10" t="s">
        <v>614</v>
      </c>
      <c r="E384" s="667" t="s">
        <v>615</v>
      </c>
      <c r="F384" s="646" t="s">
        <v>616</v>
      </c>
    </row>
    <row r="385" spans="1:6" ht="44.25" x14ac:dyDescent="0.75">
      <c r="A385" s="505" t="s">
        <v>432</v>
      </c>
      <c r="B385" s="23">
        <v>385</v>
      </c>
      <c r="C385" s="501" t="str">
        <f t="shared" si="5"/>
        <v>Control of DHW storage charging (using hot water generation)</v>
      </c>
      <c r="D385" s="10" t="s">
        <v>617</v>
      </c>
      <c r="E385" s="667" t="s">
        <v>618</v>
      </c>
      <c r="F385" s="646" t="s">
        <v>619</v>
      </c>
    </row>
    <row r="386" spans="1:6" ht="59" x14ac:dyDescent="0.75">
      <c r="A386" s="505" t="s">
        <v>432</v>
      </c>
      <c r="B386" s="23">
        <v>386</v>
      </c>
      <c r="C386" s="501" t="str">
        <f t="shared" ref="C386:C449" si="6">HLOOKUP($C$1,$D$1:$I$9948,$B386,FALSE)</f>
        <v>Control of DHW storage charging (with solar collector and supplymentary heat generation)</v>
      </c>
      <c r="D386" s="10" t="s">
        <v>620</v>
      </c>
      <c r="E386" s="667" t="s">
        <v>621</v>
      </c>
      <c r="F386" s="646" t="s">
        <v>622</v>
      </c>
    </row>
    <row r="387" spans="1:6" ht="44.25" x14ac:dyDescent="0.75">
      <c r="A387" s="505" t="s">
        <v>432</v>
      </c>
      <c r="B387" s="23">
        <v>387</v>
      </c>
      <c r="C387" s="501" t="str">
        <f t="shared" si="6"/>
        <v>Sequencing in case of different DHW generators</v>
      </c>
      <c r="D387" s="10" t="s">
        <v>623</v>
      </c>
      <c r="E387" s="666" t="s">
        <v>624</v>
      </c>
      <c r="F387" s="646" t="s">
        <v>625</v>
      </c>
    </row>
    <row r="388" spans="1:6" ht="44.25" x14ac:dyDescent="0.75">
      <c r="A388" s="505" t="s">
        <v>432</v>
      </c>
      <c r="B388" s="23">
        <v>388</v>
      </c>
      <c r="C388" s="501" t="str">
        <f t="shared" si="6"/>
        <v>Report information regarding domestic hot water performance</v>
      </c>
      <c r="D388" s="10" t="s">
        <v>626</v>
      </c>
      <c r="E388" s="666" t="s">
        <v>627</v>
      </c>
      <c r="F388" s="646" t="s">
        <v>628</v>
      </c>
    </row>
    <row r="389" spans="1:6" ht="29.5" x14ac:dyDescent="0.75">
      <c r="A389" s="505" t="s">
        <v>432</v>
      </c>
      <c r="B389" s="23">
        <v>389</v>
      </c>
      <c r="C389" s="501" t="str">
        <f t="shared" si="6"/>
        <v>Cooling emission control</v>
      </c>
      <c r="D389" s="11" t="s">
        <v>629</v>
      </c>
      <c r="E389" s="667" t="s">
        <v>588</v>
      </c>
      <c r="F389" s="647" t="s">
        <v>630</v>
      </c>
    </row>
    <row r="390" spans="1:6" ht="29.5" x14ac:dyDescent="0.75">
      <c r="A390" s="505" t="s">
        <v>432</v>
      </c>
      <c r="B390" s="23">
        <v>390</v>
      </c>
      <c r="C390" s="501" t="str">
        <f t="shared" si="6"/>
        <v>Emission control for TABS (cooling mode)</v>
      </c>
      <c r="D390" s="11" t="s">
        <v>631</v>
      </c>
      <c r="E390" s="667" t="s">
        <v>632</v>
      </c>
      <c r="F390" s="647" t="s">
        <v>633</v>
      </c>
    </row>
    <row r="391" spans="1:6" ht="59" x14ac:dyDescent="0.75">
      <c r="A391" s="505" t="s">
        <v>432</v>
      </c>
      <c r="B391" s="23">
        <v>391</v>
      </c>
      <c r="C391" s="501" t="str">
        <f t="shared" si="6"/>
        <v>Control of distribution network chilled water temperature (supply or return)</v>
      </c>
      <c r="D391" s="11" t="s">
        <v>634</v>
      </c>
      <c r="E391" s="667" t="s">
        <v>635</v>
      </c>
      <c r="F391" s="647" t="s">
        <v>636</v>
      </c>
    </row>
    <row r="392" spans="1:6" ht="29.5" x14ac:dyDescent="0.75">
      <c r="A392" s="505" t="s">
        <v>432</v>
      </c>
      <c r="B392" s="23">
        <v>392</v>
      </c>
      <c r="C392" s="501" t="str">
        <f t="shared" si="6"/>
        <v>Control of distribution pumps in networks</v>
      </c>
      <c r="D392" s="11" t="s">
        <v>596</v>
      </c>
      <c r="E392" s="667" t="s">
        <v>597</v>
      </c>
      <c r="F392" s="647" t="s">
        <v>598</v>
      </c>
    </row>
    <row r="393" spans="1:6" ht="59" x14ac:dyDescent="0.75">
      <c r="A393" s="505" t="s">
        <v>432</v>
      </c>
      <c r="B393" s="23">
        <v>393</v>
      </c>
      <c r="C393" s="501" t="str">
        <f t="shared" si="6"/>
        <v>Interlock: avoiding simultaneous heating and cooling in the same room</v>
      </c>
      <c r="D393" s="11" t="s">
        <v>637</v>
      </c>
      <c r="E393" s="666" t="s">
        <v>638</v>
      </c>
      <c r="F393" s="647" t="s">
        <v>639</v>
      </c>
    </row>
    <row r="394" spans="1:6" ht="44.25" x14ac:dyDescent="0.75">
      <c r="A394" s="505" t="s">
        <v>432</v>
      </c>
      <c r="B394" s="23">
        <v>394</v>
      </c>
      <c r="C394" s="501" t="str">
        <f t="shared" si="6"/>
        <v>Control of Thermal Energy Storage (TES) operation</v>
      </c>
      <c r="D394" s="11" t="s">
        <v>640</v>
      </c>
      <c r="E394" s="667" t="s">
        <v>641</v>
      </c>
      <c r="F394" s="647" t="s">
        <v>642</v>
      </c>
    </row>
    <row r="395" spans="1:6" ht="29.5" x14ac:dyDescent="0.75">
      <c r="A395" s="505" t="s">
        <v>432</v>
      </c>
      <c r="B395" s="23">
        <v>395</v>
      </c>
      <c r="C395" s="501" t="str">
        <f t="shared" si="6"/>
        <v>Generator control for cooling</v>
      </c>
      <c r="D395" s="11" t="s">
        <v>643</v>
      </c>
      <c r="E395" s="667" t="s">
        <v>644</v>
      </c>
      <c r="F395" s="647" t="s">
        <v>645</v>
      </c>
    </row>
    <row r="396" spans="1:6" ht="29.5" x14ac:dyDescent="0.75">
      <c r="A396" s="505" t="s">
        <v>432</v>
      </c>
      <c r="B396" s="23">
        <v>396</v>
      </c>
      <c r="C396" s="501" t="str">
        <f t="shared" si="6"/>
        <v>Sequencing of different cooling generators</v>
      </c>
      <c r="D396" s="11" t="s">
        <v>646</v>
      </c>
      <c r="E396" s="667" t="s">
        <v>647</v>
      </c>
      <c r="F396" s="647" t="s">
        <v>648</v>
      </c>
    </row>
    <row r="397" spans="1:6" ht="44.25" x14ac:dyDescent="0.75">
      <c r="A397" s="505" t="s">
        <v>432</v>
      </c>
      <c r="B397" s="23">
        <v>397</v>
      </c>
      <c r="C397" s="501" t="str">
        <f t="shared" si="6"/>
        <v>Report information regarding cooling system performance</v>
      </c>
      <c r="D397" s="11" t="s">
        <v>649</v>
      </c>
      <c r="E397" s="666" t="s">
        <v>650</v>
      </c>
      <c r="F397" s="647" t="s">
        <v>651</v>
      </c>
    </row>
    <row r="398" spans="1:6" x14ac:dyDescent="0.75">
      <c r="A398" s="505" t="s">
        <v>432</v>
      </c>
      <c r="B398" s="23">
        <v>398</v>
      </c>
      <c r="C398" s="501" t="str">
        <f t="shared" si="6"/>
        <v>Flexibility and grid interaction</v>
      </c>
      <c r="D398" s="11" t="s">
        <v>512</v>
      </c>
      <c r="E398" s="667" t="s">
        <v>524</v>
      </c>
      <c r="F398" s="647" t="s">
        <v>514</v>
      </c>
    </row>
    <row r="399" spans="1:6" ht="29.5" x14ac:dyDescent="0.75">
      <c r="A399" s="505" t="s">
        <v>432</v>
      </c>
      <c r="B399" s="23">
        <v>399</v>
      </c>
      <c r="C399" s="501" t="str">
        <f t="shared" si="6"/>
        <v>Supply air flow control at the room level</v>
      </c>
      <c r="D399" s="12" t="s">
        <v>652</v>
      </c>
      <c r="E399" s="667" t="s">
        <v>653</v>
      </c>
      <c r="F399" s="648" t="s">
        <v>654</v>
      </c>
    </row>
    <row r="400" spans="1:6" ht="44.25" x14ac:dyDescent="0.75">
      <c r="A400" s="505" t="s">
        <v>432</v>
      </c>
      <c r="B400" s="23">
        <v>400</v>
      </c>
      <c r="C400" s="501" t="str">
        <f t="shared" si="6"/>
        <v>Air flow or pressure control at the air handler level</v>
      </c>
      <c r="D400" s="12" t="s">
        <v>655</v>
      </c>
      <c r="E400" s="667" t="s">
        <v>656</v>
      </c>
      <c r="F400" s="648" t="s">
        <v>657</v>
      </c>
    </row>
    <row r="401" spans="1:6" ht="29.5" x14ac:dyDescent="0.75">
      <c r="A401" s="505" t="s">
        <v>432</v>
      </c>
      <c r="B401" s="23">
        <v>401</v>
      </c>
      <c r="C401" s="501" t="str">
        <f t="shared" si="6"/>
        <v>Heat recovery control:
prevention of overheating</v>
      </c>
      <c r="D401" s="12" t="s">
        <v>658</v>
      </c>
      <c r="E401" s="667" t="s">
        <v>659</v>
      </c>
      <c r="F401" s="648" t="s">
        <v>660</v>
      </c>
    </row>
    <row r="402" spans="1:6" ht="44.25" x14ac:dyDescent="0.75">
      <c r="A402" s="505" t="s">
        <v>432</v>
      </c>
      <c r="B402" s="23">
        <v>402</v>
      </c>
      <c r="C402" s="501" t="str">
        <f t="shared" si="6"/>
        <v>Supply air temperature control at the air handling unit level</v>
      </c>
      <c r="D402" s="12" t="s">
        <v>661</v>
      </c>
      <c r="E402" s="666" t="s">
        <v>662</v>
      </c>
      <c r="F402" s="648" t="s">
        <v>663</v>
      </c>
    </row>
    <row r="403" spans="1:6" ht="29.5" x14ac:dyDescent="0.75">
      <c r="A403" s="505" t="s">
        <v>432</v>
      </c>
      <c r="B403" s="23">
        <v>403</v>
      </c>
      <c r="C403" s="501" t="str">
        <f t="shared" si="6"/>
        <v>Free cooling with mechanical ventilation system</v>
      </c>
      <c r="D403" s="12" t="s">
        <v>664</v>
      </c>
      <c r="E403" s="667" t="s">
        <v>665</v>
      </c>
      <c r="F403" s="648" t="s">
        <v>666</v>
      </c>
    </row>
    <row r="404" spans="1:6" ht="29.5" x14ac:dyDescent="0.75">
      <c r="A404" s="505" t="s">
        <v>432</v>
      </c>
      <c r="B404" s="23">
        <v>404</v>
      </c>
      <c r="C404" s="501" t="str">
        <f t="shared" si="6"/>
        <v>Reporting information regarding IAQ</v>
      </c>
      <c r="D404" s="12" t="s">
        <v>667</v>
      </c>
      <c r="E404" s="666" t="s">
        <v>668</v>
      </c>
      <c r="F404" s="648" t="s">
        <v>669</v>
      </c>
    </row>
    <row r="405" spans="1:6" ht="29.5" x14ac:dyDescent="0.75">
      <c r="A405" s="505" t="s">
        <v>432</v>
      </c>
      <c r="B405" s="23">
        <v>405</v>
      </c>
      <c r="C405" s="501" t="str">
        <f t="shared" si="6"/>
        <v>Occupancy control for indoor lighting</v>
      </c>
      <c r="D405" s="13" t="s">
        <v>670</v>
      </c>
      <c r="E405" s="667" t="s">
        <v>671</v>
      </c>
      <c r="F405" s="650" t="s">
        <v>672</v>
      </c>
    </row>
    <row r="406" spans="1:6" ht="44.25" x14ac:dyDescent="0.75">
      <c r="A406" s="505" t="s">
        <v>432</v>
      </c>
      <c r="B406" s="23">
        <v>406</v>
      </c>
      <c r="C406" s="501" t="str">
        <f t="shared" si="6"/>
        <v>Control artificial lighting power based on daylight levels</v>
      </c>
      <c r="D406" s="13" t="s">
        <v>540</v>
      </c>
      <c r="E406" s="667" t="s">
        <v>541</v>
      </c>
      <c r="F406" s="650" t="s">
        <v>673</v>
      </c>
    </row>
    <row r="407" spans="1:6" ht="29.5" x14ac:dyDescent="0.75">
      <c r="A407" s="505" t="s">
        <v>432</v>
      </c>
      <c r="B407" s="23">
        <v>407</v>
      </c>
      <c r="C407" s="501" t="str">
        <f t="shared" si="6"/>
        <v>Window solar shading control</v>
      </c>
      <c r="D407" s="14" t="s">
        <v>674</v>
      </c>
      <c r="E407" s="666" t="s">
        <v>675</v>
      </c>
      <c r="F407" s="651" t="s">
        <v>676</v>
      </c>
    </row>
    <row r="408" spans="1:6" ht="44.25" x14ac:dyDescent="0.75">
      <c r="A408" s="505" t="s">
        <v>432</v>
      </c>
      <c r="B408" s="23">
        <v>408</v>
      </c>
      <c r="C408" s="501" t="str">
        <f t="shared" si="6"/>
        <v>Window open/closed control, combined with HVAC system</v>
      </c>
      <c r="D408" s="14" t="s">
        <v>677</v>
      </c>
      <c r="E408" s="666" t="s">
        <v>678</v>
      </c>
      <c r="F408" s="651" t="s">
        <v>679</v>
      </c>
    </row>
    <row r="409" spans="1:6" ht="59" x14ac:dyDescent="0.75">
      <c r="A409" s="505" t="s">
        <v>432</v>
      </c>
      <c r="B409" s="23">
        <v>409</v>
      </c>
      <c r="C409" s="501" t="str">
        <f t="shared" si="6"/>
        <v>Reporting information regarding performance of dynamic building envelope systems</v>
      </c>
      <c r="D409" s="14" t="s">
        <v>680</v>
      </c>
      <c r="E409" s="666" t="s">
        <v>681</v>
      </c>
      <c r="F409" s="651" t="s">
        <v>682</v>
      </c>
    </row>
    <row r="410" spans="1:6" ht="44.25" x14ac:dyDescent="0.75">
      <c r="A410" s="505" t="s">
        <v>432</v>
      </c>
      <c r="B410" s="23">
        <v>410</v>
      </c>
      <c r="C410" s="501" t="str">
        <f t="shared" si="6"/>
        <v>Reporting information regarding local electricity generation</v>
      </c>
      <c r="D410" s="15" t="s">
        <v>683</v>
      </c>
      <c r="E410" s="666" t="s">
        <v>684</v>
      </c>
      <c r="F410" s="652" t="s">
        <v>685</v>
      </c>
    </row>
    <row r="411" spans="1:6" ht="29.5" x14ac:dyDescent="0.75">
      <c r="A411" s="505" t="s">
        <v>432</v>
      </c>
      <c r="B411" s="23">
        <v>411</v>
      </c>
      <c r="C411" s="501" t="str">
        <f t="shared" si="6"/>
        <v>Storage of (locally generated) electricity</v>
      </c>
      <c r="D411" s="15" t="s">
        <v>686</v>
      </c>
      <c r="E411" s="666" t="s">
        <v>687</v>
      </c>
      <c r="F411" s="652" t="s">
        <v>688</v>
      </c>
    </row>
    <row r="412" spans="1:6" ht="29.5" x14ac:dyDescent="0.75">
      <c r="A412" s="505" t="s">
        <v>432</v>
      </c>
      <c r="B412" s="23">
        <v>412</v>
      </c>
      <c r="C412" s="501" t="str">
        <f t="shared" si="6"/>
        <v>Optimizing self-consumption of locally generated electricity</v>
      </c>
      <c r="D412" s="15" t="s">
        <v>689</v>
      </c>
      <c r="E412" s="666" t="s">
        <v>690</v>
      </c>
      <c r="F412" s="652" t="s">
        <v>691</v>
      </c>
    </row>
    <row r="413" spans="1:6" ht="29.5" x14ac:dyDescent="0.75">
      <c r="A413" s="505" t="s">
        <v>432</v>
      </c>
      <c r="B413" s="23">
        <v>413</v>
      </c>
      <c r="C413" s="501" t="str">
        <f t="shared" si="6"/>
        <v>Control of combined heat and power plant (CHP)</v>
      </c>
      <c r="D413" s="15" t="s">
        <v>692</v>
      </c>
      <c r="E413" s="666" t="s">
        <v>693</v>
      </c>
      <c r="F413" s="652" t="s">
        <v>694</v>
      </c>
    </row>
    <row r="414" spans="1:6" ht="29.5" x14ac:dyDescent="0.75">
      <c r="A414" s="505" t="s">
        <v>432</v>
      </c>
      <c r="B414" s="23">
        <v>414</v>
      </c>
      <c r="C414" s="501" t="str">
        <f t="shared" si="6"/>
        <v>Support of (micro)grid operation modes</v>
      </c>
      <c r="D414" s="15" t="s">
        <v>695</v>
      </c>
      <c r="E414" s="666" t="s">
        <v>696</v>
      </c>
      <c r="F414" s="652" t="s">
        <v>697</v>
      </c>
    </row>
    <row r="415" spans="1:6" ht="29.5" x14ac:dyDescent="0.75">
      <c r="A415" s="505" t="s">
        <v>432</v>
      </c>
      <c r="B415" s="23">
        <v>415</v>
      </c>
      <c r="C415" s="501" t="str">
        <f t="shared" si="6"/>
        <v>Reporting information regarding energy storage</v>
      </c>
      <c r="D415" s="15" t="s">
        <v>698</v>
      </c>
      <c r="E415" s="666" t="s">
        <v>699</v>
      </c>
      <c r="F415" s="652" t="s">
        <v>700</v>
      </c>
    </row>
    <row r="416" spans="1:6" ht="44.25" x14ac:dyDescent="0.75">
      <c r="A416" s="505" t="s">
        <v>432</v>
      </c>
      <c r="B416" s="23">
        <v>416</v>
      </c>
      <c r="C416" s="501" t="str">
        <f t="shared" si="6"/>
        <v>Reporting information regarding electricity consumption</v>
      </c>
      <c r="D416" s="15" t="s">
        <v>701</v>
      </c>
      <c r="E416" s="666" t="s">
        <v>702</v>
      </c>
      <c r="F416" s="652" t="s">
        <v>703</v>
      </c>
    </row>
    <row r="417" spans="1:6" x14ac:dyDescent="0.75">
      <c r="A417" s="505" t="s">
        <v>432</v>
      </c>
      <c r="B417" s="23">
        <v>417</v>
      </c>
      <c r="C417" s="501" t="str">
        <f t="shared" si="6"/>
        <v>EV Charging Capacity</v>
      </c>
      <c r="D417" s="16" t="s">
        <v>704</v>
      </c>
      <c r="E417" s="666" t="s">
        <v>705</v>
      </c>
      <c r="F417" s="653" t="s">
        <v>706</v>
      </c>
    </row>
    <row r="418" spans="1:6" ht="29.5" x14ac:dyDescent="0.75">
      <c r="A418" s="505" t="s">
        <v>432</v>
      </c>
      <c r="B418" s="23">
        <v>418</v>
      </c>
      <c r="C418" s="501" t="str">
        <f t="shared" si="6"/>
        <v>EV Charging Grid balancing</v>
      </c>
      <c r="D418" s="16" t="s">
        <v>707</v>
      </c>
      <c r="E418" s="666" t="s">
        <v>708</v>
      </c>
      <c r="F418" s="653" t="s">
        <v>709</v>
      </c>
    </row>
    <row r="419" spans="1:6" ht="44.25" x14ac:dyDescent="0.75">
      <c r="A419" s="505" t="s">
        <v>432</v>
      </c>
      <c r="B419" s="23">
        <v>419</v>
      </c>
      <c r="C419" s="501" t="str">
        <f t="shared" si="6"/>
        <v>EV charging information and connectivity</v>
      </c>
      <c r="D419" s="16" t="s">
        <v>710</v>
      </c>
      <c r="E419" s="666" t="s">
        <v>711</v>
      </c>
      <c r="F419" s="653" t="s">
        <v>712</v>
      </c>
    </row>
    <row r="420" spans="1:6" ht="29.5" x14ac:dyDescent="0.75">
      <c r="A420" s="505" t="s">
        <v>432</v>
      </c>
      <c r="B420" s="23">
        <v>420</v>
      </c>
      <c r="C420" s="501" t="str">
        <f t="shared" si="6"/>
        <v>Run time management of HVAC systems</v>
      </c>
      <c r="D420" s="17" t="s">
        <v>713</v>
      </c>
      <c r="E420" s="666" t="s">
        <v>714</v>
      </c>
      <c r="F420" s="655" t="s">
        <v>715</v>
      </c>
    </row>
    <row r="421" spans="1:6" ht="59" x14ac:dyDescent="0.75">
      <c r="A421" s="505" t="s">
        <v>432</v>
      </c>
      <c r="B421" s="23">
        <v>421</v>
      </c>
      <c r="C421" s="501" t="str">
        <f t="shared" si="6"/>
        <v>Detecting faults of technical building systems and providing support to the diagnosis of these faults</v>
      </c>
      <c r="D421" s="17" t="s">
        <v>716</v>
      </c>
      <c r="E421" s="666" t="s">
        <v>717</v>
      </c>
      <c r="F421" s="655" t="s">
        <v>718</v>
      </c>
    </row>
    <row r="422" spans="1:6" ht="29.5" x14ac:dyDescent="0.75">
      <c r="A422" s="505" t="s">
        <v>432</v>
      </c>
      <c r="B422" s="23">
        <v>422</v>
      </c>
      <c r="C422" s="501" t="str">
        <f t="shared" si="6"/>
        <v>Occupancy detection: connected services</v>
      </c>
      <c r="D422" s="17" t="s">
        <v>719</v>
      </c>
      <c r="E422" s="666" t="s">
        <v>720</v>
      </c>
      <c r="F422" s="655" t="s">
        <v>721</v>
      </c>
    </row>
    <row r="423" spans="1:6" ht="59" x14ac:dyDescent="0.75">
      <c r="A423" s="505" t="s">
        <v>432</v>
      </c>
      <c r="B423" s="23">
        <v>423</v>
      </c>
      <c r="C423" s="501" t="str">
        <f t="shared" si="6"/>
        <v>Central reporting of TBS performance and energy use</v>
      </c>
      <c r="D423" s="17" t="s">
        <v>722</v>
      </c>
      <c r="E423" s="666" t="s">
        <v>723</v>
      </c>
      <c r="F423" s="655" t="s">
        <v>724</v>
      </c>
    </row>
    <row r="424" spans="1:6" ht="29.5" x14ac:dyDescent="0.75">
      <c r="A424" s="505" t="s">
        <v>432</v>
      </c>
      <c r="B424" s="23">
        <v>424</v>
      </c>
      <c r="C424" s="501" t="str">
        <f t="shared" si="6"/>
        <v>Smart Grid Integration</v>
      </c>
      <c r="D424" s="17" t="s">
        <v>576</v>
      </c>
      <c r="E424" s="666" t="s">
        <v>725</v>
      </c>
      <c r="F424" s="655" t="s">
        <v>578</v>
      </c>
    </row>
    <row r="425" spans="1:6" ht="59" x14ac:dyDescent="0.75">
      <c r="A425" s="505" t="s">
        <v>432</v>
      </c>
      <c r="B425" s="23">
        <v>425</v>
      </c>
      <c r="C425" s="501" t="str">
        <f t="shared" si="6"/>
        <v>Reporting information regarding demand side management performance and operation</v>
      </c>
      <c r="D425" s="17" t="s">
        <v>726</v>
      </c>
      <c r="E425" s="666" t="s">
        <v>727</v>
      </c>
      <c r="F425" s="655" t="s">
        <v>728</v>
      </c>
    </row>
    <row r="426" spans="1:6" ht="29.5" x14ac:dyDescent="0.75">
      <c r="A426" s="505" t="s">
        <v>432</v>
      </c>
      <c r="B426" s="23">
        <v>426</v>
      </c>
      <c r="C426" s="501" t="str">
        <f t="shared" si="6"/>
        <v>Override of DSM control</v>
      </c>
      <c r="D426" s="17" t="s">
        <v>729</v>
      </c>
      <c r="E426" s="666" t="s">
        <v>730</v>
      </c>
      <c r="F426" s="655" t="s">
        <v>731</v>
      </c>
    </row>
    <row r="427" spans="1:6" ht="103.25" x14ac:dyDescent="0.75">
      <c r="A427" s="505" t="s">
        <v>432</v>
      </c>
      <c r="B427" s="23">
        <v>427</v>
      </c>
      <c r="C427" s="501" t="str">
        <f t="shared" si="6"/>
        <v>Single platform that allows automated control &amp; coordination between TBS + optimization of energy flow based on occupancy, weather and grid signals</v>
      </c>
      <c r="D427" s="17" t="s">
        <v>582</v>
      </c>
      <c r="E427" s="666" t="s">
        <v>583</v>
      </c>
      <c r="F427" s="655" t="s">
        <v>584</v>
      </c>
    </row>
    <row r="428" spans="1:6" ht="32" x14ac:dyDescent="0.75">
      <c r="A428" s="505" t="s">
        <v>432</v>
      </c>
      <c r="B428" s="23">
        <v>428</v>
      </c>
      <c r="C428" s="501" t="str">
        <f t="shared" si="6"/>
        <v>Functionality level 0 (as non-smart default)</v>
      </c>
      <c r="D428" s="6" t="s">
        <v>732</v>
      </c>
      <c r="E428" s="564" t="s">
        <v>733</v>
      </c>
      <c r="F428" s="643" t="s">
        <v>734</v>
      </c>
    </row>
    <row r="429" spans="1:6" ht="16" x14ac:dyDescent="0.75">
      <c r="A429" s="505" t="s">
        <v>432</v>
      </c>
      <c r="B429" s="23">
        <v>429</v>
      </c>
      <c r="C429" s="501">
        <f t="shared" si="6"/>
        <v>0</v>
      </c>
      <c r="D429" s="6"/>
      <c r="E429" s="517"/>
      <c r="F429" s="643" t="s">
        <v>160</v>
      </c>
    </row>
    <row r="430" spans="1:6" ht="16" x14ac:dyDescent="0.75">
      <c r="A430" s="505" t="s">
        <v>432</v>
      </c>
      <c r="B430" s="23">
        <v>430</v>
      </c>
      <c r="C430" s="501">
        <f t="shared" si="6"/>
        <v>0</v>
      </c>
      <c r="D430" s="6"/>
      <c r="E430" s="517"/>
      <c r="F430" s="643" t="s">
        <v>160</v>
      </c>
    </row>
    <row r="431" spans="1:6" x14ac:dyDescent="0.75">
      <c r="A431" s="505" t="s">
        <v>432</v>
      </c>
      <c r="B431" s="23">
        <v>431</v>
      </c>
      <c r="C431" s="501" t="str">
        <f t="shared" si="6"/>
        <v>No automatic control</v>
      </c>
      <c r="D431" s="8" t="s">
        <v>735</v>
      </c>
      <c r="E431" s="667" t="s">
        <v>736</v>
      </c>
      <c r="F431" s="644" t="s">
        <v>737</v>
      </c>
    </row>
    <row r="432" spans="1:6" x14ac:dyDescent="0.75">
      <c r="A432" s="505" t="s">
        <v>432</v>
      </c>
      <c r="B432" s="23">
        <v>432</v>
      </c>
      <c r="C432" s="501" t="str">
        <f t="shared" si="6"/>
        <v>No automatic control</v>
      </c>
      <c r="D432" s="8" t="s">
        <v>735</v>
      </c>
      <c r="E432" s="667" t="s">
        <v>736</v>
      </c>
      <c r="F432" s="644" t="s">
        <v>737</v>
      </c>
    </row>
    <row r="433" spans="1:6" x14ac:dyDescent="0.75">
      <c r="A433" s="505" t="s">
        <v>432</v>
      </c>
      <c r="B433" s="23">
        <v>433</v>
      </c>
      <c r="C433" s="501" t="str">
        <f t="shared" si="6"/>
        <v>No automatic control</v>
      </c>
      <c r="D433" s="8" t="s">
        <v>735</v>
      </c>
      <c r="E433" s="667" t="s">
        <v>736</v>
      </c>
      <c r="F433" s="644" t="s">
        <v>737</v>
      </c>
    </row>
    <row r="434" spans="1:6" x14ac:dyDescent="0.75">
      <c r="A434" s="505" t="s">
        <v>432</v>
      </c>
      <c r="B434" s="23">
        <v>434</v>
      </c>
      <c r="C434" s="501" t="str">
        <f t="shared" si="6"/>
        <v>No automatic control</v>
      </c>
      <c r="D434" s="8" t="s">
        <v>735</v>
      </c>
      <c r="E434" s="667" t="s">
        <v>736</v>
      </c>
      <c r="F434" s="644" t="s">
        <v>737</v>
      </c>
    </row>
    <row r="435" spans="1:6" ht="29.5" x14ac:dyDescent="0.75">
      <c r="A435" s="505" t="s">
        <v>432</v>
      </c>
      <c r="B435" s="23">
        <v>435</v>
      </c>
      <c r="C435" s="501" t="str">
        <f t="shared" si="6"/>
        <v>Continuous storage operation</v>
      </c>
      <c r="D435" s="8" t="s">
        <v>738</v>
      </c>
      <c r="E435" s="667" t="s">
        <v>739</v>
      </c>
      <c r="F435" s="644" t="s">
        <v>740</v>
      </c>
    </row>
    <row r="436" spans="1:6" x14ac:dyDescent="0.75">
      <c r="A436" s="505" t="s">
        <v>432</v>
      </c>
      <c r="B436" s="23">
        <v>436</v>
      </c>
      <c r="C436" s="501" t="str">
        <f t="shared" si="6"/>
        <v>Constant temperature control</v>
      </c>
      <c r="D436" s="8" t="s">
        <v>741</v>
      </c>
      <c r="E436" s="667" t="s">
        <v>742</v>
      </c>
      <c r="F436" s="644" t="s">
        <v>743</v>
      </c>
    </row>
    <row r="437" spans="1:6" ht="29.5" x14ac:dyDescent="0.75">
      <c r="A437" s="505" t="s">
        <v>432</v>
      </c>
      <c r="B437" s="23">
        <v>437</v>
      </c>
      <c r="C437" s="501" t="str">
        <f t="shared" si="6"/>
        <v>On/Off-control of heat generator</v>
      </c>
      <c r="D437" s="8" t="s">
        <v>744</v>
      </c>
      <c r="E437" s="667" t="s">
        <v>745</v>
      </c>
      <c r="F437" s="644" t="s">
        <v>746</v>
      </c>
    </row>
    <row r="438" spans="1:6" ht="29.5" x14ac:dyDescent="0.75">
      <c r="A438" s="505" t="s">
        <v>432</v>
      </c>
      <c r="B438" s="23">
        <v>438</v>
      </c>
      <c r="C438" s="501" t="str">
        <f t="shared" si="6"/>
        <v>Priorities only based on running time</v>
      </c>
      <c r="D438" s="8" t="s">
        <v>747</v>
      </c>
      <c r="E438" s="667" t="s">
        <v>748</v>
      </c>
      <c r="F438" s="644" t="s">
        <v>749</v>
      </c>
    </row>
    <row r="439" spans="1:6" x14ac:dyDescent="0.75">
      <c r="A439" s="505" t="s">
        <v>432</v>
      </c>
      <c r="B439" s="23">
        <v>439</v>
      </c>
      <c r="C439" s="501" t="str">
        <f t="shared" si="6"/>
        <v>None</v>
      </c>
      <c r="D439" s="8" t="s">
        <v>750</v>
      </c>
      <c r="E439" s="666" t="s">
        <v>751</v>
      </c>
      <c r="F439" s="644" t="s">
        <v>752</v>
      </c>
    </row>
    <row r="440" spans="1:6" x14ac:dyDescent="0.75">
      <c r="A440" s="505" t="s">
        <v>432</v>
      </c>
      <c r="B440" s="23">
        <v>440</v>
      </c>
      <c r="C440" s="501" t="str">
        <f t="shared" si="6"/>
        <v>No automatic control</v>
      </c>
      <c r="D440" s="8" t="s">
        <v>735</v>
      </c>
      <c r="E440" s="667" t="s">
        <v>736</v>
      </c>
      <c r="F440" s="644" t="s">
        <v>737</v>
      </c>
    </row>
    <row r="441" spans="1:6" ht="29.5" x14ac:dyDescent="0.75">
      <c r="A441" s="505" t="s">
        <v>432</v>
      </c>
      <c r="B441" s="23">
        <v>441</v>
      </c>
      <c r="C441" s="501" t="str">
        <f t="shared" si="6"/>
        <v>Automatic control on / off</v>
      </c>
      <c r="D441" s="10" t="s">
        <v>753</v>
      </c>
      <c r="E441" s="667" t="s">
        <v>754</v>
      </c>
      <c r="F441" s="646" t="s">
        <v>755</v>
      </c>
    </row>
    <row r="442" spans="1:6" ht="29.5" x14ac:dyDescent="0.75">
      <c r="A442" s="505" t="s">
        <v>432</v>
      </c>
      <c r="B442" s="23">
        <v>442</v>
      </c>
      <c r="C442" s="501" t="str">
        <f t="shared" si="6"/>
        <v>Automatic control on / off</v>
      </c>
      <c r="D442" s="10" t="s">
        <v>753</v>
      </c>
      <c r="E442" s="667" t="s">
        <v>754</v>
      </c>
      <c r="F442" s="646" t="s">
        <v>755</v>
      </c>
    </row>
    <row r="443" spans="1:6" ht="41.25" customHeight="1" x14ac:dyDescent="0.75">
      <c r="A443" s="505" t="s">
        <v>432</v>
      </c>
      <c r="B443" s="23">
        <v>443</v>
      </c>
      <c r="C443" s="501" t="str">
        <f t="shared" si="6"/>
        <v>Manual selected control of solar energy or heat generation</v>
      </c>
      <c r="D443" s="10" t="s">
        <v>756</v>
      </c>
      <c r="E443" s="666" t="s">
        <v>757</v>
      </c>
      <c r="F443" s="646" t="s">
        <v>758</v>
      </c>
    </row>
    <row r="444" spans="1:6" ht="29.5" x14ac:dyDescent="0.75">
      <c r="A444" s="505" t="s">
        <v>432</v>
      </c>
      <c r="B444" s="23">
        <v>444</v>
      </c>
      <c r="C444" s="501" t="str">
        <f t="shared" si="6"/>
        <v>Priorities only based on running time</v>
      </c>
      <c r="D444" s="10" t="s">
        <v>747</v>
      </c>
      <c r="E444" s="667" t="s">
        <v>748</v>
      </c>
      <c r="F444" s="646" t="s">
        <v>749</v>
      </c>
    </row>
    <row r="445" spans="1:6" x14ac:dyDescent="0.75">
      <c r="A445" s="505" t="s">
        <v>432</v>
      </c>
      <c r="B445" s="23">
        <v>445</v>
      </c>
      <c r="C445" s="501" t="str">
        <f t="shared" si="6"/>
        <v>None</v>
      </c>
      <c r="D445" s="10" t="s">
        <v>750</v>
      </c>
      <c r="E445" s="666" t="s">
        <v>751</v>
      </c>
      <c r="F445" s="646" t="s">
        <v>752</v>
      </c>
    </row>
    <row r="446" spans="1:6" x14ac:dyDescent="0.75">
      <c r="A446" s="505" t="s">
        <v>432</v>
      </c>
      <c r="B446" s="23">
        <v>446</v>
      </c>
      <c r="C446" s="501" t="str">
        <f t="shared" si="6"/>
        <v>No automatic control</v>
      </c>
      <c r="D446" s="11" t="s">
        <v>735</v>
      </c>
      <c r="E446" s="667" t="s">
        <v>736</v>
      </c>
      <c r="F446" s="647" t="s">
        <v>737</v>
      </c>
    </row>
    <row r="447" spans="1:6" x14ac:dyDescent="0.75">
      <c r="A447" s="505" t="s">
        <v>432</v>
      </c>
      <c r="B447" s="23">
        <v>447</v>
      </c>
      <c r="C447" s="501" t="str">
        <f t="shared" si="6"/>
        <v>No automatic control</v>
      </c>
      <c r="D447" s="11" t="s">
        <v>735</v>
      </c>
      <c r="E447" s="667" t="s">
        <v>736</v>
      </c>
      <c r="F447" s="647" t="s">
        <v>737</v>
      </c>
    </row>
    <row r="448" spans="1:6" x14ac:dyDescent="0.75">
      <c r="A448" s="505" t="s">
        <v>432</v>
      </c>
      <c r="B448" s="23">
        <v>448</v>
      </c>
      <c r="C448" s="501" t="str">
        <f t="shared" si="6"/>
        <v>Constant temperature control</v>
      </c>
      <c r="D448" s="11" t="s">
        <v>741</v>
      </c>
      <c r="E448" s="667" t="s">
        <v>742</v>
      </c>
      <c r="F448" s="647" t="s">
        <v>743</v>
      </c>
    </row>
    <row r="449" spans="1:6" x14ac:dyDescent="0.75">
      <c r="A449" s="505" t="s">
        <v>432</v>
      </c>
      <c r="B449" s="23">
        <v>449</v>
      </c>
      <c r="C449" s="501" t="str">
        <f t="shared" si="6"/>
        <v>No automatic control</v>
      </c>
      <c r="D449" s="11" t="s">
        <v>735</v>
      </c>
      <c r="E449" s="667" t="s">
        <v>736</v>
      </c>
      <c r="F449" s="647" t="s">
        <v>737</v>
      </c>
    </row>
    <row r="450" spans="1:6" x14ac:dyDescent="0.75">
      <c r="A450" s="505" t="s">
        <v>432</v>
      </c>
      <c r="B450" s="23">
        <v>450</v>
      </c>
      <c r="C450" s="501" t="str">
        <f t="shared" ref="C450:C513" si="7">HLOOKUP($C$1,$D$1:$I$9948,$B450,FALSE)</f>
        <v>No interlock</v>
      </c>
      <c r="D450" s="11" t="s">
        <v>759</v>
      </c>
      <c r="E450" s="667" t="s">
        <v>760</v>
      </c>
      <c r="F450" s="647" t="s">
        <v>761</v>
      </c>
    </row>
    <row r="451" spans="1:6" x14ac:dyDescent="0.75">
      <c r="A451" s="505" t="s">
        <v>432</v>
      </c>
      <c r="B451" s="23">
        <v>451</v>
      </c>
      <c r="C451" s="501" t="str">
        <f t="shared" si="7"/>
        <v>Continuous storage operation</v>
      </c>
      <c r="D451" s="11" t="s">
        <v>738</v>
      </c>
      <c r="E451" s="667" t="s">
        <v>739</v>
      </c>
      <c r="F451" s="647" t="s">
        <v>762</v>
      </c>
    </row>
    <row r="452" spans="1:6" ht="29.5" x14ac:dyDescent="0.75">
      <c r="A452" s="505" t="s">
        <v>432</v>
      </c>
      <c r="B452" s="23">
        <v>452</v>
      </c>
      <c r="C452" s="501" t="str">
        <f t="shared" si="7"/>
        <v>On/Off-control of cooling production</v>
      </c>
      <c r="D452" s="11" t="s">
        <v>763</v>
      </c>
      <c r="E452" s="667" t="s">
        <v>764</v>
      </c>
      <c r="F452" s="647" t="s">
        <v>765</v>
      </c>
    </row>
    <row r="453" spans="1:6" ht="29.5" x14ac:dyDescent="0.75">
      <c r="A453" s="505" t="s">
        <v>432</v>
      </c>
      <c r="B453" s="23">
        <v>453</v>
      </c>
      <c r="C453" s="501" t="str">
        <f t="shared" si="7"/>
        <v>Priorities only based on running times</v>
      </c>
      <c r="D453" s="11" t="s">
        <v>766</v>
      </c>
      <c r="E453" s="667" t="s">
        <v>748</v>
      </c>
      <c r="F453" s="647" t="s">
        <v>767</v>
      </c>
    </row>
    <row r="454" spans="1:6" x14ac:dyDescent="0.75">
      <c r="A454" s="505" t="s">
        <v>432</v>
      </c>
      <c r="B454" s="23">
        <v>454</v>
      </c>
      <c r="C454" s="501" t="str">
        <f t="shared" si="7"/>
        <v>None</v>
      </c>
      <c r="D454" s="11" t="s">
        <v>750</v>
      </c>
      <c r="E454" s="666" t="s">
        <v>751</v>
      </c>
      <c r="F454" s="647" t="s">
        <v>752</v>
      </c>
    </row>
    <row r="455" spans="1:6" x14ac:dyDescent="0.75">
      <c r="A455" s="505" t="s">
        <v>432</v>
      </c>
      <c r="B455" s="23">
        <v>455</v>
      </c>
      <c r="C455" s="501" t="str">
        <f t="shared" si="7"/>
        <v>No automatic control</v>
      </c>
      <c r="D455" s="11" t="s">
        <v>735</v>
      </c>
      <c r="E455" s="667" t="s">
        <v>736</v>
      </c>
      <c r="F455" s="647" t="s">
        <v>737</v>
      </c>
    </row>
    <row r="456" spans="1:6" ht="29.5" x14ac:dyDescent="0.75">
      <c r="A456" s="505" t="s">
        <v>432</v>
      </c>
      <c r="B456" s="23">
        <v>456</v>
      </c>
      <c r="C456" s="501" t="str">
        <f t="shared" si="7"/>
        <v>No ventilation system or manual control</v>
      </c>
      <c r="D456" s="12" t="s">
        <v>768</v>
      </c>
      <c r="E456" s="666" t="s">
        <v>769</v>
      </c>
      <c r="F456" s="648" t="s">
        <v>770</v>
      </c>
    </row>
    <row r="457" spans="1:6" ht="59" x14ac:dyDescent="0.75">
      <c r="A457" s="505" t="s">
        <v>432</v>
      </c>
      <c r="B457" s="23">
        <v>457</v>
      </c>
      <c r="C457" s="501" t="str">
        <f t="shared" si="7"/>
        <v>No automatic control: Continuously supplies of air flow for a maximum load of all rooms</v>
      </c>
      <c r="D457" s="12" t="s">
        <v>771</v>
      </c>
      <c r="E457" s="667" t="s">
        <v>772</v>
      </c>
      <c r="F457" s="648" t="s">
        <v>773</v>
      </c>
    </row>
    <row r="458" spans="1:6" x14ac:dyDescent="0.75">
      <c r="A458" s="505" t="s">
        <v>432</v>
      </c>
      <c r="B458" s="23">
        <v>458</v>
      </c>
      <c r="C458" s="501" t="str">
        <f t="shared" si="7"/>
        <v>Without overheating control</v>
      </c>
      <c r="D458" s="12" t="s">
        <v>774</v>
      </c>
      <c r="E458" s="667" t="s">
        <v>775</v>
      </c>
      <c r="F458" s="648" t="s">
        <v>776</v>
      </c>
    </row>
    <row r="459" spans="1:6" x14ac:dyDescent="0.75">
      <c r="A459" s="505" t="s">
        <v>432</v>
      </c>
      <c r="B459" s="23">
        <v>459</v>
      </c>
      <c r="C459" s="501" t="str">
        <f t="shared" si="7"/>
        <v>No automatic control</v>
      </c>
      <c r="D459" s="12" t="s">
        <v>735</v>
      </c>
      <c r="E459" s="667" t="s">
        <v>736</v>
      </c>
      <c r="F459" s="648" t="s">
        <v>737</v>
      </c>
    </row>
    <row r="460" spans="1:6" x14ac:dyDescent="0.75">
      <c r="A460" s="505" t="s">
        <v>432</v>
      </c>
      <c r="B460" s="23">
        <v>460</v>
      </c>
      <c r="C460" s="501" t="str">
        <f t="shared" si="7"/>
        <v>No automatic control</v>
      </c>
      <c r="D460" s="12" t="s">
        <v>735</v>
      </c>
      <c r="E460" s="667" t="s">
        <v>736</v>
      </c>
      <c r="F460" s="648" t="s">
        <v>737</v>
      </c>
    </row>
    <row r="461" spans="1:6" x14ac:dyDescent="0.75">
      <c r="A461" s="505" t="s">
        <v>432</v>
      </c>
      <c r="B461" s="23">
        <v>461</v>
      </c>
      <c r="C461" s="501" t="str">
        <f t="shared" si="7"/>
        <v>None</v>
      </c>
      <c r="D461" s="12" t="s">
        <v>750</v>
      </c>
      <c r="E461" s="666" t="s">
        <v>751</v>
      </c>
      <c r="F461" s="648" t="s">
        <v>752</v>
      </c>
    </row>
    <row r="462" spans="1:6" ht="29.5" x14ac:dyDescent="0.75">
      <c r="A462" s="505" t="s">
        <v>432</v>
      </c>
      <c r="B462" s="23">
        <v>462</v>
      </c>
      <c r="C462" s="501" t="str">
        <f t="shared" si="7"/>
        <v>Manual on/off switch</v>
      </c>
      <c r="D462" s="13" t="s">
        <v>777</v>
      </c>
      <c r="E462" s="667" t="s">
        <v>778</v>
      </c>
      <c r="F462" s="650" t="s">
        <v>779</v>
      </c>
    </row>
    <row r="463" spans="1:6" x14ac:dyDescent="0.75">
      <c r="A463" s="505" t="s">
        <v>432</v>
      </c>
      <c r="B463" s="23">
        <v>463</v>
      </c>
      <c r="C463" s="501" t="str">
        <f t="shared" si="7"/>
        <v>Manual (central)</v>
      </c>
      <c r="D463" s="13" t="s">
        <v>780</v>
      </c>
      <c r="E463" s="667" t="s">
        <v>781</v>
      </c>
      <c r="F463" s="650" t="s">
        <v>782</v>
      </c>
    </row>
    <row r="464" spans="1:6" ht="29.5" x14ac:dyDescent="0.75">
      <c r="A464" s="505" t="s">
        <v>432</v>
      </c>
      <c r="B464" s="23">
        <v>464</v>
      </c>
      <c r="C464" s="501" t="str">
        <f t="shared" si="7"/>
        <v>No sun shading or only manual operation</v>
      </c>
      <c r="D464" s="14" t="s">
        <v>783</v>
      </c>
      <c r="E464" s="666" t="s">
        <v>784</v>
      </c>
      <c r="F464" s="651" t="s">
        <v>785</v>
      </c>
    </row>
    <row r="465" spans="1:6" ht="29.5" x14ac:dyDescent="0.75">
      <c r="A465" s="505" t="s">
        <v>432</v>
      </c>
      <c r="B465" s="23">
        <v>465</v>
      </c>
      <c r="C465" s="501" t="str">
        <f t="shared" si="7"/>
        <v>Manual operation or only fixed windows</v>
      </c>
      <c r="D465" s="14" t="s">
        <v>786</v>
      </c>
      <c r="E465" s="666" t="s">
        <v>787</v>
      </c>
      <c r="F465" s="651" t="s">
        <v>788</v>
      </c>
    </row>
    <row r="466" spans="1:6" x14ac:dyDescent="0.75">
      <c r="A466" s="505" t="s">
        <v>432</v>
      </c>
      <c r="B466" s="23">
        <v>466</v>
      </c>
      <c r="C466" s="501" t="str">
        <f t="shared" si="7"/>
        <v>No reporting</v>
      </c>
      <c r="D466" s="14" t="s">
        <v>789</v>
      </c>
      <c r="E466" s="666" t="s">
        <v>790</v>
      </c>
      <c r="F466" s="651" t="s">
        <v>791</v>
      </c>
    </row>
    <row r="467" spans="1:6" x14ac:dyDescent="0.75">
      <c r="A467" s="505" t="s">
        <v>432</v>
      </c>
      <c r="B467" s="23">
        <v>467</v>
      </c>
      <c r="C467" s="501" t="str">
        <f t="shared" si="7"/>
        <v>None</v>
      </c>
      <c r="D467" s="15" t="s">
        <v>750</v>
      </c>
      <c r="E467" s="666" t="s">
        <v>792</v>
      </c>
      <c r="F467" s="652" t="s">
        <v>752</v>
      </c>
    </row>
    <row r="468" spans="1:6" x14ac:dyDescent="0.75">
      <c r="A468" s="505" t="s">
        <v>432</v>
      </c>
      <c r="B468" s="23">
        <v>468</v>
      </c>
      <c r="C468" s="501" t="str">
        <f t="shared" si="7"/>
        <v>None</v>
      </c>
      <c r="D468" s="15" t="s">
        <v>750</v>
      </c>
      <c r="E468" s="666" t="s">
        <v>792</v>
      </c>
      <c r="F468" s="652" t="s">
        <v>752</v>
      </c>
    </row>
    <row r="469" spans="1:6" x14ac:dyDescent="0.75">
      <c r="A469" s="505" t="s">
        <v>432</v>
      </c>
      <c r="B469" s="23">
        <v>469</v>
      </c>
      <c r="C469" s="501" t="str">
        <f t="shared" si="7"/>
        <v>None</v>
      </c>
      <c r="D469" s="15" t="s">
        <v>750</v>
      </c>
      <c r="E469" s="666" t="s">
        <v>792</v>
      </c>
      <c r="F469" s="652" t="s">
        <v>752</v>
      </c>
    </row>
    <row r="470" spans="1:6" ht="73.75" x14ac:dyDescent="0.75">
      <c r="A470" s="505" t="s">
        <v>432</v>
      </c>
      <c r="B470" s="23">
        <v>470</v>
      </c>
      <c r="C470" s="501" t="str">
        <f t="shared" si="7"/>
        <v>CHP control based on scheduled runtime management and/or current heat energy demand</v>
      </c>
      <c r="D470" s="15" t="s">
        <v>793</v>
      </c>
      <c r="E470" s="666" t="s">
        <v>794</v>
      </c>
      <c r="F470" s="652" t="s">
        <v>795</v>
      </c>
    </row>
    <row r="471" spans="1:6" x14ac:dyDescent="0.75">
      <c r="A471" s="505" t="s">
        <v>432</v>
      </c>
      <c r="B471" s="23">
        <v>471</v>
      </c>
      <c r="C471" s="501" t="str">
        <f t="shared" si="7"/>
        <v>None</v>
      </c>
      <c r="D471" s="15" t="s">
        <v>750</v>
      </c>
      <c r="E471" s="666" t="s">
        <v>792</v>
      </c>
      <c r="F471" s="652" t="s">
        <v>752</v>
      </c>
    </row>
    <row r="472" spans="1:6" x14ac:dyDescent="0.75">
      <c r="A472" s="505" t="s">
        <v>432</v>
      </c>
      <c r="B472" s="23">
        <v>472</v>
      </c>
      <c r="C472" s="501" t="str">
        <f t="shared" si="7"/>
        <v>None</v>
      </c>
      <c r="D472" s="15" t="s">
        <v>750</v>
      </c>
      <c r="E472" s="666" t="s">
        <v>792</v>
      </c>
      <c r="F472" s="652" t="s">
        <v>752</v>
      </c>
    </row>
    <row r="473" spans="1:6" x14ac:dyDescent="0.75">
      <c r="A473" s="505" t="s">
        <v>432</v>
      </c>
      <c r="B473" s="23">
        <v>473</v>
      </c>
      <c r="C473" s="501" t="str">
        <f t="shared" si="7"/>
        <v>None</v>
      </c>
      <c r="D473" s="15" t="s">
        <v>750</v>
      </c>
      <c r="E473" s="666" t="s">
        <v>792</v>
      </c>
      <c r="F473" s="652" t="s">
        <v>752</v>
      </c>
    </row>
    <row r="474" spans="1:6" x14ac:dyDescent="0.75">
      <c r="A474" s="505" t="s">
        <v>432</v>
      </c>
      <c r="B474" s="23">
        <v>474</v>
      </c>
      <c r="C474" s="501" t="str">
        <f t="shared" si="7"/>
        <v>not present</v>
      </c>
      <c r="D474" s="16" t="s">
        <v>796</v>
      </c>
      <c r="E474" s="666" t="s">
        <v>797</v>
      </c>
      <c r="F474" s="653" t="s">
        <v>798</v>
      </c>
    </row>
    <row r="475" spans="1:6" ht="29.5" x14ac:dyDescent="0.75">
      <c r="A475" s="505" t="s">
        <v>432</v>
      </c>
      <c r="B475" s="23">
        <v>475</v>
      </c>
      <c r="C475" s="501" t="str">
        <f t="shared" si="7"/>
        <v>Not present (uncontrolled charging)</v>
      </c>
      <c r="D475" s="16" t="s">
        <v>799</v>
      </c>
      <c r="E475" s="666" t="s">
        <v>800</v>
      </c>
      <c r="F475" s="653" t="s">
        <v>801</v>
      </c>
    </row>
    <row r="476" spans="1:6" x14ac:dyDescent="0.75">
      <c r="A476" s="505" t="s">
        <v>432</v>
      </c>
      <c r="B476" s="23">
        <v>476</v>
      </c>
      <c r="C476" s="501" t="str">
        <f t="shared" si="7"/>
        <v>No information available</v>
      </c>
      <c r="D476" s="16" t="s">
        <v>802</v>
      </c>
      <c r="E476" s="666" t="s">
        <v>803</v>
      </c>
      <c r="F476" s="653" t="s">
        <v>804</v>
      </c>
    </row>
    <row r="477" spans="1:6" x14ac:dyDescent="0.75">
      <c r="A477" s="505" t="s">
        <v>432</v>
      </c>
      <c r="B477" s="23">
        <v>477</v>
      </c>
      <c r="C477" s="501" t="str">
        <f t="shared" si="7"/>
        <v xml:space="preserve">Manual setting </v>
      </c>
      <c r="D477" s="17" t="s">
        <v>805</v>
      </c>
      <c r="E477" s="666" t="s">
        <v>806</v>
      </c>
      <c r="F477" s="655" t="s">
        <v>807</v>
      </c>
    </row>
    <row r="478" spans="1:6" ht="29.5" x14ac:dyDescent="0.75">
      <c r="A478" s="505" t="s">
        <v>432</v>
      </c>
      <c r="B478" s="23">
        <v>478</v>
      </c>
      <c r="C478" s="501" t="str">
        <f t="shared" si="7"/>
        <v>No central indication of detected faults and alarms</v>
      </c>
      <c r="D478" s="17" t="s">
        <v>808</v>
      </c>
      <c r="E478" s="667" t="s">
        <v>809</v>
      </c>
      <c r="F478" s="655" t="s">
        <v>810</v>
      </c>
    </row>
    <row r="479" spans="1:6" x14ac:dyDescent="0.75">
      <c r="A479" s="505" t="s">
        <v>432</v>
      </c>
      <c r="B479" s="23">
        <v>479</v>
      </c>
      <c r="C479" s="501" t="str">
        <f t="shared" si="7"/>
        <v>None</v>
      </c>
      <c r="D479" s="17" t="s">
        <v>750</v>
      </c>
      <c r="E479" s="666" t="s">
        <v>792</v>
      </c>
      <c r="F479" s="655" t="s">
        <v>752</v>
      </c>
    </row>
    <row r="480" spans="1:6" x14ac:dyDescent="0.75">
      <c r="A480" s="505" t="s">
        <v>432</v>
      </c>
      <c r="B480" s="23">
        <v>480</v>
      </c>
      <c r="C480" s="501" t="str">
        <f t="shared" si="7"/>
        <v>None</v>
      </c>
      <c r="D480" s="17" t="s">
        <v>750</v>
      </c>
      <c r="E480" s="666" t="s">
        <v>792</v>
      </c>
      <c r="F480" s="655" t="s">
        <v>752</v>
      </c>
    </row>
    <row r="481" spans="1:6" ht="59" x14ac:dyDescent="0.75">
      <c r="A481" s="505" t="s">
        <v>432</v>
      </c>
      <c r="B481" s="23">
        <v>481</v>
      </c>
      <c r="C481" s="501" t="str">
        <f t="shared" si="7"/>
        <v xml:space="preserve">None - No harmonization between grid and TBS; building is operated independently from the grid load </v>
      </c>
      <c r="D481" s="17" t="s">
        <v>811</v>
      </c>
      <c r="E481" s="666" t="s">
        <v>812</v>
      </c>
      <c r="F481" s="655" t="s">
        <v>813</v>
      </c>
    </row>
    <row r="482" spans="1:6" x14ac:dyDescent="0.75">
      <c r="A482" s="505" t="s">
        <v>432</v>
      </c>
      <c r="B482" s="23">
        <v>482</v>
      </c>
      <c r="C482" s="501" t="str">
        <f t="shared" si="7"/>
        <v>None</v>
      </c>
      <c r="D482" s="17" t="s">
        <v>750</v>
      </c>
      <c r="E482" s="666" t="s">
        <v>751</v>
      </c>
      <c r="F482" s="655" t="s">
        <v>752</v>
      </c>
    </row>
    <row r="483" spans="1:6" x14ac:dyDescent="0.75">
      <c r="A483" s="505" t="s">
        <v>432</v>
      </c>
      <c r="B483" s="23">
        <v>483</v>
      </c>
      <c r="C483" s="501" t="str">
        <f t="shared" si="7"/>
        <v>No DSM control</v>
      </c>
      <c r="D483" s="17" t="s">
        <v>814</v>
      </c>
      <c r="E483" s="666" t="s">
        <v>815</v>
      </c>
      <c r="F483" s="655" t="s">
        <v>816</v>
      </c>
    </row>
    <row r="484" spans="1:6" x14ac:dyDescent="0.75">
      <c r="A484" s="505" t="s">
        <v>432</v>
      </c>
      <c r="B484" s="23">
        <v>484</v>
      </c>
      <c r="C484" s="501" t="str">
        <f t="shared" si="7"/>
        <v>None</v>
      </c>
      <c r="D484" s="17" t="s">
        <v>750</v>
      </c>
      <c r="E484" s="666" t="s">
        <v>751</v>
      </c>
      <c r="F484" s="655" t="s">
        <v>752</v>
      </c>
    </row>
    <row r="485" spans="1:6" ht="16" x14ac:dyDescent="0.75">
      <c r="A485" s="505" t="s">
        <v>432</v>
      </c>
      <c r="B485" s="23">
        <v>485</v>
      </c>
      <c r="C485" s="501" t="str">
        <f t="shared" si="7"/>
        <v>Functionality level 1</v>
      </c>
      <c r="D485" s="6" t="s">
        <v>817</v>
      </c>
      <c r="E485" s="564" t="s">
        <v>818</v>
      </c>
      <c r="F485" s="643" t="s">
        <v>819</v>
      </c>
    </row>
    <row r="486" spans="1:6" ht="16" x14ac:dyDescent="0.75">
      <c r="A486" s="505" t="s">
        <v>432</v>
      </c>
      <c r="B486" s="23">
        <v>486</v>
      </c>
      <c r="C486" s="501">
        <f t="shared" si="7"/>
        <v>0</v>
      </c>
      <c r="D486" s="6"/>
      <c r="E486" s="517"/>
      <c r="F486" s="643" t="s">
        <v>160</v>
      </c>
    </row>
    <row r="487" spans="1:6" ht="16" x14ac:dyDescent="0.75">
      <c r="A487" s="505" t="s">
        <v>432</v>
      </c>
      <c r="B487" s="23">
        <v>487</v>
      </c>
      <c r="C487" s="501">
        <f t="shared" si="7"/>
        <v>0</v>
      </c>
      <c r="D487" s="6"/>
      <c r="E487" s="517"/>
      <c r="F487" s="643" t="s">
        <v>160</v>
      </c>
    </row>
    <row r="488" spans="1:6" ht="29.5" x14ac:dyDescent="0.75">
      <c r="A488" s="505" t="s">
        <v>432</v>
      </c>
      <c r="B488" s="23">
        <v>488</v>
      </c>
      <c r="C488" s="501" t="str">
        <f t="shared" si="7"/>
        <v>Central automatic control (e.g. central thermostat)</v>
      </c>
      <c r="D488" s="8" t="s">
        <v>820</v>
      </c>
      <c r="E488" s="667" t="s">
        <v>821</v>
      </c>
      <c r="F488" s="644" t="s">
        <v>822</v>
      </c>
    </row>
    <row r="489" spans="1:6" x14ac:dyDescent="0.75">
      <c r="A489" s="505" t="s">
        <v>432</v>
      </c>
      <c r="B489" s="23">
        <v>489</v>
      </c>
      <c r="C489" s="501" t="str">
        <f t="shared" si="7"/>
        <v>Central automatic control</v>
      </c>
      <c r="D489" s="8" t="s">
        <v>823</v>
      </c>
      <c r="E489" s="667" t="s">
        <v>824</v>
      </c>
      <c r="F489" s="644" t="s">
        <v>825</v>
      </c>
    </row>
    <row r="490" spans="1:6" ht="29.5" x14ac:dyDescent="0.75">
      <c r="A490" s="505" t="s">
        <v>432</v>
      </c>
      <c r="B490" s="23">
        <v>490</v>
      </c>
      <c r="C490" s="501" t="str">
        <f t="shared" si="7"/>
        <v>Outside temperature compensated control</v>
      </c>
      <c r="D490" s="8" t="s">
        <v>826</v>
      </c>
      <c r="E490" s="667" t="s">
        <v>827</v>
      </c>
      <c r="F490" s="644" t="s">
        <v>828</v>
      </c>
    </row>
    <row r="491" spans="1:6" ht="29.5" x14ac:dyDescent="0.75">
      <c r="A491" s="505" t="s">
        <v>432</v>
      </c>
      <c r="B491" s="23">
        <v>491</v>
      </c>
      <c r="C491" s="501" t="str">
        <f t="shared" si="7"/>
        <v>On off control</v>
      </c>
      <c r="D491" s="8" t="s">
        <v>829</v>
      </c>
      <c r="E491" s="667" t="s">
        <v>754</v>
      </c>
      <c r="F491" s="644" t="s">
        <v>830</v>
      </c>
    </row>
    <row r="492" spans="1:6" ht="29.5" x14ac:dyDescent="0.75">
      <c r="A492" s="505" t="s">
        <v>432</v>
      </c>
      <c r="B492" s="23">
        <v>492</v>
      </c>
      <c r="C492" s="501" t="str">
        <f t="shared" si="7"/>
        <v>Time-scheduled storage operation</v>
      </c>
      <c r="D492" s="8" t="s">
        <v>831</v>
      </c>
      <c r="E492" s="666" t="s">
        <v>832</v>
      </c>
      <c r="F492" s="644" t="s">
        <v>833</v>
      </c>
    </row>
    <row r="493" spans="1:6" ht="44.25" x14ac:dyDescent="0.75">
      <c r="A493" s="505" t="s">
        <v>432</v>
      </c>
      <c r="B493" s="23">
        <v>493</v>
      </c>
      <c r="C493" s="501" t="str">
        <f t="shared" si="7"/>
        <v>Variable temperature control depending on outdoor temperature</v>
      </c>
      <c r="D493" s="8" t="s">
        <v>834</v>
      </c>
      <c r="E493" s="667" t="s">
        <v>835</v>
      </c>
      <c r="F493" s="644" t="s">
        <v>836</v>
      </c>
    </row>
    <row r="494" spans="1:6" ht="73.75" x14ac:dyDescent="0.75">
      <c r="A494" s="505" t="s">
        <v>432</v>
      </c>
      <c r="B494" s="23">
        <v>494</v>
      </c>
      <c r="C494" s="501" t="str">
        <f t="shared" si="7"/>
        <v>Multi-stage control of heat generator capacity depending on the load or demand (e.g. on/off of several compressors)</v>
      </c>
      <c r="D494" s="8" t="s">
        <v>837</v>
      </c>
      <c r="E494" s="667" t="s">
        <v>838</v>
      </c>
      <c r="F494" s="644" t="s">
        <v>839</v>
      </c>
    </row>
    <row r="495" spans="1:6" ht="59" x14ac:dyDescent="0.75">
      <c r="A495" s="505" t="s">
        <v>432</v>
      </c>
      <c r="B495" s="23">
        <v>495</v>
      </c>
      <c r="C495" s="501" t="str">
        <f t="shared" si="7"/>
        <v>Control according to fixed priority list: e.g. based on rated energy efficiency</v>
      </c>
      <c r="D495" s="8" t="s">
        <v>840</v>
      </c>
      <c r="E495" s="666" t="s">
        <v>841</v>
      </c>
      <c r="F495" s="644" t="s">
        <v>842</v>
      </c>
    </row>
    <row r="496" spans="1:6" ht="73.75" x14ac:dyDescent="0.75">
      <c r="A496" s="505" t="s">
        <v>432</v>
      </c>
      <c r="B496" s="23">
        <v>496</v>
      </c>
      <c r="C496" s="501" t="str">
        <f t="shared" si="7"/>
        <v>Central or remote reporting of current performance KPIs (e.g. temperatures, submetering energy usage)</v>
      </c>
      <c r="D496" s="8" t="s">
        <v>843</v>
      </c>
      <c r="E496" s="666" t="s">
        <v>844</v>
      </c>
      <c r="F496" s="644" t="s">
        <v>845</v>
      </c>
    </row>
    <row r="497" spans="1:6" ht="44.25" x14ac:dyDescent="0.75">
      <c r="A497" s="505" t="s">
        <v>432</v>
      </c>
      <c r="B497" s="23">
        <v>497</v>
      </c>
      <c r="C497" s="501" t="str">
        <f t="shared" si="7"/>
        <v>Scheduled operation of heating system</v>
      </c>
      <c r="D497" s="8" t="s">
        <v>846</v>
      </c>
      <c r="E497" s="666" t="s">
        <v>847</v>
      </c>
      <c r="F497" s="644" t="s">
        <v>848</v>
      </c>
    </row>
    <row r="498" spans="1:6" ht="44.25" x14ac:dyDescent="0.75">
      <c r="A498" s="505" t="s">
        <v>432</v>
      </c>
      <c r="B498" s="23">
        <v>498</v>
      </c>
      <c r="C498" s="501" t="str">
        <f t="shared" si="7"/>
        <v>Automatic control on / off and scheduled charging enable</v>
      </c>
      <c r="D498" s="10" t="s">
        <v>849</v>
      </c>
      <c r="E498" s="667" t="s">
        <v>850</v>
      </c>
      <c r="F498" s="646" t="s">
        <v>851</v>
      </c>
    </row>
    <row r="499" spans="1:6" ht="44.25" x14ac:dyDescent="0.75">
      <c r="A499" s="505" t="s">
        <v>432</v>
      </c>
      <c r="B499" s="23">
        <v>499</v>
      </c>
      <c r="C499" s="501" t="str">
        <f t="shared" si="7"/>
        <v>Automatic control on / off and scheduled charging enable</v>
      </c>
      <c r="D499" s="10" t="s">
        <v>849</v>
      </c>
      <c r="E499" s="667" t="s">
        <v>850</v>
      </c>
      <c r="F499" s="646" t="s">
        <v>851</v>
      </c>
    </row>
    <row r="500" spans="1:6" ht="59" x14ac:dyDescent="0.75">
      <c r="A500" s="505" t="s">
        <v>432</v>
      </c>
      <c r="B500" s="23">
        <v>500</v>
      </c>
      <c r="C500" s="501" t="str">
        <f t="shared" si="7"/>
        <v>Automatic control of solar storage charge (Prio. 1) and supplementary storage charge</v>
      </c>
      <c r="D500" s="10" t="s">
        <v>852</v>
      </c>
      <c r="E500" s="667" t="s">
        <v>853</v>
      </c>
      <c r="F500" s="646" t="s">
        <v>854</v>
      </c>
    </row>
    <row r="501" spans="1:6" ht="59" x14ac:dyDescent="0.75">
      <c r="A501" s="505" t="s">
        <v>432</v>
      </c>
      <c r="B501" s="23">
        <v>501</v>
      </c>
      <c r="C501" s="501" t="str">
        <f t="shared" si="7"/>
        <v>Control according to fixed priority list: e.g. based on rated energy efficiency</v>
      </c>
      <c r="D501" s="10" t="s">
        <v>840</v>
      </c>
      <c r="E501" s="666" t="s">
        <v>841</v>
      </c>
      <c r="F501" s="646" t="s">
        <v>842</v>
      </c>
    </row>
    <row r="502" spans="1:6" ht="44.25" x14ac:dyDescent="0.75">
      <c r="A502" s="505" t="s">
        <v>432</v>
      </c>
      <c r="B502" s="23">
        <v>502</v>
      </c>
      <c r="C502" s="501" t="str">
        <f t="shared" si="7"/>
        <v>Indication of actual values (e.g. temperatures, submetering energy usage)</v>
      </c>
      <c r="D502" s="10" t="s">
        <v>855</v>
      </c>
      <c r="E502" s="667" t="s">
        <v>856</v>
      </c>
      <c r="F502" s="646" t="s">
        <v>857</v>
      </c>
    </row>
    <row r="503" spans="1:6" x14ac:dyDescent="0.75">
      <c r="A503" s="505" t="s">
        <v>432</v>
      </c>
      <c r="B503" s="23">
        <v>503</v>
      </c>
      <c r="C503" s="501" t="str">
        <f t="shared" si="7"/>
        <v>Central automatic control</v>
      </c>
      <c r="D503" s="11" t="s">
        <v>823</v>
      </c>
      <c r="E503" s="667" t="s">
        <v>824</v>
      </c>
      <c r="F503" s="647" t="s">
        <v>825</v>
      </c>
    </row>
    <row r="504" spans="1:6" x14ac:dyDescent="0.75">
      <c r="A504" s="505" t="s">
        <v>432</v>
      </c>
      <c r="B504" s="23">
        <v>504</v>
      </c>
      <c r="C504" s="501" t="str">
        <f t="shared" si="7"/>
        <v>Central automatic control</v>
      </c>
      <c r="D504" s="11" t="s">
        <v>823</v>
      </c>
      <c r="E504" s="667" t="s">
        <v>824</v>
      </c>
      <c r="F504" s="647" t="s">
        <v>825</v>
      </c>
    </row>
    <row r="505" spans="1:6" ht="29.5" x14ac:dyDescent="0.75">
      <c r="A505" s="505" t="s">
        <v>432</v>
      </c>
      <c r="B505" s="23">
        <v>505</v>
      </c>
      <c r="C505" s="501" t="str">
        <f t="shared" si="7"/>
        <v>Outside temperature compensated control</v>
      </c>
      <c r="D505" s="11" t="s">
        <v>826</v>
      </c>
      <c r="E505" s="667" t="s">
        <v>827</v>
      </c>
      <c r="F505" s="647" t="s">
        <v>828</v>
      </c>
    </row>
    <row r="506" spans="1:6" ht="29.5" x14ac:dyDescent="0.75">
      <c r="A506" s="505" t="s">
        <v>432</v>
      </c>
      <c r="B506" s="23">
        <v>506</v>
      </c>
      <c r="C506" s="501" t="str">
        <f t="shared" si="7"/>
        <v>On off control</v>
      </c>
      <c r="D506" s="11" t="s">
        <v>829</v>
      </c>
      <c r="E506" s="667" t="s">
        <v>754</v>
      </c>
      <c r="F506" s="647" t="s">
        <v>830</v>
      </c>
    </row>
    <row r="507" spans="1:6" ht="73.75" x14ac:dyDescent="0.75">
      <c r="A507" s="505" t="s">
        <v>432</v>
      </c>
      <c r="B507" s="23">
        <v>507</v>
      </c>
      <c r="C507" s="501" t="str">
        <f t="shared" si="7"/>
        <v>Partial interlock (minimising risk of simultanieus heating and cooling e.g. by sliding setpoints)</v>
      </c>
      <c r="D507" s="11" t="s">
        <v>858</v>
      </c>
      <c r="E507" s="666" t="s">
        <v>859</v>
      </c>
      <c r="F507" s="647" t="s">
        <v>860</v>
      </c>
    </row>
    <row r="508" spans="1:6" ht="29.5" x14ac:dyDescent="0.75">
      <c r="A508" s="505" t="s">
        <v>432</v>
      </c>
      <c r="B508" s="23">
        <v>508</v>
      </c>
      <c r="C508" s="501" t="str">
        <f t="shared" si="7"/>
        <v>Time-scheduled storage operation</v>
      </c>
      <c r="D508" s="11" t="s">
        <v>831</v>
      </c>
      <c r="E508" s="666" t="s">
        <v>832</v>
      </c>
      <c r="F508" s="647" t="s">
        <v>833</v>
      </c>
    </row>
    <row r="509" spans="1:6" ht="73.75" x14ac:dyDescent="0.75">
      <c r="A509" s="505" t="s">
        <v>432</v>
      </c>
      <c r="B509" s="23">
        <v>509</v>
      </c>
      <c r="C509" s="501" t="str">
        <f t="shared" si="7"/>
        <v>Multi-stage control of  cooling production capacity depending on the load or demand (e.g. on/off of several compressors)</v>
      </c>
      <c r="D509" s="11" t="s">
        <v>861</v>
      </c>
      <c r="E509" s="667" t="s">
        <v>862</v>
      </c>
      <c r="F509" s="647" t="s">
        <v>863</v>
      </c>
    </row>
    <row r="510" spans="1:6" ht="88.5" x14ac:dyDescent="0.75">
      <c r="A510" s="505" t="s">
        <v>432</v>
      </c>
      <c r="B510" s="23">
        <v>510</v>
      </c>
      <c r="C510" s="501" t="str">
        <f t="shared" si="7"/>
        <v>Fixed sequencing based on loads only: e.g. depending on the generators characteristics such as absorption chiller vs. centrifugal chiller</v>
      </c>
      <c r="D510" s="11" t="s">
        <v>864</v>
      </c>
      <c r="E510" s="667" t="s">
        <v>865</v>
      </c>
      <c r="F510" s="647" t="s">
        <v>866</v>
      </c>
    </row>
    <row r="511" spans="1:6" ht="73.75" x14ac:dyDescent="0.75">
      <c r="A511" s="505" t="s">
        <v>432</v>
      </c>
      <c r="B511" s="23">
        <v>511</v>
      </c>
      <c r="C511" s="501" t="str">
        <f t="shared" si="7"/>
        <v>Central or remote reporting of current performance KPIs (e.g. temperatures, submetering energy usage)</v>
      </c>
      <c r="D511" s="11" t="s">
        <v>843</v>
      </c>
      <c r="E511" s="666" t="s">
        <v>844</v>
      </c>
      <c r="F511" s="647" t="s">
        <v>845</v>
      </c>
    </row>
    <row r="512" spans="1:6" ht="44.25" x14ac:dyDescent="0.75">
      <c r="A512" s="505" t="s">
        <v>432</v>
      </c>
      <c r="B512" s="23">
        <v>512</v>
      </c>
      <c r="C512" s="501" t="str">
        <f t="shared" si="7"/>
        <v>Scheduled operation of cooling system</v>
      </c>
      <c r="D512" s="11" t="s">
        <v>867</v>
      </c>
      <c r="E512" s="667" t="s">
        <v>868</v>
      </c>
      <c r="F512" s="647" t="s">
        <v>869</v>
      </c>
    </row>
    <row r="513" spans="1:6" x14ac:dyDescent="0.75">
      <c r="A513" s="505" t="s">
        <v>432</v>
      </c>
      <c r="B513" s="23">
        <v>513</v>
      </c>
      <c r="C513" s="501" t="str">
        <f t="shared" si="7"/>
        <v>Clock control</v>
      </c>
      <c r="D513" s="12" t="s">
        <v>870</v>
      </c>
      <c r="E513" s="666" t="s">
        <v>871</v>
      </c>
      <c r="F513" s="648" t="s">
        <v>872</v>
      </c>
    </row>
    <row r="514" spans="1:6" ht="73.75" x14ac:dyDescent="0.75">
      <c r="A514" s="505" t="s">
        <v>432</v>
      </c>
      <c r="B514" s="23">
        <v>514</v>
      </c>
      <c r="C514" s="501" t="str">
        <f t="shared" ref="C514:C577" si="8">HLOOKUP($C$1,$D$1:$I$9948,$B514,FALSE)</f>
        <v>On off time control: Continuously supplies of air flow for a maximum load of all rooms during nominal occupancy time</v>
      </c>
      <c r="D514" s="12" t="s">
        <v>873</v>
      </c>
      <c r="E514" s="667" t="s">
        <v>874</v>
      </c>
      <c r="F514" s="648" t="s">
        <v>875</v>
      </c>
    </row>
    <row r="515" spans="1:6" ht="59" x14ac:dyDescent="0.75">
      <c r="A515" s="505" t="s">
        <v>432</v>
      </c>
      <c r="B515" s="23">
        <v>515</v>
      </c>
      <c r="C515" s="501" t="str">
        <f t="shared" si="8"/>
        <v>Modulate or bypass heat recovery based on sensors in air exhaust</v>
      </c>
      <c r="D515" s="12" t="s">
        <v>876</v>
      </c>
      <c r="E515" s="668" t="s">
        <v>877</v>
      </c>
      <c r="F515" s="648" t="s">
        <v>878</v>
      </c>
    </row>
    <row r="516" spans="1:6" ht="103.25" x14ac:dyDescent="0.75">
      <c r="A516" s="505" t="s">
        <v>432</v>
      </c>
      <c r="B516" s="23">
        <v>516</v>
      </c>
      <c r="C516" s="501" t="str">
        <f t="shared" si="8"/>
        <v>Constant setpoint: A control loop enables to control the supply air_x000D_
temperature, the setpoint is constant and can only be modified by a manual_x000D_
action</v>
      </c>
      <c r="D516" s="12" t="s">
        <v>879</v>
      </c>
      <c r="E516" s="667" t="s">
        <v>880</v>
      </c>
      <c r="F516" s="669" t="s">
        <v>881</v>
      </c>
    </row>
    <row r="517" spans="1:6" x14ac:dyDescent="0.75">
      <c r="A517" s="505" t="s">
        <v>432</v>
      </c>
      <c r="B517" s="23">
        <v>517</v>
      </c>
      <c r="C517" s="501" t="str">
        <f t="shared" si="8"/>
        <v>Night cooling</v>
      </c>
      <c r="D517" s="12" t="s">
        <v>882</v>
      </c>
      <c r="E517" s="667" t="s">
        <v>883</v>
      </c>
      <c r="F517" s="648" t="s">
        <v>884</v>
      </c>
    </row>
    <row r="518" spans="1:6" ht="44.25" x14ac:dyDescent="0.75">
      <c r="A518" s="505" t="s">
        <v>432</v>
      </c>
      <c r="B518" s="23">
        <v>518</v>
      </c>
      <c r="C518" s="501" t="str">
        <f t="shared" si="8"/>
        <v>Air quality sensors (e.g. CO2) and real time autonomous monitoring</v>
      </c>
      <c r="D518" s="12" t="s">
        <v>885</v>
      </c>
      <c r="E518" s="666" t="s">
        <v>886</v>
      </c>
      <c r="F518" s="648" t="s">
        <v>887</v>
      </c>
    </row>
    <row r="519" spans="1:6" ht="44.25" x14ac:dyDescent="0.75">
      <c r="A519" s="505" t="s">
        <v>432</v>
      </c>
      <c r="B519" s="23">
        <v>519</v>
      </c>
      <c r="C519" s="501" t="str">
        <f t="shared" si="8"/>
        <v>Manual on/off switch + additional sweeping extinction signal</v>
      </c>
      <c r="D519" s="13" t="s">
        <v>888</v>
      </c>
      <c r="E519" s="667" t="s">
        <v>889</v>
      </c>
      <c r="F519" s="650" t="s">
        <v>890</v>
      </c>
    </row>
    <row r="520" spans="1:6" x14ac:dyDescent="0.75">
      <c r="A520" s="505" t="s">
        <v>432</v>
      </c>
      <c r="B520" s="23">
        <v>520</v>
      </c>
      <c r="C520" s="501" t="str">
        <f t="shared" si="8"/>
        <v>Manual (per room / zone)</v>
      </c>
      <c r="D520" s="13" t="s">
        <v>891</v>
      </c>
      <c r="E520" s="666" t="s">
        <v>892</v>
      </c>
      <c r="F520" s="650" t="s">
        <v>893</v>
      </c>
    </row>
    <row r="521" spans="1:6" ht="29.5" x14ac:dyDescent="0.75">
      <c r="A521" s="505" t="s">
        <v>432</v>
      </c>
      <c r="B521" s="23">
        <v>521</v>
      </c>
      <c r="C521" s="501" t="str">
        <f t="shared" si="8"/>
        <v>Motorized operation with manual control</v>
      </c>
      <c r="D521" s="14" t="s">
        <v>894</v>
      </c>
      <c r="E521" s="666" t="s">
        <v>895</v>
      </c>
      <c r="F521" s="651" t="s">
        <v>896</v>
      </c>
    </row>
    <row r="522" spans="1:6" ht="59" x14ac:dyDescent="0.75">
      <c r="A522" s="505" t="s">
        <v>432</v>
      </c>
      <c r="B522" s="23">
        <v>522</v>
      </c>
      <c r="C522" s="501" t="str">
        <f t="shared" si="8"/>
        <v>Open/closed detection to shut down heating or cooling systems</v>
      </c>
      <c r="D522" s="14" t="s">
        <v>897</v>
      </c>
      <c r="E522" s="666" t="s">
        <v>898</v>
      </c>
      <c r="F522" s="651" t="s">
        <v>899</v>
      </c>
    </row>
    <row r="523" spans="1:6" ht="29.5" x14ac:dyDescent="0.75">
      <c r="A523" s="505" t="s">
        <v>432</v>
      </c>
      <c r="B523" s="23">
        <v>523</v>
      </c>
      <c r="C523" s="501" t="str">
        <f t="shared" si="8"/>
        <v>Position of each product &amp; fault detection</v>
      </c>
      <c r="D523" s="14" t="s">
        <v>900</v>
      </c>
      <c r="E523" s="666" t="s">
        <v>901</v>
      </c>
      <c r="F523" s="651" t="s">
        <v>902</v>
      </c>
    </row>
    <row r="524" spans="1:6" ht="29.5" x14ac:dyDescent="0.75">
      <c r="A524" s="505" t="s">
        <v>432</v>
      </c>
      <c r="B524" s="23">
        <v>524</v>
      </c>
      <c r="C524" s="501" t="str">
        <f t="shared" si="8"/>
        <v>Current generation data available</v>
      </c>
      <c r="D524" s="15" t="s">
        <v>903</v>
      </c>
      <c r="E524" s="666" t="s">
        <v>904</v>
      </c>
      <c r="F524" s="652" t="s">
        <v>905</v>
      </c>
    </row>
    <row r="525" spans="1:6" ht="29.5" x14ac:dyDescent="0.75">
      <c r="A525" s="505" t="s">
        <v>432</v>
      </c>
      <c r="B525" s="23">
        <v>525</v>
      </c>
      <c r="C525" s="501" t="str">
        <f t="shared" si="8"/>
        <v>On site storage of electricity (e.g. electric battery)</v>
      </c>
      <c r="D525" s="15" t="s">
        <v>906</v>
      </c>
      <c r="E525" s="666" t="s">
        <v>907</v>
      </c>
      <c r="F525" s="652" t="s">
        <v>908</v>
      </c>
    </row>
    <row r="526" spans="1:6" ht="44.25" x14ac:dyDescent="0.75">
      <c r="A526" s="505" t="s">
        <v>432</v>
      </c>
      <c r="B526" s="23">
        <v>526</v>
      </c>
      <c r="C526" s="501" t="str">
        <f t="shared" si="8"/>
        <v>Scheduling electricity consumption (plug loads, white goods, etc.)</v>
      </c>
      <c r="D526" s="15" t="s">
        <v>909</v>
      </c>
      <c r="E526" s="666" t="s">
        <v>910</v>
      </c>
      <c r="F526" s="652" t="s">
        <v>911</v>
      </c>
    </row>
    <row r="527" spans="1:6" ht="73.75" x14ac:dyDescent="0.75">
      <c r="A527" s="505" t="s">
        <v>432</v>
      </c>
      <c r="B527" s="23">
        <v>527</v>
      </c>
      <c r="C527" s="501" t="str">
        <f t="shared" si="8"/>
        <v>CHP runtime control influenced by the fluctuating availability of RES; overproduction will be fed into the grid</v>
      </c>
      <c r="D527" s="15" t="s">
        <v>912</v>
      </c>
      <c r="E527" s="666" t="s">
        <v>913</v>
      </c>
      <c r="F527" s="652" t="s">
        <v>914</v>
      </c>
    </row>
    <row r="528" spans="1:6" ht="59" x14ac:dyDescent="0.75">
      <c r="A528" s="505" t="s">
        <v>432</v>
      </c>
      <c r="B528" s="23">
        <v>528</v>
      </c>
      <c r="C528" s="501" t="str">
        <f t="shared" si="8"/>
        <v>Automated management of (building-level) electricity consumption based on grid signals</v>
      </c>
      <c r="D528" s="15" t="s">
        <v>915</v>
      </c>
      <c r="E528" s="666" t="s">
        <v>916</v>
      </c>
      <c r="F528" s="652" t="s">
        <v>917</v>
      </c>
    </row>
    <row r="529" spans="1:6" ht="29.5" x14ac:dyDescent="0.75">
      <c r="A529" s="505" t="s">
        <v>432</v>
      </c>
      <c r="B529" s="23">
        <v>529</v>
      </c>
      <c r="C529" s="501" t="str">
        <f t="shared" si="8"/>
        <v>Current state of charge (SOC) data available</v>
      </c>
      <c r="D529" s="15" t="s">
        <v>918</v>
      </c>
      <c r="E529" s="666" t="s">
        <v>919</v>
      </c>
      <c r="F529" s="652" t="s">
        <v>920</v>
      </c>
    </row>
    <row r="530" spans="1:6" ht="44.25" x14ac:dyDescent="0.75">
      <c r="A530" s="505" t="s">
        <v>432</v>
      </c>
      <c r="B530" s="23">
        <v>530</v>
      </c>
      <c r="C530" s="501" t="str">
        <f t="shared" si="8"/>
        <v>reporting on current electricity consumption on building level</v>
      </c>
      <c r="D530" s="15" t="s">
        <v>921</v>
      </c>
      <c r="E530" s="666" t="s">
        <v>922</v>
      </c>
      <c r="F530" s="652" t="s">
        <v>923</v>
      </c>
    </row>
    <row r="531" spans="1:6" ht="29.5" x14ac:dyDescent="0.75">
      <c r="A531" s="505" t="s">
        <v>432</v>
      </c>
      <c r="B531" s="23">
        <v>531</v>
      </c>
      <c r="C531" s="501" t="str">
        <f t="shared" si="8"/>
        <v>ducting (or simple power plug) available</v>
      </c>
      <c r="D531" s="16" t="s">
        <v>924</v>
      </c>
      <c r="E531" s="666" t="s">
        <v>925</v>
      </c>
      <c r="F531" s="653" t="s">
        <v>926</v>
      </c>
    </row>
    <row r="532" spans="1:6" ht="59" x14ac:dyDescent="0.75">
      <c r="A532" s="505" t="s">
        <v>432</v>
      </c>
      <c r="B532" s="23">
        <v>532</v>
      </c>
      <c r="C532" s="501" t="str">
        <f t="shared" si="8"/>
        <v>1-way controlled charging (e.g. including desired departure time and grid signals for optimization)</v>
      </c>
      <c r="D532" s="16" t="s">
        <v>927</v>
      </c>
      <c r="E532" s="666" t="s">
        <v>928</v>
      </c>
      <c r="F532" s="653" t="s">
        <v>929</v>
      </c>
    </row>
    <row r="533" spans="1:6" ht="44.25" x14ac:dyDescent="0.75">
      <c r="A533" s="505" t="s">
        <v>432</v>
      </c>
      <c r="B533" s="23">
        <v>533</v>
      </c>
      <c r="C533" s="501" t="str">
        <f t="shared" si="8"/>
        <v>Reporting information on EV charging status to occupant</v>
      </c>
      <c r="D533" s="16" t="s">
        <v>930</v>
      </c>
      <c r="E533" s="666" t="s">
        <v>931</v>
      </c>
      <c r="F533" s="653" t="s">
        <v>932</v>
      </c>
    </row>
    <row r="534" spans="1:6" ht="59" x14ac:dyDescent="0.75">
      <c r="A534" s="505" t="s">
        <v>432</v>
      </c>
      <c r="B534" s="23">
        <v>534</v>
      </c>
      <c r="C534" s="501" t="str">
        <f t="shared" si="8"/>
        <v xml:space="preserve">Runtime setting of heating and cooling plants following a predefined time schedule </v>
      </c>
      <c r="D534" s="17" t="s">
        <v>933</v>
      </c>
      <c r="E534" s="666" t="s">
        <v>934</v>
      </c>
      <c r="F534" s="655" t="s">
        <v>935</v>
      </c>
    </row>
    <row r="535" spans="1:6" ht="59" x14ac:dyDescent="0.75">
      <c r="A535" s="505" t="s">
        <v>432</v>
      </c>
      <c r="B535" s="23">
        <v>535</v>
      </c>
      <c r="C535" s="501" t="str">
        <f t="shared" si="8"/>
        <v>With central indication of detected faults and alarms for at least 2 relevant TBS</v>
      </c>
      <c r="D535" s="17" t="s">
        <v>936</v>
      </c>
      <c r="E535" s="666" t="s">
        <v>937</v>
      </c>
      <c r="F535" s="655" t="s">
        <v>938</v>
      </c>
    </row>
    <row r="536" spans="1:6" ht="45" customHeight="1" x14ac:dyDescent="0.75">
      <c r="A536" s="505" t="s">
        <v>432</v>
      </c>
      <c r="B536" s="23">
        <v>536</v>
      </c>
      <c r="C536" s="501" t="str">
        <f t="shared" si="8"/>
        <v>Occupancy detection for individual functions, e.g. lighting</v>
      </c>
      <c r="D536" s="17" t="s">
        <v>939</v>
      </c>
      <c r="E536" s="666" t="s">
        <v>940</v>
      </c>
      <c r="F536" s="655" t="s">
        <v>941</v>
      </c>
    </row>
    <row r="537" spans="1:6" ht="59" x14ac:dyDescent="0.75">
      <c r="A537" s="505" t="s">
        <v>432</v>
      </c>
      <c r="B537" s="23">
        <v>537</v>
      </c>
      <c r="C537" s="501" t="str">
        <f t="shared" si="8"/>
        <v>Central or remote reporting of realtime energy use per energy carrier</v>
      </c>
      <c r="D537" s="17" t="s">
        <v>942</v>
      </c>
      <c r="E537" s="666" t="s">
        <v>943</v>
      </c>
      <c r="F537" s="655" t="s">
        <v>944</v>
      </c>
    </row>
    <row r="538" spans="1:6" ht="59" x14ac:dyDescent="0.75">
      <c r="A538" s="505" t="s">
        <v>432</v>
      </c>
      <c r="B538" s="23">
        <v>538</v>
      </c>
      <c r="C538" s="501" t="str">
        <f t="shared" si="8"/>
        <v>Demand side management possible for (some) individual TBS, but not coordinated over various domains</v>
      </c>
      <c r="D538" s="17" t="s">
        <v>945</v>
      </c>
      <c r="E538" s="666" t="s">
        <v>946</v>
      </c>
      <c r="F538" s="655" t="s">
        <v>947</v>
      </c>
    </row>
    <row r="539" spans="1:6" ht="59" x14ac:dyDescent="0.75">
      <c r="A539" s="505" t="s">
        <v>432</v>
      </c>
      <c r="B539" s="23">
        <v>539</v>
      </c>
      <c r="C539" s="501" t="str">
        <f t="shared" si="8"/>
        <v>Reporting information on current DSM status, including managed energy flows</v>
      </c>
      <c r="D539" s="17" t="s">
        <v>948</v>
      </c>
      <c r="E539" s="666" t="s">
        <v>949</v>
      </c>
      <c r="F539" s="655" t="s">
        <v>950</v>
      </c>
    </row>
    <row r="540" spans="1:6" ht="73.75" x14ac:dyDescent="0.75">
      <c r="A540" s="505" t="s">
        <v>432</v>
      </c>
      <c r="B540" s="23">
        <v>540</v>
      </c>
      <c r="C540" s="501" t="str">
        <f t="shared" si="8"/>
        <v>DSM control without the possibility to override this control by the building user (occupant or facility manager)</v>
      </c>
      <c r="D540" s="17" t="s">
        <v>951</v>
      </c>
      <c r="E540" s="666" t="s">
        <v>952</v>
      </c>
      <c r="F540" s="655" t="s">
        <v>953</v>
      </c>
    </row>
    <row r="541" spans="1:6" ht="44.25" x14ac:dyDescent="0.75">
      <c r="A541" s="505" t="s">
        <v>432</v>
      </c>
      <c r="B541" s="23">
        <v>541</v>
      </c>
      <c r="C541" s="501" t="str">
        <f t="shared" si="8"/>
        <v>Single platform that allows manual control of multiple TBS</v>
      </c>
      <c r="D541" s="17" t="s">
        <v>954</v>
      </c>
      <c r="E541" s="666" t="s">
        <v>955</v>
      </c>
      <c r="F541" s="655" t="s">
        <v>956</v>
      </c>
    </row>
    <row r="542" spans="1:6" ht="16" x14ac:dyDescent="0.75">
      <c r="A542" s="505" t="s">
        <v>432</v>
      </c>
      <c r="B542" s="23">
        <v>542</v>
      </c>
      <c r="C542" s="501" t="str">
        <f t="shared" si="8"/>
        <v>Functionality level 2</v>
      </c>
      <c r="D542" s="6" t="s">
        <v>957</v>
      </c>
      <c r="E542" s="564" t="s">
        <v>958</v>
      </c>
      <c r="F542" s="643" t="s">
        <v>959</v>
      </c>
    </row>
    <row r="543" spans="1:6" ht="16" x14ac:dyDescent="0.75">
      <c r="A543" s="505" t="s">
        <v>432</v>
      </c>
      <c r="B543" s="23">
        <v>543</v>
      </c>
      <c r="C543" s="501">
        <f t="shared" si="8"/>
        <v>0</v>
      </c>
      <c r="D543" s="6"/>
      <c r="E543" s="517"/>
      <c r="F543" s="670" t="s">
        <v>160</v>
      </c>
    </row>
    <row r="544" spans="1:6" ht="16" x14ac:dyDescent="0.75">
      <c r="A544" s="505" t="s">
        <v>432</v>
      </c>
      <c r="B544" s="23">
        <v>544</v>
      </c>
      <c r="C544" s="501">
        <f t="shared" si="8"/>
        <v>0</v>
      </c>
      <c r="D544" s="6"/>
      <c r="E544" s="517"/>
      <c r="F544" s="671" t="s">
        <v>160</v>
      </c>
    </row>
    <row r="545" spans="1:6" ht="44.25" x14ac:dyDescent="0.75">
      <c r="A545" s="505" t="s">
        <v>432</v>
      </c>
      <c r="B545" s="23">
        <v>545</v>
      </c>
      <c r="C545" s="501" t="str">
        <f t="shared" si="8"/>
        <v>Individual room control (e.g. thermostatic valves, or electronic controller)</v>
      </c>
      <c r="D545" s="8" t="s">
        <v>960</v>
      </c>
      <c r="E545" s="667" t="s">
        <v>961</v>
      </c>
      <c r="F545" s="644" t="s">
        <v>962</v>
      </c>
    </row>
    <row r="546" spans="1:6" ht="29.5" x14ac:dyDescent="0.75">
      <c r="A546" s="505" t="s">
        <v>432</v>
      </c>
      <c r="B546" s="23">
        <v>546</v>
      </c>
      <c r="C546" s="501" t="str">
        <f t="shared" si="8"/>
        <v>Advanced central automatic control</v>
      </c>
      <c r="D546" s="8" t="s">
        <v>963</v>
      </c>
      <c r="E546" s="672" t="s">
        <v>964</v>
      </c>
      <c r="F546" s="644" t="s">
        <v>965</v>
      </c>
    </row>
    <row r="547" spans="1:6" x14ac:dyDescent="0.75">
      <c r="A547" s="505" t="s">
        <v>432</v>
      </c>
      <c r="B547" s="23">
        <v>547</v>
      </c>
      <c r="C547" s="501" t="str">
        <f t="shared" si="8"/>
        <v>Demand based control</v>
      </c>
      <c r="D547" s="8" t="s">
        <v>966</v>
      </c>
      <c r="E547" s="667" t="s">
        <v>967</v>
      </c>
      <c r="F547" s="644" t="s">
        <v>968</v>
      </c>
    </row>
    <row r="548" spans="1:6" x14ac:dyDescent="0.75">
      <c r="A548" s="505" t="s">
        <v>432</v>
      </c>
      <c r="B548" s="23">
        <v>548</v>
      </c>
      <c r="C548" s="501" t="str">
        <f t="shared" si="8"/>
        <v>Multi-Stage control</v>
      </c>
      <c r="D548" s="8" t="s">
        <v>969</v>
      </c>
      <c r="E548" s="667" t="s">
        <v>970</v>
      </c>
      <c r="F548" s="644" t="s">
        <v>971</v>
      </c>
    </row>
    <row r="549" spans="1:6" ht="29.5" x14ac:dyDescent="0.75">
      <c r="A549" s="505" t="s">
        <v>432</v>
      </c>
      <c r="B549" s="23">
        <v>549</v>
      </c>
      <c r="C549" s="501" t="str">
        <f t="shared" si="8"/>
        <v>Load prediction based storage operation</v>
      </c>
      <c r="D549" s="8" t="s">
        <v>972</v>
      </c>
      <c r="E549" s="666" t="s">
        <v>973</v>
      </c>
      <c r="F549" s="644" t="s">
        <v>974</v>
      </c>
    </row>
    <row r="550" spans="1:6" ht="59" x14ac:dyDescent="0.75">
      <c r="A550" s="505" t="s">
        <v>432</v>
      </c>
      <c r="B550" s="23">
        <v>550</v>
      </c>
      <c r="C550" s="501" t="str">
        <f t="shared" si="8"/>
        <v>Variable temperature control depending on the load (e.g. depending on supply water temperature set point)</v>
      </c>
      <c r="D550" s="8" t="s">
        <v>975</v>
      </c>
      <c r="E550" s="667" t="s">
        <v>976</v>
      </c>
      <c r="F550" s="644" t="s">
        <v>977</v>
      </c>
    </row>
    <row r="551" spans="1:6" ht="88.5" x14ac:dyDescent="0.75">
      <c r="A551" s="505" t="s">
        <v>432</v>
      </c>
      <c r="B551" s="23">
        <v>551</v>
      </c>
      <c r="C551" s="501" t="str">
        <f t="shared" si="8"/>
        <v>Variable control of heat generator capacity depending on the load or demand (e.g. hot gas bypass, inverter frequency control)</v>
      </c>
      <c r="D551" s="8" t="s">
        <v>978</v>
      </c>
      <c r="E551" s="667" t="s">
        <v>979</v>
      </c>
      <c r="F551" s="644" t="s">
        <v>980</v>
      </c>
    </row>
    <row r="552" spans="1:6" ht="118" x14ac:dyDescent="0.75">
      <c r="A552" s="505" t="s">
        <v>432</v>
      </c>
      <c r="B552" s="23">
        <v>552</v>
      </c>
      <c r="C552" s="501" t="str">
        <f t="shared" si="8"/>
        <v>Control according to dynamic priority list (based on current energy efficiency, carbon emissions and capacity of generators, e.g. solar, geothermal heat, cogeneration plant, fossil fuels)</v>
      </c>
      <c r="D552" s="8" t="s">
        <v>981</v>
      </c>
      <c r="E552" s="667" t="s">
        <v>982</v>
      </c>
      <c r="F552" s="644" t="s">
        <v>983</v>
      </c>
    </row>
    <row r="553" spans="1:6" ht="59" x14ac:dyDescent="0.75">
      <c r="A553" s="505" t="s">
        <v>432</v>
      </c>
      <c r="B553" s="23">
        <v>553</v>
      </c>
      <c r="C553" s="501" t="str">
        <f t="shared" si="8"/>
        <v>Central or remote reporting of current performance KPIs and historical data</v>
      </c>
      <c r="D553" s="8" t="s">
        <v>984</v>
      </c>
      <c r="E553" s="666" t="s">
        <v>985</v>
      </c>
      <c r="F553" s="644" t="s">
        <v>986</v>
      </c>
    </row>
    <row r="554" spans="1:6" ht="29.5" x14ac:dyDescent="0.75">
      <c r="A554" s="505" t="s">
        <v>432</v>
      </c>
      <c r="B554" s="23">
        <v>554</v>
      </c>
      <c r="C554" s="501" t="str">
        <f t="shared" si="8"/>
        <v>Self-learning optimal control of heating system</v>
      </c>
      <c r="D554" s="8" t="s">
        <v>987</v>
      </c>
      <c r="E554" s="666" t="s">
        <v>988</v>
      </c>
      <c r="F554" s="644" t="s">
        <v>989</v>
      </c>
    </row>
    <row r="555" spans="1:6" ht="59" x14ac:dyDescent="0.75">
      <c r="A555" s="505" t="s">
        <v>432</v>
      </c>
      <c r="B555" s="23">
        <v>555</v>
      </c>
      <c r="C555" s="501" t="str">
        <f t="shared" si="8"/>
        <v>Automatic control on / off and scheduled charging enable and multi-sensor storage management</v>
      </c>
      <c r="D555" s="10" t="s">
        <v>990</v>
      </c>
      <c r="E555" s="667" t="s">
        <v>991</v>
      </c>
      <c r="F555" s="646" t="s">
        <v>992</v>
      </c>
    </row>
    <row r="556" spans="1:6" ht="88.5" x14ac:dyDescent="0.75">
      <c r="A556" s="505" t="s">
        <v>432</v>
      </c>
      <c r="B556" s="23">
        <v>556</v>
      </c>
      <c r="C556" s="501" t="str">
        <f t="shared" si="8"/>
        <v>Automatic on/off control, scheduled charging enable and demand-based supply temperature control or multi-sensor storage management</v>
      </c>
      <c r="D556" s="10" t="s">
        <v>993</v>
      </c>
      <c r="E556" s="667" t="s">
        <v>994</v>
      </c>
      <c r="F556" s="646" t="s">
        <v>995</v>
      </c>
    </row>
    <row r="557" spans="1:6" ht="118" x14ac:dyDescent="0.75">
      <c r="A557" s="505" t="s">
        <v>432</v>
      </c>
      <c r="B557" s="23">
        <v>557</v>
      </c>
      <c r="C557" s="501" t="str">
        <f t="shared" si="8"/>
        <v>Automatic control of solar storage charge (Prio. 1) and supplementary storage charge and demand-oriented supply or multi-sensor storage management</v>
      </c>
      <c r="D557" s="10" t="s">
        <v>996</v>
      </c>
      <c r="E557" s="667" t="s">
        <v>997</v>
      </c>
      <c r="F557" s="646" t="s">
        <v>998</v>
      </c>
    </row>
    <row r="558" spans="1:6" ht="118" x14ac:dyDescent="0.75">
      <c r="A558" s="505" t="s">
        <v>432</v>
      </c>
      <c r="B558" s="23">
        <v>558</v>
      </c>
      <c r="C558" s="501" t="str">
        <f t="shared" si="8"/>
        <v>Control according to dynamic priority list (based on current energy efficiency, carbon emissions and capacity of generators, e.g. solar, geothermal heat, cogeneration plant, fossil fuels)</v>
      </c>
      <c r="D558" s="10" t="s">
        <v>981</v>
      </c>
      <c r="E558" s="667" t="s">
        <v>982</v>
      </c>
      <c r="F558" s="646" t="s">
        <v>983</v>
      </c>
    </row>
    <row r="559" spans="1:6" ht="29.5" x14ac:dyDescent="0.75">
      <c r="A559" s="505" t="s">
        <v>432</v>
      </c>
      <c r="B559" s="23">
        <v>559</v>
      </c>
      <c r="C559" s="501" t="str">
        <f t="shared" si="8"/>
        <v>Actual values and historical data</v>
      </c>
      <c r="D559" s="10" t="s">
        <v>999</v>
      </c>
      <c r="E559" s="666" t="s">
        <v>1000</v>
      </c>
      <c r="F559" s="646" t="s">
        <v>1001</v>
      </c>
    </row>
    <row r="560" spans="1:6" x14ac:dyDescent="0.75">
      <c r="A560" s="505" t="s">
        <v>432</v>
      </c>
      <c r="B560" s="23">
        <v>560</v>
      </c>
      <c r="C560" s="501" t="str">
        <f t="shared" si="8"/>
        <v>Individual room control</v>
      </c>
      <c r="D560" s="11" t="s">
        <v>1002</v>
      </c>
      <c r="E560" s="667" t="s">
        <v>1003</v>
      </c>
      <c r="F560" s="647" t="s">
        <v>1004</v>
      </c>
    </row>
    <row r="561" spans="1:6" ht="29.5" x14ac:dyDescent="0.75">
      <c r="A561" s="505" t="s">
        <v>432</v>
      </c>
      <c r="B561" s="23">
        <v>561</v>
      </c>
      <c r="C561" s="501" t="str">
        <f t="shared" si="8"/>
        <v>Advanced central automatic control</v>
      </c>
      <c r="D561" s="11" t="s">
        <v>963</v>
      </c>
      <c r="E561" s="672" t="s">
        <v>964</v>
      </c>
      <c r="F561" s="647" t="s">
        <v>965</v>
      </c>
    </row>
    <row r="562" spans="1:6" x14ac:dyDescent="0.75">
      <c r="A562" s="505" t="s">
        <v>432</v>
      </c>
      <c r="B562" s="23">
        <v>562</v>
      </c>
      <c r="C562" s="501" t="str">
        <f t="shared" si="8"/>
        <v>Demand based control</v>
      </c>
      <c r="D562" s="11" t="s">
        <v>966</v>
      </c>
      <c r="E562" s="667" t="s">
        <v>967</v>
      </c>
      <c r="F562" s="647" t="s">
        <v>1005</v>
      </c>
    </row>
    <row r="563" spans="1:6" x14ac:dyDescent="0.75">
      <c r="A563" s="505" t="s">
        <v>432</v>
      </c>
      <c r="B563" s="23">
        <v>563</v>
      </c>
      <c r="C563" s="501" t="str">
        <f t="shared" si="8"/>
        <v>Multi-Stage control</v>
      </c>
      <c r="D563" s="11" t="s">
        <v>969</v>
      </c>
      <c r="E563" s="667" t="s">
        <v>970</v>
      </c>
      <c r="F563" s="647" t="s">
        <v>971</v>
      </c>
    </row>
    <row r="564" spans="1:6" ht="59" x14ac:dyDescent="0.75">
      <c r="A564" s="505" t="s">
        <v>432</v>
      </c>
      <c r="B564" s="23">
        <v>564</v>
      </c>
      <c r="C564" s="501" t="str">
        <f t="shared" si="8"/>
        <v>Total interlock (control system ensures no  simultaneous heating and cooling can take place)</v>
      </c>
      <c r="D564" s="11" t="s">
        <v>1006</v>
      </c>
      <c r="E564" s="667" t="s">
        <v>1007</v>
      </c>
      <c r="F564" s="647" t="s">
        <v>1008</v>
      </c>
    </row>
    <row r="565" spans="1:6" ht="29.5" x14ac:dyDescent="0.75">
      <c r="A565" s="505" t="s">
        <v>432</v>
      </c>
      <c r="B565" s="23">
        <v>565</v>
      </c>
      <c r="C565" s="501" t="str">
        <f t="shared" si="8"/>
        <v>Load prediction based storage operation</v>
      </c>
      <c r="D565" s="11" t="s">
        <v>972</v>
      </c>
      <c r="E565" s="666" t="s">
        <v>973</v>
      </c>
      <c r="F565" s="647" t="s">
        <v>974</v>
      </c>
    </row>
    <row r="566" spans="1:6" ht="88.5" x14ac:dyDescent="0.75">
      <c r="A566" s="505" t="s">
        <v>432</v>
      </c>
      <c r="B566" s="23">
        <v>566</v>
      </c>
      <c r="C566" s="501" t="str">
        <f t="shared" si="8"/>
        <v>Variable control of  cooling production capacity depending on the load or demand (e.g. hot gas bypass, inverter frequency control)</v>
      </c>
      <c r="D566" s="11" t="s">
        <v>1009</v>
      </c>
      <c r="E566" s="667" t="s">
        <v>1010</v>
      </c>
      <c r="F566" s="647" t="s">
        <v>1011</v>
      </c>
    </row>
    <row r="567" spans="1:6" ht="73.75" x14ac:dyDescent="0.75">
      <c r="A567" s="505" t="s">
        <v>432</v>
      </c>
      <c r="B567" s="23">
        <v>567</v>
      </c>
      <c r="C567" s="501" t="str">
        <f t="shared" si="8"/>
        <v>Dynamic priorities based on generator efficiency and characteristics (e.g. availability of free cooling)</v>
      </c>
      <c r="D567" s="11" t="s">
        <v>1012</v>
      </c>
      <c r="E567" s="666" t="s">
        <v>1013</v>
      </c>
      <c r="F567" s="647" t="s">
        <v>1014</v>
      </c>
    </row>
    <row r="568" spans="1:6" ht="59" x14ac:dyDescent="0.75">
      <c r="A568" s="505" t="s">
        <v>432</v>
      </c>
      <c r="B568" s="23">
        <v>568</v>
      </c>
      <c r="C568" s="501" t="str">
        <f t="shared" si="8"/>
        <v>Central or remote reporting of current performance KPIs and historical data</v>
      </c>
      <c r="D568" s="11" t="s">
        <v>984</v>
      </c>
      <c r="E568" s="666" t="s">
        <v>985</v>
      </c>
      <c r="F568" s="647" t="s">
        <v>986</v>
      </c>
    </row>
    <row r="569" spans="1:6" ht="29.5" x14ac:dyDescent="0.75">
      <c r="A569" s="505" t="s">
        <v>432</v>
      </c>
      <c r="B569" s="23">
        <v>569</v>
      </c>
      <c r="C569" s="501" t="str">
        <f t="shared" si="8"/>
        <v>Self-learning optimal control of cooling system</v>
      </c>
      <c r="D569" s="11" t="s">
        <v>1015</v>
      </c>
      <c r="E569" s="666" t="s">
        <v>1016</v>
      </c>
      <c r="F569" s="647" t="s">
        <v>1017</v>
      </c>
    </row>
    <row r="570" spans="1:6" ht="29.5" x14ac:dyDescent="0.75">
      <c r="A570" s="505" t="s">
        <v>432</v>
      </c>
      <c r="B570" s="23">
        <v>570</v>
      </c>
      <c r="C570" s="501" t="str">
        <f t="shared" si="8"/>
        <v>Occupancy detection control</v>
      </c>
      <c r="D570" s="12" t="s">
        <v>1018</v>
      </c>
      <c r="E570" s="667" t="s">
        <v>1019</v>
      </c>
      <c r="F570" s="648" t="s">
        <v>1020</v>
      </c>
    </row>
    <row r="571" spans="1:6" ht="44.25" x14ac:dyDescent="0.75">
      <c r="A571" s="505" t="s">
        <v>432</v>
      </c>
      <c r="B571" s="23">
        <v>571</v>
      </c>
      <c r="C571" s="501" t="str">
        <f t="shared" si="8"/>
        <v>Multi-stage control: To reduce the auxiliary energy demand of the fan</v>
      </c>
      <c r="D571" s="12" t="s">
        <v>1021</v>
      </c>
      <c r="E571" s="667" t="s">
        <v>1022</v>
      </c>
      <c r="F571" s="648" t="s">
        <v>1023</v>
      </c>
    </row>
    <row r="572" spans="1:6" ht="73.75" x14ac:dyDescent="0.75">
      <c r="A572" s="505" t="s">
        <v>432</v>
      </c>
      <c r="B572" s="23">
        <v>572</v>
      </c>
      <c r="C572" s="501" t="str">
        <f t="shared" si="8"/>
        <v>Modulate or bypass heat recovery based on multiple room temperature sensors or predictive control</v>
      </c>
      <c r="D572" s="12" t="s">
        <v>1024</v>
      </c>
      <c r="E572" s="668" t="s">
        <v>1025</v>
      </c>
      <c r="F572" s="648" t="s">
        <v>1026</v>
      </c>
    </row>
    <row r="573" spans="1:6" ht="44.25" x14ac:dyDescent="0.75">
      <c r="A573" s="505" t="s">
        <v>432</v>
      </c>
      <c r="B573" s="23">
        <v>573</v>
      </c>
      <c r="C573" s="501" t="str">
        <f t="shared" si="8"/>
        <v>Variable set point with outdoor temperature compensation</v>
      </c>
      <c r="D573" s="12" t="s">
        <v>1027</v>
      </c>
      <c r="E573" s="667" t="s">
        <v>1028</v>
      </c>
      <c r="F573" s="648" t="s">
        <v>1029</v>
      </c>
    </row>
    <row r="574" spans="1:6" ht="73.75" x14ac:dyDescent="0.75">
      <c r="A574" s="505" t="s">
        <v>432</v>
      </c>
      <c r="B574" s="23">
        <v>574</v>
      </c>
      <c r="C574" s="501" t="str">
        <f t="shared" si="8"/>
        <v>Free cooling: air flows modulated during all periods of time to minimize the amount of mechanical_x000D_
cooling</v>
      </c>
      <c r="D574" s="12" t="s">
        <v>1030</v>
      </c>
      <c r="E574" s="667" t="s">
        <v>1031</v>
      </c>
      <c r="F574" s="669" t="s">
        <v>1032</v>
      </c>
    </row>
    <row r="575" spans="1:6" ht="59" x14ac:dyDescent="0.75">
      <c r="A575" s="505" t="s">
        <v>432</v>
      </c>
      <c r="B575" s="23">
        <v>575</v>
      </c>
      <c r="C575" s="501" t="str">
        <f t="shared" si="8"/>
        <v>Real time monitoring &amp; historical information of IAQ available to occupants</v>
      </c>
      <c r="D575" s="12" t="s">
        <v>1033</v>
      </c>
      <c r="E575" s="666" t="s">
        <v>1034</v>
      </c>
      <c r="F575" s="648" t="s">
        <v>1035</v>
      </c>
    </row>
    <row r="576" spans="1:6" ht="44.25" x14ac:dyDescent="0.75">
      <c r="A576" s="505" t="s">
        <v>432</v>
      </c>
      <c r="B576" s="23">
        <v>576</v>
      </c>
      <c r="C576" s="501" t="str">
        <f t="shared" si="8"/>
        <v>Automatic detection (auto on / dimmed or auto off)</v>
      </c>
      <c r="D576" s="13" t="s">
        <v>1036</v>
      </c>
      <c r="E576" s="667" t="s">
        <v>1037</v>
      </c>
      <c r="F576" s="650" t="s">
        <v>1038</v>
      </c>
    </row>
    <row r="577" spans="1:6" x14ac:dyDescent="0.75">
      <c r="A577" s="505" t="s">
        <v>432</v>
      </c>
      <c r="B577" s="23">
        <v>577</v>
      </c>
      <c r="C577" s="501" t="str">
        <f t="shared" si="8"/>
        <v>Automatic switching</v>
      </c>
      <c r="D577" s="13" t="s">
        <v>1039</v>
      </c>
      <c r="E577" s="667" t="s">
        <v>1040</v>
      </c>
      <c r="F577" s="650" t="s">
        <v>1041</v>
      </c>
    </row>
    <row r="578" spans="1:6" ht="44.25" x14ac:dyDescent="0.75">
      <c r="A578" s="505" t="s">
        <v>432</v>
      </c>
      <c r="B578" s="23">
        <v>578</v>
      </c>
      <c r="C578" s="501" t="str">
        <f t="shared" ref="C578:C641" si="9">HLOOKUP($C$1,$D$1:$I$9948,$B578,FALSE)</f>
        <v>Motorized operation with automatic control based on sensor data</v>
      </c>
      <c r="D578" s="14" t="s">
        <v>1042</v>
      </c>
      <c r="E578" s="666" t="s">
        <v>1043</v>
      </c>
      <c r="F578" s="651" t="s">
        <v>1044</v>
      </c>
    </row>
    <row r="579" spans="1:6" ht="59" x14ac:dyDescent="0.75">
      <c r="A579" s="505" t="s">
        <v>432</v>
      </c>
      <c r="B579" s="23">
        <v>579</v>
      </c>
      <c r="C579" s="501" t="str">
        <f t="shared" si="9"/>
        <v>Level 1 + Automised mechanical window opening based on room sensor data</v>
      </c>
      <c r="D579" s="14" t="s">
        <v>1045</v>
      </c>
      <c r="E579" s="666" t="s">
        <v>1046</v>
      </c>
      <c r="F579" s="651" t="s">
        <v>1047</v>
      </c>
    </row>
    <row r="580" spans="1:6" ht="44.25" x14ac:dyDescent="0.75">
      <c r="A580" s="505" t="s">
        <v>432</v>
      </c>
      <c r="B580" s="23">
        <v>580</v>
      </c>
      <c r="C580" s="501" t="str">
        <f t="shared" si="9"/>
        <v>Position of each product, fault detection &amp; predictive maintenance</v>
      </c>
      <c r="D580" s="14" t="s">
        <v>1048</v>
      </c>
      <c r="E580" s="666" t="s">
        <v>1049</v>
      </c>
      <c r="F580" s="651" t="s">
        <v>1050</v>
      </c>
    </row>
    <row r="581" spans="1:6" ht="29.5" x14ac:dyDescent="0.75">
      <c r="A581" s="505" t="s">
        <v>432</v>
      </c>
      <c r="B581" s="23">
        <v>581</v>
      </c>
      <c r="C581" s="501" t="str">
        <f t="shared" si="9"/>
        <v>Actual values and historical data</v>
      </c>
      <c r="D581" s="15" t="s">
        <v>999</v>
      </c>
      <c r="E581" s="666" t="s">
        <v>1051</v>
      </c>
      <c r="F581" s="652" t="s">
        <v>1001</v>
      </c>
    </row>
    <row r="582" spans="1:6" ht="73.75" x14ac:dyDescent="0.75">
      <c r="A582" s="505" t="s">
        <v>432</v>
      </c>
      <c r="B582" s="23">
        <v>582</v>
      </c>
      <c r="C582" s="501" t="str">
        <f t="shared" si="9"/>
        <v>On site storage of energy (e.g. electric battery or thermal storage) with controller based on grid signals</v>
      </c>
      <c r="D582" s="15" t="s">
        <v>1052</v>
      </c>
      <c r="E582" s="666" t="s">
        <v>1053</v>
      </c>
      <c r="F582" s="652" t="s">
        <v>1054</v>
      </c>
    </row>
    <row r="583" spans="1:6" ht="73.75" x14ac:dyDescent="0.75">
      <c r="A583" s="505" t="s">
        <v>432</v>
      </c>
      <c r="B583" s="23">
        <v>583</v>
      </c>
      <c r="C583" s="501" t="str">
        <f t="shared" si="9"/>
        <v>Automated management of local electricity consumption based on current renewable energy availability</v>
      </c>
      <c r="D583" s="15" t="s">
        <v>1055</v>
      </c>
      <c r="E583" s="666" t="s">
        <v>1056</v>
      </c>
      <c r="F583" s="652" t="s">
        <v>1057</v>
      </c>
    </row>
    <row r="584" spans="1:6" ht="118" x14ac:dyDescent="0.75">
      <c r="A584" s="505" t="s">
        <v>432</v>
      </c>
      <c r="B584" s="23">
        <v>584</v>
      </c>
      <c r="C584" s="501" t="str">
        <f t="shared" si="9"/>
        <v>CHP runtime control influenced by the fluctuating availability of RES and grid signals; dynamic charging and runtime control to optimise self-consumption of renewables</v>
      </c>
      <c r="D584" s="15" t="s">
        <v>1058</v>
      </c>
      <c r="E584" s="666" t="s">
        <v>1059</v>
      </c>
      <c r="F584" s="652" t="s">
        <v>1060</v>
      </c>
    </row>
    <row r="585" spans="1:6" ht="88.5" x14ac:dyDescent="0.75">
      <c r="A585" s="505" t="s">
        <v>432</v>
      </c>
      <c r="B585" s="23">
        <v>585</v>
      </c>
      <c r="C585" s="501" t="str">
        <f t="shared" si="9"/>
        <v>Automated management of (building-level) electricity consumption and electricity supply to neighbouring buildings (microgrid) or grid</v>
      </c>
      <c r="D585" s="15" t="s">
        <v>1061</v>
      </c>
      <c r="E585" s="666" t="s">
        <v>1062</v>
      </c>
      <c r="F585" s="652" t="s">
        <v>1063</v>
      </c>
    </row>
    <row r="586" spans="1:6" ht="29.5" x14ac:dyDescent="0.75">
      <c r="A586" s="505" t="s">
        <v>432</v>
      </c>
      <c r="B586" s="23">
        <v>586</v>
      </c>
      <c r="C586" s="501" t="str">
        <f t="shared" si="9"/>
        <v>Actual values and historical data</v>
      </c>
      <c r="D586" s="15" t="s">
        <v>999</v>
      </c>
      <c r="E586" s="666" t="s">
        <v>1051</v>
      </c>
      <c r="F586" s="652" t="s">
        <v>1001</v>
      </c>
    </row>
    <row r="587" spans="1:6" ht="44.25" x14ac:dyDescent="0.75">
      <c r="A587" s="505" t="s">
        <v>432</v>
      </c>
      <c r="B587" s="23">
        <v>587</v>
      </c>
      <c r="C587" s="501" t="str">
        <f t="shared" si="9"/>
        <v>real-time feedback or benchmarking on building level</v>
      </c>
      <c r="D587" s="15" t="s">
        <v>1064</v>
      </c>
      <c r="E587" s="666" t="s">
        <v>1065</v>
      </c>
      <c r="F587" s="652" t="s">
        <v>1066</v>
      </c>
    </row>
    <row r="588" spans="1:6" ht="29.5" x14ac:dyDescent="0.75">
      <c r="A588" s="505" t="s">
        <v>432</v>
      </c>
      <c r="B588" s="23">
        <v>588</v>
      </c>
      <c r="C588" s="501" t="str">
        <f t="shared" si="9"/>
        <v>0-9% of parking spaces has recharging points</v>
      </c>
      <c r="D588" s="16" t="s">
        <v>1067</v>
      </c>
      <c r="E588" s="666" t="s">
        <v>1068</v>
      </c>
      <c r="F588" s="653" t="s">
        <v>1069</v>
      </c>
    </row>
    <row r="589" spans="1:6" ht="59" x14ac:dyDescent="0.75">
      <c r="A589" s="505" t="s">
        <v>432</v>
      </c>
      <c r="B589" s="23">
        <v>589</v>
      </c>
      <c r="C589" s="501" t="str">
        <f t="shared" si="9"/>
        <v>2-way controlled charging (e.g. including desired departure time and grid signals for optimization)</v>
      </c>
      <c r="D589" s="16" t="s">
        <v>1070</v>
      </c>
      <c r="E589" s="666" t="s">
        <v>1071</v>
      </c>
      <c r="F589" s="653" t="s">
        <v>1072</v>
      </c>
    </row>
    <row r="590" spans="1:6" ht="103.25" x14ac:dyDescent="0.75">
      <c r="A590" s="505" t="s">
        <v>432</v>
      </c>
      <c r="B590" s="23">
        <v>590</v>
      </c>
      <c r="C590" s="501" t="str">
        <f t="shared" si="9"/>
        <v>Reporting information on EV charging status to occupant AND automatic identification and authorizition of the driver to the charging station (ISO 15118 compliant)</v>
      </c>
      <c r="D590" s="16" t="s">
        <v>1073</v>
      </c>
      <c r="E590" s="666" t="s">
        <v>1074</v>
      </c>
      <c r="F590" s="653" t="s">
        <v>1075</v>
      </c>
    </row>
    <row r="591" spans="1:6" ht="44.25" x14ac:dyDescent="0.75">
      <c r="A591" s="505" t="s">
        <v>432</v>
      </c>
      <c r="B591" s="23">
        <v>591</v>
      </c>
      <c r="C591" s="501" t="str">
        <f t="shared" si="9"/>
        <v>Heating and cooling plant on/off control based on building loads</v>
      </c>
      <c r="D591" s="17" t="s">
        <v>1076</v>
      </c>
      <c r="E591" s="666" t="s">
        <v>1077</v>
      </c>
      <c r="F591" s="655" t="s">
        <v>1078</v>
      </c>
    </row>
    <row r="592" spans="1:6" ht="59" x14ac:dyDescent="0.75">
      <c r="A592" s="505" t="s">
        <v>432</v>
      </c>
      <c r="B592" s="23">
        <v>592</v>
      </c>
      <c r="C592" s="501" t="str">
        <f t="shared" si="9"/>
        <v>With central indication of detected faults and alarms for all relevant TBS</v>
      </c>
      <c r="D592" s="17" t="s">
        <v>1079</v>
      </c>
      <c r="E592" s="666" t="s">
        <v>1080</v>
      </c>
      <c r="F592" s="655" t="s">
        <v>1081</v>
      </c>
    </row>
    <row r="593" spans="1:6" ht="59" x14ac:dyDescent="0.75">
      <c r="A593" s="505" t="s">
        <v>432</v>
      </c>
      <c r="B593" s="23">
        <v>593</v>
      </c>
      <c r="C593" s="501" t="str">
        <f t="shared" si="9"/>
        <v>Centralised occupant detection which feeds in to several TBS such as lighting and heating</v>
      </c>
      <c r="D593" s="17" t="s">
        <v>1082</v>
      </c>
      <c r="E593" s="666" t="s">
        <v>1083</v>
      </c>
      <c r="F593" s="655" t="s">
        <v>1084</v>
      </c>
    </row>
    <row r="594" spans="1:6" ht="88.5" x14ac:dyDescent="0.75">
      <c r="A594" s="505" t="s">
        <v>432</v>
      </c>
      <c r="B594" s="23">
        <v>594</v>
      </c>
      <c r="C594" s="501" t="str">
        <f t="shared" si="9"/>
        <v>Central or remote reporting of realtime energy use per energy carrier, combining TBS of at least 2 domains in one interface</v>
      </c>
      <c r="D594" s="17" t="s">
        <v>1085</v>
      </c>
      <c r="E594" s="666" t="s">
        <v>1086</v>
      </c>
      <c r="F594" s="655" t="s">
        <v>1087</v>
      </c>
    </row>
    <row r="595" spans="1:6" ht="44.25" x14ac:dyDescent="0.75">
      <c r="A595" s="505" t="s">
        <v>432</v>
      </c>
      <c r="B595" s="23">
        <v>595</v>
      </c>
      <c r="C595" s="501" t="str">
        <f t="shared" si="9"/>
        <v>Coordinated demand side management of multiple TBS</v>
      </c>
      <c r="D595" s="17" t="s">
        <v>1088</v>
      </c>
      <c r="E595" s="666" t="s">
        <v>1089</v>
      </c>
      <c r="F595" s="655" t="s">
        <v>1090</v>
      </c>
    </row>
    <row r="596" spans="1:6" ht="77.25" customHeight="1" x14ac:dyDescent="0.75">
      <c r="A596" s="505" t="s">
        <v>432</v>
      </c>
      <c r="B596" s="23">
        <v>596</v>
      </c>
      <c r="C596" s="501" t="str">
        <f t="shared" si="9"/>
        <v>Reporting information on currenthistorical and predicted DSM status, including managed energy flows</v>
      </c>
      <c r="D596" s="17" t="s">
        <v>1091</v>
      </c>
      <c r="E596" s="666" t="s">
        <v>1092</v>
      </c>
      <c r="F596" s="655" t="s">
        <v>1093</v>
      </c>
    </row>
    <row r="597" spans="1:6" ht="44.25" x14ac:dyDescent="0.75">
      <c r="A597" s="505" t="s">
        <v>432</v>
      </c>
      <c r="B597" s="23">
        <v>597</v>
      </c>
      <c r="C597" s="501" t="str">
        <f t="shared" si="9"/>
        <v xml:space="preserve">Manual override and reactivation of DSM control by the building user </v>
      </c>
      <c r="D597" s="17" t="s">
        <v>1094</v>
      </c>
      <c r="E597" s="666" t="s">
        <v>1095</v>
      </c>
      <c r="F597" s="655" t="s">
        <v>1096</v>
      </c>
    </row>
    <row r="598" spans="1:6" ht="59" x14ac:dyDescent="0.75">
      <c r="A598" s="505" t="s">
        <v>432</v>
      </c>
      <c r="B598" s="23">
        <v>598</v>
      </c>
      <c r="C598" s="501" t="str">
        <f t="shared" si="9"/>
        <v>Single platform that allows automated control &amp; coordination between TBS</v>
      </c>
      <c r="D598" s="17" t="s">
        <v>1097</v>
      </c>
      <c r="E598" s="666" t="s">
        <v>1098</v>
      </c>
      <c r="F598" s="655" t="s">
        <v>1099</v>
      </c>
    </row>
    <row r="599" spans="1:6" ht="16" x14ac:dyDescent="0.75">
      <c r="A599" s="505" t="s">
        <v>432</v>
      </c>
      <c r="B599" s="23">
        <v>599</v>
      </c>
      <c r="C599" s="501" t="str">
        <f t="shared" si="9"/>
        <v>Functionality level 3</v>
      </c>
      <c r="D599" s="6" t="s">
        <v>1100</v>
      </c>
      <c r="E599" s="564" t="s">
        <v>1101</v>
      </c>
      <c r="F599" s="643" t="s">
        <v>1102</v>
      </c>
    </row>
    <row r="600" spans="1:6" ht="16" x14ac:dyDescent="0.75">
      <c r="A600" s="505" t="s">
        <v>432</v>
      </c>
      <c r="B600" s="23">
        <v>600</v>
      </c>
      <c r="C600" s="501">
        <f t="shared" si="9"/>
        <v>0</v>
      </c>
      <c r="D600" s="6"/>
      <c r="E600" s="517"/>
      <c r="F600" s="643" t="s">
        <v>160</v>
      </c>
    </row>
    <row r="601" spans="1:6" ht="16" x14ac:dyDescent="0.75">
      <c r="A601" s="505" t="s">
        <v>432</v>
      </c>
      <c r="B601" s="23">
        <v>601</v>
      </c>
      <c r="C601" s="501">
        <f t="shared" si="9"/>
        <v>0</v>
      </c>
      <c r="D601" s="6"/>
      <c r="E601" s="517"/>
      <c r="F601" s="643" t="s">
        <v>160</v>
      </c>
    </row>
    <row r="602" spans="1:6" ht="44.25" x14ac:dyDescent="0.75">
      <c r="A602" s="505" t="s">
        <v>432</v>
      </c>
      <c r="B602" s="23">
        <v>602</v>
      </c>
      <c r="C602" s="501" t="str">
        <f t="shared" si="9"/>
        <v>Individual room control with communication between controllers and to BACS</v>
      </c>
      <c r="D602" s="8" t="s">
        <v>1103</v>
      </c>
      <c r="E602" s="667" t="s">
        <v>1104</v>
      </c>
      <c r="F602" s="644" t="s">
        <v>1105</v>
      </c>
    </row>
    <row r="603" spans="1:6" ht="73.75" x14ac:dyDescent="0.75">
      <c r="A603" s="505" t="s">
        <v>432</v>
      </c>
      <c r="B603" s="23">
        <v>603</v>
      </c>
      <c r="C603" s="501" t="str">
        <f t="shared" si="9"/>
        <v>Advanced central automatic control with intermittent operation and/or room temperature feedback control</v>
      </c>
      <c r="D603" s="8" t="s">
        <v>1106</v>
      </c>
      <c r="E603" s="672" t="s">
        <v>1107</v>
      </c>
      <c r="F603" s="644" t="s">
        <v>1108</v>
      </c>
    </row>
    <row r="604" spans="1:6" x14ac:dyDescent="0.75">
      <c r="A604" s="505" t="s">
        <v>432</v>
      </c>
      <c r="B604" s="23">
        <v>604</v>
      </c>
      <c r="C604" s="501">
        <f t="shared" si="9"/>
        <v>0</v>
      </c>
      <c r="D604" s="8"/>
      <c r="E604" s="517"/>
      <c r="F604" s="644" t="s">
        <v>160</v>
      </c>
    </row>
    <row r="605" spans="1:6" ht="44.25" x14ac:dyDescent="0.75">
      <c r="A605" s="505" t="s">
        <v>432</v>
      </c>
      <c r="B605" s="23">
        <v>605</v>
      </c>
      <c r="C605" s="501" t="str">
        <f t="shared" si="9"/>
        <v>Variable speed pump control (pump unit (internal) estimations)</v>
      </c>
      <c r="D605" s="8" t="s">
        <v>1109</v>
      </c>
      <c r="E605" s="666" t="s">
        <v>1110</v>
      </c>
      <c r="F605" s="644" t="s">
        <v>1111</v>
      </c>
    </row>
    <row r="606" spans="1:6" ht="44.25" x14ac:dyDescent="0.75">
      <c r="A606" s="505" t="s">
        <v>432</v>
      </c>
      <c r="B606" s="23">
        <v>606</v>
      </c>
      <c r="C606" s="501" t="str">
        <f t="shared" si="9"/>
        <v xml:space="preserve">Heat storage capable of flexible control through grid signals (e.g. DSM) </v>
      </c>
      <c r="D606" s="8" t="s">
        <v>1112</v>
      </c>
      <c r="E606" s="666" t="s">
        <v>1113</v>
      </c>
      <c r="F606" s="644" t="s">
        <v>1114</v>
      </c>
    </row>
    <row r="607" spans="1:6" x14ac:dyDescent="0.75">
      <c r="A607" s="505" t="s">
        <v>432</v>
      </c>
      <c r="B607" s="23">
        <v>607</v>
      </c>
      <c r="C607" s="501">
        <f t="shared" si="9"/>
        <v>0</v>
      </c>
      <c r="D607" s="8"/>
      <c r="E607" s="517"/>
      <c r="F607" s="644" t="s">
        <v>160</v>
      </c>
    </row>
    <row r="608" spans="1:6" ht="59" x14ac:dyDescent="0.75">
      <c r="A608" s="505" t="s">
        <v>432</v>
      </c>
      <c r="B608" s="23">
        <v>608</v>
      </c>
      <c r="C608" s="501" t="str">
        <f t="shared" si="9"/>
        <v>Variable control of heat generator capacity depending on the load AND external signals from grid</v>
      </c>
      <c r="D608" s="8" t="s">
        <v>1115</v>
      </c>
      <c r="E608" s="666" t="s">
        <v>1116</v>
      </c>
      <c r="F608" s="644" t="s">
        <v>1117</v>
      </c>
    </row>
    <row r="609" spans="1:6" ht="88.5" x14ac:dyDescent="0.75">
      <c r="A609" s="505" t="s">
        <v>432</v>
      </c>
      <c r="B609" s="23">
        <v>609</v>
      </c>
      <c r="C609" s="501" t="str">
        <f t="shared" si="9"/>
        <v>Control according to dynamic priority list (based on current AND predicted load, energy efficiency, carbon emissions  and capacity of generators)</v>
      </c>
      <c r="D609" s="8" t="s">
        <v>1118</v>
      </c>
      <c r="E609" s="666" t="s">
        <v>1119</v>
      </c>
      <c r="F609" s="644" t="s">
        <v>1120</v>
      </c>
    </row>
    <row r="610" spans="1:6" ht="73.75" x14ac:dyDescent="0.75">
      <c r="A610" s="505" t="s">
        <v>432</v>
      </c>
      <c r="B610" s="23">
        <v>610</v>
      </c>
      <c r="C610" s="501" t="str">
        <f t="shared" si="9"/>
        <v>Central or remote reporting of performance evaluation including forecasting and/or benchmarking</v>
      </c>
      <c r="D610" s="8" t="s">
        <v>1121</v>
      </c>
      <c r="E610" s="666" t="s">
        <v>1122</v>
      </c>
      <c r="F610" s="644" t="s">
        <v>1123</v>
      </c>
    </row>
    <row r="611" spans="1:6" ht="44.25" x14ac:dyDescent="0.75">
      <c r="A611" s="505" t="s">
        <v>432</v>
      </c>
      <c r="B611" s="23">
        <v>611</v>
      </c>
      <c r="C611" s="501" t="str">
        <f t="shared" si="9"/>
        <v xml:space="preserve">Heating system capable of flexible control through grid signals (e.g. DSM) </v>
      </c>
      <c r="D611" s="8" t="s">
        <v>1124</v>
      </c>
      <c r="E611" s="666" t="s">
        <v>1125</v>
      </c>
      <c r="F611" s="644" t="s">
        <v>1126</v>
      </c>
    </row>
    <row r="612" spans="1:6" ht="73.75" x14ac:dyDescent="0.75">
      <c r="A612" s="505" t="s">
        <v>432</v>
      </c>
      <c r="B612" s="23">
        <v>612</v>
      </c>
      <c r="C612" s="501" t="str">
        <f t="shared" si="9"/>
        <v xml:space="preserve">Automatic charging control based on local availability of renewables or information from electricity grid (DR, DSM) </v>
      </c>
      <c r="D612" s="10" t="s">
        <v>1127</v>
      </c>
      <c r="E612" s="666" t="s">
        <v>1128</v>
      </c>
      <c r="F612" s="646" t="s">
        <v>1129</v>
      </c>
    </row>
    <row r="613" spans="1:6" ht="73.75" x14ac:dyDescent="0.75">
      <c r="A613" s="505" t="s">
        <v>432</v>
      </c>
      <c r="B613" s="23">
        <v>613</v>
      </c>
      <c r="C613" s="501" t="str">
        <f t="shared" si="9"/>
        <v>DHW production system capable of automatic charging control based on external signals (e.g. from district heating grid)</v>
      </c>
      <c r="D613" s="10" t="s">
        <v>1130</v>
      </c>
      <c r="E613" s="666" t="s">
        <v>1131</v>
      </c>
      <c r="F613" s="646" t="s">
        <v>1132</v>
      </c>
    </row>
    <row r="614" spans="1:6" ht="118" x14ac:dyDescent="0.75">
      <c r="A614" s="505" t="s">
        <v>432</v>
      </c>
      <c r="B614" s="23">
        <v>614</v>
      </c>
      <c r="C614" s="501" t="str">
        <f t="shared" si="9"/>
        <v>Automatic control of solar storage charge (Prio. 1) and supplementary storage charge, demand-oriented supply and return temperature control and multi-sensor storage management</v>
      </c>
      <c r="D614" s="10" t="s">
        <v>1133</v>
      </c>
      <c r="E614" s="667" t="s">
        <v>1134</v>
      </c>
      <c r="F614" s="646" t="s">
        <v>1135</v>
      </c>
    </row>
    <row r="615" spans="1:6" ht="88.5" x14ac:dyDescent="0.75">
      <c r="A615" s="505" t="s">
        <v>432</v>
      </c>
      <c r="B615" s="23">
        <v>615</v>
      </c>
      <c r="C615" s="501" t="str">
        <f t="shared" si="9"/>
        <v>Control according to dynamic priority list (based on current AND predicted load, energy efficiency, carbon emissions  and capacity of generators)</v>
      </c>
      <c r="D615" s="10" t="s">
        <v>1118</v>
      </c>
      <c r="E615" s="666" t="s">
        <v>1119</v>
      </c>
      <c r="F615" s="646" t="s">
        <v>1120</v>
      </c>
    </row>
    <row r="616" spans="1:6" ht="44.25" x14ac:dyDescent="0.75">
      <c r="A616" s="505" t="s">
        <v>432</v>
      </c>
      <c r="B616" s="23">
        <v>616</v>
      </c>
      <c r="C616" s="501" t="str">
        <f t="shared" si="9"/>
        <v>Performance evaluation including forecasting and/or benchmarking</v>
      </c>
      <c r="D616" s="10" t="s">
        <v>1136</v>
      </c>
      <c r="E616" s="666" t="s">
        <v>1137</v>
      </c>
      <c r="F616" s="646" t="s">
        <v>1138</v>
      </c>
    </row>
    <row r="617" spans="1:6" ht="44.25" x14ac:dyDescent="0.75">
      <c r="A617" s="505" t="s">
        <v>432</v>
      </c>
      <c r="B617" s="23">
        <v>617</v>
      </c>
      <c r="C617" s="501" t="str">
        <f t="shared" si="9"/>
        <v>Individual room control with communication between controllers and to BACS</v>
      </c>
      <c r="D617" s="11" t="s">
        <v>1103</v>
      </c>
      <c r="E617" s="667" t="s">
        <v>1104</v>
      </c>
      <c r="F617" s="647" t="s">
        <v>1105</v>
      </c>
    </row>
    <row r="618" spans="1:6" ht="73.75" x14ac:dyDescent="0.75">
      <c r="A618" s="505" t="s">
        <v>432</v>
      </c>
      <c r="B618" s="23">
        <v>618</v>
      </c>
      <c r="C618" s="501" t="str">
        <f t="shared" si="9"/>
        <v>Advanced central automatic control with intermittent operation and/or room temperature feedback control</v>
      </c>
      <c r="D618" s="11" t="s">
        <v>1106</v>
      </c>
      <c r="E618" s="672" t="s">
        <v>1107</v>
      </c>
      <c r="F618" s="647" t="s">
        <v>1108</v>
      </c>
    </row>
    <row r="619" spans="1:6" x14ac:dyDescent="0.75">
      <c r="A619" s="505" t="s">
        <v>432</v>
      </c>
      <c r="B619" s="23">
        <v>619</v>
      </c>
      <c r="C619" s="501">
        <f t="shared" si="9"/>
        <v>0</v>
      </c>
      <c r="D619" s="11"/>
      <c r="E619" s="517"/>
      <c r="F619" s="647" t="s">
        <v>160</v>
      </c>
    </row>
    <row r="620" spans="1:6" ht="44.25" x14ac:dyDescent="0.75">
      <c r="A620" s="505" t="s">
        <v>432</v>
      </c>
      <c r="B620" s="23">
        <v>620</v>
      </c>
      <c r="C620" s="501" t="str">
        <f t="shared" si="9"/>
        <v>Variable speed pump control (pump unit (internal) estimations)</v>
      </c>
      <c r="D620" s="11" t="s">
        <v>1109</v>
      </c>
      <c r="E620" s="666" t="s">
        <v>1110</v>
      </c>
      <c r="F620" s="647" t="s">
        <v>1111</v>
      </c>
    </row>
    <row r="621" spans="1:6" x14ac:dyDescent="0.75">
      <c r="A621" s="505" t="s">
        <v>432</v>
      </c>
      <c r="B621" s="23">
        <v>621</v>
      </c>
      <c r="C621" s="501">
        <f t="shared" si="9"/>
        <v>0</v>
      </c>
      <c r="D621" s="11"/>
      <c r="E621" s="517"/>
      <c r="F621" s="647" t="s">
        <v>160</v>
      </c>
    </row>
    <row r="622" spans="1:6" ht="44.25" x14ac:dyDescent="0.75">
      <c r="A622" s="505" t="s">
        <v>432</v>
      </c>
      <c r="B622" s="23">
        <v>622</v>
      </c>
      <c r="C622" s="501" t="str">
        <f t="shared" si="9"/>
        <v xml:space="preserve">Cold storage capable of flexible control through grid signals (e.g. DSM) </v>
      </c>
      <c r="D622" s="11" t="s">
        <v>1139</v>
      </c>
      <c r="E622" s="666" t="s">
        <v>1113</v>
      </c>
      <c r="F622" s="647" t="s">
        <v>1140</v>
      </c>
    </row>
    <row r="623" spans="1:6" ht="59" x14ac:dyDescent="0.75">
      <c r="A623" s="505" t="s">
        <v>432</v>
      </c>
      <c r="B623" s="23">
        <v>623</v>
      </c>
      <c r="C623" s="501" t="str">
        <f t="shared" si="9"/>
        <v>Variable control of  cooling production capacity depending on the load AND external signals from grid</v>
      </c>
      <c r="D623" s="11" t="s">
        <v>1141</v>
      </c>
      <c r="E623" s="666" t="s">
        <v>1142</v>
      </c>
      <c r="F623" s="647" t="s">
        <v>1143</v>
      </c>
    </row>
    <row r="624" spans="1:6" ht="88.5" x14ac:dyDescent="0.75">
      <c r="A624" s="505" t="s">
        <v>432</v>
      </c>
      <c r="B624" s="23">
        <v>624</v>
      </c>
      <c r="C624" s="501" t="str">
        <f t="shared" si="9"/>
        <v>Load prediction based sequencing: the sequence is based on e.g. COP and available power of a device and the predicted required power</v>
      </c>
      <c r="D624" s="11" t="s">
        <v>1144</v>
      </c>
      <c r="E624" s="667" t="s">
        <v>1145</v>
      </c>
      <c r="F624" s="647" t="s">
        <v>1146</v>
      </c>
    </row>
    <row r="625" spans="1:6" ht="73.75" x14ac:dyDescent="0.75">
      <c r="A625" s="505" t="s">
        <v>432</v>
      </c>
      <c r="B625" s="23">
        <v>625</v>
      </c>
      <c r="C625" s="501" t="str">
        <f t="shared" si="9"/>
        <v>Central or remote reporting of performance evaluation including forecasting and/or benchmarking</v>
      </c>
      <c r="D625" s="11" t="s">
        <v>1121</v>
      </c>
      <c r="E625" s="666" t="s">
        <v>1122</v>
      </c>
      <c r="F625" s="647" t="s">
        <v>1123</v>
      </c>
    </row>
    <row r="626" spans="1:6" ht="44.25" x14ac:dyDescent="0.75">
      <c r="A626" s="505" t="s">
        <v>432</v>
      </c>
      <c r="B626" s="23">
        <v>626</v>
      </c>
      <c r="C626" s="501" t="str">
        <f t="shared" si="9"/>
        <v xml:space="preserve">Cooling system capable of flexible control through grid signals (e.g. DSM) </v>
      </c>
      <c r="D626" s="11" t="s">
        <v>1147</v>
      </c>
      <c r="E626" s="666" t="s">
        <v>1148</v>
      </c>
      <c r="F626" s="647" t="s">
        <v>1149</v>
      </c>
    </row>
    <row r="627" spans="1:6" ht="59" x14ac:dyDescent="0.75">
      <c r="A627" s="505" t="s">
        <v>432</v>
      </c>
      <c r="B627" s="23">
        <v>627</v>
      </c>
      <c r="C627" s="501" t="str">
        <f t="shared" si="9"/>
        <v>Central Demand Control based on air quality sensors (CO2, VOC, humidity, ...)</v>
      </c>
      <c r="D627" s="12" t="s">
        <v>1150</v>
      </c>
      <c r="E627" s="666" t="s">
        <v>1151</v>
      </c>
      <c r="F627" s="648" t="s">
        <v>1152</v>
      </c>
    </row>
    <row r="628" spans="1:6" ht="88.5" x14ac:dyDescent="0.75">
      <c r="A628" s="505" t="s">
        <v>432</v>
      </c>
      <c r="B628" s="23">
        <v>628</v>
      </c>
      <c r="C628" s="501" t="str">
        <f t="shared" si="9"/>
        <v>Automatic flow or pressure control without pressure reset: Load dependent supplies of air flow for the demand of all connected rooms.</v>
      </c>
      <c r="D628" s="12" t="s">
        <v>1153</v>
      </c>
      <c r="E628" s="667" t="s">
        <v>1154</v>
      </c>
      <c r="F628" s="648" t="s">
        <v>1155</v>
      </c>
    </row>
    <row r="629" spans="1:6" x14ac:dyDescent="0.75">
      <c r="A629" s="505" t="s">
        <v>432</v>
      </c>
      <c r="B629" s="23">
        <v>629</v>
      </c>
      <c r="C629" s="501">
        <f t="shared" si="9"/>
        <v>0</v>
      </c>
      <c r="D629" s="12"/>
      <c r="E629" s="517"/>
      <c r="F629" s="648" t="s">
        <v>160</v>
      </c>
    </row>
    <row r="630" spans="1:6" ht="103.25" x14ac:dyDescent="0.75">
      <c r="A630" s="505" t="s">
        <v>432</v>
      </c>
      <c r="B630" s="23">
        <v>630</v>
      </c>
      <c r="C630" s="501" t="str">
        <f t="shared" si="9"/>
        <v>Variable set point with load dependant compensation. A control loop enables to control the supply air temperature. The setpoint is defined as a function of the loads in the room</v>
      </c>
      <c r="D630" s="12" t="s">
        <v>1156</v>
      </c>
      <c r="E630" s="667" t="s">
        <v>1157</v>
      </c>
      <c r="F630" s="648" t="s">
        <v>1158</v>
      </c>
    </row>
    <row r="631" spans="1:6" ht="132.75" x14ac:dyDescent="0.75">
      <c r="A631" s="505" t="s">
        <v>432</v>
      </c>
      <c r="B631" s="23">
        <v>631</v>
      </c>
      <c r="C631" s="501" t="str">
        <f t="shared" si="9"/>
        <v>H,x- directed control: The amount of outside air and recirculation air are modulated during all periods of time to minimize the amount of mechanical cooling. Calculation is performed on the basis of temperatures and humidity
(enthalpy).</v>
      </c>
      <c r="D631" s="12" t="s">
        <v>1159</v>
      </c>
      <c r="E631" s="667" t="s">
        <v>1160</v>
      </c>
      <c r="F631" s="669" t="s">
        <v>1161</v>
      </c>
    </row>
    <row r="632" spans="1:6" ht="103.25" x14ac:dyDescent="0.75">
      <c r="A632" s="505" t="s">
        <v>432</v>
      </c>
      <c r="B632" s="23">
        <v>632</v>
      </c>
      <c r="C632" s="501" t="str">
        <f t="shared" si="9"/>
        <v>Real time monitoring &amp; historical information of IAQ available to occupants + warning on maintenance needs or occupant actions (e.g. window opening)</v>
      </c>
      <c r="D632" s="12" t="s">
        <v>1162</v>
      </c>
      <c r="E632" s="666" t="s">
        <v>1163</v>
      </c>
      <c r="F632" s="648" t="s">
        <v>1164</v>
      </c>
    </row>
    <row r="633" spans="1:6" ht="59" x14ac:dyDescent="0.75">
      <c r="A633" s="505" t="s">
        <v>432</v>
      </c>
      <c r="B633" s="23">
        <v>633</v>
      </c>
      <c r="C633" s="501" t="str">
        <f t="shared" si="9"/>
        <v>Automatic detection (manual on / dimmed or auto off)</v>
      </c>
      <c r="D633" s="13" t="s">
        <v>1165</v>
      </c>
      <c r="E633" s="667" t="s">
        <v>1166</v>
      </c>
      <c r="F633" s="650" t="s">
        <v>1167</v>
      </c>
    </row>
    <row r="634" spans="1:6" x14ac:dyDescent="0.75">
      <c r="A634" s="505" t="s">
        <v>432</v>
      </c>
      <c r="B634" s="23">
        <v>634</v>
      </c>
      <c r="C634" s="501" t="str">
        <f t="shared" si="9"/>
        <v>Automatic dimming</v>
      </c>
      <c r="D634" s="13" t="s">
        <v>1168</v>
      </c>
      <c r="E634" s="667" t="s">
        <v>1169</v>
      </c>
      <c r="F634" s="650" t="s">
        <v>1170</v>
      </c>
    </row>
    <row r="635" spans="1:6" ht="44.25" x14ac:dyDescent="0.75">
      <c r="A635" s="505" t="s">
        <v>432</v>
      </c>
      <c r="B635" s="23">
        <v>635</v>
      </c>
      <c r="C635" s="501" t="str">
        <f t="shared" si="9"/>
        <v>Combined light/blind/HVAC control</v>
      </c>
      <c r="D635" s="14" t="s">
        <v>1171</v>
      </c>
      <c r="E635" s="666" t="s">
        <v>1172</v>
      </c>
      <c r="F635" s="651" t="s">
        <v>1173</v>
      </c>
    </row>
    <row r="636" spans="1:6" ht="59" x14ac:dyDescent="0.75">
      <c r="A636" s="505" t="s">
        <v>432</v>
      </c>
      <c r="B636" s="23">
        <v>636</v>
      </c>
      <c r="C636" s="501" t="str">
        <f t="shared" si="9"/>
        <v>Level 2 + Centralized coordination of operable windows, e.g. to control free natural night cooling</v>
      </c>
      <c r="D636" s="14" t="s">
        <v>1174</v>
      </c>
      <c r="E636" s="666" t="s">
        <v>1175</v>
      </c>
      <c r="F636" s="651" t="s">
        <v>1176</v>
      </c>
    </row>
    <row r="637" spans="1:6" ht="73.75" x14ac:dyDescent="0.75">
      <c r="A637" s="505" t="s">
        <v>432</v>
      </c>
      <c r="B637" s="23">
        <v>637</v>
      </c>
      <c r="C637" s="501" t="str">
        <f t="shared" si="9"/>
        <v>Position of each product, fault detection, predictive maintenance, real-time sensor data (wind, lux, temperature…)</v>
      </c>
      <c r="D637" s="14" t="s">
        <v>1177</v>
      </c>
      <c r="E637" s="666" t="s">
        <v>1178</v>
      </c>
      <c r="F637" s="651" t="s">
        <v>1179</v>
      </c>
    </row>
    <row r="638" spans="1:6" ht="44.25" x14ac:dyDescent="0.75">
      <c r="A638" s="505" t="s">
        <v>432</v>
      </c>
      <c r="B638" s="23">
        <v>638</v>
      </c>
      <c r="C638" s="501" t="str">
        <f t="shared" si="9"/>
        <v>Performance evaluation including forecasting and/or benchmarking</v>
      </c>
      <c r="D638" s="15" t="s">
        <v>1136</v>
      </c>
      <c r="E638" s="666" t="s">
        <v>1137</v>
      </c>
      <c r="F638" s="652" t="s">
        <v>1138</v>
      </c>
    </row>
    <row r="639" spans="1:6" ht="88.5" x14ac:dyDescent="0.75">
      <c r="A639" s="505" t="s">
        <v>432</v>
      </c>
      <c r="B639" s="23">
        <v>639</v>
      </c>
      <c r="C639" s="501" t="str">
        <f t="shared" si="9"/>
        <v>On site storage of energy (e.g. electric battery or thermal storage) with controller optimising the use of locally generated electricity</v>
      </c>
      <c r="D639" s="15" t="s">
        <v>1180</v>
      </c>
      <c r="E639" s="666" t="s">
        <v>1181</v>
      </c>
      <c r="F639" s="652" t="s">
        <v>1182</v>
      </c>
    </row>
    <row r="640" spans="1:6" ht="88.5" x14ac:dyDescent="0.75">
      <c r="A640" s="505" t="s">
        <v>432</v>
      </c>
      <c r="B640" s="23">
        <v>640</v>
      </c>
      <c r="C640" s="501" t="str">
        <f t="shared" si="9"/>
        <v>Automated management of local electricity consumption based on current and predicted energy needs and renewable energy availability</v>
      </c>
      <c r="D640" s="15" t="s">
        <v>1183</v>
      </c>
      <c r="E640" s="666" t="s">
        <v>1184</v>
      </c>
      <c r="F640" s="652" t="s">
        <v>1185</v>
      </c>
    </row>
    <row r="641" spans="1:6" x14ac:dyDescent="0.75">
      <c r="A641" s="505" t="s">
        <v>432</v>
      </c>
      <c r="B641" s="23">
        <v>641</v>
      </c>
      <c r="C641" s="501">
        <f t="shared" si="9"/>
        <v>0</v>
      </c>
      <c r="D641" s="15"/>
      <c r="E641" s="517"/>
      <c r="F641" s="652" t="s">
        <v>160</v>
      </c>
    </row>
    <row r="642" spans="1:6" ht="88.5" x14ac:dyDescent="0.75">
      <c r="A642" s="505" t="s">
        <v>432</v>
      </c>
      <c r="B642" s="23">
        <v>642</v>
      </c>
      <c r="C642" s="501" t="str">
        <f t="shared" ref="C642:C705" si="10">HLOOKUP($C$1,$D$1:$I$9948,$B642,FALSE)</f>
        <v>Automated management of (building-level) electricity consumption and supply, with potential to continue limited off-grid operation (island mode)</v>
      </c>
      <c r="D642" s="15" t="s">
        <v>1186</v>
      </c>
      <c r="E642" s="666" t="s">
        <v>1187</v>
      </c>
      <c r="F642" s="652" t="s">
        <v>1188</v>
      </c>
    </row>
    <row r="643" spans="1:6" ht="44.25" x14ac:dyDescent="0.75">
      <c r="A643" s="505" t="s">
        <v>432</v>
      </c>
      <c r="B643" s="23">
        <v>643</v>
      </c>
      <c r="C643" s="501" t="str">
        <f t="shared" si="10"/>
        <v>Performance evaluation including forecasting and/or benchmarking</v>
      </c>
      <c r="D643" s="15" t="s">
        <v>1136</v>
      </c>
      <c r="E643" s="666" t="s">
        <v>1137</v>
      </c>
      <c r="F643" s="652" t="s">
        <v>1138</v>
      </c>
    </row>
    <row r="644" spans="1:6" ht="44.25" x14ac:dyDescent="0.75">
      <c r="A644" s="505" t="s">
        <v>432</v>
      </c>
      <c r="B644" s="23">
        <v>644</v>
      </c>
      <c r="C644" s="501" t="str">
        <f t="shared" si="10"/>
        <v>real-time feedback or benchmarking on appliance level</v>
      </c>
      <c r="D644" s="15" t="s">
        <v>1189</v>
      </c>
      <c r="E644" s="666" t="s">
        <v>1190</v>
      </c>
      <c r="F644" s="652" t="s">
        <v>1191</v>
      </c>
    </row>
    <row r="645" spans="1:6" ht="29.5" x14ac:dyDescent="0.75">
      <c r="A645" s="505" t="s">
        <v>432</v>
      </c>
      <c r="B645" s="23">
        <v>645</v>
      </c>
      <c r="C645" s="501" t="str">
        <f t="shared" si="10"/>
        <v>10-50% or parking spaces has recharging point</v>
      </c>
      <c r="D645" s="16" t="s">
        <v>1192</v>
      </c>
      <c r="E645" s="666" t="s">
        <v>1193</v>
      </c>
      <c r="F645" s="653" t="s">
        <v>1194</v>
      </c>
    </row>
    <row r="646" spans="1:6" x14ac:dyDescent="0.75">
      <c r="A646" s="505" t="s">
        <v>432</v>
      </c>
      <c r="B646" s="23">
        <v>646</v>
      </c>
      <c r="C646" s="501">
        <f t="shared" si="10"/>
        <v>0</v>
      </c>
      <c r="D646" s="16"/>
      <c r="E646" s="517"/>
      <c r="F646" s="653" t="s">
        <v>160</v>
      </c>
    </row>
    <row r="647" spans="1:6" x14ac:dyDescent="0.75">
      <c r="A647" s="505" t="s">
        <v>432</v>
      </c>
      <c r="B647" s="23">
        <v>647</v>
      </c>
      <c r="C647" s="501">
        <f t="shared" si="10"/>
        <v>0</v>
      </c>
      <c r="D647" s="16"/>
      <c r="E647" s="517"/>
      <c r="F647" s="653" t="s">
        <v>160</v>
      </c>
    </row>
    <row r="648" spans="1:6" ht="59" x14ac:dyDescent="0.75">
      <c r="A648" s="505" t="s">
        <v>432</v>
      </c>
      <c r="B648" s="23">
        <v>648</v>
      </c>
      <c r="C648" s="501" t="str">
        <f t="shared" si="10"/>
        <v>Heating and cooling plant on/off control based on predictive control or grid signals</v>
      </c>
      <c r="D648" s="17" t="s">
        <v>1195</v>
      </c>
      <c r="E648" s="666" t="s">
        <v>1196</v>
      </c>
      <c r="F648" s="655" t="s">
        <v>1197</v>
      </c>
    </row>
    <row r="649" spans="1:6" ht="73.75" x14ac:dyDescent="0.75">
      <c r="A649" s="505" t="s">
        <v>432</v>
      </c>
      <c r="B649" s="23">
        <v>649</v>
      </c>
      <c r="C649" s="501" t="str">
        <f t="shared" si="10"/>
        <v>With central indication of detected faults and alarms for all relevant TBS, including diagnosing functions</v>
      </c>
      <c r="D649" s="17" t="s">
        <v>1198</v>
      </c>
      <c r="E649" s="666" t="s">
        <v>1199</v>
      </c>
      <c r="F649" s="655" t="s">
        <v>1200</v>
      </c>
    </row>
    <row r="650" spans="1:6" x14ac:dyDescent="0.75">
      <c r="A650" s="505" t="s">
        <v>432</v>
      </c>
      <c r="B650" s="23">
        <v>650</v>
      </c>
      <c r="C650" s="501">
        <f t="shared" si="10"/>
        <v>0</v>
      </c>
      <c r="D650" s="17"/>
      <c r="E650" s="517"/>
      <c r="F650" s="655" t="s">
        <v>160</v>
      </c>
    </row>
    <row r="651" spans="1:6" ht="88.5" x14ac:dyDescent="0.75">
      <c r="A651" s="505" t="s">
        <v>432</v>
      </c>
      <c r="B651" s="23">
        <v>651</v>
      </c>
      <c r="C651" s="501" t="str">
        <f t="shared" si="10"/>
        <v>Central or remote reporting of realtime energy use per energy carrier, combining TBS of all main domains in one interface</v>
      </c>
      <c r="D651" s="17" t="s">
        <v>1201</v>
      </c>
      <c r="E651" s="666" t="s">
        <v>1202</v>
      </c>
      <c r="F651" s="655" t="s">
        <v>1203</v>
      </c>
    </row>
    <row r="652" spans="1:6" x14ac:dyDescent="0.75">
      <c r="A652" s="505" t="s">
        <v>432</v>
      </c>
      <c r="B652" s="23">
        <v>652</v>
      </c>
      <c r="C652" s="501">
        <f t="shared" si="10"/>
        <v>0</v>
      </c>
      <c r="D652" s="17"/>
      <c r="E652" s="517"/>
      <c r="F652" s="655" t="s">
        <v>160</v>
      </c>
    </row>
    <row r="653" spans="1:6" x14ac:dyDescent="0.75">
      <c r="A653" s="505" t="s">
        <v>432</v>
      </c>
      <c r="B653" s="23">
        <v>653</v>
      </c>
      <c r="C653" s="501">
        <f t="shared" si="10"/>
        <v>0</v>
      </c>
      <c r="D653" s="17"/>
      <c r="E653" s="517"/>
      <c r="F653" s="655" t="s">
        <v>160</v>
      </c>
    </row>
    <row r="654" spans="1:6" ht="44.25" x14ac:dyDescent="0.75">
      <c r="A654" s="505" t="s">
        <v>432</v>
      </c>
      <c r="B654" s="23">
        <v>654</v>
      </c>
      <c r="C654" s="501" t="str">
        <f t="shared" si="10"/>
        <v xml:space="preserve">Scheduled override of DSM control (and reactivation) by the building user </v>
      </c>
      <c r="D654" s="17" t="s">
        <v>1204</v>
      </c>
      <c r="E654" s="666" t="s">
        <v>1205</v>
      </c>
      <c r="F654" s="655" t="s">
        <v>1206</v>
      </c>
    </row>
    <row r="655" spans="1:6" ht="103.25" x14ac:dyDescent="0.75">
      <c r="A655" s="505" t="s">
        <v>432</v>
      </c>
      <c r="B655" s="23">
        <v>655</v>
      </c>
      <c r="C655" s="501" t="str">
        <f t="shared" si="10"/>
        <v>Single platform that allows automated control &amp; coordination between TBS + optimization of energy flow based on occupancy, weather and grid signals</v>
      </c>
      <c r="D655" s="17" t="s">
        <v>582</v>
      </c>
      <c r="E655" s="666" t="s">
        <v>583</v>
      </c>
      <c r="F655" s="655" t="s">
        <v>1207</v>
      </c>
    </row>
    <row r="656" spans="1:6" ht="16" x14ac:dyDescent="0.75">
      <c r="A656" s="505" t="s">
        <v>432</v>
      </c>
      <c r="B656" s="23">
        <v>656</v>
      </c>
      <c r="C656" s="501" t="str">
        <f t="shared" si="10"/>
        <v>Functionality level 4</v>
      </c>
      <c r="D656" s="6" t="s">
        <v>1208</v>
      </c>
      <c r="E656" s="564" t="s">
        <v>1209</v>
      </c>
      <c r="F656" s="643" t="s">
        <v>1210</v>
      </c>
    </row>
    <row r="657" spans="1:6" ht="16" x14ac:dyDescent="0.75">
      <c r="A657" s="505" t="s">
        <v>432</v>
      </c>
      <c r="B657" s="23">
        <v>657</v>
      </c>
      <c r="C657" s="501">
        <f t="shared" si="10"/>
        <v>0</v>
      </c>
      <c r="D657" s="6"/>
      <c r="E657" s="517"/>
      <c r="F657" s="643" t="s">
        <v>160</v>
      </c>
    </row>
    <row r="658" spans="1:6" ht="16" x14ac:dyDescent="0.75">
      <c r="A658" s="505" t="s">
        <v>432</v>
      </c>
      <c r="B658" s="23">
        <v>658</v>
      </c>
      <c r="C658" s="501">
        <f t="shared" si="10"/>
        <v>0</v>
      </c>
      <c r="D658" s="6"/>
      <c r="E658" s="517"/>
      <c r="F658" s="643" t="s">
        <v>160</v>
      </c>
    </row>
    <row r="659" spans="1:6" ht="44.25" x14ac:dyDescent="0.75">
      <c r="A659" s="505" t="s">
        <v>432</v>
      </c>
      <c r="B659" s="23">
        <v>659</v>
      </c>
      <c r="C659" s="501" t="str">
        <f t="shared" si="10"/>
        <v>Individual room control with communication and occupancy detection</v>
      </c>
      <c r="D659" s="8" t="s">
        <v>1211</v>
      </c>
      <c r="E659" s="667" t="s">
        <v>1212</v>
      </c>
      <c r="F659" s="644" t="s">
        <v>1213</v>
      </c>
    </row>
    <row r="660" spans="1:6" x14ac:dyDescent="0.75">
      <c r="A660" s="505" t="s">
        <v>432</v>
      </c>
      <c r="B660" s="23">
        <v>660</v>
      </c>
      <c r="C660" s="501">
        <f t="shared" si="10"/>
        <v>0</v>
      </c>
      <c r="D660" s="8"/>
      <c r="E660" s="517"/>
      <c r="F660" s="644" t="s">
        <v>160</v>
      </c>
    </row>
    <row r="661" spans="1:6" x14ac:dyDescent="0.75">
      <c r="A661" s="505" t="s">
        <v>432</v>
      </c>
      <c r="B661" s="23">
        <v>661</v>
      </c>
      <c r="C661" s="501">
        <f t="shared" si="10"/>
        <v>0</v>
      </c>
      <c r="D661" s="8"/>
      <c r="E661" s="517"/>
      <c r="F661" s="644" t="s">
        <v>160</v>
      </c>
    </row>
    <row r="662" spans="1:6" ht="29.5" x14ac:dyDescent="0.75">
      <c r="A662" s="505" t="s">
        <v>432</v>
      </c>
      <c r="B662" s="23">
        <v>662</v>
      </c>
      <c r="C662" s="501" t="str">
        <f t="shared" si="10"/>
        <v>Variable speed pump control (external demand signal)</v>
      </c>
      <c r="D662" s="8" t="s">
        <v>1214</v>
      </c>
      <c r="E662" s="666" t="s">
        <v>1215</v>
      </c>
      <c r="F662" s="644" t="s">
        <v>1216</v>
      </c>
    </row>
    <row r="663" spans="1:6" x14ac:dyDescent="0.75">
      <c r="A663" s="505" t="s">
        <v>432</v>
      </c>
      <c r="B663" s="23">
        <v>663</v>
      </c>
      <c r="C663" s="501">
        <f t="shared" si="10"/>
        <v>0</v>
      </c>
      <c r="D663" s="8"/>
      <c r="E663" s="517"/>
      <c r="F663" s="644" t="s">
        <v>160</v>
      </c>
    </row>
    <row r="664" spans="1:6" x14ac:dyDescent="0.75">
      <c r="A664" s="505" t="s">
        <v>432</v>
      </c>
      <c r="B664" s="23">
        <v>664</v>
      </c>
      <c r="C664" s="501">
        <f t="shared" si="10"/>
        <v>0</v>
      </c>
      <c r="D664" s="8"/>
      <c r="E664" s="517"/>
      <c r="F664" s="644" t="s">
        <v>160</v>
      </c>
    </row>
    <row r="665" spans="1:6" x14ac:dyDescent="0.75">
      <c r="A665" s="505" t="s">
        <v>432</v>
      </c>
      <c r="B665" s="23">
        <v>665</v>
      </c>
      <c r="C665" s="501">
        <f t="shared" si="10"/>
        <v>0</v>
      </c>
      <c r="D665" s="8"/>
      <c r="E665" s="517"/>
      <c r="F665" s="644" t="s">
        <v>160</v>
      </c>
    </row>
    <row r="666" spans="1:6" ht="103.25" x14ac:dyDescent="0.75">
      <c r="A666" s="505" t="s">
        <v>432</v>
      </c>
      <c r="B666" s="23">
        <v>666</v>
      </c>
      <c r="C666" s="501" t="str">
        <f t="shared" si="10"/>
        <v>Control according to dynamic priority list (based on current AND predicted load, energy efficiency, carbon emissions, capacity of generators AND external signals from grid)</v>
      </c>
      <c r="D666" s="8" t="s">
        <v>1217</v>
      </c>
      <c r="E666" s="666" t="s">
        <v>1218</v>
      </c>
      <c r="F666" s="644" t="s">
        <v>1219</v>
      </c>
    </row>
    <row r="667" spans="1:6" ht="103.25" x14ac:dyDescent="0.75">
      <c r="A667" s="505" t="s">
        <v>432</v>
      </c>
      <c r="B667" s="23">
        <v>667</v>
      </c>
      <c r="C667" s="501" t="str">
        <f t="shared" si="10"/>
        <v>Central or remote reporting of performance evaluation including forecasting and/or benchmarking; also including predictive management and fault detection</v>
      </c>
      <c r="D667" s="8" t="s">
        <v>1220</v>
      </c>
      <c r="E667" s="666" t="s">
        <v>1221</v>
      </c>
      <c r="F667" s="644" t="s">
        <v>1222</v>
      </c>
    </row>
    <row r="668" spans="1:6" ht="73.75" x14ac:dyDescent="0.75">
      <c r="A668" s="505" t="s">
        <v>432</v>
      </c>
      <c r="B668" s="23">
        <v>668</v>
      </c>
      <c r="C668" s="501" t="str">
        <f t="shared" si="10"/>
        <v>Optimized control of  heating system based on local predictions and grid signals (e.g. through model predictive control)</v>
      </c>
      <c r="D668" s="8" t="s">
        <v>1223</v>
      </c>
      <c r="E668" s="666" t="s">
        <v>1224</v>
      </c>
      <c r="F668" s="644" t="s">
        <v>1225</v>
      </c>
    </row>
    <row r="669" spans="1:6" x14ac:dyDescent="0.75">
      <c r="A669" s="505" t="s">
        <v>432</v>
      </c>
      <c r="B669" s="23">
        <v>669</v>
      </c>
      <c r="C669" s="501">
        <f t="shared" si="10"/>
        <v>0</v>
      </c>
      <c r="D669" s="10"/>
      <c r="E669" s="517"/>
      <c r="F669" s="646" t="s">
        <v>160</v>
      </c>
    </row>
    <row r="670" spans="1:6" x14ac:dyDescent="0.75">
      <c r="A670" s="505" t="s">
        <v>432</v>
      </c>
      <c r="B670" s="23">
        <v>670</v>
      </c>
      <c r="C670" s="501">
        <f t="shared" si="10"/>
        <v>0</v>
      </c>
      <c r="D670" s="10"/>
      <c r="E670" s="517"/>
      <c r="F670" s="646" t="s">
        <v>160</v>
      </c>
    </row>
    <row r="671" spans="1:6" x14ac:dyDescent="0.75">
      <c r="A671" s="505" t="s">
        <v>432</v>
      </c>
      <c r="B671" s="23">
        <v>671</v>
      </c>
      <c r="C671" s="501">
        <f t="shared" si="10"/>
        <v>0</v>
      </c>
      <c r="D671" s="10"/>
      <c r="E671" s="517"/>
      <c r="F671" s="646" t="s">
        <v>160</v>
      </c>
    </row>
    <row r="672" spans="1:6" ht="103.25" x14ac:dyDescent="0.75">
      <c r="A672" s="505" t="s">
        <v>432</v>
      </c>
      <c r="B672" s="23">
        <v>672</v>
      </c>
      <c r="C672" s="501" t="str">
        <f t="shared" si="10"/>
        <v>Control according to dynamic priority list (based on current AND predicted load, energy efficiency, carbon emissions, capacity of generators AND external signals from grid)</v>
      </c>
      <c r="D672" s="10" t="s">
        <v>1217</v>
      </c>
      <c r="E672" s="666" t="s">
        <v>1226</v>
      </c>
      <c r="F672" s="646" t="s">
        <v>1219</v>
      </c>
    </row>
    <row r="673" spans="1:6" ht="73.75" x14ac:dyDescent="0.75">
      <c r="A673" s="505" t="s">
        <v>432</v>
      </c>
      <c r="B673" s="23">
        <v>673</v>
      </c>
      <c r="C673" s="501" t="str">
        <f t="shared" si="10"/>
        <v>Performance evaluation including forecasting and/or benchmarking; also including predictive management and fault detection</v>
      </c>
      <c r="D673" s="10" t="s">
        <v>1227</v>
      </c>
      <c r="E673" s="666" t="s">
        <v>1228</v>
      </c>
      <c r="F673" s="646" t="s">
        <v>1229</v>
      </c>
    </row>
    <row r="674" spans="1:6" ht="44.25" x14ac:dyDescent="0.75">
      <c r="A674" s="505" t="s">
        <v>432</v>
      </c>
      <c r="B674" s="23">
        <v>674</v>
      </c>
      <c r="C674" s="501" t="str">
        <f t="shared" si="10"/>
        <v>Individual room control with communication and occupancy detection</v>
      </c>
      <c r="D674" s="11" t="s">
        <v>1211</v>
      </c>
      <c r="E674" s="667" t="s">
        <v>1212</v>
      </c>
      <c r="F674" s="647" t="s">
        <v>1213</v>
      </c>
    </row>
    <row r="675" spans="1:6" x14ac:dyDescent="0.75">
      <c r="A675" s="505" t="s">
        <v>432</v>
      </c>
      <c r="B675" s="23">
        <v>675</v>
      </c>
      <c r="C675" s="501">
        <f t="shared" si="10"/>
        <v>0</v>
      </c>
      <c r="D675" s="11"/>
      <c r="E675" s="517"/>
      <c r="F675" s="647" t="s">
        <v>160</v>
      </c>
    </row>
    <row r="676" spans="1:6" x14ac:dyDescent="0.75">
      <c r="A676" s="505" t="s">
        <v>432</v>
      </c>
      <c r="B676" s="23">
        <v>676</v>
      </c>
      <c r="C676" s="501">
        <f t="shared" si="10"/>
        <v>0</v>
      </c>
      <c r="D676" s="11"/>
      <c r="E676" s="666"/>
      <c r="F676" s="647" t="s">
        <v>160</v>
      </c>
    </row>
    <row r="677" spans="1:6" ht="29.5" x14ac:dyDescent="0.75">
      <c r="A677" s="505" t="s">
        <v>432</v>
      </c>
      <c r="B677" s="23">
        <v>677</v>
      </c>
      <c r="C677" s="501" t="str">
        <f t="shared" si="10"/>
        <v>Variable speed pump control (external demand signal)</v>
      </c>
      <c r="D677" s="11" t="s">
        <v>1214</v>
      </c>
      <c r="E677" s="666" t="s">
        <v>1230</v>
      </c>
      <c r="F677" s="647" t="s">
        <v>1216</v>
      </c>
    </row>
    <row r="678" spans="1:6" x14ac:dyDescent="0.75">
      <c r="A678" s="505" t="s">
        <v>432</v>
      </c>
      <c r="B678" s="23">
        <v>678</v>
      </c>
      <c r="C678" s="501">
        <f t="shared" si="10"/>
        <v>0</v>
      </c>
      <c r="D678" s="11"/>
      <c r="E678" s="517"/>
      <c r="F678" s="647" t="s">
        <v>160</v>
      </c>
    </row>
    <row r="679" spans="1:6" x14ac:dyDescent="0.75">
      <c r="A679" s="505" t="s">
        <v>432</v>
      </c>
      <c r="B679" s="23">
        <v>679</v>
      </c>
      <c r="C679" s="501">
        <f t="shared" si="10"/>
        <v>0</v>
      </c>
      <c r="D679" s="11"/>
      <c r="E679" s="517"/>
      <c r="F679" s="647" t="s">
        <v>160</v>
      </c>
    </row>
    <row r="680" spans="1:6" x14ac:dyDescent="0.75">
      <c r="A680" s="505" t="s">
        <v>432</v>
      </c>
      <c r="B680" s="23">
        <v>680</v>
      </c>
      <c r="C680" s="501">
        <f t="shared" si="10"/>
        <v>0</v>
      </c>
      <c r="D680" s="11"/>
      <c r="E680" s="517"/>
      <c r="F680" s="647" t="s">
        <v>160</v>
      </c>
    </row>
    <row r="681" spans="1:6" ht="59" x14ac:dyDescent="0.75">
      <c r="A681" s="505" t="s">
        <v>432</v>
      </c>
      <c r="B681" s="23">
        <v>681</v>
      </c>
      <c r="C681" s="501" t="str">
        <f t="shared" si="10"/>
        <v>Sequencing based on dynamic priority list, including external signals from grid</v>
      </c>
      <c r="D681" s="11" t="s">
        <v>1231</v>
      </c>
      <c r="E681" s="666" t="s">
        <v>1232</v>
      </c>
      <c r="F681" s="647" t="s">
        <v>1233</v>
      </c>
    </row>
    <row r="682" spans="1:6" ht="103.25" x14ac:dyDescent="0.75">
      <c r="A682" s="505" t="s">
        <v>432</v>
      </c>
      <c r="B682" s="23">
        <v>682</v>
      </c>
      <c r="C682" s="501" t="str">
        <f t="shared" si="10"/>
        <v>Central or remote reporting of performance evaluation including forecasting and/or benchmarking; also including predictive management and fault detection</v>
      </c>
      <c r="D682" s="11" t="s">
        <v>1220</v>
      </c>
      <c r="E682" s="666" t="s">
        <v>1221</v>
      </c>
      <c r="F682" s="647" t="s">
        <v>1222</v>
      </c>
    </row>
    <row r="683" spans="1:6" ht="73.75" x14ac:dyDescent="0.75">
      <c r="A683" s="505" t="s">
        <v>432</v>
      </c>
      <c r="B683" s="23">
        <v>683</v>
      </c>
      <c r="C683" s="501" t="str">
        <f t="shared" si="10"/>
        <v>Optimized control of  cooling system based on local predictions and grid signals (e.g. through model predictive control)</v>
      </c>
      <c r="D683" s="11" t="s">
        <v>1234</v>
      </c>
      <c r="E683" s="666" t="s">
        <v>1235</v>
      </c>
      <c r="F683" s="647" t="s">
        <v>1236</v>
      </c>
    </row>
    <row r="684" spans="1:6" ht="88.5" x14ac:dyDescent="0.75">
      <c r="A684" s="505" t="s">
        <v>432</v>
      </c>
      <c r="B684" s="23">
        <v>684</v>
      </c>
      <c r="C684" s="501" t="str">
        <f t="shared" si="10"/>
        <v>Local Demand Control based on air quality sensors (CO2, VOC,...) with local flow from/to the zone regulated by dampers</v>
      </c>
      <c r="D684" s="12" t="s">
        <v>1237</v>
      </c>
      <c r="E684" s="668" t="s">
        <v>1238</v>
      </c>
      <c r="F684" s="648" t="s">
        <v>1239</v>
      </c>
    </row>
    <row r="685" spans="1:6" ht="103.25" x14ac:dyDescent="0.75">
      <c r="A685" s="505" t="s">
        <v>432</v>
      </c>
      <c r="B685" s="23">
        <v>685</v>
      </c>
      <c r="C685" s="501" t="str">
        <f t="shared" si="10"/>
        <v>Automatic flow or pressure control with pressure reset: Load dependent supplies of air flow for the demand of all connected rooms (for variable air volume systems with VFD).</v>
      </c>
      <c r="D685" s="12" t="s">
        <v>1240</v>
      </c>
      <c r="E685" s="667" t="s">
        <v>1241</v>
      </c>
      <c r="F685" s="648" t="s">
        <v>1242</v>
      </c>
    </row>
    <row r="686" spans="1:6" x14ac:dyDescent="0.75">
      <c r="A686" s="505" t="s">
        <v>432</v>
      </c>
      <c r="B686" s="23">
        <v>686</v>
      </c>
      <c r="C686" s="501">
        <f t="shared" si="10"/>
        <v>0</v>
      </c>
      <c r="D686" s="12"/>
      <c r="E686" s="517"/>
      <c r="F686" s="648" t="s">
        <v>160</v>
      </c>
    </row>
    <row r="687" spans="1:6" x14ac:dyDescent="0.75">
      <c r="A687" s="505" t="s">
        <v>432</v>
      </c>
      <c r="B687" s="23">
        <v>687</v>
      </c>
      <c r="C687" s="501">
        <f t="shared" si="10"/>
        <v>0</v>
      </c>
      <c r="D687" s="12"/>
      <c r="E687" s="517"/>
      <c r="F687" s="648" t="s">
        <v>160</v>
      </c>
    </row>
    <row r="688" spans="1:6" x14ac:dyDescent="0.75">
      <c r="A688" s="505" t="s">
        <v>432</v>
      </c>
      <c r="B688" s="23">
        <v>688</v>
      </c>
      <c r="C688" s="501">
        <f t="shared" si="10"/>
        <v>0</v>
      </c>
      <c r="D688" s="12"/>
      <c r="E688" s="517"/>
      <c r="F688" s="648" t="s">
        <v>160</v>
      </c>
    </row>
    <row r="689" spans="1:6" x14ac:dyDescent="0.75">
      <c r="A689" s="505" t="s">
        <v>432</v>
      </c>
      <c r="B689" s="23">
        <v>689</v>
      </c>
      <c r="C689" s="501">
        <f t="shared" si="10"/>
        <v>0</v>
      </c>
      <c r="D689" s="12"/>
      <c r="E689" s="517"/>
      <c r="F689" s="648" t="s">
        <v>160</v>
      </c>
    </row>
    <row r="690" spans="1:6" x14ac:dyDescent="0.75">
      <c r="A690" s="505" t="s">
        <v>432</v>
      </c>
      <c r="B690" s="23">
        <v>690</v>
      </c>
      <c r="C690" s="501">
        <f t="shared" si="10"/>
        <v>0</v>
      </c>
      <c r="D690" s="13"/>
      <c r="E690" s="517"/>
      <c r="F690" s="650" t="s">
        <v>160</v>
      </c>
    </row>
    <row r="691" spans="1:6" ht="206.5" x14ac:dyDescent="0.75">
      <c r="A691" s="505" t="s">
        <v>432</v>
      </c>
      <c r="B691" s="23">
        <v>691</v>
      </c>
      <c r="C691" s="501" t="str">
        <f t="shared" si="10"/>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
      <c r="D691" s="13" t="s">
        <v>1243</v>
      </c>
      <c r="E691" s="673" t="s">
        <v>1244</v>
      </c>
      <c r="F691" s="674" t="s">
        <v>1245</v>
      </c>
    </row>
    <row r="692" spans="1:6" ht="44.25" x14ac:dyDescent="0.75">
      <c r="A692" s="505" t="s">
        <v>432</v>
      </c>
      <c r="B692" s="23">
        <v>692</v>
      </c>
      <c r="C692" s="501" t="str">
        <f t="shared" si="10"/>
        <v>Predictive blind control (e.g. based on weather forecast)</v>
      </c>
      <c r="D692" s="14" t="s">
        <v>1246</v>
      </c>
      <c r="E692" s="666" t="s">
        <v>1247</v>
      </c>
      <c r="F692" s="651" t="s">
        <v>1248</v>
      </c>
    </row>
    <row r="693" spans="1:6" x14ac:dyDescent="0.75">
      <c r="A693" s="505" t="s">
        <v>432</v>
      </c>
      <c r="B693" s="23">
        <v>693</v>
      </c>
      <c r="C693" s="501">
        <f t="shared" si="10"/>
        <v>0</v>
      </c>
      <c r="D693" s="14"/>
      <c r="E693" s="517"/>
      <c r="F693" s="651" t="s">
        <v>160</v>
      </c>
    </row>
    <row r="694" spans="1:6" ht="88.5" x14ac:dyDescent="0.75">
      <c r="A694" s="505" t="s">
        <v>432</v>
      </c>
      <c r="B694" s="23">
        <v>694</v>
      </c>
      <c r="C694" s="501" t="str">
        <f t="shared" si="10"/>
        <v>Position of each product, fault detection, predictive maintenance, real-time &amp; historical sensor data (wind, lux, temperature…)</v>
      </c>
      <c r="D694" s="14" t="s">
        <v>1249</v>
      </c>
      <c r="E694" s="666" t="s">
        <v>1250</v>
      </c>
      <c r="F694" s="651" t="s">
        <v>1251</v>
      </c>
    </row>
    <row r="695" spans="1:6" ht="73.75" x14ac:dyDescent="0.75">
      <c r="A695" s="505" t="s">
        <v>432</v>
      </c>
      <c r="B695" s="23">
        <v>695</v>
      </c>
      <c r="C695" s="501" t="str">
        <f t="shared" si="10"/>
        <v>Performance evaluation including forecasting and/or benchmarking; also including predictive management and fault detection</v>
      </c>
      <c r="D695" s="15" t="s">
        <v>1227</v>
      </c>
      <c r="E695" s="666" t="s">
        <v>1228</v>
      </c>
      <c r="F695" s="652" t="s">
        <v>1229</v>
      </c>
    </row>
    <row r="696" spans="1:6" ht="103.25" x14ac:dyDescent="0.75">
      <c r="A696" s="505" t="s">
        <v>432</v>
      </c>
      <c r="B696" s="23">
        <v>696</v>
      </c>
      <c r="C696" s="501" t="str">
        <f t="shared" si="10"/>
        <v>On site storage of energy (e.g. electric battery or thermal storage) with controller optimising the use of locally generated electricity and possibility to feed back into the grid</v>
      </c>
      <c r="D696" s="15" t="s">
        <v>1252</v>
      </c>
      <c r="E696" s="666" t="s">
        <v>1253</v>
      </c>
      <c r="F696" s="652" t="s">
        <v>1254</v>
      </c>
    </row>
    <row r="697" spans="1:6" x14ac:dyDescent="0.75">
      <c r="A697" s="505" t="s">
        <v>432</v>
      </c>
      <c r="B697" s="23">
        <v>697</v>
      </c>
      <c r="C697" s="501">
        <f t="shared" si="10"/>
        <v>0</v>
      </c>
      <c r="D697" s="15"/>
      <c r="E697" s="666"/>
      <c r="F697" s="652" t="s">
        <v>160</v>
      </c>
    </row>
    <row r="698" spans="1:6" x14ac:dyDescent="0.75">
      <c r="A698" s="505" t="s">
        <v>432</v>
      </c>
      <c r="B698" s="23">
        <v>698</v>
      </c>
      <c r="C698" s="501">
        <f t="shared" si="10"/>
        <v>0</v>
      </c>
      <c r="D698" s="15"/>
      <c r="E698" s="517"/>
      <c r="F698" s="652" t="s">
        <v>160</v>
      </c>
    </row>
    <row r="699" spans="1:6" x14ac:dyDescent="0.75">
      <c r="A699" s="505" t="s">
        <v>432</v>
      </c>
      <c r="B699" s="23">
        <v>699</v>
      </c>
      <c r="C699" s="501">
        <f t="shared" si="10"/>
        <v>0</v>
      </c>
      <c r="D699" s="15"/>
      <c r="E699" s="666"/>
      <c r="F699" s="652" t="s">
        <v>160</v>
      </c>
    </row>
    <row r="700" spans="1:6" ht="73.75" x14ac:dyDescent="0.75">
      <c r="A700" s="505" t="s">
        <v>432</v>
      </c>
      <c r="B700" s="23">
        <v>700</v>
      </c>
      <c r="C700" s="501" t="str">
        <f t="shared" si="10"/>
        <v>Performance evaluation including forecasting and/or benchmarking; also including predictive management and fault detection</v>
      </c>
      <c r="D700" s="15" t="s">
        <v>1227</v>
      </c>
      <c r="E700" s="666" t="s">
        <v>1228</v>
      </c>
      <c r="F700" s="652" t="s">
        <v>1229</v>
      </c>
    </row>
    <row r="701" spans="1:6" ht="59" x14ac:dyDescent="0.75">
      <c r="A701" s="505" t="s">
        <v>432</v>
      </c>
      <c r="B701" s="23">
        <v>701</v>
      </c>
      <c r="C701" s="501" t="str">
        <f t="shared" si="10"/>
        <v>real-time feedback or benchmarking on appliance level with automated personalized recommendations</v>
      </c>
      <c r="D701" s="15" t="s">
        <v>1255</v>
      </c>
      <c r="E701" s="666" t="s">
        <v>1256</v>
      </c>
      <c r="F701" s="652" t="s">
        <v>1257</v>
      </c>
    </row>
    <row r="702" spans="1:6" ht="29.5" x14ac:dyDescent="0.75">
      <c r="A702" s="505" t="s">
        <v>432</v>
      </c>
      <c r="B702" s="23">
        <v>702</v>
      </c>
      <c r="C702" s="501" t="str">
        <f t="shared" si="10"/>
        <v>&gt;50% of parking spaces has recharging point</v>
      </c>
      <c r="D702" s="16" t="s">
        <v>1258</v>
      </c>
      <c r="E702" s="564" t="s">
        <v>1259</v>
      </c>
      <c r="F702" s="653" t="s">
        <v>1260</v>
      </c>
    </row>
    <row r="703" spans="1:6" x14ac:dyDescent="0.75">
      <c r="A703" s="505" t="s">
        <v>432</v>
      </c>
      <c r="B703" s="23">
        <v>703</v>
      </c>
      <c r="C703" s="501">
        <f t="shared" si="10"/>
        <v>0</v>
      </c>
      <c r="D703" s="16"/>
      <c r="E703" s="517"/>
      <c r="F703" s="653" t="s">
        <v>160</v>
      </c>
    </row>
    <row r="704" spans="1:6" x14ac:dyDescent="0.75">
      <c r="A704" s="505" t="s">
        <v>432</v>
      </c>
      <c r="B704" s="23">
        <v>704</v>
      </c>
      <c r="C704" s="501">
        <f t="shared" si="10"/>
        <v>0</v>
      </c>
      <c r="D704" s="16"/>
      <c r="E704" s="517"/>
      <c r="F704" s="653" t="s">
        <v>160</v>
      </c>
    </row>
    <row r="705" spans="1:6" x14ac:dyDescent="0.75">
      <c r="A705" s="505" t="s">
        <v>432</v>
      </c>
      <c r="B705" s="23">
        <v>705</v>
      </c>
      <c r="C705" s="501">
        <f t="shared" si="10"/>
        <v>0</v>
      </c>
      <c r="D705" s="17"/>
      <c r="E705" s="517"/>
      <c r="F705" s="655" t="s">
        <v>160</v>
      </c>
    </row>
    <row r="706" spans="1:6" x14ac:dyDescent="0.75">
      <c r="A706" s="505" t="s">
        <v>432</v>
      </c>
      <c r="B706" s="23">
        <v>706</v>
      </c>
      <c r="C706" s="501">
        <f t="shared" ref="C706:C769" si="11">HLOOKUP($C$1,$D$1:$I$9948,$B706,FALSE)</f>
        <v>0</v>
      </c>
      <c r="D706" s="17"/>
      <c r="E706" s="517"/>
      <c r="F706" s="655" t="s">
        <v>160</v>
      </c>
    </row>
    <row r="707" spans="1:6" x14ac:dyDescent="0.75">
      <c r="A707" s="505" t="s">
        <v>432</v>
      </c>
      <c r="B707" s="23">
        <v>707</v>
      </c>
      <c r="C707" s="501">
        <f t="shared" si="11"/>
        <v>0</v>
      </c>
      <c r="D707" s="17"/>
      <c r="E707" s="517"/>
      <c r="F707" s="655" t="s">
        <v>160</v>
      </c>
    </row>
    <row r="708" spans="1:6" x14ac:dyDescent="0.75">
      <c r="A708" s="505" t="s">
        <v>432</v>
      </c>
      <c r="B708" s="23">
        <v>708</v>
      </c>
      <c r="C708" s="501">
        <f t="shared" si="11"/>
        <v>0</v>
      </c>
      <c r="D708" s="17"/>
      <c r="E708" s="517"/>
      <c r="F708" s="655" t="s">
        <v>160</v>
      </c>
    </row>
    <row r="709" spans="1:6" x14ac:dyDescent="0.75">
      <c r="A709" s="505" t="s">
        <v>432</v>
      </c>
      <c r="B709" s="23">
        <v>709</v>
      </c>
      <c r="C709" s="501">
        <f t="shared" si="11"/>
        <v>0</v>
      </c>
      <c r="D709" s="17"/>
      <c r="E709" s="517"/>
      <c r="F709" s="655" t="s">
        <v>160</v>
      </c>
    </row>
    <row r="710" spans="1:6" x14ac:dyDescent="0.75">
      <c r="A710" s="505" t="s">
        <v>432</v>
      </c>
      <c r="B710" s="23">
        <v>710</v>
      </c>
      <c r="C710" s="501">
        <f t="shared" si="11"/>
        <v>0</v>
      </c>
      <c r="D710" s="17"/>
      <c r="E710" s="517"/>
      <c r="F710" s="655" t="s">
        <v>160</v>
      </c>
    </row>
    <row r="711" spans="1:6" ht="59" x14ac:dyDescent="0.75">
      <c r="A711" s="505" t="s">
        <v>432</v>
      </c>
      <c r="B711" s="23">
        <v>711</v>
      </c>
      <c r="C711" s="501" t="str">
        <f t="shared" si="11"/>
        <v>Scheduled override of DSM control and reactivation with optimised control</v>
      </c>
      <c r="D711" s="17" t="s">
        <v>1261</v>
      </c>
      <c r="E711" s="666" t="s">
        <v>1262</v>
      </c>
      <c r="F711" s="655" t="s">
        <v>1263</v>
      </c>
    </row>
    <row r="712" spans="1:6" x14ac:dyDescent="0.75">
      <c r="A712" s="505" t="s">
        <v>432</v>
      </c>
      <c r="B712" s="23">
        <v>712</v>
      </c>
      <c r="C712" s="501">
        <f t="shared" si="11"/>
        <v>0</v>
      </c>
      <c r="D712" s="17"/>
      <c r="E712" s="517"/>
      <c r="F712" s="655" t="s">
        <v>160</v>
      </c>
    </row>
    <row r="713" spans="1:6" ht="32" x14ac:dyDescent="0.75">
      <c r="A713" s="505" t="s">
        <v>432</v>
      </c>
      <c r="B713" s="23">
        <v>713</v>
      </c>
      <c r="C713" s="501" t="str">
        <f t="shared" si="11"/>
        <v>part of the method A: 1 - YES; 0 - NO</v>
      </c>
      <c r="D713" s="6" t="s">
        <v>1264</v>
      </c>
      <c r="E713" s="6" t="s">
        <v>1265</v>
      </c>
      <c r="F713" s="643" t="s">
        <v>1266</v>
      </c>
    </row>
    <row r="714" spans="1:6" ht="32" x14ac:dyDescent="0.75">
      <c r="A714" s="505" t="s">
        <v>432</v>
      </c>
      <c r="B714" s="23">
        <v>714</v>
      </c>
      <c r="C714" s="501" t="str">
        <f t="shared" si="11"/>
        <v>part of the method B: 1 - YES; 0 - NO</v>
      </c>
      <c r="D714" s="6" t="s">
        <v>1267</v>
      </c>
      <c r="E714" s="6" t="s">
        <v>1268</v>
      </c>
      <c r="F714" s="643" t="s">
        <v>1269</v>
      </c>
    </row>
    <row r="715" spans="1:6" ht="48" x14ac:dyDescent="0.75">
      <c r="A715" s="505" t="s">
        <v>432</v>
      </c>
      <c r="B715" s="23">
        <v>715</v>
      </c>
      <c r="C715" s="501" t="str">
        <f t="shared" si="11"/>
        <v>part of the custom services list?: 1 - YES; 0 - NO</v>
      </c>
      <c r="D715" s="6" t="s">
        <v>1270</v>
      </c>
      <c r="E715" s="6" t="s">
        <v>1271</v>
      </c>
      <c r="F715" s="643" t="s">
        <v>1272</v>
      </c>
    </row>
    <row r="716" spans="1:6" ht="64" x14ac:dyDescent="0.75">
      <c r="A716" s="505" t="s">
        <v>432</v>
      </c>
      <c r="B716" s="23">
        <v>716</v>
      </c>
      <c r="C716" s="501" t="str">
        <f t="shared" si="11"/>
        <v>Preconditions / Dependency on other services or building types</v>
      </c>
      <c r="D716" s="6" t="s">
        <v>1273</v>
      </c>
      <c r="E716" s="6" t="s">
        <v>1274</v>
      </c>
      <c r="F716" s="643" t="s">
        <v>1275</v>
      </c>
    </row>
    <row r="717" spans="1:6" ht="16" x14ac:dyDescent="0.75">
      <c r="A717" s="505" t="s">
        <v>432</v>
      </c>
      <c r="B717" s="23">
        <v>717</v>
      </c>
      <c r="C717" s="501">
        <f t="shared" si="11"/>
        <v>0</v>
      </c>
      <c r="D717" s="6"/>
      <c r="E717" s="517"/>
      <c r="F717" s="643" t="s">
        <v>160</v>
      </c>
    </row>
    <row r="718" spans="1:6" ht="16" x14ac:dyDescent="0.75">
      <c r="A718" s="505" t="s">
        <v>432</v>
      </c>
      <c r="B718" s="23">
        <v>718</v>
      </c>
      <c r="C718" s="501">
        <f t="shared" si="11"/>
        <v>0</v>
      </c>
      <c r="D718" s="6"/>
      <c r="E718" s="517"/>
      <c r="F718" s="643" t="s">
        <v>160</v>
      </c>
    </row>
    <row r="719" spans="1:6" ht="29.5" x14ac:dyDescent="0.75">
      <c r="A719" s="505" t="s">
        <v>432</v>
      </c>
      <c r="B719" s="23">
        <v>719</v>
      </c>
      <c r="C719" s="501" t="str">
        <f t="shared" si="11"/>
        <v>Triage: not relevant in case of TABS.</v>
      </c>
      <c r="D719" s="8" t="s">
        <v>1276</v>
      </c>
      <c r="E719" s="8" t="s">
        <v>1277</v>
      </c>
      <c r="F719" s="644" t="s">
        <v>1278</v>
      </c>
    </row>
    <row r="720" spans="1:6" ht="59" x14ac:dyDescent="0.75">
      <c r="A720" s="505" t="s">
        <v>432</v>
      </c>
      <c r="B720" s="23">
        <v>720</v>
      </c>
      <c r="C720" s="501" t="str">
        <f t="shared" si="11"/>
        <v>Triage: only relevant in case of TABS. Mostly restricted to non-residential buildings</v>
      </c>
      <c r="D720" s="8" t="s">
        <v>1279</v>
      </c>
      <c r="E720" s="8" t="s">
        <v>1280</v>
      </c>
      <c r="F720" s="644" t="s">
        <v>1281</v>
      </c>
    </row>
    <row r="721" spans="1:6" ht="29.5" x14ac:dyDescent="0.75">
      <c r="A721" s="505" t="s">
        <v>432</v>
      </c>
      <c r="B721" s="23">
        <v>721</v>
      </c>
      <c r="C721" s="501" t="str">
        <f t="shared" si="11"/>
        <v>Not applicable in case of individual heaters (e.g. stoves)</v>
      </c>
      <c r="D721" s="8" t="s">
        <v>1282</v>
      </c>
      <c r="E721" s="8" t="s">
        <v>1283</v>
      </c>
      <c r="F721" s="644" t="s">
        <v>1284</v>
      </c>
    </row>
    <row r="722" spans="1:6" ht="29.5" x14ac:dyDescent="0.75">
      <c r="A722" s="505" t="s">
        <v>432</v>
      </c>
      <c r="B722" s="23">
        <v>722</v>
      </c>
      <c r="C722" s="501" t="str">
        <f t="shared" si="11"/>
        <v>Only applicable for hydronic heating systems</v>
      </c>
      <c r="D722" s="8" t="s">
        <v>1285</v>
      </c>
      <c r="E722" s="8" t="s">
        <v>1286</v>
      </c>
      <c r="F722" s="644" t="s">
        <v>1287</v>
      </c>
    </row>
    <row r="723" spans="1:6" ht="44.25" x14ac:dyDescent="0.75">
      <c r="A723" s="505" t="s">
        <v>432</v>
      </c>
      <c r="B723" s="23">
        <v>723</v>
      </c>
      <c r="C723" s="501" t="str">
        <f t="shared" si="11"/>
        <v xml:space="preserve">Only applicable in case thermal energy storage is present. </v>
      </c>
      <c r="D723" s="8" t="s">
        <v>1288</v>
      </c>
      <c r="E723" s="8" t="s">
        <v>1289</v>
      </c>
      <c r="F723" s="644" t="s">
        <v>1290</v>
      </c>
    </row>
    <row r="724" spans="1:6" ht="44.25" x14ac:dyDescent="0.75">
      <c r="A724" s="505" t="s">
        <v>432</v>
      </c>
      <c r="B724" s="23">
        <v>724</v>
      </c>
      <c r="C724" s="501" t="str">
        <f t="shared" si="11"/>
        <v>Only applicable in case of combustion heater or district heating</v>
      </c>
      <c r="D724" s="8" t="s">
        <v>1291</v>
      </c>
      <c r="E724" s="8" t="s">
        <v>1292</v>
      </c>
      <c r="F724" s="644" t="s">
        <v>1293</v>
      </c>
    </row>
    <row r="725" spans="1:6" ht="29.5" x14ac:dyDescent="0.75">
      <c r="A725" s="505" t="s">
        <v>432</v>
      </c>
      <c r="B725" s="23">
        <v>725</v>
      </c>
      <c r="C725" s="501" t="str">
        <f t="shared" si="11"/>
        <v>Only applicable in case of heat pumps</v>
      </c>
      <c r="D725" s="8" t="s">
        <v>1294</v>
      </c>
      <c r="E725" s="8" t="s">
        <v>1295</v>
      </c>
      <c r="F725" s="644" t="s">
        <v>1296</v>
      </c>
    </row>
    <row r="726" spans="1:6" ht="59" x14ac:dyDescent="0.75">
      <c r="A726" s="505" t="s">
        <v>432</v>
      </c>
      <c r="B726" s="23">
        <v>726</v>
      </c>
      <c r="C726" s="501" t="str">
        <f t="shared" si="11"/>
        <v>Only applicable in case of multiple heat generators, mostly restricted to large buildings</v>
      </c>
      <c r="D726" s="8" t="s">
        <v>1297</v>
      </c>
      <c r="E726" s="8" t="s">
        <v>1298</v>
      </c>
      <c r="F726" s="644" t="s">
        <v>1299</v>
      </c>
    </row>
    <row r="727" spans="1:6" x14ac:dyDescent="0.75">
      <c r="A727" s="505" t="s">
        <v>432</v>
      </c>
      <c r="B727" s="23">
        <v>727</v>
      </c>
      <c r="C727" s="501">
        <f t="shared" si="11"/>
        <v>0</v>
      </c>
      <c r="D727" s="8"/>
      <c r="E727" s="8"/>
      <c r="F727" s="644" t="s">
        <v>160</v>
      </c>
    </row>
    <row r="728" spans="1:6" ht="44.25" x14ac:dyDescent="0.75">
      <c r="A728" s="505" t="s">
        <v>432</v>
      </c>
      <c r="B728" s="23">
        <v>728</v>
      </c>
      <c r="C728" s="501" t="str">
        <f t="shared" si="11"/>
        <v xml:space="preserve">The inspectability of the nature of the control algorithm would need to be facilitated </v>
      </c>
      <c r="D728" s="8" t="s">
        <v>1300</v>
      </c>
      <c r="E728" s="8" t="s">
        <v>1301</v>
      </c>
      <c r="F728" s="644" t="s">
        <v>1302</v>
      </c>
    </row>
    <row r="729" spans="1:6" ht="44.25" x14ac:dyDescent="0.75">
      <c r="A729" s="505" t="s">
        <v>432</v>
      </c>
      <c r="B729" s="23">
        <v>729</v>
      </c>
      <c r="C729" s="501" t="str">
        <f t="shared" si="11"/>
        <v>Only applicable in case of DHW storage with electric heating</v>
      </c>
      <c r="D729" s="10" t="s">
        <v>1303</v>
      </c>
      <c r="E729" s="675" t="s">
        <v>1304</v>
      </c>
      <c r="F729" s="646" t="s">
        <v>1305</v>
      </c>
    </row>
    <row r="730" spans="1:6" ht="59" x14ac:dyDescent="0.75">
      <c r="A730" s="505" t="s">
        <v>432</v>
      </c>
      <c r="B730" s="23">
        <v>730</v>
      </c>
      <c r="C730" s="501" t="str">
        <f t="shared" si="11"/>
        <v>Only applicable in case of DHW storage with non-electrical heat  generation</v>
      </c>
      <c r="D730" s="10" t="s">
        <v>1306</v>
      </c>
      <c r="E730" s="675" t="s">
        <v>1307</v>
      </c>
      <c r="F730" s="646" t="s">
        <v>1308</v>
      </c>
    </row>
    <row r="731" spans="1:6" ht="44.25" x14ac:dyDescent="0.75">
      <c r="A731" s="505" t="s">
        <v>432</v>
      </c>
      <c r="B731" s="23">
        <v>731</v>
      </c>
      <c r="C731" s="501" t="str">
        <f t="shared" si="11"/>
        <v>Only applicable in case of DHW storage with solar collector</v>
      </c>
      <c r="D731" s="10" t="s">
        <v>1309</v>
      </c>
      <c r="E731" s="675" t="s">
        <v>1310</v>
      </c>
      <c r="F731" s="646" t="s">
        <v>1311</v>
      </c>
    </row>
    <row r="732" spans="1:6" ht="59" x14ac:dyDescent="0.75">
      <c r="A732" s="505" t="s">
        <v>432</v>
      </c>
      <c r="B732" s="23">
        <v>732</v>
      </c>
      <c r="C732" s="501" t="str">
        <f t="shared" si="11"/>
        <v>Only applicable in case of multiple heat generators, mostly restricted to large buildings</v>
      </c>
      <c r="D732" s="10" t="s">
        <v>1297</v>
      </c>
      <c r="E732" s="675" t="s">
        <v>1298</v>
      </c>
      <c r="F732" s="646" t="s">
        <v>1299</v>
      </c>
    </row>
    <row r="733" spans="1:6" x14ac:dyDescent="0.75">
      <c r="A733" s="505" t="s">
        <v>432</v>
      </c>
      <c r="B733" s="23">
        <v>733</v>
      </c>
      <c r="C733" s="501">
        <f t="shared" si="11"/>
        <v>0</v>
      </c>
      <c r="D733" s="10"/>
      <c r="E733" s="675"/>
      <c r="F733" s="646" t="s">
        <v>160</v>
      </c>
    </row>
    <row r="734" spans="1:6" ht="44.25" x14ac:dyDescent="0.75">
      <c r="A734" s="505" t="s">
        <v>432</v>
      </c>
      <c r="B734" s="23">
        <v>734</v>
      </c>
      <c r="C734" s="501" t="str">
        <f t="shared" si="11"/>
        <v>Only applicable in case mechanical cooling systems are present</v>
      </c>
      <c r="D734" s="11" t="s">
        <v>1312</v>
      </c>
      <c r="E734" s="11" t="s">
        <v>1313</v>
      </c>
      <c r="F734" s="647" t="s">
        <v>1314</v>
      </c>
    </row>
    <row r="735" spans="1:6" ht="59" x14ac:dyDescent="0.75">
      <c r="A735" s="505" t="s">
        <v>432</v>
      </c>
      <c r="B735" s="23">
        <v>735</v>
      </c>
      <c r="C735" s="501" t="str">
        <f t="shared" si="11"/>
        <v>Only applicable in case mechanical cooling systems  based on TABS are present</v>
      </c>
      <c r="D735" s="11" t="s">
        <v>1315</v>
      </c>
      <c r="E735" s="11" t="s">
        <v>1316</v>
      </c>
      <c r="F735" s="647" t="s">
        <v>1317</v>
      </c>
    </row>
    <row r="736" spans="1:6" ht="59" x14ac:dyDescent="0.75">
      <c r="A736" s="505" t="s">
        <v>432</v>
      </c>
      <c r="B736" s="23">
        <v>736</v>
      </c>
      <c r="C736" s="501" t="str">
        <f t="shared" si="11"/>
        <v>Only applicable in case mechanical cooling systems  with hydronic distribution system are present</v>
      </c>
      <c r="D736" s="11" t="s">
        <v>1318</v>
      </c>
      <c r="E736" s="11" t="s">
        <v>1319</v>
      </c>
      <c r="F736" s="647" t="s">
        <v>1320</v>
      </c>
    </row>
    <row r="737" spans="1:6" ht="59" x14ac:dyDescent="0.75">
      <c r="A737" s="505" t="s">
        <v>432</v>
      </c>
      <c r="B737" s="23">
        <v>737</v>
      </c>
      <c r="C737" s="501" t="str">
        <f t="shared" si="11"/>
        <v>Only applicable in case mechanical cooling systems  with hydronic distribution system are present</v>
      </c>
      <c r="D737" s="11" t="s">
        <v>1318</v>
      </c>
      <c r="E737" s="11" t="s">
        <v>1319</v>
      </c>
      <c r="F737" s="647" t="s">
        <v>1320</v>
      </c>
    </row>
    <row r="738" spans="1:6" ht="44.25" x14ac:dyDescent="0.75">
      <c r="A738" s="505" t="s">
        <v>432</v>
      </c>
      <c r="B738" s="23">
        <v>738</v>
      </c>
      <c r="C738" s="501" t="str">
        <f t="shared" si="11"/>
        <v>Only applicable in case mechanical cooling systems are present</v>
      </c>
      <c r="D738" s="11" t="s">
        <v>1312</v>
      </c>
      <c r="E738" s="11" t="s">
        <v>1313</v>
      </c>
      <c r="F738" s="647" t="s">
        <v>1314</v>
      </c>
    </row>
    <row r="739" spans="1:6" ht="59" x14ac:dyDescent="0.75">
      <c r="A739" s="505" t="s">
        <v>432</v>
      </c>
      <c r="B739" s="23">
        <v>739</v>
      </c>
      <c r="C739" s="501" t="str">
        <f t="shared" si="11"/>
        <v>Only applicable in case mechanical cooling systems are present ánd include TES systems</v>
      </c>
      <c r="D739" s="11" t="s">
        <v>1321</v>
      </c>
      <c r="E739" s="11" t="s">
        <v>1322</v>
      </c>
      <c r="F739" s="647" t="s">
        <v>1323</v>
      </c>
    </row>
    <row r="740" spans="1:6" ht="44.25" x14ac:dyDescent="0.75">
      <c r="A740" s="505" t="s">
        <v>432</v>
      </c>
      <c r="B740" s="23">
        <v>740</v>
      </c>
      <c r="C740" s="501" t="str">
        <f t="shared" si="11"/>
        <v>Only applicable in case mechanical cooling systems are present</v>
      </c>
      <c r="D740" s="11" t="s">
        <v>1312</v>
      </c>
      <c r="E740" s="11" t="s">
        <v>1313</v>
      </c>
      <c r="F740" s="647" t="s">
        <v>1314</v>
      </c>
    </row>
    <row r="741" spans="1:6" ht="44.25" x14ac:dyDescent="0.75">
      <c r="A741" s="505" t="s">
        <v>432</v>
      </c>
      <c r="B741" s="23">
        <v>741</v>
      </c>
      <c r="C741" s="501" t="str">
        <f t="shared" si="11"/>
        <v>Only applicable in case multiple mechanical cooling systems are present</v>
      </c>
      <c r="D741" s="11" t="s">
        <v>1324</v>
      </c>
      <c r="E741" s="11" t="s">
        <v>1325</v>
      </c>
      <c r="F741" s="647" t="s">
        <v>1326</v>
      </c>
    </row>
    <row r="742" spans="1:6" ht="44.25" x14ac:dyDescent="0.75">
      <c r="A742" s="505" t="s">
        <v>432</v>
      </c>
      <c r="B742" s="23">
        <v>742</v>
      </c>
      <c r="C742" s="501" t="str">
        <f t="shared" si="11"/>
        <v>Only applicable in case mechanical cooling systems are present</v>
      </c>
      <c r="D742" s="11" t="s">
        <v>1312</v>
      </c>
      <c r="E742" s="11" t="s">
        <v>1313</v>
      </c>
      <c r="F742" s="647" t="s">
        <v>1314</v>
      </c>
    </row>
    <row r="743" spans="1:6" ht="44.25" x14ac:dyDescent="0.75">
      <c r="A743" s="505" t="s">
        <v>432</v>
      </c>
      <c r="B743" s="23">
        <v>743</v>
      </c>
      <c r="C743" s="501" t="str">
        <f t="shared" si="11"/>
        <v xml:space="preserve">The inspectability of the nature of the control algorithm would need to be facilitated </v>
      </c>
      <c r="D743" s="11" t="s">
        <v>1300</v>
      </c>
      <c r="E743" s="11" t="s">
        <v>1301</v>
      </c>
      <c r="F743" s="647" t="s">
        <v>1302</v>
      </c>
    </row>
    <row r="744" spans="1:6" x14ac:dyDescent="0.75">
      <c r="A744" s="505" t="s">
        <v>432</v>
      </c>
      <c r="B744" s="23">
        <v>744</v>
      </c>
      <c r="C744" s="501" t="str">
        <f t="shared" si="11"/>
        <v>Always to be assessed</v>
      </c>
      <c r="D744" s="12" t="s">
        <v>1327</v>
      </c>
      <c r="E744" s="12" t="s">
        <v>1328</v>
      </c>
      <c r="F744" s="648" t="s">
        <v>1329</v>
      </c>
    </row>
    <row r="745" spans="1:6" ht="29.5" x14ac:dyDescent="0.75">
      <c r="A745" s="505" t="s">
        <v>432</v>
      </c>
      <c r="B745" s="23">
        <v>745</v>
      </c>
      <c r="C745" s="501" t="str">
        <f t="shared" si="11"/>
        <v>Only in case of mechanical ventilation</v>
      </c>
      <c r="D745" s="12" t="s">
        <v>1330</v>
      </c>
      <c r="E745" s="12" t="s">
        <v>1331</v>
      </c>
      <c r="F745" s="648" t="s">
        <v>1332</v>
      </c>
    </row>
    <row r="746" spans="1:6" ht="44.25" x14ac:dyDescent="0.75">
      <c r="A746" s="505" t="s">
        <v>432</v>
      </c>
      <c r="B746" s="23">
        <v>746</v>
      </c>
      <c r="C746" s="501" t="str">
        <f t="shared" si="11"/>
        <v>Only in case of mechanical ventilation with heat recovery</v>
      </c>
      <c r="D746" s="12" t="s">
        <v>1333</v>
      </c>
      <c r="E746" s="12" t="s">
        <v>1334</v>
      </c>
      <c r="F746" s="648" t="s">
        <v>1335</v>
      </c>
    </row>
    <row r="747" spans="1:6" ht="44.25" x14ac:dyDescent="0.75">
      <c r="A747" s="505" t="s">
        <v>432</v>
      </c>
      <c r="B747" s="23">
        <v>747</v>
      </c>
      <c r="C747" s="501" t="str">
        <f t="shared" si="11"/>
        <v>Only in case of mechanical ventilation which supplies heating</v>
      </c>
      <c r="D747" s="12" t="s">
        <v>1336</v>
      </c>
      <c r="E747" s="12" t="s">
        <v>1337</v>
      </c>
      <c r="F747" s="648" t="s">
        <v>1338</v>
      </c>
    </row>
    <row r="748" spans="1:6" ht="29.5" x14ac:dyDescent="0.75">
      <c r="A748" s="505" t="s">
        <v>432</v>
      </c>
      <c r="B748" s="23">
        <v>748</v>
      </c>
      <c r="C748" s="501" t="str">
        <f t="shared" si="11"/>
        <v>Only in case of mechanical or hybrid ventilation</v>
      </c>
      <c r="D748" s="12" t="s">
        <v>1339</v>
      </c>
      <c r="E748" s="12" t="s">
        <v>1340</v>
      </c>
      <c r="F748" s="648" t="s">
        <v>1341</v>
      </c>
    </row>
    <row r="749" spans="1:6" x14ac:dyDescent="0.75">
      <c r="A749" s="505" t="s">
        <v>432</v>
      </c>
      <c r="B749" s="23">
        <v>749</v>
      </c>
      <c r="C749" s="501" t="str">
        <f t="shared" si="11"/>
        <v>Always to be assessed</v>
      </c>
      <c r="D749" s="12" t="s">
        <v>1327</v>
      </c>
      <c r="E749" s="12" t="s">
        <v>1328</v>
      </c>
      <c r="F749" s="648" t="s">
        <v>1329</v>
      </c>
    </row>
    <row r="750" spans="1:6" x14ac:dyDescent="0.75">
      <c r="A750" s="505" t="s">
        <v>432</v>
      </c>
      <c r="B750" s="23">
        <v>750</v>
      </c>
      <c r="C750" s="501" t="str">
        <f t="shared" si="11"/>
        <v>Always to be assessed</v>
      </c>
      <c r="D750" s="13" t="s">
        <v>1327</v>
      </c>
      <c r="E750" s="13" t="s">
        <v>1328</v>
      </c>
      <c r="F750" s="650" t="s">
        <v>1329</v>
      </c>
    </row>
    <row r="751" spans="1:6" x14ac:dyDescent="0.75">
      <c r="A751" s="505" t="s">
        <v>432</v>
      </c>
      <c r="B751" s="23">
        <v>751</v>
      </c>
      <c r="C751" s="501" t="str">
        <f t="shared" si="11"/>
        <v>Always to be assessed</v>
      </c>
      <c r="D751" s="13" t="s">
        <v>1327</v>
      </c>
      <c r="E751" s="13" t="s">
        <v>1328</v>
      </c>
      <c r="F751" s="650" t="s">
        <v>1329</v>
      </c>
    </row>
    <row r="752" spans="1:6" ht="44.25" x14ac:dyDescent="0.75">
      <c r="A752" s="505" t="s">
        <v>432</v>
      </c>
      <c r="B752" s="23">
        <v>752</v>
      </c>
      <c r="C752" s="501" t="str">
        <f t="shared" si="11"/>
        <v>Only applicable in case movable shades, screens or blinds are present</v>
      </c>
      <c r="D752" s="14" t="s">
        <v>1342</v>
      </c>
      <c r="E752" s="14" t="s">
        <v>1343</v>
      </c>
      <c r="F752" s="651" t="s">
        <v>1344</v>
      </c>
    </row>
    <row r="753" spans="1:6" x14ac:dyDescent="0.75">
      <c r="A753" s="505" t="s">
        <v>432</v>
      </c>
      <c r="B753" s="23">
        <v>753</v>
      </c>
      <c r="C753" s="501">
        <f t="shared" si="11"/>
        <v>0</v>
      </c>
      <c r="D753" s="14"/>
      <c r="E753" s="14"/>
      <c r="F753" s="651" t="s">
        <v>160</v>
      </c>
    </row>
    <row r="754" spans="1:6" ht="44.25" x14ac:dyDescent="0.75">
      <c r="A754" s="505" t="s">
        <v>432</v>
      </c>
      <c r="B754" s="23">
        <v>754</v>
      </c>
      <c r="C754" s="501" t="str">
        <f t="shared" si="11"/>
        <v>Only applicable in case movable shades, screens or blinds are present</v>
      </c>
      <c r="D754" s="14" t="s">
        <v>1342</v>
      </c>
      <c r="E754" s="14" t="s">
        <v>1343</v>
      </c>
      <c r="F754" s="651" t="s">
        <v>1344</v>
      </c>
    </row>
    <row r="755" spans="1:6" ht="29.5" x14ac:dyDescent="0.75">
      <c r="A755" s="505" t="s">
        <v>432</v>
      </c>
      <c r="B755" s="23">
        <v>755</v>
      </c>
      <c r="C755" s="501" t="str">
        <f t="shared" si="11"/>
        <v>Only applicable in case of local energy generation</v>
      </c>
      <c r="D755" s="15" t="s">
        <v>1345</v>
      </c>
      <c r="E755" s="15" t="s">
        <v>1346</v>
      </c>
      <c r="F755" s="652" t="s">
        <v>1347</v>
      </c>
    </row>
    <row r="756" spans="1:6" ht="29.5" x14ac:dyDescent="0.75">
      <c r="A756" s="505" t="s">
        <v>432</v>
      </c>
      <c r="B756" s="23">
        <v>756</v>
      </c>
      <c r="C756" s="501" t="str">
        <f t="shared" si="11"/>
        <v>Only applicable in case of local energy generation</v>
      </c>
      <c r="D756" s="15" t="s">
        <v>1345</v>
      </c>
      <c r="E756" s="15" t="s">
        <v>1346</v>
      </c>
      <c r="F756" s="652" t="s">
        <v>1347</v>
      </c>
    </row>
    <row r="757" spans="1:6" ht="29.5" x14ac:dyDescent="0.75">
      <c r="A757" s="505" t="s">
        <v>432</v>
      </c>
      <c r="B757" s="23">
        <v>757</v>
      </c>
      <c r="C757" s="501" t="str">
        <f t="shared" si="11"/>
        <v>Only applicable in case of local energy generation</v>
      </c>
      <c r="D757" s="15" t="s">
        <v>1345</v>
      </c>
      <c r="E757" s="15" t="s">
        <v>1346</v>
      </c>
      <c r="F757" s="652" t="s">
        <v>1347</v>
      </c>
    </row>
    <row r="758" spans="1:6" ht="29.5" x14ac:dyDescent="0.75">
      <c r="A758" s="505" t="s">
        <v>432</v>
      </c>
      <c r="B758" s="23">
        <v>758</v>
      </c>
      <c r="C758" s="501" t="str">
        <f t="shared" si="11"/>
        <v>Only applicable in case of CHP</v>
      </c>
      <c r="D758" s="15" t="s">
        <v>1348</v>
      </c>
      <c r="E758" s="15" t="s">
        <v>1349</v>
      </c>
      <c r="F758" s="652" t="s">
        <v>1350</v>
      </c>
    </row>
    <row r="759" spans="1:6" ht="29.5" x14ac:dyDescent="0.75">
      <c r="A759" s="505" t="s">
        <v>432</v>
      </c>
      <c r="B759" s="23">
        <v>759</v>
      </c>
      <c r="C759" s="501" t="str">
        <f t="shared" si="11"/>
        <v>Only applicable in case of local energy storage</v>
      </c>
      <c r="D759" s="15" t="s">
        <v>1351</v>
      </c>
      <c r="E759" s="15" t="s">
        <v>1352</v>
      </c>
      <c r="F759" s="652" t="s">
        <v>1353</v>
      </c>
    </row>
    <row r="760" spans="1:6" ht="29.5" x14ac:dyDescent="0.75">
      <c r="A760" s="505" t="s">
        <v>432</v>
      </c>
      <c r="B760" s="23">
        <v>760</v>
      </c>
      <c r="C760" s="501" t="str">
        <f t="shared" si="11"/>
        <v>Only applicable in case of local energy storage</v>
      </c>
      <c r="D760" s="15" t="s">
        <v>1351</v>
      </c>
      <c r="E760" s="15" t="s">
        <v>1352</v>
      </c>
      <c r="F760" s="652" t="s">
        <v>1353</v>
      </c>
    </row>
    <row r="761" spans="1:6" x14ac:dyDescent="0.75">
      <c r="A761" s="505" t="s">
        <v>432</v>
      </c>
      <c r="B761" s="23">
        <v>761</v>
      </c>
      <c r="C761" s="501" t="str">
        <f t="shared" si="11"/>
        <v>Always to be assessed</v>
      </c>
      <c r="D761" s="15" t="s">
        <v>1327</v>
      </c>
      <c r="E761" s="15" t="s">
        <v>1328</v>
      </c>
      <c r="F761" s="652" t="s">
        <v>1329</v>
      </c>
    </row>
    <row r="762" spans="1:6" ht="29.5" x14ac:dyDescent="0.75">
      <c r="A762" s="505" t="s">
        <v>432</v>
      </c>
      <c r="B762" s="23">
        <v>762</v>
      </c>
      <c r="C762" s="501" t="str">
        <f t="shared" si="11"/>
        <v>Only to be assessed if parking spots available on site</v>
      </c>
      <c r="D762" s="40" t="s">
        <v>1354</v>
      </c>
      <c r="E762" s="40" t="s">
        <v>1355</v>
      </c>
      <c r="F762" s="676" t="s">
        <v>1356</v>
      </c>
    </row>
    <row r="763" spans="1:6" ht="44.25" x14ac:dyDescent="0.75">
      <c r="A763" s="505" t="s">
        <v>432</v>
      </c>
      <c r="B763" s="23">
        <v>763</v>
      </c>
      <c r="C763" s="501" t="str">
        <f t="shared" si="11"/>
        <v>Only to be assessed if EV charging available on site</v>
      </c>
      <c r="D763" s="40" t="s">
        <v>1357</v>
      </c>
      <c r="E763" s="40" t="s">
        <v>1355</v>
      </c>
      <c r="F763" s="676" t="s">
        <v>1358</v>
      </c>
    </row>
    <row r="764" spans="1:6" ht="44.25" x14ac:dyDescent="0.75">
      <c r="A764" s="505" t="s">
        <v>432</v>
      </c>
      <c r="B764" s="23">
        <v>764</v>
      </c>
      <c r="C764" s="501" t="str">
        <f t="shared" si="11"/>
        <v>Only to be assessed if EV charging available on site</v>
      </c>
      <c r="D764" s="40" t="s">
        <v>1357</v>
      </c>
      <c r="E764" s="40" t="s">
        <v>1355</v>
      </c>
      <c r="F764" s="676" t="s">
        <v>1358</v>
      </c>
    </row>
    <row r="765" spans="1:6" x14ac:dyDescent="0.75">
      <c r="A765" s="505" t="s">
        <v>432</v>
      </c>
      <c r="B765" s="23">
        <v>765</v>
      </c>
      <c r="C765" s="501">
        <f t="shared" si="11"/>
        <v>0</v>
      </c>
      <c r="D765" s="17"/>
      <c r="E765" s="17"/>
      <c r="F765" s="655" t="s">
        <v>160</v>
      </c>
    </row>
    <row r="766" spans="1:6" x14ac:dyDescent="0.75">
      <c r="A766" s="505" t="s">
        <v>432</v>
      </c>
      <c r="B766" s="23">
        <v>766</v>
      </c>
      <c r="C766" s="501">
        <f t="shared" si="11"/>
        <v>0</v>
      </c>
      <c r="D766" s="17"/>
      <c r="E766" s="17"/>
      <c r="F766" s="655" t="s">
        <v>160</v>
      </c>
    </row>
    <row r="767" spans="1:6" x14ac:dyDescent="0.75">
      <c r="A767" s="505" t="s">
        <v>432</v>
      </c>
      <c r="B767" s="23">
        <v>767</v>
      </c>
      <c r="C767" s="501">
        <f t="shared" si="11"/>
        <v>0</v>
      </c>
      <c r="D767" s="17"/>
      <c r="E767" s="17"/>
      <c r="F767" s="655" t="s">
        <v>160</v>
      </c>
    </row>
    <row r="768" spans="1:6" x14ac:dyDescent="0.75">
      <c r="A768" s="505" t="s">
        <v>432</v>
      </c>
      <c r="B768" s="23">
        <v>768</v>
      </c>
      <c r="C768" s="501">
        <f t="shared" si="11"/>
        <v>0</v>
      </c>
      <c r="D768" s="17"/>
      <c r="E768" s="17"/>
      <c r="F768" s="655" t="s">
        <v>160</v>
      </c>
    </row>
    <row r="769" spans="1:9" ht="132.75" x14ac:dyDescent="0.75">
      <c r="A769" s="505" t="s">
        <v>432</v>
      </c>
      <c r="B769" s="23">
        <v>769</v>
      </c>
      <c r="C769" s="501" t="str">
        <f t="shared" si="11"/>
        <v xml:space="preserve">The inspectability of the nature of the control algorithm would need to be facilitated for level 2. Service 7.5 in EN15232-1-17. Average impacts derived from multiple simulations to produce BACS factors in EN15232. </v>
      </c>
      <c r="D769" s="17" t="s">
        <v>1359</v>
      </c>
      <c r="E769" s="17" t="s">
        <v>1360</v>
      </c>
      <c r="F769" s="655" t="s">
        <v>1361</v>
      </c>
    </row>
    <row r="770" spans="1:9" x14ac:dyDescent="0.75">
      <c r="A770" s="505" t="s">
        <v>432</v>
      </c>
      <c r="B770" s="23">
        <v>770</v>
      </c>
      <c r="C770" s="501">
        <f t="shared" ref="C770:C833" si="12">HLOOKUP($C$1,$D$1:$I$9948,$B770,FALSE)</f>
        <v>0</v>
      </c>
      <c r="D770" s="17"/>
      <c r="E770" s="17"/>
      <c r="F770" s="655" t="s">
        <v>160</v>
      </c>
    </row>
    <row r="771" spans="1:9" x14ac:dyDescent="0.75">
      <c r="A771" s="505" t="s">
        <v>432</v>
      </c>
      <c r="B771" s="23">
        <v>771</v>
      </c>
      <c r="C771" s="501">
        <f t="shared" si="12"/>
        <v>0</v>
      </c>
      <c r="D771" s="17"/>
      <c r="E771" s="17"/>
      <c r="F771" s="655" t="s">
        <v>160</v>
      </c>
    </row>
    <row r="772" spans="1:9" x14ac:dyDescent="0.75">
      <c r="A772" s="505" t="s">
        <v>432</v>
      </c>
      <c r="B772" s="23">
        <v>772</v>
      </c>
      <c r="C772" s="501" t="str">
        <f t="shared" si="12"/>
        <v>Always to be assessed</v>
      </c>
      <c r="D772" s="17" t="s">
        <v>1327</v>
      </c>
      <c r="E772" s="17" t="s">
        <v>1328</v>
      </c>
      <c r="F772" s="655" t="s">
        <v>1329</v>
      </c>
    </row>
    <row r="773" spans="1:9" ht="16" x14ac:dyDescent="0.75">
      <c r="A773" s="505" t="s">
        <v>432</v>
      </c>
      <c r="B773" s="23">
        <v>773</v>
      </c>
      <c r="C773" s="501">
        <f t="shared" si="12"/>
        <v>0</v>
      </c>
      <c r="D773" s="677"/>
      <c r="E773" s="678"/>
      <c r="F773" s="679" t="s">
        <v>160</v>
      </c>
    </row>
    <row r="774" spans="1:9" ht="16" x14ac:dyDescent="0.75">
      <c r="A774" s="505" t="s">
        <v>432</v>
      </c>
      <c r="B774" s="23">
        <v>774</v>
      </c>
      <c r="C774" s="501">
        <f t="shared" si="12"/>
        <v>0</v>
      </c>
      <c r="D774" s="677"/>
      <c r="E774" s="678"/>
      <c r="F774" s="679" t="s">
        <v>160</v>
      </c>
    </row>
    <row r="775" spans="1:9" ht="16" x14ac:dyDescent="0.75">
      <c r="A775" s="505" t="s">
        <v>432</v>
      </c>
      <c r="B775" s="23">
        <v>775</v>
      </c>
      <c r="C775" s="501">
        <f t="shared" si="12"/>
        <v>0</v>
      </c>
      <c r="D775" s="677"/>
      <c r="E775" s="678"/>
      <c r="F775" s="679" t="s">
        <v>160</v>
      </c>
    </row>
    <row r="776" spans="1:9" x14ac:dyDescent="0.75">
      <c r="A776" s="505" t="s">
        <v>432</v>
      </c>
      <c r="B776" s="23">
        <v>776</v>
      </c>
      <c r="C776" s="501" t="str">
        <f t="shared" si="12"/>
        <v>H</v>
      </c>
      <c r="D776" s="680" t="s">
        <v>137</v>
      </c>
      <c r="E776" s="681" t="s">
        <v>137</v>
      </c>
      <c r="F776" s="518" t="s">
        <v>137</v>
      </c>
      <c r="I776" s="9"/>
    </row>
    <row r="777" spans="1:9" x14ac:dyDescent="0.75">
      <c r="A777" s="505" t="s">
        <v>432</v>
      </c>
      <c r="B777" s="23">
        <v>777</v>
      </c>
      <c r="C777" s="501" t="str">
        <f t="shared" si="12"/>
        <v>H</v>
      </c>
      <c r="D777" s="680" t="s">
        <v>137</v>
      </c>
      <c r="E777" s="681" t="s">
        <v>137</v>
      </c>
      <c r="F777" s="518" t="s">
        <v>137</v>
      </c>
      <c r="I777" s="9"/>
    </row>
    <row r="778" spans="1:9" x14ac:dyDescent="0.75">
      <c r="A778" s="505" t="s">
        <v>432</v>
      </c>
      <c r="B778" s="23">
        <v>778</v>
      </c>
      <c r="C778" s="501" t="str">
        <f t="shared" si="12"/>
        <v>H</v>
      </c>
      <c r="D778" s="680" t="s">
        <v>137</v>
      </c>
      <c r="E778" s="681" t="s">
        <v>137</v>
      </c>
      <c r="F778" s="518" t="s">
        <v>137</v>
      </c>
      <c r="I778" s="9"/>
    </row>
    <row r="779" spans="1:9" x14ac:dyDescent="0.75">
      <c r="A779" s="505" t="s">
        <v>432</v>
      </c>
      <c r="B779" s="23">
        <v>779</v>
      </c>
      <c r="C779" s="501" t="str">
        <f t="shared" si="12"/>
        <v>H</v>
      </c>
      <c r="D779" s="680" t="s">
        <v>137</v>
      </c>
      <c r="E779" s="681" t="s">
        <v>137</v>
      </c>
      <c r="F779" s="518" t="s">
        <v>137</v>
      </c>
      <c r="I779" s="9"/>
    </row>
    <row r="780" spans="1:9" x14ac:dyDescent="0.75">
      <c r="A780" s="505" t="s">
        <v>432</v>
      </c>
      <c r="B780" s="23">
        <v>780</v>
      </c>
      <c r="C780" s="501" t="str">
        <f t="shared" si="12"/>
        <v>H</v>
      </c>
      <c r="D780" s="680" t="s">
        <v>137</v>
      </c>
      <c r="E780" s="681" t="s">
        <v>137</v>
      </c>
      <c r="F780" s="518" t="s">
        <v>137</v>
      </c>
      <c r="I780" s="9"/>
    </row>
    <row r="781" spans="1:9" x14ac:dyDescent="0.75">
      <c r="A781" s="505" t="s">
        <v>432</v>
      </c>
      <c r="B781" s="23">
        <v>781</v>
      </c>
      <c r="C781" s="501" t="str">
        <f t="shared" si="12"/>
        <v>H</v>
      </c>
      <c r="D781" s="680" t="s">
        <v>137</v>
      </c>
      <c r="E781" s="681" t="s">
        <v>137</v>
      </c>
      <c r="F781" s="518" t="s">
        <v>137</v>
      </c>
      <c r="I781" s="9"/>
    </row>
    <row r="782" spans="1:9" x14ac:dyDescent="0.75">
      <c r="A782" s="505" t="s">
        <v>432</v>
      </c>
      <c r="B782" s="23">
        <v>782</v>
      </c>
      <c r="C782" s="501" t="str">
        <f t="shared" si="12"/>
        <v>H</v>
      </c>
      <c r="D782" s="680" t="s">
        <v>137</v>
      </c>
      <c r="E782" s="681" t="s">
        <v>137</v>
      </c>
      <c r="F782" s="518" t="s">
        <v>137</v>
      </c>
      <c r="I782" s="9"/>
    </row>
    <row r="783" spans="1:9" x14ac:dyDescent="0.75">
      <c r="A783" s="505" t="s">
        <v>432</v>
      </c>
      <c r="B783" s="23">
        <v>783</v>
      </c>
      <c r="C783" s="501" t="str">
        <f t="shared" si="12"/>
        <v>H</v>
      </c>
      <c r="D783" s="680" t="s">
        <v>137</v>
      </c>
      <c r="E783" s="681" t="s">
        <v>137</v>
      </c>
      <c r="F783" s="518" t="s">
        <v>137</v>
      </c>
      <c r="I783" s="9"/>
    </row>
    <row r="784" spans="1:9" x14ac:dyDescent="0.75">
      <c r="A784" s="505" t="s">
        <v>432</v>
      </c>
      <c r="B784" s="23">
        <v>784</v>
      </c>
      <c r="C784" s="501" t="str">
        <f t="shared" si="12"/>
        <v>H</v>
      </c>
      <c r="D784" s="680" t="s">
        <v>137</v>
      </c>
      <c r="E784" s="681" t="s">
        <v>137</v>
      </c>
      <c r="F784" s="518" t="s">
        <v>137</v>
      </c>
      <c r="I784" s="9"/>
    </row>
    <row r="785" spans="1:9" x14ac:dyDescent="0.75">
      <c r="A785" s="505" t="s">
        <v>432</v>
      </c>
      <c r="B785" s="23">
        <v>785</v>
      </c>
      <c r="C785" s="501" t="str">
        <f t="shared" si="12"/>
        <v>H</v>
      </c>
      <c r="D785" s="680" t="s">
        <v>137</v>
      </c>
      <c r="E785" s="681" t="s">
        <v>137</v>
      </c>
      <c r="F785" s="518" t="s">
        <v>137</v>
      </c>
      <c r="I785" s="9"/>
    </row>
    <row r="786" spans="1:9" x14ac:dyDescent="0.75">
      <c r="A786" s="505" t="s">
        <v>432</v>
      </c>
      <c r="B786" s="23">
        <v>786</v>
      </c>
      <c r="C786" s="501" t="str">
        <f t="shared" si="12"/>
        <v>DHW</v>
      </c>
      <c r="D786" s="680" t="s">
        <v>32</v>
      </c>
      <c r="E786" s="681" t="s">
        <v>32</v>
      </c>
      <c r="F786" s="518" t="s">
        <v>32</v>
      </c>
      <c r="I786" s="9"/>
    </row>
    <row r="787" spans="1:9" x14ac:dyDescent="0.75">
      <c r="A787" s="505" t="s">
        <v>432</v>
      </c>
      <c r="B787" s="23">
        <v>787</v>
      </c>
      <c r="C787" s="501" t="str">
        <f t="shared" si="12"/>
        <v>DHW</v>
      </c>
      <c r="D787" s="680" t="s">
        <v>32</v>
      </c>
      <c r="E787" s="681" t="s">
        <v>32</v>
      </c>
      <c r="F787" s="518" t="s">
        <v>32</v>
      </c>
      <c r="I787" s="9"/>
    </row>
    <row r="788" spans="1:9" x14ac:dyDescent="0.75">
      <c r="A788" s="505" t="s">
        <v>432</v>
      </c>
      <c r="B788" s="23">
        <v>788</v>
      </c>
      <c r="C788" s="501" t="str">
        <f t="shared" si="12"/>
        <v>DHW</v>
      </c>
      <c r="D788" s="680" t="s">
        <v>32</v>
      </c>
      <c r="E788" s="681" t="s">
        <v>32</v>
      </c>
      <c r="F788" s="518" t="s">
        <v>32</v>
      </c>
      <c r="I788" s="9"/>
    </row>
    <row r="789" spans="1:9" x14ac:dyDescent="0.75">
      <c r="A789" s="505" t="s">
        <v>432</v>
      </c>
      <c r="B789" s="23">
        <v>789</v>
      </c>
      <c r="C789" s="501" t="str">
        <f t="shared" si="12"/>
        <v>DHW</v>
      </c>
      <c r="D789" s="680" t="s">
        <v>32</v>
      </c>
      <c r="E789" s="681" t="s">
        <v>32</v>
      </c>
      <c r="F789" s="518" t="s">
        <v>32</v>
      </c>
      <c r="I789" s="9"/>
    </row>
    <row r="790" spans="1:9" x14ac:dyDescent="0.75">
      <c r="A790" s="505" t="s">
        <v>432</v>
      </c>
      <c r="B790" s="23">
        <v>790</v>
      </c>
      <c r="C790" s="501" t="str">
        <f t="shared" si="12"/>
        <v>DHW</v>
      </c>
      <c r="D790" s="680" t="s">
        <v>32</v>
      </c>
      <c r="E790" s="681" t="s">
        <v>32</v>
      </c>
      <c r="F790" s="518" t="s">
        <v>32</v>
      </c>
      <c r="I790" s="9"/>
    </row>
    <row r="791" spans="1:9" x14ac:dyDescent="0.75">
      <c r="A791" s="505" t="s">
        <v>432</v>
      </c>
      <c r="B791" s="23">
        <v>791</v>
      </c>
      <c r="C791" s="501" t="str">
        <f t="shared" si="12"/>
        <v>C</v>
      </c>
      <c r="D791" s="680" t="s">
        <v>138</v>
      </c>
      <c r="E791" s="681" t="s">
        <v>138</v>
      </c>
      <c r="F791" s="518" t="s">
        <v>138</v>
      </c>
      <c r="I791" s="9"/>
    </row>
    <row r="792" spans="1:9" x14ac:dyDescent="0.75">
      <c r="A792" s="505" t="s">
        <v>432</v>
      </c>
      <c r="B792" s="23">
        <v>792</v>
      </c>
      <c r="C792" s="501" t="str">
        <f t="shared" si="12"/>
        <v>C</v>
      </c>
      <c r="D792" s="680" t="s">
        <v>138</v>
      </c>
      <c r="E792" s="681" t="s">
        <v>138</v>
      </c>
      <c r="F792" s="518" t="s">
        <v>138</v>
      </c>
      <c r="I792" s="9"/>
    </row>
    <row r="793" spans="1:9" x14ac:dyDescent="0.75">
      <c r="A793" s="505" t="s">
        <v>432</v>
      </c>
      <c r="B793" s="23">
        <v>793</v>
      </c>
      <c r="C793" s="501" t="str">
        <f t="shared" si="12"/>
        <v>C</v>
      </c>
      <c r="D793" s="680" t="s">
        <v>138</v>
      </c>
      <c r="E793" s="681" t="s">
        <v>138</v>
      </c>
      <c r="F793" s="518" t="s">
        <v>138</v>
      </c>
      <c r="I793" s="9"/>
    </row>
    <row r="794" spans="1:9" x14ac:dyDescent="0.75">
      <c r="A794" s="505" t="s">
        <v>432</v>
      </c>
      <c r="B794" s="23">
        <v>794</v>
      </c>
      <c r="C794" s="501" t="str">
        <f t="shared" si="12"/>
        <v>C</v>
      </c>
      <c r="D794" s="680" t="s">
        <v>138</v>
      </c>
      <c r="E794" s="681" t="s">
        <v>138</v>
      </c>
      <c r="F794" s="518" t="s">
        <v>138</v>
      </c>
      <c r="I794" s="9"/>
    </row>
    <row r="795" spans="1:9" x14ac:dyDescent="0.75">
      <c r="A795" s="505" t="s">
        <v>432</v>
      </c>
      <c r="B795" s="23">
        <v>795</v>
      </c>
      <c r="C795" s="501" t="str">
        <f t="shared" si="12"/>
        <v>C</v>
      </c>
      <c r="D795" s="680" t="s">
        <v>138</v>
      </c>
      <c r="E795" s="681" t="s">
        <v>138</v>
      </c>
      <c r="F795" s="518" t="s">
        <v>138</v>
      </c>
      <c r="I795" s="9"/>
    </row>
    <row r="796" spans="1:9" x14ac:dyDescent="0.75">
      <c r="A796" s="505" t="s">
        <v>432</v>
      </c>
      <c r="B796" s="23">
        <v>796</v>
      </c>
      <c r="C796" s="501" t="str">
        <f t="shared" si="12"/>
        <v>C</v>
      </c>
      <c r="D796" s="680" t="s">
        <v>138</v>
      </c>
      <c r="E796" s="681" t="s">
        <v>138</v>
      </c>
      <c r="F796" s="518" t="s">
        <v>138</v>
      </c>
      <c r="I796" s="9"/>
    </row>
    <row r="797" spans="1:9" x14ac:dyDescent="0.75">
      <c r="A797" s="505" t="s">
        <v>432</v>
      </c>
      <c r="B797" s="23">
        <v>797</v>
      </c>
      <c r="C797" s="501" t="str">
        <f t="shared" si="12"/>
        <v>C</v>
      </c>
      <c r="D797" s="680" t="s">
        <v>138</v>
      </c>
      <c r="E797" s="681" t="s">
        <v>138</v>
      </c>
      <c r="F797" s="518" t="s">
        <v>138</v>
      </c>
      <c r="I797" s="9"/>
    </row>
    <row r="798" spans="1:9" x14ac:dyDescent="0.75">
      <c r="A798" s="505" t="s">
        <v>432</v>
      </c>
      <c r="B798" s="23">
        <v>798</v>
      </c>
      <c r="C798" s="501" t="str">
        <f t="shared" si="12"/>
        <v>C</v>
      </c>
      <c r="D798" s="680" t="s">
        <v>138</v>
      </c>
      <c r="E798" s="681" t="s">
        <v>138</v>
      </c>
      <c r="F798" s="518" t="s">
        <v>138</v>
      </c>
      <c r="I798" s="9"/>
    </row>
    <row r="799" spans="1:9" x14ac:dyDescent="0.75">
      <c r="A799" s="505" t="s">
        <v>432</v>
      </c>
      <c r="B799" s="23">
        <v>799</v>
      </c>
      <c r="C799" s="501" t="str">
        <f t="shared" si="12"/>
        <v>C</v>
      </c>
      <c r="D799" s="680" t="s">
        <v>138</v>
      </c>
      <c r="E799" s="681" t="s">
        <v>138</v>
      </c>
      <c r="F799" s="518" t="s">
        <v>138</v>
      </c>
      <c r="I799" s="9"/>
    </row>
    <row r="800" spans="1:9" x14ac:dyDescent="0.75">
      <c r="A800" s="505" t="s">
        <v>432</v>
      </c>
      <c r="B800" s="23">
        <v>800</v>
      </c>
      <c r="C800" s="501" t="str">
        <f t="shared" si="12"/>
        <v>C</v>
      </c>
      <c r="D800" s="680" t="s">
        <v>138</v>
      </c>
      <c r="E800" s="681" t="s">
        <v>138</v>
      </c>
      <c r="F800" s="518" t="s">
        <v>138</v>
      </c>
      <c r="I800" s="9"/>
    </row>
    <row r="801" spans="1:9" x14ac:dyDescent="0.75">
      <c r="A801" s="505" t="s">
        <v>432</v>
      </c>
      <c r="B801" s="23">
        <v>801</v>
      </c>
      <c r="C801" s="501" t="str">
        <f t="shared" si="12"/>
        <v>V</v>
      </c>
      <c r="D801" s="680" t="s">
        <v>139</v>
      </c>
      <c r="E801" s="681" t="s">
        <v>139</v>
      </c>
      <c r="F801" s="518" t="s">
        <v>139</v>
      </c>
      <c r="I801" s="9"/>
    </row>
    <row r="802" spans="1:9" x14ac:dyDescent="0.75">
      <c r="A802" s="505" t="s">
        <v>432</v>
      </c>
      <c r="B802" s="23">
        <v>802</v>
      </c>
      <c r="C802" s="501" t="str">
        <f t="shared" si="12"/>
        <v>V</v>
      </c>
      <c r="D802" s="680" t="s">
        <v>139</v>
      </c>
      <c r="E802" s="681" t="s">
        <v>139</v>
      </c>
      <c r="F802" s="518" t="s">
        <v>139</v>
      </c>
      <c r="I802" s="9"/>
    </row>
    <row r="803" spans="1:9" x14ac:dyDescent="0.75">
      <c r="A803" s="505" t="s">
        <v>432</v>
      </c>
      <c r="B803" s="23">
        <v>803</v>
      </c>
      <c r="C803" s="501" t="str">
        <f t="shared" si="12"/>
        <v>V</v>
      </c>
      <c r="D803" s="680" t="s">
        <v>139</v>
      </c>
      <c r="E803" s="681" t="s">
        <v>139</v>
      </c>
      <c r="F803" s="518" t="s">
        <v>139</v>
      </c>
      <c r="I803" s="9"/>
    </row>
    <row r="804" spans="1:9" x14ac:dyDescent="0.75">
      <c r="A804" s="505" t="s">
        <v>432</v>
      </c>
      <c r="B804" s="23">
        <v>804</v>
      </c>
      <c r="C804" s="501" t="str">
        <f t="shared" si="12"/>
        <v>V</v>
      </c>
      <c r="D804" s="680" t="s">
        <v>139</v>
      </c>
      <c r="E804" s="681" t="s">
        <v>139</v>
      </c>
      <c r="F804" s="518" t="s">
        <v>139</v>
      </c>
      <c r="I804" s="9"/>
    </row>
    <row r="805" spans="1:9" x14ac:dyDescent="0.75">
      <c r="A805" s="505" t="s">
        <v>432</v>
      </c>
      <c r="B805" s="23">
        <v>805</v>
      </c>
      <c r="C805" s="501" t="str">
        <f t="shared" si="12"/>
        <v>V</v>
      </c>
      <c r="D805" s="680" t="s">
        <v>139</v>
      </c>
      <c r="E805" s="681" t="s">
        <v>139</v>
      </c>
      <c r="F805" s="518" t="s">
        <v>139</v>
      </c>
      <c r="I805" s="9"/>
    </row>
    <row r="806" spans="1:9" x14ac:dyDescent="0.75">
      <c r="A806" s="505" t="s">
        <v>432</v>
      </c>
      <c r="B806" s="23">
        <v>806</v>
      </c>
      <c r="C806" s="501" t="str">
        <f t="shared" si="12"/>
        <v>V</v>
      </c>
      <c r="D806" s="680" t="s">
        <v>139</v>
      </c>
      <c r="E806" s="681" t="s">
        <v>139</v>
      </c>
      <c r="F806" s="518" t="s">
        <v>139</v>
      </c>
      <c r="I806" s="9"/>
    </row>
    <row r="807" spans="1:9" x14ac:dyDescent="0.75">
      <c r="A807" s="505" t="s">
        <v>432</v>
      </c>
      <c r="B807" s="23">
        <v>807</v>
      </c>
      <c r="C807" s="501" t="str">
        <f t="shared" si="12"/>
        <v>L</v>
      </c>
      <c r="D807" s="680" t="s">
        <v>140</v>
      </c>
      <c r="E807" s="681" t="s">
        <v>140</v>
      </c>
      <c r="F807" s="518" t="s">
        <v>140</v>
      </c>
      <c r="I807" s="9"/>
    </row>
    <row r="808" spans="1:9" x14ac:dyDescent="0.75">
      <c r="A808" s="505" t="s">
        <v>432</v>
      </c>
      <c r="B808" s="23">
        <v>808</v>
      </c>
      <c r="C808" s="501" t="str">
        <f t="shared" si="12"/>
        <v>L</v>
      </c>
      <c r="D808" s="680" t="s">
        <v>140</v>
      </c>
      <c r="E808" s="681" t="s">
        <v>140</v>
      </c>
      <c r="F808" s="518" t="s">
        <v>140</v>
      </c>
      <c r="I808" s="9"/>
    </row>
    <row r="809" spans="1:9" x14ac:dyDescent="0.75">
      <c r="A809" s="505" t="s">
        <v>432</v>
      </c>
      <c r="B809" s="23">
        <v>809</v>
      </c>
      <c r="C809" s="501" t="str">
        <f t="shared" si="12"/>
        <v>DE</v>
      </c>
      <c r="D809" s="680" t="s">
        <v>142</v>
      </c>
      <c r="E809" s="681" t="s">
        <v>142</v>
      </c>
      <c r="F809" s="518" t="s">
        <v>142</v>
      </c>
      <c r="I809" s="9"/>
    </row>
    <row r="810" spans="1:9" x14ac:dyDescent="0.75">
      <c r="A810" s="505" t="s">
        <v>432</v>
      </c>
      <c r="B810" s="23">
        <v>810</v>
      </c>
      <c r="C810" s="501" t="str">
        <f t="shared" si="12"/>
        <v>DE</v>
      </c>
      <c r="D810" s="680" t="s">
        <v>142</v>
      </c>
      <c r="E810" s="681" t="s">
        <v>142</v>
      </c>
      <c r="F810" s="518" t="s">
        <v>142</v>
      </c>
      <c r="I810" s="9"/>
    </row>
    <row r="811" spans="1:9" x14ac:dyDescent="0.75">
      <c r="A811" s="505" t="s">
        <v>432</v>
      </c>
      <c r="B811" s="23">
        <v>811</v>
      </c>
      <c r="C811" s="501" t="str">
        <f t="shared" si="12"/>
        <v>DE</v>
      </c>
      <c r="D811" s="680" t="s">
        <v>142</v>
      </c>
      <c r="E811" s="681" t="s">
        <v>142</v>
      </c>
      <c r="F811" s="518" t="s">
        <v>142</v>
      </c>
      <c r="I811" s="9"/>
    </row>
    <row r="812" spans="1:9" x14ac:dyDescent="0.75">
      <c r="A812" s="505" t="s">
        <v>432</v>
      </c>
      <c r="B812" s="23">
        <v>812</v>
      </c>
      <c r="C812" s="501" t="str">
        <f t="shared" si="12"/>
        <v>E</v>
      </c>
      <c r="D812" s="680" t="s">
        <v>141</v>
      </c>
      <c r="E812" s="681" t="s">
        <v>141</v>
      </c>
      <c r="F812" s="518" t="s">
        <v>141</v>
      </c>
      <c r="I812" s="9"/>
    </row>
    <row r="813" spans="1:9" x14ac:dyDescent="0.75">
      <c r="A813" s="505" t="s">
        <v>432</v>
      </c>
      <c r="B813" s="23">
        <v>813</v>
      </c>
      <c r="C813" s="501" t="str">
        <f t="shared" si="12"/>
        <v>E</v>
      </c>
      <c r="D813" s="680" t="s">
        <v>141</v>
      </c>
      <c r="E813" s="681" t="s">
        <v>141</v>
      </c>
      <c r="F813" s="518" t="s">
        <v>141</v>
      </c>
      <c r="I813" s="9"/>
    </row>
    <row r="814" spans="1:9" x14ac:dyDescent="0.75">
      <c r="A814" s="505" t="s">
        <v>432</v>
      </c>
      <c r="B814" s="23">
        <v>814</v>
      </c>
      <c r="C814" s="501" t="str">
        <f t="shared" si="12"/>
        <v>E</v>
      </c>
      <c r="D814" s="680" t="s">
        <v>141</v>
      </c>
      <c r="E814" s="681" t="s">
        <v>141</v>
      </c>
      <c r="F814" s="518" t="s">
        <v>141</v>
      </c>
      <c r="I814" s="9"/>
    </row>
    <row r="815" spans="1:9" x14ac:dyDescent="0.75">
      <c r="A815" s="505" t="s">
        <v>432</v>
      </c>
      <c r="B815" s="23">
        <v>815</v>
      </c>
      <c r="C815" s="501" t="str">
        <f t="shared" si="12"/>
        <v>E</v>
      </c>
      <c r="D815" s="680" t="s">
        <v>141</v>
      </c>
      <c r="E815" s="681" t="s">
        <v>141</v>
      </c>
      <c r="F815" s="518" t="s">
        <v>141</v>
      </c>
      <c r="I815" s="9"/>
    </row>
    <row r="816" spans="1:9" x14ac:dyDescent="0.75">
      <c r="A816" s="505" t="s">
        <v>432</v>
      </c>
      <c r="B816" s="23">
        <v>816</v>
      </c>
      <c r="C816" s="501" t="str">
        <f t="shared" si="12"/>
        <v>E</v>
      </c>
      <c r="D816" s="680" t="s">
        <v>141</v>
      </c>
      <c r="E816" s="681" t="s">
        <v>141</v>
      </c>
      <c r="F816" s="518" t="s">
        <v>141</v>
      </c>
      <c r="I816" s="9"/>
    </row>
    <row r="817" spans="1:9" x14ac:dyDescent="0.75">
      <c r="A817" s="505" t="s">
        <v>432</v>
      </c>
      <c r="B817" s="23">
        <v>817</v>
      </c>
      <c r="C817" s="501" t="str">
        <f t="shared" si="12"/>
        <v>E</v>
      </c>
      <c r="D817" s="680" t="s">
        <v>141</v>
      </c>
      <c r="E817" s="681" t="s">
        <v>141</v>
      </c>
      <c r="F817" s="518" t="s">
        <v>141</v>
      </c>
      <c r="I817" s="9"/>
    </row>
    <row r="818" spans="1:9" x14ac:dyDescent="0.75">
      <c r="A818" s="505" t="s">
        <v>432</v>
      </c>
      <c r="B818" s="23">
        <v>818</v>
      </c>
      <c r="C818" s="501" t="str">
        <f t="shared" si="12"/>
        <v>E</v>
      </c>
      <c r="D818" s="680" t="s">
        <v>141</v>
      </c>
      <c r="E818" s="681" t="s">
        <v>141</v>
      </c>
      <c r="F818" s="518" t="s">
        <v>141</v>
      </c>
      <c r="I818" s="9"/>
    </row>
    <row r="819" spans="1:9" x14ac:dyDescent="0.75">
      <c r="A819" s="505" t="s">
        <v>432</v>
      </c>
      <c r="B819" s="23">
        <v>819</v>
      </c>
      <c r="C819" s="501" t="str">
        <f t="shared" si="12"/>
        <v>EV</v>
      </c>
      <c r="D819" s="680" t="s">
        <v>38</v>
      </c>
      <c r="E819" s="681" t="s">
        <v>38</v>
      </c>
      <c r="F819" s="518" t="s">
        <v>38</v>
      </c>
      <c r="I819" s="9"/>
    </row>
    <row r="820" spans="1:9" x14ac:dyDescent="0.75">
      <c r="A820" s="505" t="s">
        <v>432</v>
      </c>
      <c r="B820" s="23">
        <v>820</v>
      </c>
      <c r="C820" s="501" t="str">
        <f t="shared" si="12"/>
        <v>EV</v>
      </c>
      <c r="D820" s="680" t="s">
        <v>38</v>
      </c>
      <c r="E820" s="681" t="s">
        <v>38</v>
      </c>
      <c r="F820" s="518" t="s">
        <v>38</v>
      </c>
      <c r="I820" s="9"/>
    </row>
    <row r="821" spans="1:9" x14ac:dyDescent="0.75">
      <c r="A821" s="505" t="s">
        <v>432</v>
      </c>
      <c r="B821" s="23">
        <v>821</v>
      </c>
      <c r="C821" s="501" t="str">
        <f t="shared" si="12"/>
        <v>EV</v>
      </c>
      <c r="D821" s="680" t="s">
        <v>38</v>
      </c>
      <c r="E821" s="681" t="s">
        <v>38</v>
      </c>
      <c r="F821" s="518" t="s">
        <v>38</v>
      </c>
      <c r="I821" s="9"/>
    </row>
    <row r="822" spans="1:9" x14ac:dyDescent="0.75">
      <c r="A822" s="505" t="s">
        <v>432</v>
      </c>
      <c r="B822" s="23">
        <v>822</v>
      </c>
      <c r="C822" s="501" t="str">
        <f t="shared" si="12"/>
        <v>MC</v>
      </c>
      <c r="D822" s="680" t="s">
        <v>143</v>
      </c>
      <c r="E822" s="681" t="s">
        <v>143</v>
      </c>
      <c r="F822" s="518" t="s">
        <v>143</v>
      </c>
      <c r="I822" s="9"/>
    </row>
    <row r="823" spans="1:9" x14ac:dyDescent="0.75">
      <c r="A823" s="505" t="s">
        <v>432</v>
      </c>
      <c r="B823" s="23">
        <v>823</v>
      </c>
      <c r="C823" s="501" t="str">
        <f t="shared" si="12"/>
        <v>MC</v>
      </c>
      <c r="D823" s="680" t="s">
        <v>143</v>
      </c>
      <c r="E823" s="681" t="s">
        <v>143</v>
      </c>
      <c r="F823" s="518" t="s">
        <v>143</v>
      </c>
      <c r="I823" s="9"/>
    </row>
    <row r="824" spans="1:9" x14ac:dyDescent="0.75">
      <c r="A824" s="505" t="s">
        <v>432</v>
      </c>
      <c r="B824" s="23">
        <v>824</v>
      </c>
      <c r="C824" s="501" t="str">
        <f t="shared" si="12"/>
        <v>MC</v>
      </c>
      <c r="D824" s="680" t="s">
        <v>143</v>
      </c>
      <c r="E824" s="681" t="s">
        <v>143</v>
      </c>
      <c r="F824" s="518" t="s">
        <v>143</v>
      </c>
      <c r="I824" s="9"/>
    </row>
    <row r="825" spans="1:9" x14ac:dyDescent="0.75">
      <c r="A825" s="505" t="s">
        <v>432</v>
      </c>
      <c r="B825" s="23">
        <v>825</v>
      </c>
      <c r="C825" s="501" t="str">
        <f t="shared" si="12"/>
        <v>MC</v>
      </c>
      <c r="D825" s="680" t="s">
        <v>143</v>
      </c>
      <c r="E825" s="681" t="s">
        <v>143</v>
      </c>
      <c r="F825" s="518" t="s">
        <v>143</v>
      </c>
      <c r="I825" s="9"/>
    </row>
    <row r="826" spans="1:9" x14ac:dyDescent="0.75">
      <c r="A826" s="505" t="s">
        <v>432</v>
      </c>
      <c r="B826" s="23">
        <v>826</v>
      </c>
      <c r="C826" s="501" t="str">
        <f t="shared" si="12"/>
        <v>MC</v>
      </c>
      <c r="D826" s="680" t="s">
        <v>143</v>
      </c>
      <c r="E826" s="681" t="s">
        <v>143</v>
      </c>
      <c r="F826" s="518" t="s">
        <v>143</v>
      </c>
      <c r="I826" s="9"/>
    </row>
    <row r="827" spans="1:9" x14ac:dyDescent="0.75">
      <c r="A827" s="505" t="s">
        <v>432</v>
      </c>
      <c r="B827" s="23">
        <v>827</v>
      </c>
      <c r="C827" s="501" t="str">
        <f t="shared" si="12"/>
        <v>MC</v>
      </c>
      <c r="D827" s="680" t="s">
        <v>143</v>
      </c>
      <c r="E827" s="681" t="s">
        <v>143</v>
      </c>
      <c r="F827" s="518" t="s">
        <v>143</v>
      </c>
      <c r="I827" s="9"/>
    </row>
    <row r="828" spans="1:9" x14ac:dyDescent="0.75">
      <c r="A828" s="505" t="s">
        <v>432</v>
      </c>
      <c r="B828" s="23">
        <v>828</v>
      </c>
      <c r="C828" s="501" t="str">
        <f t="shared" si="12"/>
        <v>MC</v>
      </c>
      <c r="D828" s="680" t="s">
        <v>143</v>
      </c>
      <c r="E828" s="681" t="s">
        <v>143</v>
      </c>
      <c r="F828" s="518" t="s">
        <v>143</v>
      </c>
      <c r="I828" s="9"/>
    </row>
    <row r="829" spans="1:9" x14ac:dyDescent="0.75">
      <c r="A829" s="505" t="s">
        <v>432</v>
      </c>
      <c r="B829" s="23">
        <v>829</v>
      </c>
      <c r="C829" s="501" t="str">
        <f t="shared" si="12"/>
        <v>MC</v>
      </c>
      <c r="D829" s="680" t="s">
        <v>143</v>
      </c>
      <c r="E829" s="681" t="s">
        <v>143</v>
      </c>
      <c r="F829" s="518" t="s">
        <v>143</v>
      </c>
      <c r="I829" s="9"/>
    </row>
    <row r="830" spans="1:9" x14ac:dyDescent="0.75">
      <c r="B830" s="23">
        <v>830</v>
      </c>
      <c r="C830" s="501" t="str">
        <f t="shared" si="12"/>
        <v>North Europe</v>
      </c>
      <c r="D830" s="502" t="s">
        <v>93</v>
      </c>
      <c r="E830" s="564" t="s">
        <v>413</v>
      </c>
      <c r="F830" s="504" t="s">
        <v>414</v>
      </c>
    </row>
    <row r="831" spans="1:9" x14ac:dyDescent="0.75">
      <c r="B831" s="23">
        <v>831</v>
      </c>
      <c r="C831" s="501" t="str">
        <f t="shared" si="12"/>
        <v>West Europe</v>
      </c>
      <c r="D831" s="502" t="s">
        <v>83</v>
      </c>
      <c r="E831" s="564" t="s">
        <v>405</v>
      </c>
      <c r="F831" s="504" t="s">
        <v>406</v>
      </c>
    </row>
    <row r="832" spans="1:9" x14ac:dyDescent="0.75">
      <c r="B832" s="23">
        <v>832</v>
      </c>
      <c r="C832" s="501" t="str">
        <f t="shared" si="12"/>
        <v>South Europe</v>
      </c>
      <c r="D832" s="502" t="s">
        <v>89</v>
      </c>
      <c r="E832" s="564" t="s">
        <v>409</v>
      </c>
      <c r="F832" s="504" t="s">
        <v>410</v>
      </c>
    </row>
    <row r="833" spans="1:6" x14ac:dyDescent="0.75">
      <c r="B833" s="23">
        <v>833</v>
      </c>
      <c r="C833" s="501" t="str">
        <f t="shared" si="12"/>
        <v>North-East Europe</v>
      </c>
      <c r="D833" s="502" t="s">
        <v>91</v>
      </c>
      <c r="E833" s="564" t="s">
        <v>411</v>
      </c>
      <c r="F833" s="504" t="s">
        <v>1362</v>
      </c>
    </row>
    <row r="834" spans="1:6" x14ac:dyDescent="0.75">
      <c r="B834" s="23">
        <v>834</v>
      </c>
      <c r="C834" s="501" t="str">
        <f t="shared" ref="C834:C897" si="13">HLOOKUP($C$1,$D$1:$I$9948,$B834,FALSE)</f>
        <v>South-East Europe</v>
      </c>
      <c r="D834" s="502" t="s">
        <v>86</v>
      </c>
      <c r="E834" s="564" t="s">
        <v>407</v>
      </c>
      <c r="F834" s="504" t="s">
        <v>408</v>
      </c>
    </row>
    <row r="835" spans="1:6" x14ac:dyDescent="0.75">
      <c r="B835" s="23">
        <v>835</v>
      </c>
      <c r="C835" s="501" t="str">
        <f t="shared" si="13"/>
        <v>Error message</v>
      </c>
      <c r="D835" s="502" t="s">
        <v>1363</v>
      </c>
      <c r="E835" s="564" t="s">
        <v>1364</v>
      </c>
      <c r="F835" s="504" t="s">
        <v>1365</v>
      </c>
    </row>
    <row r="836" spans="1:6" ht="29.5" x14ac:dyDescent="0.75">
      <c r="B836" s="23">
        <v>836</v>
      </c>
      <c r="C836" s="501" t="str">
        <f t="shared" si="13"/>
        <v>please enter a valid functionality level</v>
      </c>
      <c r="D836" s="682" t="s">
        <v>1366</v>
      </c>
      <c r="E836" s="564" t="s">
        <v>1367</v>
      </c>
      <c r="F836" s="504" t="s">
        <v>1368</v>
      </c>
    </row>
    <row r="837" spans="1:6" ht="29.5" x14ac:dyDescent="0.75">
      <c r="B837" s="23">
        <v>837</v>
      </c>
      <c r="C837" s="501" t="str">
        <f t="shared" si="13"/>
        <v>error, please check functionality levels</v>
      </c>
      <c r="D837" s="682" t="s">
        <v>1369</v>
      </c>
      <c r="E837" s="564" t="s">
        <v>1370</v>
      </c>
      <c r="F837" s="504" t="s">
        <v>1371</v>
      </c>
    </row>
    <row r="838" spans="1:6" x14ac:dyDescent="0.75">
      <c r="A838" s="505" t="s">
        <v>1372</v>
      </c>
      <c r="B838" s="23">
        <v>838</v>
      </c>
      <c r="C838" s="501" t="str">
        <f t="shared" si="13"/>
        <v>Heating</v>
      </c>
      <c r="D838" s="502" t="s">
        <v>223</v>
      </c>
      <c r="E838" s="564" t="s">
        <v>436</v>
      </c>
      <c r="F838" s="504" t="s">
        <v>225</v>
      </c>
    </row>
    <row r="839" spans="1:6" x14ac:dyDescent="0.75">
      <c r="A839" s="505" t="s">
        <v>1372</v>
      </c>
      <c r="B839" s="23">
        <v>839</v>
      </c>
      <c r="C839" s="501" t="str">
        <f t="shared" si="13"/>
        <v>Heating</v>
      </c>
      <c r="D839" s="502" t="s">
        <v>223</v>
      </c>
      <c r="E839" s="564" t="s">
        <v>436</v>
      </c>
      <c r="F839" s="504" t="s">
        <v>225</v>
      </c>
    </row>
    <row r="840" spans="1:6" x14ac:dyDescent="0.75">
      <c r="A840" s="505" t="s">
        <v>1372</v>
      </c>
      <c r="B840" s="23">
        <v>840</v>
      </c>
      <c r="C840" s="501" t="str">
        <f t="shared" si="13"/>
        <v>Heating</v>
      </c>
      <c r="D840" s="502" t="s">
        <v>223</v>
      </c>
      <c r="E840" s="564" t="s">
        <v>436</v>
      </c>
      <c r="F840" s="504" t="s">
        <v>225</v>
      </c>
    </row>
    <row r="841" spans="1:6" x14ac:dyDescent="0.75">
      <c r="A841" s="505" t="s">
        <v>1372</v>
      </c>
      <c r="B841" s="23">
        <v>841</v>
      </c>
      <c r="C841" s="501" t="str">
        <f t="shared" si="13"/>
        <v>Heating</v>
      </c>
      <c r="D841" s="502" t="s">
        <v>223</v>
      </c>
      <c r="E841" s="564" t="s">
        <v>436</v>
      </c>
      <c r="F841" s="504" t="s">
        <v>225</v>
      </c>
    </row>
    <row r="842" spans="1:6" x14ac:dyDescent="0.75">
      <c r="A842" s="505" t="s">
        <v>1372</v>
      </c>
      <c r="B842" s="23">
        <v>842</v>
      </c>
      <c r="C842" s="501" t="str">
        <f t="shared" si="13"/>
        <v>Heating</v>
      </c>
      <c r="D842" s="502" t="s">
        <v>223</v>
      </c>
      <c r="E842" s="564" t="s">
        <v>436</v>
      </c>
      <c r="F842" s="504" t="s">
        <v>225</v>
      </c>
    </row>
    <row r="843" spans="1:6" x14ac:dyDescent="0.75">
      <c r="A843" s="505" t="s">
        <v>1372</v>
      </c>
      <c r="B843" s="23">
        <v>843</v>
      </c>
      <c r="C843" s="501" t="str">
        <f t="shared" si="13"/>
        <v>Domestic hot water</v>
      </c>
      <c r="D843" s="502" t="s">
        <v>226</v>
      </c>
      <c r="E843" s="564" t="s">
        <v>437</v>
      </c>
      <c r="F843" s="504" t="s">
        <v>438</v>
      </c>
    </row>
    <row r="844" spans="1:6" x14ac:dyDescent="0.75">
      <c r="A844" s="505" t="s">
        <v>1372</v>
      </c>
      <c r="B844" s="23">
        <v>844</v>
      </c>
      <c r="C844" s="501" t="str">
        <f t="shared" si="13"/>
        <v>Domestic hot water</v>
      </c>
      <c r="D844" s="502" t="s">
        <v>226</v>
      </c>
      <c r="E844" s="564" t="s">
        <v>437</v>
      </c>
      <c r="F844" s="504" t="s">
        <v>438</v>
      </c>
    </row>
    <row r="845" spans="1:6" x14ac:dyDescent="0.75">
      <c r="A845" s="505" t="s">
        <v>1372</v>
      </c>
      <c r="B845" s="23">
        <v>845</v>
      </c>
      <c r="C845" s="501" t="str">
        <f t="shared" si="13"/>
        <v>Domestic hot water</v>
      </c>
      <c r="D845" s="502" t="s">
        <v>226</v>
      </c>
      <c r="E845" s="564" t="s">
        <v>437</v>
      </c>
      <c r="F845" s="504" t="s">
        <v>438</v>
      </c>
    </row>
    <row r="846" spans="1:6" x14ac:dyDescent="0.75">
      <c r="A846" s="505" t="s">
        <v>1372</v>
      </c>
      <c r="B846" s="23">
        <v>846</v>
      </c>
      <c r="C846" s="501" t="str">
        <f t="shared" si="13"/>
        <v>Domestic hot water</v>
      </c>
      <c r="D846" s="502" t="s">
        <v>226</v>
      </c>
      <c r="E846" s="564" t="s">
        <v>437</v>
      </c>
      <c r="F846" s="504" t="s">
        <v>438</v>
      </c>
    </row>
    <row r="847" spans="1:6" x14ac:dyDescent="0.75">
      <c r="A847" s="505" t="s">
        <v>1372</v>
      </c>
      <c r="B847" s="23">
        <v>847</v>
      </c>
      <c r="C847" s="501" t="str">
        <f t="shared" si="13"/>
        <v>Domestic hot water</v>
      </c>
      <c r="D847" s="502" t="s">
        <v>226</v>
      </c>
      <c r="E847" s="564" t="s">
        <v>437</v>
      </c>
      <c r="F847" s="504" t="s">
        <v>438</v>
      </c>
    </row>
    <row r="848" spans="1:6" x14ac:dyDescent="0.75">
      <c r="A848" s="505" t="s">
        <v>1372</v>
      </c>
      <c r="B848" s="23">
        <v>848</v>
      </c>
      <c r="C848" s="501" t="str">
        <f t="shared" si="13"/>
        <v>Cooling</v>
      </c>
      <c r="D848" s="502" t="s">
        <v>229</v>
      </c>
      <c r="E848" s="564" t="s">
        <v>439</v>
      </c>
      <c r="F848" s="504" t="s">
        <v>231</v>
      </c>
    </row>
    <row r="849" spans="1:6" x14ac:dyDescent="0.75">
      <c r="A849" s="505" t="s">
        <v>1372</v>
      </c>
      <c r="B849" s="23">
        <v>849</v>
      </c>
      <c r="C849" s="501" t="str">
        <f t="shared" si="13"/>
        <v>Cooling</v>
      </c>
      <c r="D849" s="502" t="s">
        <v>229</v>
      </c>
      <c r="E849" s="564" t="s">
        <v>439</v>
      </c>
      <c r="F849" s="504" t="s">
        <v>231</v>
      </c>
    </row>
    <row r="850" spans="1:6" x14ac:dyDescent="0.75">
      <c r="A850" s="505" t="s">
        <v>1372</v>
      </c>
      <c r="B850" s="23">
        <v>850</v>
      </c>
      <c r="C850" s="501" t="str">
        <f t="shared" si="13"/>
        <v>Cooling</v>
      </c>
      <c r="D850" s="502" t="s">
        <v>229</v>
      </c>
      <c r="E850" s="564" t="s">
        <v>439</v>
      </c>
      <c r="F850" s="504" t="s">
        <v>231</v>
      </c>
    </row>
    <row r="851" spans="1:6" x14ac:dyDescent="0.75">
      <c r="A851" s="505" t="s">
        <v>1372</v>
      </c>
      <c r="B851" s="23">
        <v>851</v>
      </c>
      <c r="C851" s="501" t="str">
        <f t="shared" si="13"/>
        <v>Cooling</v>
      </c>
      <c r="D851" s="502" t="s">
        <v>229</v>
      </c>
      <c r="E851" s="564" t="s">
        <v>439</v>
      </c>
      <c r="F851" s="504" t="s">
        <v>231</v>
      </c>
    </row>
    <row r="852" spans="1:6" x14ac:dyDescent="0.75">
      <c r="A852" s="505" t="s">
        <v>1372</v>
      </c>
      <c r="B852" s="23">
        <v>852</v>
      </c>
      <c r="C852" s="501" t="str">
        <f t="shared" si="13"/>
        <v>Cooling</v>
      </c>
      <c r="D852" s="502" t="s">
        <v>229</v>
      </c>
      <c r="E852" s="564" t="s">
        <v>439</v>
      </c>
      <c r="F852" s="504" t="s">
        <v>231</v>
      </c>
    </row>
    <row r="853" spans="1:6" x14ac:dyDescent="0.75">
      <c r="A853" s="505" t="s">
        <v>1372</v>
      </c>
      <c r="B853" s="23">
        <v>853</v>
      </c>
      <c r="C853" s="501" t="str">
        <f t="shared" si="13"/>
        <v>Ventilation</v>
      </c>
      <c r="D853" s="502" t="s">
        <v>232</v>
      </c>
      <c r="E853" s="564" t="s">
        <v>232</v>
      </c>
      <c r="F853" s="504" t="s">
        <v>234</v>
      </c>
    </row>
    <row r="854" spans="1:6" x14ac:dyDescent="0.75">
      <c r="A854" s="505" t="s">
        <v>1372</v>
      </c>
      <c r="B854" s="23">
        <v>854</v>
      </c>
      <c r="C854" s="501" t="str">
        <f t="shared" si="13"/>
        <v>Ventilation</v>
      </c>
      <c r="D854" s="502" t="s">
        <v>232</v>
      </c>
      <c r="E854" s="564" t="s">
        <v>232</v>
      </c>
      <c r="F854" s="504" t="s">
        <v>234</v>
      </c>
    </row>
    <row r="855" spans="1:6" x14ac:dyDescent="0.75">
      <c r="A855" s="505" t="s">
        <v>1372</v>
      </c>
      <c r="B855" s="23">
        <v>855</v>
      </c>
      <c r="C855" s="501" t="str">
        <f t="shared" si="13"/>
        <v>Ventilation</v>
      </c>
      <c r="D855" s="502" t="s">
        <v>232</v>
      </c>
      <c r="E855" s="564" t="s">
        <v>232</v>
      </c>
      <c r="F855" s="504" t="s">
        <v>234</v>
      </c>
    </row>
    <row r="856" spans="1:6" x14ac:dyDescent="0.75">
      <c r="A856" s="505" t="s">
        <v>1372</v>
      </c>
      <c r="B856" s="23">
        <v>856</v>
      </c>
      <c r="C856" s="501" t="str">
        <f t="shared" si="13"/>
        <v>Ventilation</v>
      </c>
      <c r="D856" s="502" t="s">
        <v>232</v>
      </c>
      <c r="E856" s="564" t="s">
        <v>232</v>
      </c>
      <c r="F856" s="504" t="s">
        <v>234</v>
      </c>
    </row>
    <row r="857" spans="1:6" x14ac:dyDescent="0.75">
      <c r="A857" s="505" t="s">
        <v>1372</v>
      </c>
      <c r="B857" s="23">
        <v>857</v>
      </c>
      <c r="C857" s="501" t="str">
        <f t="shared" si="13"/>
        <v>Ventilation</v>
      </c>
      <c r="D857" s="502" t="s">
        <v>232</v>
      </c>
      <c r="E857" s="564" t="s">
        <v>232</v>
      </c>
      <c r="F857" s="504" t="s">
        <v>234</v>
      </c>
    </row>
    <row r="858" spans="1:6" x14ac:dyDescent="0.75">
      <c r="A858" s="505" t="s">
        <v>1372</v>
      </c>
      <c r="B858" s="23">
        <v>858</v>
      </c>
      <c r="C858" s="501" t="str">
        <f t="shared" si="13"/>
        <v>Lighting</v>
      </c>
      <c r="D858" s="502" t="s">
        <v>235</v>
      </c>
      <c r="E858" s="564" t="s">
        <v>440</v>
      </c>
      <c r="F858" s="504" t="s">
        <v>237</v>
      </c>
    </row>
    <row r="859" spans="1:6" x14ac:dyDescent="0.75">
      <c r="A859" s="505" t="s">
        <v>1372</v>
      </c>
      <c r="B859" s="23">
        <v>859</v>
      </c>
      <c r="C859" s="501" t="str">
        <f t="shared" si="13"/>
        <v>Lighting</v>
      </c>
      <c r="D859" s="502" t="s">
        <v>235</v>
      </c>
      <c r="E859" s="564" t="s">
        <v>440</v>
      </c>
      <c r="F859" s="504" t="s">
        <v>237</v>
      </c>
    </row>
    <row r="860" spans="1:6" x14ac:dyDescent="0.75">
      <c r="A860" s="505" t="s">
        <v>1372</v>
      </c>
      <c r="B860" s="23">
        <v>860</v>
      </c>
      <c r="C860" s="501" t="str">
        <f t="shared" si="13"/>
        <v>Lighting</v>
      </c>
      <c r="D860" s="502" t="s">
        <v>235</v>
      </c>
      <c r="E860" s="564" t="s">
        <v>440</v>
      </c>
      <c r="F860" s="504" t="s">
        <v>237</v>
      </c>
    </row>
    <row r="861" spans="1:6" x14ac:dyDescent="0.75">
      <c r="A861" s="505" t="s">
        <v>1372</v>
      </c>
      <c r="B861" s="23">
        <v>861</v>
      </c>
      <c r="C861" s="501" t="str">
        <f t="shared" si="13"/>
        <v>Lighting</v>
      </c>
      <c r="D861" s="502" t="s">
        <v>235</v>
      </c>
      <c r="E861" s="564" t="s">
        <v>440</v>
      </c>
      <c r="F861" s="504" t="s">
        <v>237</v>
      </c>
    </row>
    <row r="862" spans="1:6" x14ac:dyDescent="0.75">
      <c r="A862" s="505" t="s">
        <v>1372</v>
      </c>
      <c r="B862" s="23">
        <v>862</v>
      </c>
      <c r="C862" s="501" t="str">
        <f t="shared" si="13"/>
        <v>Lighting</v>
      </c>
      <c r="D862" s="502" t="s">
        <v>235</v>
      </c>
      <c r="E862" s="564" t="s">
        <v>440</v>
      </c>
      <c r="F862" s="504" t="s">
        <v>237</v>
      </c>
    </row>
    <row r="863" spans="1:6" x14ac:dyDescent="0.75">
      <c r="A863" s="505" t="s">
        <v>1372</v>
      </c>
      <c r="B863" s="23">
        <v>863</v>
      </c>
      <c r="C863" s="501" t="str">
        <f t="shared" si="13"/>
        <v>Dynamic building envelope</v>
      </c>
      <c r="D863" s="502" t="s">
        <v>238</v>
      </c>
      <c r="E863" s="564" t="s">
        <v>441</v>
      </c>
      <c r="F863" s="504" t="s">
        <v>240</v>
      </c>
    </row>
    <row r="864" spans="1:6" x14ac:dyDescent="0.75">
      <c r="A864" s="505" t="s">
        <v>1372</v>
      </c>
      <c r="B864" s="23">
        <v>864</v>
      </c>
      <c r="C864" s="501" t="str">
        <f t="shared" si="13"/>
        <v>Dynamic building envelope</v>
      </c>
      <c r="D864" s="502" t="s">
        <v>238</v>
      </c>
      <c r="E864" s="564" t="s">
        <v>441</v>
      </c>
      <c r="F864" s="504" t="s">
        <v>240</v>
      </c>
    </row>
    <row r="865" spans="1:6" x14ac:dyDescent="0.75">
      <c r="A865" s="505" t="s">
        <v>1372</v>
      </c>
      <c r="B865" s="23">
        <v>865</v>
      </c>
      <c r="C865" s="501" t="str">
        <f t="shared" si="13"/>
        <v>Dynamic building envelope</v>
      </c>
      <c r="D865" s="502" t="s">
        <v>238</v>
      </c>
      <c r="E865" s="564" t="s">
        <v>441</v>
      </c>
      <c r="F865" s="504" t="s">
        <v>240</v>
      </c>
    </row>
    <row r="866" spans="1:6" x14ac:dyDescent="0.75">
      <c r="A866" s="505" t="s">
        <v>1372</v>
      </c>
      <c r="B866" s="23">
        <v>866</v>
      </c>
      <c r="C866" s="501" t="str">
        <f t="shared" si="13"/>
        <v>Dynamic building envelope</v>
      </c>
      <c r="D866" s="502" t="s">
        <v>238</v>
      </c>
      <c r="E866" s="564" t="s">
        <v>441</v>
      </c>
      <c r="F866" s="504" t="s">
        <v>240</v>
      </c>
    </row>
    <row r="867" spans="1:6" x14ac:dyDescent="0.75">
      <c r="A867" s="505" t="s">
        <v>1372</v>
      </c>
      <c r="B867" s="23">
        <v>867</v>
      </c>
      <c r="C867" s="501" t="str">
        <f t="shared" si="13"/>
        <v>Dynamic building envelope</v>
      </c>
      <c r="D867" s="502" t="s">
        <v>238</v>
      </c>
      <c r="E867" s="564" t="s">
        <v>441</v>
      </c>
      <c r="F867" s="504" t="s">
        <v>240</v>
      </c>
    </row>
    <row r="868" spans="1:6" x14ac:dyDescent="0.75">
      <c r="A868" s="505" t="s">
        <v>1372</v>
      </c>
      <c r="B868" s="23">
        <v>868</v>
      </c>
      <c r="C868" s="501" t="str">
        <f t="shared" si="13"/>
        <v>Electricity</v>
      </c>
      <c r="D868" s="502" t="s">
        <v>241</v>
      </c>
      <c r="E868" s="564" t="s">
        <v>442</v>
      </c>
      <c r="F868" s="504" t="s">
        <v>243</v>
      </c>
    </row>
    <row r="869" spans="1:6" x14ac:dyDescent="0.75">
      <c r="A869" s="505" t="s">
        <v>1372</v>
      </c>
      <c r="B869" s="23">
        <v>869</v>
      </c>
      <c r="C869" s="501" t="str">
        <f t="shared" si="13"/>
        <v>Electricity</v>
      </c>
      <c r="D869" s="502" t="s">
        <v>241</v>
      </c>
      <c r="E869" s="564" t="s">
        <v>442</v>
      </c>
      <c r="F869" s="504" t="s">
        <v>243</v>
      </c>
    </row>
    <row r="870" spans="1:6" x14ac:dyDescent="0.75">
      <c r="A870" s="505" t="s">
        <v>1372</v>
      </c>
      <c r="B870" s="23">
        <v>870</v>
      </c>
      <c r="C870" s="501" t="str">
        <f t="shared" si="13"/>
        <v>Electricity</v>
      </c>
      <c r="D870" s="502" t="s">
        <v>241</v>
      </c>
      <c r="E870" s="564" t="s">
        <v>442</v>
      </c>
      <c r="F870" s="504" t="s">
        <v>243</v>
      </c>
    </row>
    <row r="871" spans="1:6" x14ac:dyDescent="0.75">
      <c r="A871" s="505" t="s">
        <v>1372</v>
      </c>
      <c r="B871" s="23">
        <v>871</v>
      </c>
      <c r="C871" s="501" t="str">
        <f t="shared" si="13"/>
        <v>Electricity</v>
      </c>
      <c r="D871" s="502" t="s">
        <v>241</v>
      </c>
      <c r="E871" s="564" t="s">
        <v>442</v>
      </c>
      <c r="F871" s="504" t="s">
        <v>243</v>
      </c>
    </row>
    <row r="872" spans="1:6" x14ac:dyDescent="0.75">
      <c r="A872" s="505" t="s">
        <v>1372</v>
      </c>
      <c r="B872" s="23">
        <v>872</v>
      </c>
      <c r="C872" s="501" t="str">
        <f t="shared" si="13"/>
        <v>Electricity</v>
      </c>
      <c r="D872" s="502" t="s">
        <v>241</v>
      </c>
      <c r="E872" s="564" t="s">
        <v>442</v>
      </c>
      <c r="F872" s="504" t="s">
        <v>243</v>
      </c>
    </row>
    <row r="873" spans="1:6" x14ac:dyDescent="0.75">
      <c r="A873" s="505" t="s">
        <v>1372</v>
      </c>
      <c r="B873" s="23">
        <v>873</v>
      </c>
      <c r="C873" s="501" t="str">
        <f t="shared" si="13"/>
        <v>Electric vehicle charging</v>
      </c>
      <c r="D873" s="502" t="s">
        <v>244</v>
      </c>
      <c r="E873" s="564" t="s">
        <v>443</v>
      </c>
      <c r="F873" s="504" t="s">
        <v>246</v>
      </c>
    </row>
    <row r="874" spans="1:6" x14ac:dyDescent="0.75">
      <c r="A874" s="505" t="s">
        <v>1372</v>
      </c>
      <c r="B874" s="23">
        <v>874</v>
      </c>
      <c r="C874" s="501" t="str">
        <f t="shared" si="13"/>
        <v>Electric vehicle charging</v>
      </c>
      <c r="D874" s="502" t="s">
        <v>244</v>
      </c>
      <c r="E874" s="564" t="s">
        <v>443</v>
      </c>
      <c r="F874" s="504" t="s">
        <v>246</v>
      </c>
    </row>
    <row r="875" spans="1:6" x14ac:dyDescent="0.75">
      <c r="A875" s="505" t="s">
        <v>1372</v>
      </c>
      <c r="B875" s="23">
        <v>875</v>
      </c>
      <c r="C875" s="501" t="str">
        <f t="shared" si="13"/>
        <v>Electric vehicle charging</v>
      </c>
      <c r="D875" s="502" t="s">
        <v>244</v>
      </c>
      <c r="E875" s="564" t="s">
        <v>443</v>
      </c>
      <c r="F875" s="504" t="s">
        <v>246</v>
      </c>
    </row>
    <row r="876" spans="1:6" x14ac:dyDescent="0.75">
      <c r="A876" s="505" t="s">
        <v>1372</v>
      </c>
      <c r="B876" s="23">
        <v>876</v>
      </c>
      <c r="C876" s="501" t="str">
        <f t="shared" si="13"/>
        <v>Electric vehicle charging</v>
      </c>
      <c r="D876" s="502" t="s">
        <v>244</v>
      </c>
      <c r="E876" s="564" t="s">
        <v>443</v>
      </c>
      <c r="F876" s="504" t="s">
        <v>246</v>
      </c>
    </row>
    <row r="877" spans="1:6" x14ac:dyDescent="0.75">
      <c r="A877" s="505" t="s">
        <v>1372</v>
      </c>
      <c r="B877" s="23">
        <v>877</v>
      </c>
      <c r="C877" s="501" t="str">
        <f t="shared" si="13"/>
        <v>Electric vehicle charging</v>
      </c>
      <c r="D877" s="502" t="s">
        <v>244</v>
      </c>
      <c r="E877" s="564" t="s">
        <v>443</v>
      </c>
      <c r="F877" s="504" t="s">
        <v>246</v>
      </c>
    </row>
    <row r="878" spans="1:6" x14ac:dyDescent="0.75">
      <c r="A878" s="505" t="s">
        <v>1372</v>
      </c>
      <c r="B878" s="23">
        <v>878</v>
      </c>
      <c r="C878" s="501" t="str">
        <f t="shared" si="13"/>
        <v>Monitoring and control</v>
      </c>
      <c r="D878" s="502" t="s">
        <v>247</v>
      </c>
      <c r="E878" s="564" t="s">
        <v>444</v>
      </c>
      <c r="F878" s="504" t="s">
        <v>249</v>
      </c>
    </row>
    <row r="879" spans="1:6" x14ac:dyDescent="0.75">
      <c r="A879" s="505" t="s">
        <v>1372</v>
      </c>
      <c r="B879" s="23">
        <v>879</v>
      </c>
      <c r="C879" s="501" t="str">
        <f t="shared" si="13"/>
        <v>Monitoring and control</v>
      </c>
      <c r="D879" s="502" t="s">
        <v>247</v>
      </c>
      <c r="E879" s="564" t="s">
        <v>444</v>
      </c>
      <c r="F879" s="504" t="s">
        <v>249</v>
      </c>
    </row>
    <row r="880" spans="1:6" x14ac:dyDescent="0.75">
      <c r="A880" s="505" t="s">
        <v>1372</v>
      </c>
      <c r="B880" s="23">
        <v>880</v>
      </c>
      <c r="C880" s="501" t="str">
        <f t="shared" si="13"/>
        <v>Monitoring and control</v>
      </c>
      <c r="D880" s="502" t="s">
        <v>247</v>
      </c>
      <c r="E880" s="564" t="s">
        <v>444</v>
      </c>
      <c r="F880" s="504" t="s">
        <v>249</v>
      </c>
    </row>
    <row r="881" spans="1:6" x14ac:dyDescent="0.75">
      <c r="A881" s="505" t="s">
        <v>1372</v>
      </c>
      <c r="B881" s="23">
        <v>881</v>
      </c>
      <c r="C881" s="501" t="str">
        <f t="shared" si="13"/>
        <v>Monitoring and control</v>
      </c>
      <c r="D881" s="502" t="s">
        <v>247</v>
      </c>
      <c r="E881" s="564" t="s">
        <v>444</v>
      </c>
      <c r="F881" s="504" t="s">
        <v>249</v>
      </c>
    </row>
    <row r="882" spans="1:6" x14ac:dyDescent="0.75">
      <c r="A882" s="505" t="s">
        <v>1372</v>
      </c>
      <c r="B882" s="23">
        <v>882</v>
      </c>
      <c r="C882" s="501" t="str">
        <f t="shared" si="13"/>
        <v>Monitoring and control</v>
      </c>
      <c r="D882" s="502" t="s">
        <v>247</v>
      </c>
      <c r="E882" s="564" t="s">
        <v>444</v>
      </c>
      <c r="F882" s="504" t="s">
        <v>249</v>
      </c>
    </row>
    <row r="883" spans="1:6" ht="29.5" x14ac:dyDescent="0.75">
      <c r="A883" s="505" t="s">
        <v>1373</v>
      </c>
      <c r="B883" s="23">
        <v>883</v>
      </c>
      <c r="C883" s="501" t="str">
        <f t="shared" si="13"/>
        <v>Control heat production facilities</v>
      </c>
      <c r="D883" s="8" t="s">
        <v>506</v>
      </c>
      <c r="E883" s="564" t="s">
        <v>1374</v>
      </c>
      <c r="F883" s="683" t="s">
        <v>508</v>
      </c>
    </row>
    <row r="884" spans="1:6" ht="29.5" x14ac:dyDescent="0.75">
      <c r="A884" s="505" t="s">
        <v>1373</v>
      </c>
      <c r="B884" s="23">
        <v>884</v>
      </c>
      <c r="C884" s="501" t="str">
        <f t="shared" si="13"/>
        <v>Storage and shifting of thermal energy</v>
      </c>
      <c r="D884" s="8" t="s">
        <v>1375</v>
      </c>
      <c r="E884" s="564" t="s">
        <v>1376</v>
      </c>
      <c r="F884" s="644" t="s">
        <v>1377</v>
      </c>
    </row>
    <row r="885" spans="1:6" x14ac:dyDescent="0.75">
      <c r="A885" s="505" t="s">
        <v>1373</v>
      </c>
      <c r="B885" s="23">
        <v>885</v>
      </c>
      <c r="C885" s="501" t="str">
        <f t="shared" si="13"/>
        <v>None</v>
      </c>
      <c r="D885" s="8" t="s">
        <v>750</v>
      </c>
      <c r="E885" s="564" t="s">
        <v>792</v>
      </c>
      <c r="F885" s="644" t="s">
        <v>752</v>
      </c>
    </row>
    <row r="886" spans="1:6" x14ac:dyDescent="0.75">
      <c r="A886" s="505" t="s">
        <v>1373</v>
      </c>
      <c r="B886" s="23">
        <v>886</v>
      </c>
      <c r="C886" s="501" t="str">
        <f t="shared" si="13"/>
        <v>HW storage vessels available</v>
      </c>
      <c r="D886" s="8" t="s">
        <v>1378</v>
      </c>
      <c r="E886" s="564" t="s">
        <v>1379</v>
      </c>
      <c r="F886" s="644" t="s">
        <v>1380</v>
      </c>
    </row>
    <row r="887" spans="1:6" ht="59" x14ac:dyDescent="0.75">
      <c r="A887" s="505" t="s">
        <v>1373</v>
      </c>
      <c r="B887" s="23">
        <v>887</v>
      </c>
      <c r="C887" s="501" t="str">
        <f t="shared" si="13"/>
        <v>HW storage vessels controlled based on external signals (from BACS or grid)</v>
      </c>
      <c r="D887" s="8" t="s">
        <v>1381</v>
      </c>
      <c r="E887" s="564" t="s">
        <v>1382</v>
      </c>
      <c r="F887" s="644" t="s">
        <v>1383</v>
      </c>
    </row>
    <row r="888" spans="1:6" x14ac:dyDescent="0.75">
      <c r="A888" s="505" t="s">
        <v>1373</v>
      </c>
      <c r="B888" s="23">
        <v>888</v>
      </c>
      <c r="C888" s="501">
        <f t="shared" si="13"/>
        <v>0</v>
      </c>
      <c r="D888" s="8"/>
      <c r="E888" s="517"/>
      <c r="F888" s="644" t="s">
        <v>160</v>
      </c>
    </row>
    <row r="889" spans="1:6" x14ac:dyDescent="0.75">
      <c r="A889" s="505" t="s">
        <v>1373</v>
      </c>
      <c r="B889" s="23">
        <v>889</v>
      </c>
      <c r="C889" s="501">
        <f t="shared" si="13"/>
        <v>0</v>
      </c>
      <c r="D889" s="8"/>
      <c r="E889" s="517"/>
      <c r="F889" s="644" t="s">
        <v>160</v>
      </c>
    </row>
    <row r="890" spans="1:6" ht="44.25" x14ac:dyDescent="0.75">
      <c r="A890" s="505" t="s">
        <v>1373</v>
      </c>
      <c r="B890" s="23">
        <v>890</v>
      </c>
      <c r="C890" s="501" t="str">
        <f t="shared" si="13"/>
        <v>Flexibility DHW production facilities</v>
      </c>
      <c r="D890" s="675" t="s">
        <v>1384</v>
      </c>
      <c r="E890" s="675" t="s">
        <v>1385</v>
      </c>
      <c r="F890" s="646" t="s">
        <v>1386</v>
      </c>
    </row>
    <row r="891" spans="1:6" ht="29.5" x14ac:dyDescent="0.75">
      <c r="A891" s="505" t="s">
        <v>1373</v>
      </c>
      <c r="B891" s="23">
        <v>891</v>
      </c>
      <c r="C891" s="501" t="str">
        <f t="shared" si="13"/>
        <v>Control of DHW storage charging</v>
      </c>
      <c r="D891" s="675" t="s">
        <v>1387</v>
      </c>
      <c r="E891" s="675" t="s">
        <v>1388</v>
      </c>
      <c r="F891" s="646" t="s">
        <v>1389</v>
      </c>
    </row>
    <row r="892" spans="1:6" x14ac:dyDescent="0.75">
      <c r="A892" s="505" t="s">
        <v>1373</v>
      </c>
      <c r="B892" s="23">
        <v>892</v>
      </c>
      <c r="C892" s="501" t="str">
        <f t="shared" si="13"/>
        <v>None</v>
      </c>
      <c r="D892" s="675" t="s">
        <v>750</v>
      </c>
      <c r="E892" s="675" t="s">
        <v>792</v>
      </c>
      <c r="F892" s="646" t="s">
        <v>752</v>
      </c>
    </row>
    <row r="893" spans="1:6" ht="29.5" x14ac:dyDescent="0.75">
      <c r="A893" s="505" t="s">
        <v>1373</v>
      </c>
      <c r="B893" s="23">
        <v>893</v>
      </c>
      <c r="C893" s="501" t="str">
        <f t="shared" si="13"/>
        <v>HW storage vessels available</v>
      </c>
      <c r="D893" s="675" t="s">
        <v>1378</v>
      </c>
      <c r="E893" s="675" t="s">
        <v>1390</v>
      </c>
      <c r="F893" s="646" t="s">
        <v>1380</v>
      </c>
    </row>
    <row r="894" spans="1:6" ht="88.5" x14ac:dyDescent="0.75">
      <c r="A894" s="505" t="s">
        <v>1373</v>
      </c>
      <c r="B894" s="23">
        <v>894</v>
      </c>
      <c r="C894" s="501" t="str">
        <f t="shared" si="13"/>
        <v xml:space="preserve">Automatic charging control based on local availability of renewables or information from electricity grid (DR, DSM) </v>
      </c>
      <c r="D894" s="675" t="s">
        <v>1127</v>
      </c>
      <c r="E894" s="675" t="s">
        <v>1391</v>
      </c>
      <c r="F894" s="646" t="s">
        <v>1129</v>
      </c>
    </row>
    <row r="895" spans="1:6" x14ac:dyDescent="0.75">
      <c r="A895" s="505" t="s">
        <v>1392</v>
      </c>
      <c r="B895" s="23">
        <v>895</v>
      </c>
      <c r="C895" s="501" t="str">
        <f t="shared" si="13"/>
        <v>H-E1</v>
      </c>
      <c r="D895" s="684" t="s">
        <v>1393</v>
      </c>
      <c r="E895" s="685" t="s">
        <v>1393</v>
      </c>
      <c r="F895" s="686" t="s">
        <v>1393</v>
      </c>
    </row>
    <row r="896" spans="1:6" x14ac:dyDescent="0.75">
      <c r="A896" s="505" t="s">
        <v>1392</v>
      </c>
      <c r="B896" s="23">
        <v>896</v>
      </c>
      <c r="C896" s="501" t="str">
        <f t="shared" si="13"/>
        <v>H-E2</v>
      </c>
      <c r="D896" s="684" t="s">
        <v>1394</v>
      </c>
      <c r="E896" s="685" t="s">
        <v>1394</v>
      </c>
      <c r="F896" s="686" t="s">
        <v>1394</v>
      </c>
    </row>
    <row r="897" spans="1:6" x14ac:dyDescent="0.75">
      <c r="A897" s="505" t="s">
        <v>1392</v>
      </c>
      <c r="B897" s="23">
        <v>897</v>
      </c>
      <c r="C897" s="501" t="str">
        <f t="shared" si="13"/>
        <v>H-E3</v>
      </c>
      <c r="D897" s="684" t="s">
        <v>1395</v>
      </c>
      <c r="E897" s="685" t="s">
        <v>1395</v>
      </c>
      <c r="F897" s="686" t="s">
        <v>1395</v>
      </c>
    </row>
    <row r="898" spans="1:6" x14ac:dyDescent="0.75">
      <c r="A898" s="505" t="s">
        <v>1392</v>
      </c>
      <c r="B898" s="23">
        <v>898</v>
      </c>
      <c r="C898" s="501" t="str">
        <f t="shared" ref="C898:C961" si="14">HLOOKUP($C$1,$D$1:$I$9948,$B898,FALSE)</f>
        <v>H-E4</v>
      </c>
      <c r="D898" s="684" t="s">
        <v>1396</v>
      </c>
      <c r="E898" s="685" t="s">
        <v>1396</v>
      </c>
      <c r="F898" s="686" t="s">
        <v>1396</v>
      </c>
    </row>
    <row r="899" spans="1:6" x14ac:dyDescent="0.75">
      <c r="A899" s="505" t="s">
        <v>1392</v>
      </c>
      <c r="B899" s="23">
        <v>899</v>
      </c>
      <c r="C899" s="501" t="str">
        <f t="shared" si="14"/>
        <v>H-E5</v>
      </c>
      <c r="D899" s="684" t="s">
        <v>1397</v>
      </c>
      <c r="E899" s="685" t="s">
        <v>1397</v>
      </c>
      <c r="F899" s="686" t="s">
        <v>1397</v>
      </c>
    </row>
    <row r="900" spans="1:6" x14ac:dyDescent="0.75">
      <c r="A900" s="505" t="s">
        <v>1392</v>
      </c>
      <c r="B900" s="23">
        <v>900</v>
      </c>
      <c r="C900" s="501" t="str">
        <f t="shared" si="14"/>
        <v>DHW-E1</v>
      </c>
      <c r="D900" s="684" t="s">
        <v>1398</v>
      </c>
      <c r="E900" s="685" t="s">
        <v>1398</v>
      </c>
      <c r="F900" s="686" t="s">
        <v>1398</v>
      </c>
    </row>
    <row r="901" spans="1:6" x14ac:dyDescent="0.75">
      <c r="A901" s="505" t="s">
        <v>1392</v>
      </c>
      <c r="B901" s="23">
        <v>901</v>
      </c>
      <c r="C901" s="501" t="str">
        <f t="shared" si="14"/>
        <v>DHW-E2</v>
      </c>
      <c r="D901" s="684" t="s">
        <v>1399</v>
      </c>
      <c r="E901" s="685" t="s">
        <v>1399</v>
      </c>
      <c r="F901" s="686" t="s">
        <v>1399</v>
      </c>
    </row>
    <row r="902" spans="1:6" x14ac:dyDescent="0.75">
      <c r="A902" s="505" t="s">
        <v>1392</v>
      </c>
      <c r="B902" s="23">
        <v>902</v>
      </c>
      <c r="C902" s="501" t="str">
        <f t="shared" si="14"/>
        <v>DHW-E3</v>
      </c>
      <c r="D902" s="684" t="s">
        <v>1400</v>
      </c>
      <c r="E902" s="685" t="s">
        <v>1400</v>
      </c>
      <c r="F902" s="686" t="s">
        <v>1400</v>
      </c>
    </row>
    <row r="903" spans="1:6" x14ac:dyDescent="0.75">
      <c r="A903" s="505" t="s">
        <v>1392</v>
      </c>
      <c r="B903" s="23">
        <v>903</v>
      </c>
      <c r="C903" s="501" t="str">
        <f t="shared" si="14"/>
        <v>DHW-E4</v>
      </c>
      <c r="D903" s="684" t="s">
        <v>1401</v>
      </c>
      <c r="E903" s="685" t="s">
        <v>1401</v>
      </c>
      <c r="F903" s="686" t="s">
        <v>1401</v>
      </c>
    </row>
    <row r="904" spans="1:6" x14ac:dyDescent="0.75">
      <c r="A904" s="505" t="s">
        <v>1392</v>
      </c>
      <c r="B904" s="23">
        <v>904</v>
      </c>
      <c r="C904" s="501" t="str">
        <f t="shared" si="14"/>
        <v>DHW-E5</v>
      </c>
      <c r="D904" s="684" t="s">
        <v>1402</v>
      </c>
      <c r="E904" s="685" t="s">
        <v>1402</v>
      </c>
      <c r="F904" s="686" t="s">
        <v>1402</v>
      </c>
    </row>
    <row r="905" spans="1:6" x14ac:dyDescent="0.75">
      <c r="A905" s="505" t="s">
        <v>1392</v>
      </c>
      <c r="B905" s="23">
        <v>905</v>
      </c>
      <c r="C905" s="501" t="str">
        <f t="shared" si="14"/>
        <v>C-E1</v>
      </c>
      <c r="D905" s="684" t="s">
        <v>1403</v>
      </c>
      <c r="E905" s="685" t="s">
        <v>1403</v>
      </c>
      <c r="F905" s="686" t="s">
        <v>1403</v>
      </c>
    </row>
    <row r="906" spans="1:6" x14ac:dyDescent="0.75">
      <c r="A906" s="505" t="s">
        <v>1392</v>
      </c>
      <c r="B906" s="23">
        <v>906</v>
      </c>
      <c r="C906" s="501" t="str">
        <f t="shared" si="14"/>
        <v>C-E2</v>
      </c>
      <c r="D906" s="684" t="s">
        <v>1404</v>
      </c>
      <c r="E906" s="685" t="s">
        <v>1404</v>
      </c>
      <c r="F906" s="686" t="s">
        <v>1404</v>
      </c>
    </row>
    <row r="907" spans="1:6" x14ac:dyDescent="0.75">
      <c r="A907" s="505" t="s">
        <v>1392</v>
      </c>
      <c r="B907" s="23">
        <v>907</v>
      </c>
      <c r="C907" s="501" t="str">
        <f t="shared" si="14"/>
        <v>C-E3</v>
      </c>
      <c r="D907" s="684" t="s">
        <v>1405</v>
      </c>
      <c r="E907" s="685" t="s">
        <v>1405</v>
      </c>
      <c r="F907" s="686" t="s">
        <v>1405</v>
      </c>
    </row>
    <row r="908" spans="1:6" x14ac:dyDescent="0.75">
      <c r="A908" s="505" t="s">
        <v>1392</v>
      </c>
      <c r="B908" s="23">
        <v>908</v>
      </c>
      <c r="C908" s="501" t="str">
        <f t="shared" si="14"/>
        <v>C-E4</v>
      </c>
      <c r="D908" s="684" t="s">
        <v>1406</v>
      </c>
      <c r="E908" s="685" t="s">
        <v>1406</v>
      </c>
      <c r="F908" s="686" t="s">
        <v>1406</v>
      </c>
    </row>
    <row r="909" spans="1:6" x14ac:dyDescent="0.75">
      <c r="A909" s="505" t="s">
        <v>1392</v>
      </c>
      <c r="B909" s="23">
        <v>909</v>
      </c>
      <c r="C909" s="501" t="str">
        <f t="shared" si="14"/>
        <v>C-E5</v>
      </c>
      <c r="D909" s="684" t="s">
        <v>1407</v>
      </c>
      <c r="E909" s="685" t="s">
        <v>1407</v>
      </c>
      <c r="F909" s="686" t="s">
        <v>1407</v>
      </c>
    </row>
    <row r="910" spans="1:6" x14ac:dyDescent="0.75">
      <c r="A910" s="505" t="s">
        <v>1392</v>
      </c>
      <c r="B910" s="23">
        <v>910</v>
      </c>
      <c r="C910" s="501" t="str">
        <f t="shared" si="14"/>
        <v>V-E1</v>
      </c>
      <c r="D910" s="684" t="s">
        <v>1408</v>
      </c>
      <c r="E910" s="685" t="s">
        <v>1408</v>
      </c>
      <c r="F910" s="686" t="s">
        <v>1408</v>
      </c>
    </row>
    <row r="911" spans="1:6" x14ac:dyDescent="0.75">
      <c r="A911" s="505" t="s">
        <v>1392</v>
      </c>
      <c r="B911" s="23">
        <v>911</v>
      </c>
      <c r="C911" s="501" t="str">
        <f t="shared" si="14"/>
        <v>V-E2</v>
      </c>
      <c r="D911" s="684" t="s">
        <v>1409</v>
      </c>
      <c r="E911" s="685" t="s">
        <v>1409</v>
      </c>
      <c r="F911" s="686" t="s">
        <v>1409</v>
      </c>
    </row>
    <row r="912" spans="1:6" x14ac:dyDescent="0.75">
      <c r="A912" s="505" t="s">
        <v>1392</v>
      </c>
      <c r="B912" s="23">
        <v>912</v>
      </c>
      <c r="C912" s="501" t="str">
        <f t="shared" si="14"/>
        <v>V-E3</v>
      </c>
      <c r="D912" s="684" t="s">
        <v>1410</v>
      </c>
      <c r="E912" s="685" t="s">
        <v>1410</v>
      </c>
      <c r="F912" s="686" t="s">
        <v>1410</v>
      </c>
    </row>
    <row r="913" spans="1:6" x14ac:dyDescent="0.75">
      <c r="A913" s="505" t="s">
        <v>1392</v>
      </c>
      <c r="B913" s="23">
        <v>913</v>
      </c>
      <c r="C913" s="501" t="str">
        <f t="shared" si="14"/>
        <v>V-E4</v>
      </c>
      <c r="D913" s="684" t="s">
        <v>1411</v>
      </c>
      <c r="E913" s="685" t="s">
        <v>1411</v>
      </c>
      <c r="F913" s="686" t="s">
        <v>1411</v>
      </c>
    </row>
    <row r="914" spans="1:6" x14ac:dyDescent="0.75">
      <c r="A914" s="505" t="s">
        <v>1392</v>
      </c>
      <c r="B914" s="23">
        <v>914</v>
      </c>
      <c r="C914" s="501" t="str">
        <f t="shared" si="14"/>
        <v>V-E5</v>
      </c>
      <c r="D914" s="684" t="s">
        <v>1412</v>
      </c>
      <c r="E914" s="685" t="s">
        <v>1412</v>
      </c>
      <c r="F914" s="686" t="s">
        <v>1412</v>
      </c>
    </row>
    <row r="915" spans="1:6" x14ac:dyDescent="0.75">
      <c r="A915" s="505" t="s">
        <v>1392</v>
      </c>
      <c r="B915" s="23">
        <v>915</v>
      </c>
      <c r="C915" s="501" t="str">
        <f t="shared" si="14"/>
        <v>L-E1</v>
      </c>
      <c r="D915" s="684" t="s">
        <v>1413</v>
      </c>
      <c r="E915" s="685" t="s">
        <v>1413</v>
      </c>
      <c r="F915" s="686" t="s">
        <v>1413</v>
      </c>
    </row>
    <row r="916" spans="1:6" x14ac:dyDescent="0.75">
      <c r="A916" s="505" t="s">
        <v>1392</v>
      </c>
      <c r="B916" s="23">
        <v>916</v>
      </c>
      <c r="C916" s="501" t="str">
        <f t="shared" si="14"/>
        <v>L-E2</v>
      </c>
      <c r="D916" s="684" t="s">
        <v>1414</v>
      </c>
      <c r="E916" s="685" t="s">
        <v>1414</v>
      </c>
      <c r="F916" s="686" t="s">
        <v>1414</v>
      </c>
    </row>
    <row r="917" spans="1:6" x14ac:dyDescent="0.75">
      <c r="A917" s="505" t="s">
        <v>1392</v>
      </c>
      <c r="B917" s="23">
        <v>917</v>
      </c>
      <c r="C917" s="501" t="str">
        <f t="shared" si="14"/>
        <v>L-E3</v>
      </c>
      <c r="D917" s="684" t="s">
        <v>1415</v>
      </c>
      <c r="E917" s="685" t="s">
        <v>1415</v>
      </c>
      <c r="F917" s="686" t="s">
        <v>1415</v>
      </c>
    </row>
    <row r="918" spans="1:6" x14ac:dyDescent="0.75">
      <c r="A918" s="505" t="s">
        <v>1392</v>
      </c>
      <c r="B918" s="23">
        <v>918</v>
      </c>
      <c r="C918" s="501" t="str">
        <f t="shared" si="14"/>
        <v>L-E4</v>
      </c>
      <c r="D918" s="684" t="s">
        <v>1416</v>
      </c>
      <c r="E918" s="685" t="s">
        <v>1416</v>
      </c>
      <c r="F918" s="686" t="s">
        <v>1416</v>
      </c>
    </row>
    <row r="919" spans="1:6" x14ac:dyDescent="0.75">
      <c r="A919" s="505" t="s">
        <v>1392</v>
      </c>
      <c r="B919" s="23">
        <v>919</v>
      </c>
      <c r="C919" s="501" t="str">
        <f t="shared" si="14"/>
        <v>L-E5</v>
      </c>
      <c r="D919" s="684" t="s">
        <v>1417</v>
      </c>
      <c r="E919" s="685" t="s">
        <v>1417</v>
      </c>
      <c r="F919" s="686" t="s">
        <v>1417</v>
      </c>
    </row>
    <row r="920" spans="1:6" x14ac:dyDescent="0.75">
      <c r="A920" s="505" t="s">
        <v>1392</v>
      </c>
      <c r="B920" s="23">
        <v>920</v>
      </c>
      <c r="C920" s="501" t="str">
        <f t="shared" si="14"/>
        <v>DE-E1</v>
      </c>
      <c r="D920" s="684" t="s">
        <v>1418</v>
      </c>
      <c r="E920" s="685" t="s">
        <v>1418</v>
      </c>
      <c r="F920" s="686" t="s">
        <v>1418</v>
      </c>
    </row>
    <row r="921" spans="1:6" x14ac:dyDescent="0.75">
      <c r="A921" s="505" t="s">
        <v>1392</v>
      </c>
      <c r="B921" s="23">
        <v>921</v>
      </c>
      <c r="C921" s="501" t="str">
        <f t="shared" si="14"/>
        <v>DE-E2</v>
      </c>
      <c r="D921" s="684" t="s">
        <v>1419</v>
      </c>
      <c r="E921" s="685" t="s">
        <v>1419</v>
      </c>
      <c r="F921" s="686" t="s">
        <v>1419</v>
      </c>
    </row>
    <row r="922" spans="1:6" x14ac:dyDescent="0.75">
      <c r="A922" s="505" t="s">
        <v>1392</v>
      </c>
      <c r="B922" s="23">
        <v>922</v>
      </c>
      <c r="C922" s="501" t="str">
        <f t="shared" si="14"/>
        <v>DE-E3</v>
      </c>
      <c r="D922" s="684" t="s">
        <v>1420</v>
      </c>
      <c r="E922" s="685" t="s">
        <v>1420</v>
      </c>
      <c r="F922" s="686" t="s">
        <v>1420</v>
      </c>
    </row>
    <row r="923" spans="1:6" x14ac:dyDescent="0.75">
      <c r="A923" s="505" t="s">
        <v>1392</v>
      </c>
      <c r="B923" s="23">
        <v>923</v>
      </c>
      <c r="C923" s="501" t="str">
        <f t="shared" si="14"/>
        <v>DE-E4</v>
      </c>
      <c r="D923" s="684" t="s">
        <v>1421</v>
      </c>
      <c r="E923" s="685" t="s">
        <v>1421</v>
      </c>
      <c r="F923" s="686" t="s">
        <v>1421</v>
      </c>
    </row>
    <row r="924" spans="1:6" x14ac:dyDescent="0.75">
      <c r="A924" s="505" t="s">
        <v>1392</v>
      </c>
      <c r="B924" s="23">
        <v>924</v>
      </c>
      <c r="C924" s="501" t="str">
        <f t="shared" si="14"/>
        <v>DE-E5</v>
      </c>
      <c r="D924" s="684" t="s">
        <v>1422</v>
      </c>
      <c r="E924" s="685" t="s">
        <v>1422</v>
      </c>
      <c r="F924" s="686" t="s">
        <v>1422</v>
      </c>
    </row>
    <row r="925" spans="1:6" x14ac:dyDescent="0.75">
      <c r="A925" s="505" t="s">
        <v>1392</v>
      </c>
      <c r="B925" s="23">
        <v>925</v>
      </c>
      <c r="C925" s="501" t="str">
        <f t="shared" si="14"/>
        <v>E-E1</v>
      </c>
      <c r="D925" s="684" t="s">
        <v>1423</v>
      </c>
      <c r="E925" s="685" t="s">
        <v>1423</v>
      </c>
      <c r="F925" s="686" t="s">
        <v>1423</v>
      </c>
    </row>
    <row r="926" spans="1:6" x14ac:dyDescent="0.75">
      <c r="A926" s="505" t="s">
        <v>1392</v>
      </c>
      <c r="B926" s="23">
        <v>926</v>
      </c>
      <c r="C926" s="501" t="str">
        <f t="shared" si="14"/>
        <v>E-E2</v>
      </c>
      <c r="D926" s="684" t="s">
        <v>1424</v>
      </c>
      <c r="E926" s="685" t="s">
        <v>1424</v>
      </c>
      <c r="F926" s="686" t="s">
        <v>1424</v>
      </c>
    </row>
    <row r="927" spans="1:6" x14ac:dyDescent="0.75">
      <c r="A927" s="505" t="s">
        <v>1392</v>
      </c>
      <c r="B927" s="23">
        <v>927</v>
      </c>
      <c r="C927" s="501" t="str">
        <f t="shared" si="14"/>
        <v>E-E3</v>
      </c>
      <c r="D927" s="684" t="s">
        <v>1425</v>
      </c>
      <c r="E927" s="685" t="s">
        <v>1425</v>
      </c>
      <c r="F927" s="686" t="s">
        <v>1425</v>
      </c>
    </row>
    <row r="928" spans="1:6" x14ac:dyDescent="0.75">
      <c r="A928" s="505" t="s">
        <v>1392</v>
      </c>
      <c r="B928" s="23">
        <v>928</v>
      </c>
      <c r="C928" s="501" t="str">
        <f t="shared" si="14"/>
        <v>E-E4</v>
      </c>
      <c r="D928" s="684" t="s">
        <v>1426</v>
      </c>
      <c r="E928" s="685" t="s">
        <v>1426</v>
      </c>
      <c r="F928" s="686" t="s">
        <v>1426</v>
      </c>
    </row>
    <row r="929" spans="1:6" x14ac:dyDescent="0.75">
      <c r="A929" s="505" t="s">
        <v>1392</v>
      </c>
      <c r="B929" s="23">
        <v>929</v>
      </c>
      <c r="C929" s="501" t="str">
        <f t="shared" si="14"/>
        <v>E-E5</v>
      </c>
      <c r="D929" s="684" t="s">
        <v>1427</v>
      </c>
      <c r="E929" s="685" t="s">
        <v>1427</v>
      </c>
      <c r="F929" s="686" t="s">
        <v>1427</v>
      </c>
    </row>
    <row r="930" spans="1:6" x14ac:dyDescent="0.75">
      <c r="A930" s="505" t="s">
        <v>1392</v>
      </c>
      <c r="B930" s="23">
        <v>930</v>
      </c>
      <c r="C930" s="501" t="str">
        <f t="shared" si="14"/>
        <v>EV-E1</v>
      </c>
      <c r="D930" s="684" t="s">
        <v>1428</v>
      </c>
      <c r="E930" s="685" t="s">
        <v>1428</v>
      </c>
      <c r="F930" s="686" t="s">
        <v>1428</v>
      </c>
    </row>
    <row r="931" spans="1:6" x14ac:dyDescent="0.75">
      <c r="A931" s="505" t="s">
        <v>1392</v>
      </c>
      <c r="B931" s="23">
        <v>931</v>
      </c>
      <c r="C931" s="501" t="str">
        <f t="shared" si="14"/>
        <v>EV-E2</v>
      </c>
      <c r="D931" s="684" t="s">
        <v>1429</v>
      </c>
      <c r="E931" s="685" t="s">
        <v>1429</v>
      </c>
      <c r="F931" s="686" t="s">
        <v>1429</v>
      </c>
    </row>
    <row r="932" spans="1:6" x14ac:dyDescent="0.75">
      <c r="A932" s="505" t="s">
        <v>1392</v>
      </c>
      <c r="B932" s="23">
        <v>932</v>
      </c>
      <c r="C932" s="501" t="str">
        <f t="shared" si="14"/>
        <v>EV-E3</v>
      </c>
      <c r="D932" s="684" t="s">
        <v>1430</v>
      </c>
      <c r="E932" s="685" t="s">
        <v>1430</v>
      </c>
      <c r="F932" s="686" t="s">
        <v>1430</v>
      </c>
    </row>
    <row r="933" spans="1:6" x14ac:dyDescent="0.75">
      <c r="A933" s="505" t="s">
        <v>1392</v>
      </c>
      <c r="B933" s="23">
        <v>933</v>
      </c>
      <c r="C933" s="501" t="str">
        <f t="shared" si="14"/>
        <v>EV-E4</v>
      </c>
      <c r="D933" s="684" t="s">
        <v>1431</v>
      </c>
      <c r="E933" s="685" t="s">
        <v>1431</v>
      </c>
      <c r="F933" s="686" t="s">
        <v>1431</v>
      </c>
    </row>
    <row r="934" spans="1:6" x14ac:dyDescent="0.75">
      <c r="A934" s="505" t="s">
        <v>1392</v>
      </c>
      <c r="B934" s="23">
        <v>934</v>
      </c>
      <c r="C934" s="501" t="str">
        <f t="shared" si="14"/>
        <v>EV-E5</v>
      </c>
      <c r="D934" s="684" t="s">
        <v>1432</v>
      </c>
      <c r="E934" s="685" t="s">
        <v>1432</v>
      </c>
      <c r="F934" s="686" t="s">
        <v>1432</v>
      </c>
    </row>
    <row r="935" spans="1:6" x14ac:dyDescent="0.75">
      <c r="A935" s="505" t="s">
        <v>1392</v>
      </c>
      <c r="B935" s="23">
        <v>935</v>
      </c>
      <c r="C935" s="501" t="str">
        <f t="shared" si="14"/>
        <v>MC-E1</v>
      </c>
      <c r="D935" s="684" t="s">
        <v>1433</v>
      </c>
      <c r="E935" s="685" t="s">
        <v>1433</v>
      </c>
      <c r="F935" s="686" t="s">
        <v>1433</v>
      </c>
    </row>
    <row r="936" spans="1:6" x14ac:dyDescent="0.75">
      <c r="A936" s="505" t="s">
        <v>1392</v>
      </c>
      <c r="B936" s="23">
        <v>936</v>
      </c>
      <c r="C936" s="501" t="str">
        <f t="shared" si="14"/>
        <v>MC-E2</v>
      </c>
      <c r="D936" s="684" t="s">
        <v>1434</v>
      </c>
      <c r="E936" s="685" t="s">
        <v>1434</v>
      </c>
      <c r="F936" s="686" t="s">
        <v>1434</v>
      </c>
    </row>
    <row r="937" spans="1:6" x14ac:dyDescent="0.75">
      <c r="A937" s="505" t="s">
        <v>1392</v>
      </c>
      <c r="B937" s="23">
        <v>937</v>
      </c>
      <c r="C937" s="501" t="str">
        <f t="shared" si="14"/>
        <v>MC-E3</v>
      </c>
      <c r="D937" s="684" t="s">
        <v>1435</v>
      </c>
      <c r="E937" s="685" t="s">
        <v>1435</v>
      </c>
      <c r="F937" s="686" t="s">
        <v>1435</v>
      </c>
    </row>
    <row r="938" spans="1:6" x14ac:dyDescent="0.75">
      <c r="A938" s="505" t="s">
        <v>1392</v>
      </c>
      <c r="B938" s="23">
        <v>938</v>
      </c>
      <c r="C938" s="501" t="str">
        <f t="shared" si="14"/>
        <v>MC-E4</v>
      </c>
      <c r="D938" s="684" t="s">
        <v>1436</v>
      </c>
      <c r="E938" s="685" t="s">
        <v>1436</v>
      </c>
      <c r="F938" s="686" t="s">
        <v>1436</v>
      </c>
    </row>
    <row r="939" spans="1:6" x14ac:dyDescent="0.75">
      <c r="A939" s="505" t="s">
        <v>1392</v>
      </c>
      <c r="B939" s="23">
        <v>939</v>
      </c>
      <c r="C939" s="501" t="str">
        <f t="shared" si="14"/>
        <v>MC-E5</v>
      </c>
      <c r="D939" s="684" t="s">
        <v>1437</v>
      </c>
      <c r="E939" s="685" t="s">
        <v>1437</v>
      </c>
      <c r="F939" s="686" t="s">
        <v>1437</v>
      </c>
    </row>
    <row r="940" spans="1:6" ht="103.25" x14ac:dyDescent="0.75">
      <c r="A940" s="505" t="s">
        <v>1438</v>
      </c>
      <c r="B940" s="23">
        <v>940</v>
      </c>
      <c r="C940" s="501" t="str">
        <f t="shared" si="14"/>
        <v>Enable/disable this service manually for your assessment: 0-disable; 1-enable; blank-use default status of this service in your selected method</v>
      </c>
      <c r="D940" s="502" t="s">
        <v>1439</v>
      </c>
      <c r="E940" s="564" t="s">
        <v>1440</v>
      </c>
      <c r="F940" s="504" t="s">
        <v>1441</v>
      </c>
    </row>
    <row r="941" spans="1:6" ht="29.5" x14ac:dyDescent="0.75">
      <c r="A941" s="505" t="s">
        <v>1438</v>
      </c>
      <c r="B941" s="23">
        <v>941</v>
      </c>
      <c r="C941" s="501" t="str">
        <f t="shared" si="14"/>
        <v>Service to be included in the calculation sheet</v>
      </c>
      <c r="D941" s="687" t="s">
        <v>1442</v>
      </c>
      <c r="E941" s="685" t="s">
        <v>1443</v>
      </c>
      <c r="F941" s="688" t="s">
        <v>1444</v>
      </c>
    </row>
    <row r="942" spans="1:6" ht="44.25" x14ac:dyDescent="0.75">
      <c r="A942" s="505" t="s">
        <v>1438</v>
      </c>
      <c r="B942" s="23">
        <v>942</v>
      </c>
      <c r="C942" s="501" t="str">
        <f t="shared" si="14"/>
        <v>Service included in the selected method (A/B/custom): 0 - not included, 1 - included</v>
      </c>
      <c r="D942" s="687" t="s">
        <v>1445</v>
      </c>
      <c r="E942" s="685" t="s">
        <v>1446</v>
      </c>
      <c r="F942" s="688" t="s">
        <v>1447</v>
      </c>
    </row>
    <row r="943" spans="1:6" ht="59" x14ac:dyDescent="0.75">
      <c r="A943" s="505" t="s">
        <v>1438</v>
      </c>
      <c r="B943" s="23">
        <v>943</v>
      </c>
      <c r="C943" s="501" t="str">
        <f t="shared" si="14"/>
        <v>Service applicable in your building? - to be assessed by the assessor: 1 - applicable; 0 - not applicable</v>
      </c>
      <c r="D943" s="502" t="s">
        <v>1448</v>
      </c>
      <c r="E943" s="564" t="s">
        <v>1449</v>
      </c>
      <c r="F943" s="504" t="s">
        <v>1450</v>
      </c>
    </row>
    <row r="944" spans="1:6" ht="29.5" x14ac:dyDescent="0.75">
      <c r="A944" s="505" t="s">
        <v>1438</v>
      </c>
      <c r="B944" s="23">
        <v>944</v>
      </c>
      <c r="C944" s="501" t="str">
        <f t="shared" si="14"/>
        <v xml:space="preserve">Main functionality level as inspected by SRI assessor </v>
      </c>
      <c r="D944" s="502" t="s">
        <v>1451</v>
      </c>
      <c r="E944" s="564" t="s">
        <v>1452</v>
      </c>
      <c r="F944" s="504" t="s">
        <v>1453</v>
      </c>
    </row>
    <row r="945" spans="1:6" ht="44.25" x14ac:dyDescent="0.75">
      <c r="A945" s="505" t="s">
        <v>1438</v>
      </c>
      <c r="B945" s="23">
        <v>945</v>
      </c>
      <c r="C945" s="501" t="str">
        <f t="shared" si="14"/>
        <v>share (default = 100% means applicable throughout the building)</v>
      </c>
      <c r="D945" s="502" t="s">
        <v>1454</v>
      </c>
      <c r="E945" s="564" t="s">
        <v>1455</v>
      </c>
      <c r="F945" s="504" t="s">
        <v>1456</v>
      </c>
    </row>
    <row r="946" spans="1:6" ht="44.25" x14ac:dyDescent="0.75">
      <c r="A946" s="505" t="s">
        <v>1438</v>
      </c>
      <c r="B946" s="23">
        <v>946</v>
      </c>
      <c r="C946" s="501" t="str">
        <f t="shared" si="14"/>
        <v>Optional: additional functionality level in part of the building</v>
      </c>
      <c r="D946" s="502" t="s">
        <v>1457</v>
      </c>
      <c r="E946" s="564" t="s">
        <v>1458</v>
      </c>
      <c r="F946" s="504" t="s">
        <v>1459</v>
      </c>
    </row>
    <row r="947" spans="1:6" ht="29.5" x14ac:dyDescent="0.75">
      <c r="A947" s="505" t="s">
        <v>1438</v>
      </c>
      <c r="B947" s="23">
        <v>947</v>
      </c>
      <c r="C947" s="501" t="str">
        <f t="shared" si="14"/>
        <v>Share of additional functionality level</v>
      </c>
      <c r="D947" s="502" t="s">
        <v>1460</v>
      </c>
      <c r="E947" s="564" t="s">
        <v>1461</v>
      </c>
      <c r="F947" s="504" t="s">
        <v>1462</v>
      </c>
    </row>
    <row r="948" spans="1:6" x14ac:dyDescent="0.75">
      <c r="A948" s="505" t="s">
        <v>1438</v>
      </c>
      <c r="B948" s="23">
        <v>948</v>
      </c>
      <c r="C948" s="501" t="str">
        <f t="shared" si="14"/>
        <v>Warnings</v>
      </c>
      <c r="D948" s="502" t="s">
        <v>1463</v>
      </c>
      <c r="E948" s="564" t="s">
        <v>1464</v>
      </c>
      <c r="F948" s="504" t="s">
        <v>1465</v>
      </c>
    </row>
    <row r="949" spans="1:6" x14ac:dyDescent="0.75">
      <c r="A949" s="505" t="s">
        <v>1438</v>
      </c>
      <c r="B949" s="23">
        <v>949</v>
      </c>
      <c r="C949" s="501" t="str">
        <f t="shared" si="14"/>
        <v>building type --&gt;</v>
      </c>
      <c r="D949" s="502" t="s">
        <v>1466</v>
      </c>
      <c r="E949" s="564" t="s">
        <v>1467</v>
      </c>
      <c r="F949" s="504" t="s">
        <v>1468</v>
      </c>
    </row>
    <row r="950" spans="1:6" ht="48" x14ac:dyDescent="0.75">
      <c r="A950" s="505" t="s">
        <v>1438</v>
      </c>
      <c r="B950" s="23">
        <v>950</v>
      </c>
      <c r="C950" s="501" t="str">
        <f t="shared" si="14"/>
        <v>Service part of the method and domain selection?</v>
      </c>
      <c r="D950" s="689" t="s">
        <v>1469</v>
      </c>
      <c r="E950" s="689" t="s">
        <v>1470</v>
      </c>
      <c r="F950" s="690" t="s">
        <v>1471</v>
      </c>
    </row>
    <row r="951" spans="1:6" ht="48" x14ac:dyDescent="0.75">
      <c r="A951" s="505" t="s">
        <v>1438</v>
      </c>
      <c r="B951" s="23">
        <v>951</v>
      </c>
      <c r="C951" s="501" t="str">
        <f t="shared" si="14"/>
        <v>Optional feedback: Estimated assessment time (minutes)</v>
      </c>
      <c r="D951" s="691" t="s">
        <v>1472</v>
      </c>
      <c r="E951" s="691" t="s">
        <v>1473</v>
      </c>
      <c r="F951" s="692" t="s">
        <v>1474</v>
      </c>
    </row>
    <row r="952" spans="1:6" ht="32" x14ac:dyDescent="0.75">
      <c r="A952" s="505" t="s">
        <v>1438</v>
      </c>
      <c r="B952" s="23">
        <v>952</v>
      </c>
      <c r="C952" s="501" t="str">
        <f t="shared" si="14"/>
        <v>Optional: assessor's comments</v>
      </c>
      <c r="D952" s="691" t="s">
        <v>1475</v>
      </c>
      <c r="E952" s="691" t="s">
        <v>1476</v>
      </c>
      <c r="F952" s="692" t="s">
        <v>1477</v>
      </c>
    </row>
    <row r="953" spans="1:6" ht="16" x14ac:dyDescent="0.75">
      <c r="A953" s="505" t="s">
        <v>1438</v>
      </c>
      <c r="B953" s="23">
        <v>953</v>
      </c>
      <c r="C953" s="501" t="str">
        <f t="shared" si="14"/>
        <v>Service applicable?</v>
      </c>
      <c r="D953" s="689" t="s">
        <v>1478</v>
      </c>
      <c r="E953" s="689" t="s">
        <v>1478</v>
      </c>
      <c r="F953" s="693" t="s">
        <v>1479</v>
      </c>
    </row>
    <row r="954" spans="1:6" ht="21" x14ac:dyDescent="0.75">
      <c r="A954" s="505" t="s">
        <v>1480</v>
      </c>
      <c r="B954" s="23">
        <v>954</v>
      </c>
      <c r="C954" s="501" t="str">
        <f t="shared" si="14"/>
        <v>USER DEFINED</v>
      </c>
      <c r="D954" s="694" t="s">
        <v>1481</v>
      </c>
      <c r="E954" s="694" t="s">
        <v>1482</v>
      </c>
      <c r="F954" s="695" t="s">
        <v>1483</v>
      </c>
    </row>
    <row r="955" spans="1:6" x14ac:dyDescent="0.75">
      <c r="A955" s="505" t="s">
        <v>1480</v>
      </c>
      <c r="B955" s="23">
        <v>955</v>
      </c>
      <c r="C955" s="501" t="str">
        <f t="shared" si="14"/>
        <v>DOMAIN WEIGHTINGS</v>
      </c>
      <c r="D955" s="502" t="s">
        <v>1484</v>
      </c>
      <c r="E955" s="564" t="s">
        <v>1485</v>
      </c>
      <c r="F955" s="504" t="s">
        <v>1486</v>
      </c>
    </row>
    <row r="956" spans="1:6" x14ac:dyDescent="0.75">
      <c r="A956" s="505" t="s">
        <v>1480</v>
      </c>
      <c r="B956" s="23">
        <v>956</v>
      </c>
      <c r="C956" s="501" t="str">
        <f t="shared" si="14"/>
        <v>Heating</v>
      </c>
      <c r="D956" s="696" t="s">
        <v>223</v>
      </c>
      <c r="E956" s="696" t="s">
        <v>436</v>
      </c>
      <c r="F956" s="697" t="s">
        <v>225</v>
      </c>
    </row>
    <row r="957" spans="1:6" x14ac:dyDescent="0.75">
      <c r="A957" s="505" t="s">
        <v>1480</v>
      </c>
      <c r="B957" s="23">
        <v>957</v>
      </c>
      <c r="C957" s="501" t="str">
        <f t="shared" si="14"/>
        <v>Domestic hot water</v>
      </c>
      <c r="D957" s="696" t="s">
        <v>226</v>
      </c>
      <c r="E957" s="696" t="s">
        <v>437</v>
      </c>
      <c r="F957" s="698" t="s">
        <v>438</v>
      </c>
    </row>
    <row r="958" spans="1:6" x14ac:dyDescent="0.75">
      <c r="A958" s="505" t="s">
        <v>1480</v>
      </c>
      <c r="B958" s="23">
        <v>958</v>
      </c>
      <c r="C958" s="501" t="str">
        <f t="shared" si="14"/>
        <v>Cooling</v>
      </c>
      <c r="D958" s="696" t="s">
        <v>229</v>
      </c>
      <c r="E958" s="696" t="s">
        <v>439</v>
      </c>
      <c r="F958" s="698" t="s">
        <v>231</v>
      </c>
    </row>
    <row r="959" spans="1:6" x14ac:dyDescent="0.75">
      <c r="A959" s="505" t="s">
        <v>1480</v>
      </c>
      <c r="B959" s="23">
        <v>959</v>
      </c>
      <c r="C959" s="501" t="str">
        <f t="shared" si="14"/>
        <v>Ventilation</v>
      </c>
      <c r="D959" s="696" t="s">
        <v>232</v>
      </c>
      <c r="E959" s="696" t="s">
        <v>232</v>
      </c>
      <c r="F959" s="698" t="s">
        <v>234</v>
      </c>
    </row>
    <row r="960" spans="1:6" x14ac:dyDescent="0.75">
      <c r="A960" s="505" t="s">
        <v>1480</v>
      </c>
      <c r="B960" s="23">
        <v>960</v>
      </c>
      <c r="C960" s="501" t="str">
        <f t="shared" si="14"/>
        <v>Lighting</v>
      </c>
      <c r="D960" s="696" t="s">
        <v>235</v>
      </c>
      <c r="E960" s="696" t="s">
        <v>440</v>
      </c>
      <c r="F960" s="698" t="s">
        <v>237</v>
      </c>
    </row>
    <row r="961" spans="1:6" x14ac:dyDescent="0.75">
      <c r="A961" s="505" t="s">
        <v>1480</v>
      </c>
      <c r="B961" s="23">
        <v>961</v>
      </c>
      <c r="C961" s="501" t="str">
        <f t="shared" si="14"/>
        <v>Electricity</v>
      </c>
      <c r="D961" s="696" t="s">
        <v>241</v>
      </c>
      <c r="E961" s="696" t="s">
        <v>442</v>
      </c>
      <c r="F961" s="698" t="s">
        <v>243</v>
      </c>
    </row>
    <row r="962" spans="1:6" x14ac:dyDescent="0.75">
      <c r="A962" s="505" t="s">
        <v>1480</v>
      </c>
      <c r="B962" s="23">
        <v>962</v>
      </c>
      <c r="C962" s="501" t="str">
        <f t="shared" ref="C962:C1025" si="15">HLOOKUP($C$1,$D$1:$I$9948,$B962,FALSE)</f>
        <v>Dynamic building envelope</v>
      </c>
      <c r="D962" s="696" t="s">
        <v>238</v>
      </c>
      <c r="E962" s="696" t="s">
        <v>441</v>
      </c>
      <c r="F962" s="698" t="s">
        <v>240</v>
      </c>
    </row>
    <row r="963" spans="1:6" x14ac:dyDescent="0.75">
      <c r="A963" s="505" t="s">
        <v>1480</v>
      </c>
      <c r="B963" s="23">
        <v>963</v>
      </c>
      <c r="C963" s="501" t="str">
        <f t="shared" si="15"/>
        <v>Electric vehicle charging</v>
      </c>
      <c r="D963" s="696" t="s">
        <v>244</v>
      </c>
      <c r="E963" s="696" t="s">
        <v>443</v>
      </c>
      <c r="F963" s="698" t="s">
        <v>246</v>
      </c>
    </row>
    <row r="964" spans="1:6" x14ac:dyDescent="0.75">
      <c r="A964" s="505" t="s">
        <v>1480</v>
      </c>
      <c r="B964" s="23">
        <v>964</v>
      </c>
      <c r="C964" s="501" t="str">
        <f t="shared" si="15"/>
        <v>Monitoring and control</v>
      </c>
      <c r="D964" s="696" t="s">
        <v>247</v>
      </c>
      <c r="E964" s="696" t="s">
        <v>444</v>
      </c>
      <c r="F964" s="698" t="s">
        <v>249</v>
      </c>
    </row>
    <row r="965" spans="1:6" x14ac:dyDescent="0.75">
      <c r="A965" s="505" t="s">
        <v>1480</v>
      </c>
      <c r="B965" s="23">
        <v>965</v>
      </c>
      <c r="C965" s="501">
        <f t="shared" si="15"/>
        <v>0</v>
      </c>
      <c r="E965" s="517"/>
      <c r="F965" s="504"/>
    </row>
    <row r="966" spans="1:6" x14ac:dyDescent="0.75">
      <c r="A966" s="505" t="s">
        <v>1480</v>
      </c>
      <c r="B966" s="23">
        <v>966</v>
      </c>
      <c r="C966" s="501" t="str">
        <f t="shared" si="15"/>
        <v>Energy efficiency</v>
      </c>
      <c r="D966" s="63" t="s">
        <v>1487</v>
      </c>
      <c r="E966" s="63" t="s">
        <v>1488</v>
      </c>
      <c r="F966" s="697" t="s">
        <v>1489</v>
      </c>
    </row>
    <row r="967" spans="1:6" ht="29.5" x14ac:dyDescent="0.75">
      <c r="A967" s="505" t="s">
        <v>1480</v>
      </c>
      <c r="B967" s="23">
        <v>967</v>
      </c>
      <c r="C967" s="501" t="str">
        <f t="shared" si="15"/>
        <v>Energy flexibility and storage</v>
      </c>
      <c r="D967" s="63" t="s">
        <v>1490</v>
      </c>
      <c r="E967" s="63" t="s">
        <v>1491</v>
      </c>
      <c r="F967" s="698" t="s">
        <v>1492</v>
      </c>
    </row>
    <row r="968" spans="1:6" x14ac:dyDescent="0.75">
      <c r="A968" s="505" t="s">
        <v>1480</v>
      </c>
      <c r="B968" s="23">
        <v>968</v>
      </c>
      <c r="C968" s="501" t="str">
        <f t="shared" si="15"/>
        <v>Comfort</v>
      </c>
      <c r="D968" s="63" t="s">
        <v>1493</v>
      </c>
      <c r="E968" s="63" t="s">
        <v>1494</v>
      </c>
      <c r="F968" s="698" t="s">
        <v>1495</v>
      </c>
    </row>
    <row r="969" spans="1:6" x14ac:dyDescent="0.75">
      <c r="A969" s="505" t="s">
        <v>1480</v>
      </c>
      <c r="B969" s="23">
        <v>969</v>
      </c>
      <c r="C969" s="501" t="str">
        <f t="shared" si="15"/>
        <v>Convenience</v>
      </c>
      <c r="D969" s="63" t="s">
        <v>1496</v>
      </c>
      <c r="E969" s="63" t="s">
        <v>1497</v>
      </c>
      <c r="F969" s="698" t="s">
        <v>1498</v>
      </c>
    </row>
    <row r="970" spans="1:6" ht="29.5" x14ac:dyDescent="0.75">
      <c r="A970" s="505" t="s">
        <v>1480</v>
      </c>
      <c r="B970" s="23">
        <v>970</v>
      </c>
      <c r="C970" s="501" t="str">
        <f t="shared" si="15"/>
        <v>Health, well-being and accessibility</v>
      </c>
      <c r="D970" s="63" t="s">
        <v>1499</v>
      </c>
      <c r="E970" s="63" t="s">
        <v>1500</v>
      </c>
      <c r="F970" s="698" t="s">
        <v>1501</v>
      </c>
    </row>
    <row r="971" spans="1:6" ht="29.5" x14ac:dyDescent="0.75">
      <c r="A971" s="505" t="s">
        <v>1480</v>
      </c>
      <c r="B971" s="23">
        <v>971</v>
      </c>
      <c r="C971" s="501" t="str">
        <f t="shared" si="15"/>
        <v>Maintenance and fault prediction</v>
      </c>
      <c r="D971" s="63" t="s">
        <v>1502</v>
      </c>
      <c r="E971" s="63" t="s">
        <v>1503</v>
      </c>
      <c r="F971" s="698" t="s">
        <v>1504</v>
      </c>
    </row>
    <row r="972" spans="1:6" ht="29.5" x14ac:dyDescent="0.75">
      <c r="A972" s="505" t="s">
        <v>1480</v>
      </c>
      <c r="B972" s="23">
        <v>972</v>
      </c>
      <c r="C972" s="501" t="str">
        <f t="shared" si="15"/>
        <v>Information to occupants</v>
      </c>
      <c r="D972" s="63" t="s">
        <v>1505</v>
      </c>
      <c r="E972" s="63" t="s">
        <v>1506</v>
      </c>
      <c r="F972" s="698" t="s">
        <v>1507</v>
      </c>
    </row>
    <row r="973" spans="1:6" x14ac:dyDescent="0.75">
      <c r="A973" s="505" t="s">
        <v>1480</v>
      </c>
      <c r="B973" s="23">
        <v>973</v>
      </c>
      <c r="C973" s="501">
        <f t="shared" si="15"/>
        <v>0</v>
      </c>
      <c r="E973" s="517"/>
      <c r="F973" s="504"/>
    </row>
    <row r="974" spans="1:6" ht="44.25" x14ac:dyDescent="0.75">
      <c r="A974" s="505" t="s">
        <v>1480</v>
      </c>
      <c r="B974" s="23">
        <v>974</v>
      </c>
      <c r="C974" s="501" t="str">
        <f t="shared" si="15"/>
        <v>please check values, each domain weighting should add up to 100%</v>
      </c>
      <c r="D974" s="699" t="s">
        <v>1508</v>
      </c>
      <c r="E974" s="699" t="s">
        <v>1509</v>
      </c>
      <c r="F974" s="700" t="s">
        <v>1510</v>
      </c>
    </row>
    <row r="975" spans="1:6" x14ac:dyDescent="0.75">
      <c r="A975" s="505" t="s">
        <v>1480</v>
      </c>
      <c r="B975" s="23">
        <v>975</v>
      </c>
      <c r="C975" s="501" t="str">
        <f t="shared" si="15"/>
        <v>IMPACT WEIGHTINGS</v>
      </c>
      <c r="D975" s="502" t="s">
        <v>1511</v>
      </c>
      <c r="E975" s="564" t="s">
        <v>1512</v>
      </c>
      <c r="F975" s="504" t="s">
        <v>1513</v>
      </c>
    </row>
    <row r="976" spans="1:6" ht="103.25" x14ac:dyDescent="0.75">
      <c r="A976" s="505" t="s">
        <v>1480</v>
      </c>
      <c r="B976" s="23">
        <v>976</v>
      </c>
      <c r="C976" s="501" t="str">
        <f t="shared" si="15"/>
        <v>NOTE: some cells are set to zero and cannot be changed. This means that for these domains, the services have no impact on the given impact criterion.</v>
      </c>
      <c r="D976" s="502" t="s">
        <v>1514</v>
      </c>
      <c r="E976" s="564" t="s">
        <v>1515</v>
      </c>
      <c r="F976" s="504" t="s">
        <v>1516</v>
      </c>
    </row>
    <row r="977" spans="1:6" ht="29.5" x14ac:dyDescent="0.75">
      <c r="A977" s="505" t="s">
        <v>1480</v>
      </c>
      <c r="B977" s="23">
        <v>977</v>
      </c>
      <c r="C977" s="501" t="str">
        <f t="shared" si="15"/>
        <v xml:space="preserve">=&gt; no weight should be attributed. </v>
      </c>
      <c r="D977" s="682" t="s">
        <v>1517</v>
      </c>
      <c r="E977" s="701" t="s">
        <v>1518</v>
      </c>
      <c r="F977" s="702" t="s">
        <v>1519</v>
      </c>
    </row>
    <row r="978" spans="1:6" ht="176" x14ac:dyDescent="0.75">
      <c r="A978" s="505" t="s">
        <v>1438</v>
      </c>
      <c r="B978" s="23">
        <v>978</v>
      </c>
      <c r="C978" s="501" t="str">
        <f t="shared" si="15"/>
        <v>TRIAGE: 1 - This service affects maximum obtainable score, even if service is not applicable in this building;  0 - This service does not affect maximum obtainable score when not present in building</v>
      </c>
      <c r="D978" s="703" t="s">
        <v>1520</v>
      </c>
      <c r="E978" s="703" t="s">
        <v>1521</v>
      </c>
      <c r="F978" s="690" t="s">
        <v>1522</v>
      </c>
    </row>
    <row r="979" spans="1:6" ht="96" x14ac:dyDescent="0.75">
      <c r="A979" s="505" t="s">
        <v>1438</v>
      </c>
      <c r="B979" s="23">
        <v>979</v>
      </c>
      <c r="C979" s="501" t="str">
        <f t="shared" si="15"/>
        <v>1 - This domain is present; 2 - This domain is absent but mandatory; 0 - This domain is absent and not mandatory</v>
      </c>
      <c r="D979" s="703" t="s">
        <v>1523</v>
      </c>
      <c r="E979" s="703" t="s">
        <v>1524</v>
      </c>
      <c r="F979" s="693" t="s">
        <v>1525</v>
      </c>
    </row>
    <row r="980" spans="1:6" ht="63" x14ac:dyDescent="0.75">
      <c r="A980" s="505" t="s">
        <v>1526</v>
      </c>
      <c r="B980" s="23">
        <v>980</v>
      </c>
      <c r="C980" s="501" t="str">
        <f t="shared" si="15"/>
        <v>Smart Readiness Indicator for Buildings</v>
      </c>
      <c r="D980" s="704" t="s">
        <v>58</v>
      </c>
      <c r="E980" s="704" t="s">
        <v>1527</v>
      </c>
      <c r="F980" s="705" t="s">
        <v>1528</v>
      </c>
    </row>
    <row r="981" spans="1:6" ht="191.75" x14ac:dyDescent="0.75">
      <c r="A981" s="505" t="s">
        <v>1526</v>
      </c>
      <c r="B981" s="23">
        <v>981</v>
      </c>
      <c r="C981" s="501" t="str">
        <f t="shared" si="15"/>
        <v xml:space="preserve">The SRI calculations have been performed with an experimental tool. Please note that the scores and the visual presentation of results are solely provided for testing purposes. Using this experimental tool can by no means lead to any claims on an actual score or certificate for a building. </v>
      </c>
      <c r="D981" s="706" t="s">
        <v>1529</v>
      </c>
      <c r="E981" s="564" t="s">
        <v>1530</v>
      </c>
      <c r="F981" s="707" t="s">
        <v>1531</v>
      </c>
    </row>
    <row r="982" spans="1:6" ht="29.5" x14ac:dyDescent="0.75">
      <c r="A982" s="505" t="s">
        <v>1526</v>
      </c>
      <c r="B982" s="23">
        <v>982</v>
      </c>
      <c r="C982" s="501" t="str">
        <f t="shared" si="15"/>
        <v>SRI spreadsheet tool Version 4.5</v>
      </c>
      <c r="D982" s="706" t="str">
        <f>"SRI spreadsheet tool "&amp;INFO!A3</f>
        <v>SRI spreadsheet tool Version 4.5</v>
      </c>
      <c r="E982" s="564" t="str">
        <f>"Outil de calcul du potentiel d'intelligence "&amp;INFO!A3</f>
        <v>Outil de calcul du potentiel d'intelligence Version 4.5</v>
      </c>
      <c r="F982" s="707" t="str">
        <f>"SRI-Tabellenkalkulationsprogramm "&amp;INFO!A3</f>
        <v>SRI-Tabellenkalkulationsprogramm Version 4.5</v>
      </c>
    </row>
    <row r="983" spans="1:6" ht="47" x14ac:dyDescent="0.75">
      <c r="A983" s="505" t="s">
        <v>1526</v>
      </c>
      <c r="B983" s="23">
        <v>983</v>
      </c>
      <c r="C983" s="501" t="str">
        <f t="shared" si="15"/>
        <v>TOTAL SRI SCORE</v>
      </c>
      <c r="D983" s="708" t="s">
        <v>1532</v>
      </c>
      <c r="E983" s="708" t="s">
        <v>1533</v>
      </c>
      <c r="F983" s="709" t="s">
        <v>1534</v>
      </c>
    </row>
    <row r="984" spans="1:6" ht="70.5" x14ac:dyDescent="0.75">
      <c r="A984" s="505" t="s">
        <v>1526</v>
      </c>
      <c r="B984" s="23">
        <v>984</v>
      </c>
      <c r="C984" s="501" t="str">
        <f t="shared" si="15"/>
        <v>IMPACT SCORES</v>
      </c>
      <c r="D984" s="710" t="s">
        <v>1535</v>
      </c>
      <c r="E984" s="711" t="s">
        <v>1536</v>
      </c>
      <c r="F984" s="712" t="s">
        <v>1537</v>
      </c>
    </row>
    <row r="985" spans="1:6" ht="70.5" x14ac:dyDescent="0.75">
      <c r="B985" s="23">
        <v>985</v>
      </c>
      <c r="C985" s="501" t="str">
        <f t="shared" si="15"/>
        <v>DOMAIN SCORES</v>
      </c>
      <c r="D985" s="710" t="s">
        <v>1538</v>
      </c>
      <c r="E985" s="708" t="s">
        <v>1539</v>
      </c>
      <c r="F985" s="712" t="s">
        <v>1540</v>
      </c>
    </row>
    <row r="986" spans="1:6" x14ac:dyDescent="0.75">
      <c r="B986" s="23">
        <v>986</v>
      </c>
      <c r="C986" s="501" t="str">
        <f t="shared" si="15"/>
        <v>DETAILED SCORES</v>
      </c>
      <c r="D986" s="502" t="s">
        <v>1541</v>
      </c>
      <c r="E986" s="564" t="s">
        <v>1542</v>
      </c>
      <c r="F986" s="504" t="s">
        <v>1543</v>
      </c>
    </row>
    <row r="987" spans="1:6" ht="16" x14ac:dyDescent="0.75">
      <c r="A987" s="505" t="s">
        <v>1544</v>
      </c>
      <c r="B987" s="23">
        <v>987</v>
      </c>
      <c r="C987" s="501" t="str">
        <f t="shared" si="15"/>
        <v>Domain</v>
      </c>
      <c r="D987" s="6" t="s">
        <v>433</v>
      </c>
      <c r="E987" s="564" t="s">
        <v>434</v>
      </c>
      <c r="F987" s="642" t="s">
        <v>435</v>
      </c>
    </row>
    <row r="988" spans="1:6" x14ac:dyDescent="0.75">
      <c r="A988" s="505" t="s">
        <v>1544</v>
      </c>
      <c r="B988" s="23">
        <v>988</v>
      </c>
      <c r="C988" s="501" t="str">
        <f t="shared" si="15"/>
        <v>Heating</v>
      </c>
      <c r="D988" s="8" t="s">
        <v>223</v>
      </c>
      <c r="E988" s="564" t="s">
        <v>436</v>
      </c>
      <c r="F988" s="644" t="s">
        <v>225</v>
      </c>
    </row>
    <row r="989" spans="1:6" x14ac:dyDescent="0.75">
      <c r="A989" s="505" t="s">
        <v>1544</v>
      </c>
      <c r="B989" s="23">
        <v>989</v>
      </c>
      <c r="C989" s="501" t="str">
        <f t="shared" si="15"/>
        <v>Domestic hot water</v>
      </c>
      <c r="D989" s="10" t="s">
        <v>226</v>
      </c>
      <c r="E989" s="564" t="s">
        <v>437</v>
      </c>
      <c r="F989" s="646" t="s">
        <v>438</v>
      </c>
    </row>
    <row r="990" spans="1:6" x14ac:dyDescent="0.75">
      <c r="A990" s="505" t="s">
        <v>1544</v>
      </c>
      <c r="B990" s="23">
        <v>990</v>
      </c>
      <c r="C990" s="501" t="str">
        <f t="shared" si="15"/>
        <v>Cooling</v>
      </c>
      <c r="D990" s="11" t="s">
        <v>229</v>
      </c>
      <c r="E990" s="564" t="s">
        <v>439</v>
      </c>
      <c r="F990" s="647" t="s">
        <v>231</v>
      </c>
    </row>
    <row r="991" spans="1:6" x14ac:dyDescent="0.75">
      <c r="A991" s="505" t="s">
        <v>1544</v>
      </c>
      <c r="B991" s="23">
        <v>991</v>
      </c>
      <c r="C991" s="501" t="str">
        <f t="shared" si="15"/>
        <v>Ventilation</v>
      </c>
      <c r="D991" s="12" t="s">
        <v>232</v>
      </c>
      <c r="E991" s="564" t="s">
        <v>232</v>
      </c>
      <c r="F991" s="648" t="s">
        <v>234</v>
      </c>
    </row>
    <row r="992" spans="1:6" x14ac:dyDescent="0.75">
      <c r="A992" s="505" t="s">
        <v>1544</v>
      </c>
      <c r="B992" s="23">
        <v>992</v>
      </c>
      <c r="C992" s="501" t="str">
        <f t="shared" si="15"/>
        <v>Lighting</v>
      </c>
      <c r="D992" s="13" t="s">
        <v>235</v>
      </c>
      <c r="E992" s="564" t="s">
        <v>440</v>
      </c>
      <c r="F992" s="650" t="s">
        <v>237</v>
      </c>
    </row>
    <row r="993" spans="1:6" x14ac:dyDescent="0.75">
      <c r="A993" s="505" t="s">
        <v>1544</v>
      </c>
      <c r="B993" s="23">
        <v>993</v>
      </c>
      <c r="C993" s="501" t="str">
        <f t="shared" si="15"/>
        <v>Dynamic building envelope</v>
      </c>
      <c r="D993" s="14" t="s">
        <v>238</v>
      </c>
      <c r="E993" s="564" t="s">
        <v>441</v>
      </c>
      <c r="F993" s="651" t="s">
        <v>240</v>
      </c>
    </row>
    <row r="994" spans="1:6" x14ac:dyDescent="0.75">
      <c r="A994" s="505" t="s">
        <v>1544</v>
      </c>
      <c r="B994" s="23">
        <v>994</v>
      </c>
      <c r="C994" s="501" t="str">
        <f t="shared" si="15"/>
        <v>Electricity</v>
      </c>
      <c r="D994" s="15" t="s">
        <v>241</v>
      </c>
      <c r="E994" s="564" t="s">
        <v>442</v>
      </c>
      <c r="F994" s="652" t="s">
        <v>243</v>
      </c>
    </row>
    <row r="995" spans="1:6" x14ac:dyDescent="0.75">
      <c r="A995" s="505" t="s">
        <v>1544</v>
      </c>
      <c r="B995" s="23">
        <v>995</v>
      </c>
      <c r="C995" s="501" t="str">
        <f t="shared" si="15"/>
        <v>Electric vehicle charging</v>
      </c>
      <c r="D995" s="16" t="s">
        <v>244</v>
      </c>
      <c r="E995" s="564" t="s">
        <v>443</v>
      </c>
      <c r="F995" s="653" t="s">
        <v>246</v>
      </c>
    </row>
    <row r="996" spans="1:6" x14ac:dyDescent="0.75">
      <c r="A996" s="505" t="s">
        <v>1544</v>
      </c>
      <c r="B996" s="23">
        <v>996</v>
      </c>
      <c r="C996" s="501" t="str">
        <f t="shared" si="15"/>
        <v>Monitoring and control</v>
      </c>
      <c r="D996" s="17" t="s">
        <v>247</v>
      </c>
      <c r="E996" s="564" t="s">
        <v>444</v>
      </c>
      <c r="F996" s="655" t="s">
        <v>249</v>
      </c>
    </row>
    <row r="997" spans="1:6" x14ac:dyDescent="0.75">
      <c r="A997" s="505" t="s">
        <v>1544</v>
      </c>
      <c r="B997" s="23">
        <v>997</v>
      </c>
      <c r="C997" s="501">
        <f t="shared" si="15"/>
        <v>0</v>
      </c>
      <c r="E997" s="517"/>
      <c r="F997" s="504"/>
    </row>
    <row r="998" spans="1:6" x14ac:dyDescent="0.75">
      <c r="A998" s="505" t="s">
        <v>1544</v>
      </c>
      <c r="B998" s="23">
        <v>998</v>
      </c>
      <c r="C998" s="501" t="str">
        <f t="shared" si="15"/>
        <v>code</v>
      </c>
      <c r="D998" s="713" t="s">
        <v>1545</v>
      </c>
      <c r="E998" s="564" t="s">
        <v>1545</v>
      </c>
      <c r="F998" s="714" t="s">
        <v>445</v>
      </c>
    </row>
    <row r="999" spans="1:6" x14ac:dyDescent="0.75">
      <c r="A999" s="505" t="s">
        <v>1544</v>
      </c>
      <c r="B999" s="23">
        <v>999</v>
      </c>
      <c r="C999" s="501" t="str">
        <f t="shared" si="15"/>
        <v>service</v>
      </c>
      <c r="D999" s="502" t="s">
        <v>1546</v>
      </c>
      <c r="E999" s="564" t="s">
        <v>1546</v>
      </c>
      <c r="F999" s="504" t="s">
        <v>1547</v>
      </c>
    </row>
    <row r="1000" spans="1:6" x14ac:dyDescent="0.75">
      <c r="A1000" s="505" t="s">
        <v>1544</v>
      </c>
      <c r="B1000" s="23">
        <v>1000</v>
      </c>
      <c r="C1000" s="501" t="str">
        <f t="shared" si="15"/>
        <v>Functionality levels</v>
      </c>
      <c r="D1000" s="502" t="s">
        <v>1548</v>
      </c>
      <c r="E1000" s="564" t="s">
        <v>1549</v>
      </c>
      <c r="F1000" s="504" t="s">
        <v>1550</v>
      </c>
    </row>
    <row r="1001" spans="1:6" x14ac:dyDescent="0.75">
      <c r="A1001" s="505" t="s">
        <v>1544</v>
      </c>
      <c r="B1001" s="23">
        <v>1001</v>
      </c>
      <c r="C1001" s="501" t="str">
        <f t="shared" si="15"/>
        <v>level 0</v>
      </c>
      <c r="D1001" s="715" t="s">
        <v>1551</v>
      </c>
      <c r="E1001" s="564" t="s">
        <v>1552</v>
      </c>
      <c r="F1001" s="716" t="s">
        <v>1553</v>
      </c>
    </row>
    <row r="1002" spans="1:6" x14ac:dyDescent="0.75">
      <c r="A1002" s="505" t="s">
        <v>1544</v>
      </c>
      <c r="B1002" s="23">
        <v>1002</v>
      </c>
      <c r="C1002" s="501" t="str">
        <f t="shared" si="15"/>
        <v>level 1</v>
      </c>
      <c r="D1002" s="717" t="s">
        <v>1554</v>
      </c>
      <c r="E1002" s="564" t="s">
        <v>1555</v>
      </c>
      <c r="F1002" s="716" t="s">
        <v>1556</v>
      </c>
    </row>
    <row r="1003" spans="1:6" x14ac:dyDescent="0.75">
      <c r="A1003" s="505" t="s">
        <v>1544</v>
      </c>
      <c r="B1003" s="23">
        <v>1003</v>
      </c>
      <c r="C1003" s="501" t="str">
        <f t="shared" si="15"/>
        <v>level 2</v>
      </c>
      <c r="D1003" s="717" t="s">
        <v>1557</v>
      </c>
      <c r="E1003" s="564" t="s">
        <v>1558</v>
      </c>
      <c r="F1003" s="716" t="s">
        <v>1559</v>
      </c>
    </row>
    <row r="1004" spans="1:6" x14ac:dyDescent="0.75">
      <c r="A1004" s="505" t="s">
        <v>1544</v>
      </c>
      <c r="B1004" s="23">
        <v>1004</v>
      </c>
      <c r="C1004" s="501" t="str">
        <f t="shared" si="15"/>
        <v>level 3</v>
      </c>
      <c r="D1004" s="717" t="s">
        <v>1560</v>
      </c>
      <c r="E1004" s="564" t="s">
        <v>1561</v>
      </c>
      <c r="F1004" s="716" t="s">
        <v>1562</v>
      </c>
    </row>
    <row r="1005" spans="1:6" x14ac:dyDescent="0.75">
      <c r="A1005" s="505" t="s">
        <v>1544</v>
      </c>
      <c r="B1005" s="23">
        <v>1005</v>
      </c>
      <c r="C1005" s="501" t="str">
        <f t="shared" si="15"/>
        <v>level 4</v>
      </c>
      <c r="D1005" s="717" t="s">
        <v>1563</v>
      </c>
      <c r="E1005" s="564" t="s">
        <v>1564</v>
      </c>
      <c r="F1005" s="716" t="s">
        <v>1565</v>
      </c>
    </row>
    <row r="1006" spans="1:6" x14ac:dyDescent="0.75">
      <c r="A1006" s="505" t="s">
        <v>1544</v>
      </c>
      <c r="B1006" s="23">
        <v>1006</v>
      </c>
      <c r="C1006" s="501" t="str">
        <f t="shared" si="15"/>
        <v>IMPACTS</v>
      </c>
      <c r="D1006" s="502" t="s">
        <v>1566</v>
      </c>
      <c r="E1006" s="564" t="s">
        <v>1566</v>
      </c>
      <c r="F1006" s="504" t="s">
        <v>1566</v>
      </c>
    </row>
    <row r="1007" spans="1:6" x14ac:dyDescent="0.75">
      <c r="A1007" s="505" t="s">
        <v>1544</v>
      </c>
      <c r="B1007" s="23">
        <v>1007</v>
      </c>
      <c r="C1007" s="501" t="str">
        <f t="shared" si="15"/>
        <v>Information sources</v>
      </c>
      <c r="D1007" s="718" t="s">
        <v>1567</v>
      </c>
      <c r="E1007" s="718" t="s">
        <v>1568</v>
      </c>
      <c r="F1007" s="719" t="s">
        <v>1569</v>
      </c>
    </row>
    <row r="1008" spans="1:6" x14ac:dyDescent="0.75">
      <c r="A1008" s="505" t="s">
        <v>1544</v>
      </c>
      <c r="B1008" s="23">
        <v>1008</v>
      </c>
      <c r="C1008" s="501" t="str">
        <f t="shared" si="15"/>
        <v>Standard?</v>
      </c>
      <c r="D1008" s="718" t="s">
        <v>1570</v>
      </c>
      <c r="E1008" s="718" t="s">
        <v>1570</v>
      </c>
      <c r="F1008" s="719" t="s">
        <v>1570</v>
      </c>
    </row>
    <row r="1009" spans="1:6" x14ac:dyDescent="0.75">
      <c r="A1009" s="505" t="s">
        <v>1544</v>
      </c>
      <c r="B1009" s="23">
        <v>1009</v>
      </c>
      <c r="C1009" s="501" t="str">
        <f t="shared" si="15"/>
        <v>Service group:</v>
      </c>
      <c r="D1009" s="502" t="s">
        <v>1571</v>
      </c>
      <c r="E1009" s="564" t="s">
        <v>501</v>
      </c>
      <c r="F1009" s="504" t="s">
        <v>1572</v>
      </c>
    </row>
    <row r="1010" spans="1:6" x14ac:dyDescent="0.75">
      <c r="A1010" s="505" t="s">
        <v>1544</v>
      </c>
      <c r="B1010" s="23">
        <v>1010</v>
      </c>
      <c r="C1010" s="501" t="str">
        <f t="shared" si="15"/>
        <v>SRI CLASS</v>
      </c>
      <c r="D1010" s="502" t="s">
        <v>1573</v>
      </c>
      <c r="E1010" s="564" t="s">
        <v>1574</v>
      </c>
      <c r="F1010" s="504" t="s">
        <v>1575</v>
      </c>
    </row>
    <row r="1011" spans="1:6" x14ac:dyDescent="0.75">
      <c r="A1011" s="505" t="s">
        <v>1544</v>
      </c>
      <c r="B1011" s="23">
        <v>1011</v>
      </c>
      <c r="C1011" s="501" t="str">
        <f t="shared" si="15"/>
        <v>AGGREGATED SCORES</v>
      </c>
      <c r="D1011" s="502" t="s">
        <v>1576</v>
      </c>
      <c r="E1011" s="564" t="s">
        <v>1577</v>
      </c>
      <c r="F1011" s="504" t="s">
        <v>1578</v>
      </c>
    </row>
    <row r="1012" spans="1:6" ht="29.5" x14ac:dyDescent="0.75">
      <c r="A1012" s="505" t="s">
        <v>1544</v>
      </c>
      <c r="B1012" s="23">
        <v>1012</v>
      </c>
      <c r="C1012" s="501" t="str">
        <f t="shared" si="15"/>
        <v>Key functionality 1 - building</v>
      </c>
      <c r="D1012" s="720" t="s">
        <v>1579</v>
      </c>
      <c r="E1012" s="720" t="s">
        <v>1580</v>
      </c>
      <c r="F1012" s="721" t="s">
        <v>1581</v>
      </c>
    </row>
    <row r="1013" spans="1:6" ht="29.5" x14ac:dyDescent="0.75">
      <c r="A1013" s="505" t="s">
        <v>1544</v>
      </c>
      <c r="B1013" s="23">
        <v>1013</v>
      </c>
      <c r="C1013" s="501" t="str">
        <f t="shared" si="15"/>
        <v>Key functionality 2 - user</v>
      </c>
      <c r="D1013" s="720" t="s">
        <v>1582</v>
      </c>
      <c r="E1013" s="720" t="s">
        <v>1583</v>
      </c>
      <c r="F1013" s="721" t="s">
        <v>1584</v>
      </c>
    </row>
    <row r="1014" spans="1:6" x14ac:dyDescent="0.75">
      <c r="A1014" s="505" t="s">
        <v>1544</v>
      </c>
      <c r="B1014" s="23">
        <v>1014</v>
      </c>
      <c r="C1014" s="501" t="str">
        <f t="shared" si="15"/>
        <v>Key functionality 3 - grid</v>
      </c>
      <c r="D1014" s="720" t="s">
        <v>1585</v>
      </c>
      <c r="E1014" s="720" t="s">
        <v>1586</v>
      </c>
      <c r="F1014" s="721" t="s">
        <v>1587</v>
      </c>
    </row>
    <row r="1015" spans="1:6" x14ac:dyDescent="0.75">
      <c r="A1015" s="505" t="s">
        <v>1544</v>
      </c>
      <c r="B1015" s="23">
        <v>1015</v>
      </c>
      <c r="C1015" s="501">
        <f t="shared" si="15"/>
        <v>0</v>
      </c>
      <c r="E1015" s="517"/>
      <c r="F1015" s="504"/>
    </row>
    <row r="1016" spans="1:6" x14ac:dyDescent="0.75">
      <c r="A1016" s="505" t="s">
        <v>1544</v>
      </c>
      <c r="B1016" s="23">
        <v>1016</v>
      </c>
      <c r="C1016" s="501">
        <f t="shared" si="15"/>
        <v>0</v>
      </c>
      <c r="E1016" s="517"/>
      <c r="F1016" s="504"/>
    </row>
    <row r="1017" spans="1:6" x14ac:dyDescent="0.75">
      <c r="A1017" s="505" t="s">
        <v>1544</v>
      </c>
      <c r="B1017" s="23">
        <v>1017</v>
      </c>
      <c r="C1017" s="501">
        <f t="shared" si="15"/>
        <v>0</v>
      </c>
      <c r="E1017" s="517"/>
      <c r="F1017" s="504"/>
    </row>
    <row r="1018" spans="1:6" x14ac:dyDescent="0.75">
      <c r="A1018" s="505" t="s">
        <v>1544</v>
      </c>
      <c r="B1018" s="23">
        <v>1018</v>
      </c>
      <c r="C1018" s="501">
        <f t="shared" si="15"/>
        <v>0</v>
      </c>
      <c r="E1018" s="517"/>
      <c r="F1018" s="504"/>
    </row>
    <row r="1019" spans="1:6" x14ac:dyDescent="0.75">
      <c r="A1019" s="505" t="s">
        <v>1544</v>
      </c>
      <c r="B1019" s="23">
        <v>1019</v>
      </c>
      <c r="C1019" s="501">
        <f t="shared" si="15"/>
        <v>0</v>
      </c>
      <c r="E1019" s="517"/>
      <c r="F1019" s="504"/>
    </row>
    <row r="1020" spans="1:6" ht="29.5" x14ac:dyDescent="0.75">
      <c r="B1020" s="23">
        <v>1020</v>
      </c>
      <c r="C1020" s="501" t="str">
        <f t="shared" si="15"/>
        <v>User defined service group 1</v>
      </c>
      <c r="D1020" s="722" t="s">
        <v>1588</v>
      </c>
      <c r="E1020" s="564" t="s">
        <v>1589</v>
      </c>
      <c r="F1020" s="723" t="s">
        <v>1590</v>
      </c>
    </row>
    <row r="1021" spans="1:6" ht="29.5" x14ac:dyDescent="0.75">
      <c r="B1021" s="23">
        <v>1021</v>
      </c>
      <c r="C1021" s="501" t="str">
        <f t="shared" si="15"/>
        <v>User defined service group 2</v>
      </c>
      <c r="D1021" s="722" t="s">
        <v>1591</v>
      </c>
      <c r="E1021" s="564" t="s">
        <v>1592</v>
      </c>
      <c r="F1021" s="724" t="s">
        <v>1593</v>
      </c>
    </row>
    <row r="1022" spans="1:6" ht="29.5" x14ac:dyDescent="0.75">
      <c r="B1022" s="23">
        <v>1022</v>
      </c>
      <c r="C1022" s="501" t="str">
        <f t="shared" si="15"/>
        <v>User defined service group 3</v>
      </c>
      <c r="D1022" s="722" t="s">
        <v>1594</v>
      </c>
      <c r="E1022" s="564" t="s">
        <v>1595</v>
      </c>
      <c r="F1022" s="724" t="s">
        <v>1596</v>
      </c>
    </row>
    <row r="1023" spans="1:6" ht="29.5" x14ac:dyDescent="0.75">
      <c r="B1023" s="23">
        <v>1023</v>
      </c>
      <c r="C1023" s="501" t="str">
        <f t="shared" si="15"/>
        <v>User defined service group 4</v>
      </c>
      <c r="D1023" s="722" t="s">
        <v>1597</v>
      </c>
      <c r="E1023" s="564" t="s">
        <v>1598</v>
      </c>
      <c r="F1023" s="724" t="s">
        <v>1599</v>
      </c>
    </row>
    <row r="1024" spans="1:6" ht="29.5" x14ac:dyDescent="0.75">
      <c r="B1024" s="23">
        <v>1024</v>
      </c>
      <c r="C1024" s="501" t="str">
        <f t="shared" si="15"/>
        <v>User defined service group 5</v>
      </c>
      <c r="D1024" s="722" t="s">
        <v>1600</v>
      </c>
      <c r="E1024" s="564" t="s">
        <v>1601</v>
      </c>
      <c r="F1024" s="724" t="s">
        <v>1602</v>
      </c>
    </row>
    <row r="1025" spans="2:6" ht="29.5" x14ac:dyDescent="0.75">
      <c r="B1025" s="23">
        <v>1025</v>
      </c>
      <c r="C1025" s="501" t="str">
        <f t="shared" si="15"/>
        <v>User defined service group 6</v>
      </c>
      <c r="D1025" s="722" t="s">
        <v>1603</v>
      </c>
      <c r="E1025" s="564" t="s">
        <v>1604</v>
      </c>
      <c r="F1025" s="724" t="s">
        <v>1605</v>
      </c>
    </row>
    <row r="1026" spans="2:6" ht="29.5" x14ac:dyDescent="0.75">
      <c r="B1026" s="23">
        <v>1026</v>
      </c>
      <c r="C1026" s="501" t="str">
        <f t="shared" ref="C1026:C1089" si="16">HLOOKUP($C$1,$D$1:$I$9948,$B1026,FALSE)</f>
        <v>User defined service group 7</v>
      </c>
      <c r="D1026" s="722" t="s">
        <v>1606</v>
      </c>
      <c r="E1026" s="564" t="s">
        <v>1607</v>
      </c>
      <c r="F1026" s="724" t="s">
        <v>1608</v>
      </c>
    </row>
    <row r="1027" spans="2:6" ht="29.5" x14ac:dyDescent="0.75">
      <c r="B1027" s="23">
        <v>1027</v>
      </c>
      <c r="C1027" s="501" t="str">
        <f t="shared" si="16"/>
        <v>User defined service group 8</v>
      </c>
      <c r="D1027" s="722" t="s">
        <v>1609</v>
      </c>
      <c r="E1027" s="564" t="s">
        <v>1610</v>
      </c>
      <c r="F1027" s="724" t="s">
        <v>1611</v>
      </c>
    </row>
    <row r="1028" spans="2:6" ht="29.5" x14ac:dyDescent="0.75">
      <c r="B1028" s="23">
        <v>1028</v>
      </c>
      <c r="C1028" s="501" t="str">
        <f t="shared" si="16"/>
        <v>User defined service group 9</v>
      </c>
      <c r="D1028" s="722" t="s">
        <v>1612</v>
      </c>
      <c r="E1028" s="564" t="s">
        <v>1613</v>
      </c>
      <c r="F1028" s="724" t="s">
        <v>1614</v>
      </c>
    </row>
    <row r="1029" spans="2:6" ht="29.5" x14ac:dyDescent="0.75">
      <c r="B1029" s="23">
        <v>1029</v>
      </c>
      <c r="C1029" s="501" t="str">
        <f t="shared" si="16"/>
        <v>User defined service group 10</v>
      </c>
      <c r="D1029" s="722" t="s">
        <v>1615</v>
      </c>
      <c r="E1029" s="564" t="s">
        <v>1616</v>
      </c>
      <c r="F1029" s="724" t="s">
        <v>1617</v>
      </c>
    </row>
    <row r="1030" spans="2:6" ht="29.5" x14ac:dyDescent="0.75">
      <c r="B1030" s="23">
        <v>1030</v>
      </c>
      <c r="C1030" s="501" t="str">
        <f t="shared" si="16"/>
        <v>User defined service group 11</v>
      </c>
      <c r="D1030" s="722" t="s">
        <v>1618</v>
      </c>
      <c r="E1030" s="564" t="s">
        <v>1619</v>
      </c>
      <c r="F1030" s="724" t="s">
        <v>1620</v>
      </c>
    </row>
    <row r="1031" spans="2:6" ht="29.5" x14ac:dyDescent="0.75">
      <c r="B1031" s="23">
        <v>1031</v>
      </c>
      <c r="C1031" s="501" t="str">
        <f t="shared" si="16"/>
        <v>User defined service group 12</v>
      </c>
      <c r="D1031" s="722" t="s">
        <v>1621</v>
      </c>
      <c r="E1031" s="564" t="s">
        <v>1622</v>
      </c>
      <c r="F1031" s="724" t="s">
        <v>1623</v>
      </c>
    </row>
    <row r="1032" spans="2:6" ht="29.5" x14ac:dyDescent="0.75">
      <c r="B1032" s="23">
        <v>1032</v>
      </c>
      <c r="C1032" s="501" t="str">
        <f t="shared" si="16"/>
        <v>User defined service group 13</v>
      </c>
      <c r="D1032" s="722" t="s">
        <v>1624</v>
      </c>
      <c r="E1032" s="564" t="s">
        <v>1625</v>
      </c>
      <c r="F1032" s="724" t="s">
        <v>1626</v>
      </c>
    </row>
    <row r="1033" spans="2:6" ht="29.5" x14ac:dyDescent="0.75">
      <c r="B1033" s="23">
        <v>1033</v>
      </c>
      <c r="C1033" s="501" t="str">
        <f t="shared" si="16"/>
        <v>User defined service group 14</v>
      </c>
      <c r="D1033" s="722" t="s">
        <v>1627</v>
      </c>
      <c r="E1033" s="564" t="s">
        <v>1628</v>
      </c>
      <c r="F1033" s="724" t="s">
        <v>1629</v>
      </c>
    </row>
    <row r="1034" spans="2:6" ht="29.5" x14ac:dyDescent="0.75">
      <c r="B1034" s="23">
        <v>1034</v>
      </c>
      <c r="C1034" s="501" t="str">
        <f t="shared" si="16"/>
        <v>User defined service group 15</v>
      </c>
      <c r="D1034" s="722" t="s">
        <v>1630</v>
      </c>
      <c r="E1034" s="564" t="s">
        <v>1631</v>
      </c>
      <c r="F1034" s="724" t="s">
        <v>1632</v>
      </c>
    </row>
    <row r="1035" spans="2:6" ht="29.5" x14ac:dyDescent="0.75">
      <c r="B1035" s="23">
        <v>1035</v>
      </c>
      <c r="C1035" s="501" t="str">
        <f t="shared" si="16"/>
        <v>User defined service group 16</v>
      </c>
      <c r="D1035" s="722" t="s">
        <v>1633</v>
      </c>
      <c r="E1035" s="564" t="s">
        <v>1634</v>
      </c>
      <c r="F1035" s="724" t="s">
        <v>1635</v>
      </c>
    </row>
    <row r="1036" spans="2:6" ht="29.5" x14ac:dyDescent="0.75">
      <c r="B1036" s="23">
        <v>1036</v>
      </c>
      <c r="C1036" s="501" t="str">
        <f t="shared" si="16"/>
        <v>User defined service group 17</v>
      </c>
      <c r="D1036" s="722" t="s">
        <v>1636</v>
      </c>
      <c r="E1036" s="564" t="s">
        <v>1637</v>
      </c>
      <c r="F1036" s="724" t="s">
        <v>1638</v>
      </c>
    </row>
    <row r="1037" spans="2:6" ht="29.5" x14ac:dyDescent="0.75">
      <c r="B1037" s="23">
        <v>1037</v>
      </c>
      <c r="C1037" s="501" t="str">
        <f t="shared" si="16"/>
        <v>User defined service group 18</v>
      </c>
      <c r="D1037" s="722" t="s">
        <v>1639</v>
      </c>
      <c r="E1037" s="564" t="s">
        <v>1640</v>
      </c>
      <c r="F1037" s="724" t="s">
        <v>1641</v>
      </c>
    </row>
    <row r="1038" spans="2:6" ht="29.5" x14ac:dyDescent="0.75">
      <c r="B1038" s="23">
        <v>1038</v>
      </c>
      <c r="C1038" s="501" t="str">
        <f t="shared" si="16"/>
        <v>User defined service group 19</v>
      </c>
      <c r="D1038" s="722" t="s">
        <v>1642</v>
      </c>
      <c r="E1038" s="564" t="s">
        <v>1643</v>
      </c>
      <c r="F1038" s="724" t="s">
        <v>1644</v>
      </c>
    </row>
    <row r="1039" spans="2:6" ht="29.5" x14ac:dyDescent="0.75">
      <c r="B1039" s="23">
        <v>1039</v>
      </c>
      <c r="C1039" s="501" t="str">
        <f t="shared" si="16"/>
        <v>User defined service group 20</v>
      </c>
      <c r="D1039" s="722" t="s">
        <v>1645</v>
      </c>
      <c r="E1039" s="564" t="s">
        <v>1646</v>
      </c>
      <c r="F1039" s="724" t="s">
        <v>1647</v>
      </c>
    </row>
    <row r="1040" spans="2:6" ht="29.5" x14ac:dyDescent="0.75">
      <c r="B1040" s="23">
        <v>1040</v>
      </c>
      <c r="C1040" s="501" t="str">
        <f t="shared" si="16"/>
        <v>User defined service group 21</v>
      </c>
      <c r="D1040" s="722" t="s">
        <v>1648</v>
      </c>
      <c r="E1040" s="564" t="s">
        <v>1649</v>
      </c>
      <c r="F1040" s="724" t="s">
        <v>1650</v>
      </c>
    </row>
    <row r="1041" spans="2:6" ht="29.5" x14ac:dyDescent="0.75">
      <c r="B1041" s="23">
        <v>1041</v>
      </c>
      <c r="C1041" s="501" t="str">
        <f t="shared" si="16"/>
        <v>User defined service group 22</v>
      </c>
      <c r="D1041" s="722" t="s">
        <v>1651</v>
      </c>
      <c r="E1041" s="564" t="s">
        <v>1652</v>
      </c>
      <c r="F1041" s="724" t="s">
        <v>1653</v>
      </c>
    </row>
    <row r="1042" spans="2:6" ht="29.5" x14ac:dyDescent="0.75">
      <c r="B1042" s="23">
        <v>1042</v>
      </c>
      <c r="C1042" s="501" t="str">
        <f t="shared" si="16"/>
        <v>User defined service group 23</v>
      </c>
      <c r="D1042" s="722" t="s">
        <v>1654</v>
      </c>
      <c r="E1042" s="564" t="s">
        <v>1655</v>
      </c>
      <c r="F1042" s="724" t="s">
        <v>1656</v>
      </c>
    </row>
    <row r="1043" spans="2:6" ht="29.5" x14ac:dyDescent="0.75">
      <c r="B1043" s="23">
        <v>1043</v>
      </c>
      <c r="C1043" s="501" t="str">
        <f t="shared" si="16"/>
        <v>User defined service group 24</v>
      </c>
      <c r="D1043" s="722" t="s">
        <v>1657</v>
      </c>
      <c r="E1043" s="564" t="s">
        <v>1658</v>
      </c>
      <c r="F1043" s="724" t="s">
        <v>1659</v>
      </c>
    </row>
    <row r="1044" spans="2:6" ht="29.5" x14ac:dyDescent="0.75">
      <c r="B1044" s="23">
        <v>1044</v>
      </c>
      <c r="C1044" s="501" t="str">
        <f t="shared" si="16"/>
        <v>User defined service group 25</v>
      </c>
      <c r="D1044" s="722" t="s">
        <v>1660</v>
      </c>
      <c r="E1044" s="564" t="s">
        <v>1661</v>
      </c>
      <c r="F1044" s="724" t="s">
        <v>1662</v>
      </c>
    </row>
    <row r="1045" spans="2:6" ht="29.5" x14ac:dyDescent="0.75">
      <c r="B1045" s="23">
        <v>1045</v>
      </c>
      <c r="C1045" s="501" t="str">
        <f t="shared" si="16"/>
        <v>User defined service group 26</v>
      </c>
      <c r="D1045" s="722" t="s">
        <v>1663</v>
      </c>
      <c r="E1045" s="564" t="s">
        <v>1664</v>
      </c>
      <c r="F1045" s="724" t="s">
        <v>1665</v>
      </c>
    </row>
    <row r="1046" spans="2:6" ht="29.5" x14ac:dyDescent="0.75">
      <c r="B1046" s="23">
        <v>1046</v>
      </c>
      <c r="C1046" s="501" t="str">
        <f t="shared" si="16"/>
        <v>User defined service group 27</v>
      </c>
      <c r="D1046" s="722" t="s">
        <v>1666</v>
      </c>
      <c r="E1046" s="564" t="s">
        <v>1667</v>
      </c>
      <c r="F1046" s="724" t="s">
        <v>1668</v>
      </c>
    </row>
    <row r="1047" spans="2:6" ht="29.5" x14ac:dyDescent="0.75">
      <c r="B1047" s="23">
        <v>1047</v>
      </c>
      <c r="C1047" s="501" t="str">
        <f t="shared" si="16"/>
        <v>User defined service group 28</v>
      </c>
      <c r="D1047" s="722" t="s">
        <v>1669</v>
      </c>
      <c r="E1047" s="564" t="s">
        <v>1670</v>
      </c>
      <c r="F1047" s="724" t="s">
        <v>1671</v>
      </c>
    </row>
    <row r="1048" spans="2:6" ht="29.5" x14ac:dyDescent="0.75">
      <c r="B1048" s="23">
        <v>1048</v>
      </c>
      <c r="C1048" s="501" t="str">
        <f t="shared" si="16"/>
        <v>User defined service group 29</v>
      </c>
      <c r="D1048" s="722" t="s">
        <v>1672</v>
      </c>
      <c r="E1048" s="564" t="s">
        <v>1673</v>
      </c>
      <c r="F1048" s="724" t="s">
        <v>1674</v>
      </c>
    </row>
    <row r="1049" spans="2:6" ht="29.5" x14ac:dyDescent="0.75">
      <c r="B1049" s="23">
        <v>1049</v>
      </c>
      <c r="C1049" s="501" t="str">
        <f t="shared" si="16"/>
        <v>User defined service group 30</v>
      </c>
      <c r="D1049" s="722" t="s">
        <v>1675</v>
      </c>
      <c r="E1049" s="564" t="s">
        <v>1676</v>
      </c>
      <c r="F1049" s="724" t="s">
        <v>1677</v>
      </c>
    </row>
    <row r="1050" spans="2:6" ht="29.5" x14ac:dyDescent="0.75">
      <c r="B1050" s="23">
        <v>1050</v>
      </c>
      <c r="C1050" s="501" t="str">
        <f t="shared" si="16"/>
        <v>User defined service group 31</v>
      </c>
      <c r="D1050" s="722" t="s">
        <v>1678</v>
      </c>
      <c r="E1050" s="564" t="s">
        <v>1679</v>
      </c>
      <c r="F1050" s="724" t="s">
        <v>1680</v>
      </c>
    </row>
    <row r="1051" spans="2:6" ht="29.5" x14ac:dyDescent="0.75">
      <c r="B1051" s="23">
        <v>1051</v>
      </c>
      <c r="C1051" s="501" t="str">
        <f t="shared" si="16"/>
        <v>User defined service group 32</v>
      </c>
      <c r="D1051" s="722" t="s">
        <v>1681</v>
      </c>
      <c r="E1051" s="564" t="s">
        <v>1682</v>
      </c>
      <c r="F1051" s="724" t="s">
        <v>1683</v>
      </c>
    </row>
    <row r="1052" spans="2:6" ht="29.5" x14ac:dyDescent="0.75">
      <c r="B1052" s="23">
        <v>1052</v>
      </c>
      <c r="C1052" s="501" t="str">
        <f t="shared" si="16"/>
        <v>User defined service group 33</v>
      </c>
      <c r="D1052" s="722" t="s">
        <v>1684</v>
      </c>
      <c r="E1052" s="564" t="s">
        <v>1685</v>
      </c>
      <c r="F1052" s="724" t="s">
        <v>1686</v>
      </c>
    </row>
    <row r="1053" spans="2:6" ht="29.5" x14ac:dyDescent="0.75">
      <c r="B1053" s="23">
        <v>1053</v>
      </c>
      <c r="C1053" s="501" t="str">
        <f t="shared" si="16"/>
        <v>User defined service group 34</v>
      </c>
      <c r="D1053" s="722" t="s">
        <v>1687</v>
      </c>
      <c r="E1053" s="564" t="s">
        <v>1688</v>
      </c>
      <c r="F1053" s="724" t="s">
        <v>1689</v>
      </c>
    </row>
    <row r="1054" spans="2:6" ht="29.5" x14ac:dyDescent="0.75">
      <c r="B1054" s="23">
        <v>1054</v>
      </c>
      <c r="C1054" s="501" t="str">
        <f t="shared" si="16"/>
        <v>User defined service group 35</v>
      </c>
      <c r="D1054" s="722" t="s">
        <v>1690</v>
      </c>
      <c r="E1054" s="564" t="s">
        <v>1691</v>
      </c>
      <c r="F1054" s="724" t="s">
        <v>1692</v>
      </c>
    </row>
    <row r="1055" spans="2:6" ht="29.5" x14ac:dyDescent="0.75">
      <c r="B1055" s="23">
        <v>1055</v>
      </c>
      <c r="C1055" s="501" t="str">
        <f t="shared" si="16"/>
        <v>User defined service group 36</v>
      </c>
      <c r="D1055" s="722" t="s">
        <v>1693</v>
      </c>
      <c r="E1055" s="564" t="s">
        <v>1694</v>
      </c>
      <c r="F1055" s="724" t="s">
        <v>1695</v>
      </c>
    </row>
    <row r="1056" spans="2:6" ht="29.5" x14ac:dyDescent="0.75">
      <c r="B1056" s="23">
        <v>1056</v>
      </c>
      <c r="C1056" s="501" t="str">
        <f t="shared" si="16"/>
        <v>User defined service group 37</v>
      </c>
      <c r="D1056" s="722" t="s">
        <v>1696</v>
      </c>
      <c r="E1056" s="564" t="s">
        <v>1697</v>
      </c>
      <c r="F1056" s="724" t="s">
        <v>1698</v>
      </c>
    </row>
    <row r="1057" spans="2:6" ht="29.5" x14ac:dyDescent="0.75">
      <c r="B1057" s="23">
        <v>1057</v>
      </c>
      <c r="C1057" s="501" t="str">
        <f t="shared" si="16"/>
        <v>User defined service group 38</v>
      </c>
      <c r="D1057" s="722" t="s">
        <v>1699</v>
      </c>
      <c r="E1057" s="564" t="s">
        <v>1700</v>
      </c>
      <c r="F1057" s="724" t="s">
        <v>1701</v>
      </c>
    </row>
    <row r="1058" spans="2:6" ht="29.5" x14ac:dyDescent="0.75">
      <c r="B1058" s="23">
        <v>1058</v>
      </c>
      <c r="C1058" s="501" t="str">
        <f t="shared" si="16"/>
        <v>User defined service group 39</v>
      </c>
      <c r="D1058" s="722" t="s">
        <v>1702</v>
      </c>
      <c r="E1058" s="564" t="s">
        <v>1703</v>
      </c>
      <c r="F1058" s="724" t="s">
        <v>1704</v>
      </c>
    </row>
    <row r="1059" spans="2:6" ht="29.5" x14ac:dyDescent="0.75">
      <c r="B1059" s="23">
        <v>1059</v>
      </c>
      <c r="C1059" s="501" t="str">
        <f t="shared" si="16"/>
        <v>User defined service group 40</v>
      </c>
      <c r="D1059" s="722" t="s">
        <v>1705</v>
      </c>
      <c r="E1059" s="564" t="s">
        <v>1706</v>
      </c>
      <c r="F1059" s="724" t="s">
        <v>1707</v>
      </c>
    </row>
    <row r="1060" spans="2:6" ht="29.5" x14ac:dyDescent="0.75">
      <c r="B1060" s="23">
        <v>1060</v>
      </c>
      <c r="C1060" s="501" t="str">
        <f t="shared" si="16"/>
        <v>User defined service group 41</v>
      </c>
      <c r="D1060" s="722" t="s">
        <v>1708</v>
      </c>
      <c r="E1060" s="564" t="s">
        <v>1709</v>
      </c>
      <c r="F1060" s="724" t="s">
        <v>1710</v>
      </c>
    </row>
    <row r="1061" spans="2:6" ht="29.5" x14ac:dyDescent="0.75">
      <c r="B1061" s="23">
        <v>1061</v>
      </c>
      <c r="C1061" s="501" t="str">
        <f t="shared" si="16"/>
        <v>User defined service group 42</v>
      </c>
      <c r="D1061" s="722" t="s">
        <v>1711</v>
      </c>
      <c r="E1061" s="564" t="s">
        <v>1712</v>
      </c>
      <c r="F1061" s="724" t="s">
        <v>1713</v>
      </c>
    </row>
    <row r="1062" spans="2:6" ht="29.5" x14ac:dyDescent="0.75">
      <c r="B1062" s="23">
        <v>1062</v>
      </c>
      <c r="C1062" s="501" t="str">
        <f t="shared" si="16"/>
        <v>User defined service group 43</v>
      </c>
      <c r="D1062" s="722" t="s">
        <v>1714</v>
      </c>
      <c r="E1062" s="564" t="s">
        <v>1715</v>
      </c>
      <c r="F1062" s="724" t="s">
        <v>1716</v>
      </c>
    </row>
    <row r="1063" spans="2:6" ht="29.5" x14ac:dyDescent="0.75">
      <c r="B1063" s="23">
        <v>1063</v>
      </c>
      <c r="C1063" s="501" t="str">
        <f t="shared" si="16"/>
        <v>User defined service group 44</v>
      </c>
      <c r="D1063" s="722" t="s">
        <v>1717</v>
      </c>
      <c r="E1063" s="564" t="s">
        <v>1718</v>
      </c>
      <c r="F1063" s="724" t="s">
        <v>1719</v>
      </c>
    </row>
    <row r="1064" spans="2:6" ht="29.5" x14ac:dyDescent="0.75">
      <c r="B1064" s="23">
        <v>1064</v>
      </c>
      <c r="C1064" s="501" t="str">
        <f t="shared" si="16"/>
        <v>User defined service group 45</v>
      </c>
      <c r="D1064" s="722" t="s">
        <v>1720</v>
      </c>
      <c r="E1064" s="564" t="s">
        <v>1721</v>
      </c>
      <c r="F1064" s="724" t="s">
        <v>1722</v>
      </c>
    </row>
    <row r="1065" spans="2:6" ht="29.5" x14ac:dyDescent="0.75">
      <c r="B1065" s="23">
        <v>1065</v>
      </c>
      <c r="C1065" s="501" t="str">
        <f t="shared" si="16"/>
        <v>User defined smart ready service 1</v>
      </c>
      <c r="D1065" s="722" t="s">
        <v>1723</v>
      </c>
      <c r="E1065" s="564" t="s">
        <v>1724</v>
      </c>
      <c r="F1065" s="724" t="s">
        <v>1725</v>
      </c>
    </row>
    <row r="1066" spans="2:6" ht="29.5" x14ac:dyDescent="0.75">
      <c r="B1066" s="23">
        <v>1066</v>
      </c>
      <c r="C1066" s="501" t="str">
        <f t="shared" si="16"/>
        <v>User defined smart ready service 2</v>
      </c>
      <c r="D1066" s="722" t="s">
        <v>1726</v>
      </c>
      <c r="E1066" s="564" t="s">
        <v>1727</v>
      </c>
      <c r="F1066" s="724" t="s">
        <v>1728</v>
      </c>
    </row>
    <row r="1067" spans="2:6" ht="29.5" x14ac:dyDescent="0.75">
      <c r="B1067" s="23">
        <v>1067</v>
      </c>
      <c r="C1067" s="501" t="str">
        <f t="shared" si="16"/>
        <v>User defined smart ready service 3</v>
      </c>
      <c r="D1067" s="722" t="s">
        <v>1729</v>
      </c>
      <c r="E1067" s="564" t="s">
        <v>1730</v>
      </c>
      <c r="F1067" s="724" t="s">
        <v>1731</v>
      </c>
    </row>
    <row r="1068" spans="2:6" ht="29.5" x14ac:dyDescent="0.75">
      <c r="B1068" s="23">
        <v>1068</v>
      </c>
      <c r="C1068" s="501" t="str">
        <f t="shared" si="16"/>
        <v>User defined smart ready service 4</v>
      </c>
      <c r="D1068" s="722" t="s">
        <v>1732</v>
      </c>
      <c r="E1068" s="564" t="s">
        <v>1733</v>
      </c>
      <c r="F1068" s="724" t="s">
        <v>1734</v>
      </c>
    </row>
    <row r="1069" spans="2:6" ht="29.5" x14ac:dyDescent="0.75">
      <c r="B1069" s="23">
        <v>1069</v>
      </c>
      <c r="C1069" s="501" t="str">
        <f t="shared" si="16"/>
        <v>User defined smart ready service 5</v>
      </c>
      <c r="D1069" s="722" t="s">
        <v>1735</v>
      </c>
      <c r="E1069" s="564" t="s">
        <v>1736</v>
      </c>
      <c r="F1069" s="724" t="s">
        <v>1737</v>
      </c>
    </row>
    <row r="1070" spans="2:6" ht="29.5" x14ac:dyDescent="0.75">
      <c r="B1070" s="23">
        <v>1070</v>
      </c>
      <c r="C1070" s="501" t="str">
        <f t="shared" si="16"/>
        <v>User defined smart ready service 6</v>
      </c>
      <c r="D1070" s="722" t="s">
        <v>1738</v>
      </c>
      <c r="E1070" s="564" t="s">
        <v>1739</v>
      </c>
      <c r="F1070" s="724" t="s">
        <v>1740</v>
      </c>
    </row>
    <row r="1071" spans="2:6" ht="29.5" x14ac:dyDescent="0.75">
      <c r="B1071" s="23">
        <v>1071</v>
      </c>
      <c r="C1071" s="501" t="str">
        <f t="shared" si="16"/>
        <v>User defined smart ready service 7</v>
      </c>
      <c r="D1071" s="722" t="s">
        <v>1741</v>
      </c>
      <c r="E1071" s="564" t="s">
        <v>1742</v>
      </c>
      <c r="F1071" s="724" t="s">
        <v>1743</v>
      </c>
    </row>
    <row r="1072" spans="2:6" ht="29.5" x14ac:dyDescent="0.75">
      <c r="B1072" s="23">
        <v>1072</v>
      </c>
      <c r="C1072" s="501" t="str">
        <f t="shared" si="16"/>
        <v>User defined smart ready service 8</v>
      </c>
      <c r="D1072" s="722" t="s">
        <v>1744</v>
      </c>
      <c r="E1072" s="564" t="s">
        <v>1745</v>
      </c>
      <c r="F1072" s="724" t="s">
        <v>1746</v>
      </c>
    </row>
    <row r="1073" spans="2:6" ht="29.5" x14ac:dyDescent="0.75">
      <c r="B1073" s="23">
        <v>1073</v>
      </c>
      <c r="C1073" s="501" t="str">
        <f t="shared" si="16"/>
        <v>User defined smart ready service 9</v>
      </c>
      <c r="D1073" s="722" t="s">
        <v>1747</v>
      </c>
      <c r="E1073" s="564" t="s">
        <v>1748</v>
      </c>
      <c r="F1073" s="724" t="s">
        <v>1749</v>
      </c>
    </row>
    <row r="1074" spans="2:6" ht="29.5" x14ac:dyDescent="0.75">
      <c r="B1074" s="23">
        <v>1074</v>
      </c>
      <c r="C1074" s="501" t="str">
        <f t="shared" si="16"/>
        <v>User defined smart ready service 10</v>
      </c>
      <c r="D1074" s="722" t="s">
        <v>1750</v>
      </c>
      <c r="E1074" s="564" t="s">
        <v>1751</v>
      </c>
      <c r="F1074" s="724" t="s">
        <v>1752</v>
      </c>
    </row>
    <row r="1075" spans="2:6" ht="29.5" x14ac:dyDescent="0.75">
      <c r="B1075" s="23">
        <v>1075</v>
      </c>
      <c r="C1075" s="501" t="str">
        <f t="shared" si="16"/>
        <v>User defined smart ready service 11</v>
      </c>
      <c r="D1075" s="722" t="s">
        <v>1753</v>
      </c>
      <c r="E1075" s="564" t="s">
        <v>1754</v>
      </c>
      <c r="F1075" s="724" t="s">
        <v>1755</v>
      </c>
    </row>
    <row r="1076" spans="2:6" ht="29.5" x14ac:dyDescent="0.75">
      <c r="B1076" s="23">
        <v>1076</v>
      </c>
      <c r="C1076" s="501" t="str">
        <f t="shared" si="16"/>
        <v>User defined smart ready service 12</v>
      </c>
      <c r="D1076" s="722" t="s">
        <v>1756</v>
      </c>
      <c r="E1076" s="564" t="s">
        <v>1757</v>
      </c>
      <c r="F1076" s="724" t="s">
        <v>1758</v>
      </c>
    </row>
    <row r="1077" spans="2:6" ht="29.5" x14ac:dyDescent="0.75">
      <c r="B1077" s="23">
        <v>1077</v>
      </c>
      <c r="C1077" s="501" t="str">
        <f t="shared" si="16"/>
        <v>User defined smart ready service 13</v>
      </c>
      <c r="D1077" s="722" t="s">
        <v>1759</v>
      </c>
      <c r="E1077" s="564" t="s">
        <v>1760</v>
      </c>
      <c r="F1077" s="724" t="s">
        <v>1761</v>
      </c>
    </row>
    <row r="1078" spans="2:6" ht="29.5" x14ac:dyDescent="0.75">
      <c r="B1078" s="23">
        <v>1078</v>
      </c>
      <c r="C1078" s="501" t="str">
        <f t="shared" si="16"/>
        <v>User defined smart ready service 14</v>
      </c>
      <c r="D1078" s="722" t="s">
        <v>1762</v>
      </c>
      <c r="E1078" s="564" t="s">
        <v>1763</v>
      </c>
      <c r="F1078" s="724" t="s">
        <v>1764</v>
      </c>
    </row>
    <row r="1079" spans="2:6" ht="29.5" x14ac:dyDescent="0.75">
      <c r="B1079" s="23">
        <v>1079</v>
      </c>
      <c r="C1079" s="501" t="str">
        <f t="shared" si="16"/>
        <v>User defined smart ready service 15</v>
      </c>
      <c r="D1079" s="722" t="s">
        <v>1765</v>
      </c>
      <c r="E1079" s="564" t="s">
        <v>1766</v>
      </c>
      <c r="F1079" s="724" t="s">
        <v>1767</v>
      </c>
    </row>
    <row r="1080" spans="2:6" ht="29.5" x14ac:dyDescent="0.75">
      <c r="B1080" s="23">
        <v>1080</v>
      </c>
      <c r="C1080" s="501" t="str">
        <f t="shared" si="16"/>
        <v>User defined smart ready service 16</v>
      </c>
      <c r="D1080" s="722" t="s">
        <v>1768</v>
      </c>
      <c r="E1080" s="564" t="s">
        <v>1769</v>
      </c>
      <c r="F1080" s="724" t="s">
        <v>1770</v>
      </c>
    </row>
    <row r="1081" spans="2:6" ht="29.5" x14ac:dyDescent="0.75">
      <c r="B1081" s="23">
        <v>1081</v>
      </c>
      <c r="C1081" s="501" t="str">
        <f t="shared" si="16"/>
        <v>User defined smart ready service 17</v>
      </c>
      <c r="D1081" s="722" t="s">
        <v>1771</v>
      </c>
      <c r="E1081" s="564" t="s">
        <v>1772</v>
      </c>
      <c r="F1081" s="724" t="s">
        <v>1773</v>
      </c>
    </row>
    <row r="1082" spans="2:6" ht="29.5" x14ac:dyDescent="0.75">
      <c r="B1082" s="23">
        <v>1082</v>
      </c>
      <c r="C1082" s="501" t="str">
        <f t="shared" si="16"/>
        <v>User defined smart ready service 18</v>
      </c>
      <c r="D1082" s="722" t="s">
        <v>1774</v>
      </c>
      <c r="E1082" s="564" t="s">
        <v>1775</v>
      </c>
      <c r="F1082" s="724" t="s">
        <v>1776</v>
      </c>
    </row>
    <row r="1083" spans="2:6" ht="29.5" x14ac:dyDescent="0.75">
      <c r="B1083" s="23">
        <v>1083</v>
      </c>
      <c r="C1083" s="501" t="str">
        <f t="shared" si="16"/>
        <v>User defined smart ready service 19</v>
      </c>
      <c r="D1083" s="722" t="s">
        <v>1777</v>
      </c>
      <c r="E1083" s="564" t="s">
        <v>1778</v>
      </c>
      <c r="F1083" s="724" t="s">
        <v>1779</v>
      </c>
    </row>
    <row r="1084" spans="2:6" ht="29.5" x14ac:dyDescent="0.75">
      <c r="B1084" s="23">
        <v>1084</v>
      </c>
      <c r="C1084" s="501" t="str">
        <f t="shared" si="16"/>
        <v>User defined smart ready service 20</v>
      </c>
      <c r="D1084" s="722" t="s">
        <v>1780</v>
      </c>
      <c r="E1084" s="564" t="s">
        <v>1781</v>
      </c>
      <c r="F1084" s="724" t="s">
        <v>1782</v>
      </c>
    </row>
    <row r="1085" spans="2:6" ht="29.5" x14ac:dyDescent="0.75">
      <c r="B1085" s="23">
        <v>1085</v>
      </c>
      <c r="C1085" s="501" t="str">
        <f t="shared" si="16"/>
        <v>User defined smart ready service 21</v>
      </c>
      <c r="D1085" s="722" t="s">
        <v>1783</v>
      </c>
      <c r="E1085" s="564" t="s">
        <v>1784</v>
      </c>
      <c r="F1085" s="724" t="s">
        <v>1785</v>
      </c>
    </row>
    <row r="1086" spans="2:6" ht="29.5" x14ac:dyDescent="0.75">
      <c r="B1086" s="23">
        <v>1086</v>
      </c>
      <c r="C1086" s="501" t="str">
        <f t="shared" si="16"/>
        <v>User defined smart ready service 22</v>
      </c>
      <c r="D1086" s="722" t="s">
        <v>1786</v>
      </c>
      <c r="E1086" s="564" t="s">
        <v>1787</v>
      </c>
      <c r="F1086" s="724" t="s">
        <v>1788</v>
      </c>
    </row>
    <row r="1087" spans="2:6" ht="29.5" x14ac:dyDescent="0.75">
      <c r="B1087" s="23">
        <v>1087</v>
      </c>
      <c r="C1087" s="501" t="str">
        <f t="shared" si="16"/>
        <v>User defined smart ready service 23</v>
      </c>
      <c r="D1087" s="722" t="s">
        <v>1789</v>
      </c>
      <c r="E1087" s="564" t="s">
        <v>1790</v>
      </c>
      <c r="F1087" s="724" t="s">
        <v>1791</v>
      </c>
    </row>
    <row r="1088" spans="2:6" ht="29.5" x14ac:dyDescent="0.75">
      <c r="B1088" s="23">
        <v>1088</v>
      </c>
      <c r="C1088" s="501" t="str">
        <f t="shared" si="16"/>
        <v>User defined smart ready service 24</v>
      </c>
      <c r="D1088" s="722" t="s">
        <v>1792</v>
      </c>
      <c r="E1088" s="564" t="s">
        <v>1793</v>
      </c>
      <c r="F1088" s="724" t="s">
        <v>1794</v>
      </c>
    </row>
    <row r="1089" spans="2:6" ht="29.5" x14ac:dyDescent="0.75">
      <c r="B1089" s="23">
        <v>1089</v>
      </c>
      <c r="C1089" s="501" t="str">
        <f t="shared" si="16"/>
        <v>User defined smart ready service 25</v>
      </c>
      <c r="D1089" s="722" t="s">
        <v>1795</v>
      </c>
      <c r="E1089" s="564" t="s">
        <v>1796</v>
      </c>
      <c r="F1089" s="724" t="s">
        <v>1797</v>
      </c>
    </row>
    <row r="1090" spans="2:6" ht="29.5" x14ac:dyDescent="0.75">
      <c r="B1090" s="23">
        <v>1090</v>
      </c>
      <c r="C1090" s="501" t="str">
        <f t="shared" ref="C1090:C1153" si="17">HLOOKUP($C$1,$D$1:$I$9948,$B1090,FALSE)</f>
        <v>User defined smart ready service 26</v>
      </c>
      <c r="D1090" s="722" t="s">
        <v>1798</v>
      </c>
      <c r="E1090" s="564" t="s">
        <v>1799</v>
      </c>
      <c r="F1090" s="724" t="s">
        <v>1800</v>
      </c>
    </row>
    <row r="1091" spans="2:6" ht="29.5" x14ac:dyDescent="0.75">
      <c r="B1091" s="23">
        <v>1091</v>
      </c>
      <c r="C1091" s="501" t="str">
        <f t="shared" si="17"/>
        <v>User defined smart ready service 27</v>
      </c>
      <c r="D1091" s="722" t="s">
        <v>1801</v>
      </c>
      <c r="E1091" s="564" t="s">
        <v>1802</v>
      </c>
      <c r="F1091" s="724" t="s">
        <v>1803</v>
      </c>
    </row>
    <row r="1092" spans="2:6" ht="29.5" x14ac:dyDescent="0.75">
      <c r="B1092" s="23">
        <v>1092</v>
      </c>
      <c r="C1092" s="501" t="str">
        <f t="shared" si="17"/>
        <v>User defined smart ready service 28</v>
      </c>
      <c r="D1092" s="722" t="s">
        <v>1804</v>
      </c>
      <c r="E1092" s="564" t="s">
        <v>1805</v>
      </c>
      <c r="F1092" s="724" t="s">
        <v>1806</v>
      </c>
    </row>
    <row r="1093" spans="2:6" ht="29.5" x14ac:dyDescent="0.75">
      <c r="B1093" s="23">
        <v>1093</v>
      </c>
      <c r="C1093" s="501" t="str">
        <f t="shared" si="17"/>
        <v>User defined smart ready service 29</v>
      </c>
      <c r="D1093" s="722" t="s">
        <v>1807</v>
      </c>
      <c r="E1093" s="564" t="s">
        <v>1808</v>
      </c>
      <c r="F1093" s="724" t="s">
        <v>1809</v>
      </c>
    </row>
    <row r="1094" spans="2:6" ht="29.5" x14ac:dyDescent="0.75">
      <c r="B1094" s="23">
        <v>1094</v>
      </c>
      <c r="C1094" s="501" t="str">
        <f t="shared" si="17"/>
        <v>User defined smart ready service 30</v>
      </c>
      <c r="D1094" s="722" t="s">
        <v>1810</v>
      </c>
      <c r="E1094" s="564" t="s">
        <v>1811</v>
      </c>
      <c r="F1094" s="724" t="s">
        <v>1812</v>
      </c>
    </row>
    <row r="1095" spans="2:6" ht="29.5" x14ac:dyDescent="0.75">
      <c r="B1095" s="23">
        <v>1095</v>
      </c>
      <c r="C1095" s="501" t="str">
        <f t="shared" si="17"/>
        <v>User defined smart ready service 31</v>
      </c>
      <c r="D1095" s="722" t="s">
        <v>1813</v>
      </c>
      <c r="E1095" s="564" t="s">
        <v>1814</v>
      </c>
      <c r="F1095" s="724" t="s">
        <v>1815</v>
      </c>
    </row>
    <row r="1096" spans="2:6" ht="29.5" x14ac:dyDescent="0.75">
      <c r="B1096" s="23">
        <v>1096</v>
      </c>
      <c r="C1096" s="501" t="str">
        <f t="shared" si="17"/>
        <v>User defined smart ready service 32</v>
      </c>
      <c r="D1096" s="722" t="s">
        <v>1816</v>
      </c>
      <c r="E1096" s="564" t="s">
        <v>1817</v>
      </c>
      <c r="F1096" s="724" t="s">
        <v>1818</v>
      </c>
    </row>
    <row r="1097" spans="2:6" ht="29.5" x14ac:dyDescent="0.75">
      <c r="B1097" s="23">
        <v>1097</v>
      </c>
      <c r="C1097" s="501" t="str">
        <f t="shared" si="17"/>
        <v>User defined smart ready service 33</v>
      </c>
      <c r="D1097" s="722" t="s">
        <v>1819</v>
      </c>
      <c r="E1097" s="564" t="s">
        <v>1820</v>
      </c>
      <c r="F1097" s="724" t="s">
        <v>1821</v>
      </c>
    </row>
    <row r="1098" spans="2:6" ht="29.5" x14ac:dyDescent="0.75">
      <c r="B1098" s="23">
        <v>1098</v>
      </c>
      <c r="C1098" s="501" t="str">
        <f t="shared" si="17"/>
        <v>User defined smart ready service 34</v>
      </c>
      <c r="D1098" s="722" t="s">
        <v>1822</v>
      </c>
      <c r="E1098" s="564" t="s">
        <v>1823</v>
      </c>
      <c r="F1098" s="724" t="s">
        <v>1824</v>
      </c>
    </row>
    <row r="1099" spans="2:6" ht="29.5" x14ac:dyDescent="0.75">
      <c r="B1099" s="23">
        <v>1099</v>
      </c>
      <c r="C1099" s="501" t="str">
        <f t="shared" si="17"/>
        <v>User defined smart ready service 35</v>
      </c>
      <c r="D1099" s="722" t="s">
        <v>1825</v>
      </c>
      <c r="E1099" s="564" t="s">
        <v>1826</v>
      </c>
      <c r="F1099" s="724" t="s">
        <v>1827</v>
      </c>
    </row>
    <row r="1100" spans="2:6" ht="29.5" x14ac:dyDescent="0.75">
      <c r="B1100" s="23">
        <v>1100</v>
      </c>
      <c r="C1100" s="501" t="str">
        <f t="shared" si="17"/>
        <v>User defined smart ready service 36</v>
      </c>
      <c r="D1100" s="722" t="s">
        <v>1828</v>
      </c>
      <c r="E1100" s="564" t="s">
        <v>1829</v>
      </c>
      <c r="F1100" s="724" t="s">
        <v>1830</v>
      </c>
    </row>
    <row r="1101" spans="2:6" ht="29.5" x14ac:dyDescent="0.75">
      <c r="B1101" s="23">
        <v>1101</v>
      </c>
      <c r="C1101" s="501" t="str">
        <f t="shared" si="17"/>
        <v>User defined smart ready service 37</v>
      </c>
      <c r="D1101" s="722" t="s">
        <v>1831</v>
      </c>
      <c r="E1101" s="564" t="s">
        <v>1832</v>
      </c>
      <c r="F1101" s="724" t="s">
        <v>1833</v>
      </c>
    </row>
    <row r="1102" spans="2:6" ht="29.5" x14ac:dyDescent="0.75">
      <c r="B1102" s="23">
        <v>1102</v>
      </c>
      <c r="C1102" s="501" t="str">
        <f t="shared" si="17"/>
        <v>User defined smart ready service 38</v>
      </c>
      <c r="D1102" s="722" t="s">
        <v>1834</v>
      </c>
      <c r="E1102" s="564" t="s">
        <v>1835</v>
      </c>
      <c r="F1102" s="724" t="s">
        <v>1836</v>
      </c>
    </row>
    <row r="1103" spans="2:6" ht="29.5" x14ac:dyDescent="0.75">
      <c r="B1103" s="23">
        <v>1103</v>
      </c>
      <c r="C1103" s="501" t="str">
        <f t="shared" si="17"/>
        <v>User defined smart ready service 39</v>
      </c>
      <c r="D1103" s="722" t="s">
        <v>1837</v>
      </c>
      <c r="E1103" s="564" t="s">
        <v>1838</v>
      </c>
      <c r="F1103" s="724" t="s">
        <v>1839</v>
      </c>
    </row>
    <row r="1104" spans="2:6" ht="29.5" x14ac:dyDescent="0.75">
      <c r="B1104" s="23">
        <v>1104</v>
      </c>
      <c r="C1104" s="501" t="str">
        <f t="shared" si="17"/>
        <v>User defined smart ready service 40</v>
      </c>
      <c r="D1104" s="722" t="s">
        <v>1840</v>
      </c>
      <c r="E1104" s="564" t="s">
        <v>1841</v>
      </c>
      <c r="F1104" s="724" t="s">
        <v>1842</v>
      </c>
    </row>
    <row r="1105" spans="2:6" ht="29.5" x14ac:dyDescent="0.75">
      <c r="B1105" s="23">
        <v>1105</v>
      </c>
      <c r="C1105" s="501" t="str">
        <f t="shared" si="17"/>
        <v>User defined smart ready service 41</v>
      </c>
      <c r="D1105" s="722" t="s">
        <v>1843</v>
      </c>
      <c r="E1105" s="564" t="s">
        <v>1844</v>
      </c>
      <c r="F1105" s="724" t="s">
        <v>1845</v>
      </c>
    </row>
    <row r="1106" spans="2:6" ht="29.5" x14ac:dyDescent="0.75">
      <c r="B1106" s="23">
        <v>1106</v>
      </c>
      <c r="C1106" s="501" t="str">
        <f t="shared" si="17"/>
        <v>User defined smart ready service 42</v>
      </c>
      <c r="D1106" s="722" t="s">
        <v>1846</v>
      </c>
      <c r="E1106" s="564" t="s">
        <v>1847</v>
      </c>
      <c r="F1106" s="724" t="s">
        <v>1848</v>
      </c>
    </row>
    <row r="1107" spans="2:6" ht="29.5" x14ac:dyDescent="0.75">
      <c r="B1107" s="23">
        <v>1107</v>
      </c>
      <c r="C1107" s="501" t="str">
        <f t="shared" si="17"/>
        <v>User defined smart ready service 43</v>
      </c>
      <c r="D1107" s="722" t="s">
        <v>1849</v>
      </c>
      <c r="E1107" s="564" t="s">
        <v>1850</v>
      </c>
      <c r="F1107" s="724" t="s">
        <v>1851</v>
      </c>
    </row>
    <row r="1108" spans="2:6" ht="29.5" x14ac:dyDescent="0.75">
      <c r="B1108" s="23">
        <v>1108</v>
      </c>
      <c r="C1108" s="501" t="str">
        <f t="shared" si="17"/>
        <v>User defined smart ready service 44</v>
      </c>
      <c r="D1108" s="722" t="s">
        <v>1852</v>
      </c>
      <c r="E1108" s="564" t="s">
        <v>1853</v>
      </c>
      <c r="F1108" s="724" t="s">
        <v>1854</v>
      </c>
    </row>
    <row r="1109" spans="2:6" ht="29.5" x14ac:dyDescent="0.75">
      <c r="B1109" s="23">
        <v>1109</v>
      </c>
      <c r="C1109" s="501" t="str">
        <f t="shared" si="17"/>
        <v>User defined smart ready service 45</v>
      </c>
      <c r="D1109" s="722" t="s">
        <v>1855</v>
      </c>
      <c r="E1109" s="564" t="s">
        <v>1856</v>
      </c>
      <c r="F1109" s="724" t="s">
        <v>1857</v>
      </c>
    </row>
    <row r="1110" spans="2:6" x14ac:dyDescent="0.75">
      <c r="B1110" s="23">
        <v>1110</v>
      </c>
      <c r="C1110" s="501" t="str">
        <f t="shared" si="17"/>
        <v>User defined level 1-0</v>
      </c>
      <c r="D1110" s="722" t="s">
        <v>1858</v>
      </c>
      <c r="E1110" s="564" t="s">
        <v>1859</v>
      </c>
      <c r="F1110" s="724" t="s">
        <v>1860</v>
      </c>
    </row>
    <row r="1111" spans="2:6" x14ac:dyDescent="0.75">
      <c r="B1111" s="23">
        <v>1111</v>
      </c>
      <c r="C1111" s="501" t="str">
        <f t="shared" si="17"/>
        <v>User defined level 1-1</v>
      </c>
      <c r="D1111" s="722" t="s">
        <v>1861</v>
      </c>
      <c r="E1111" s="564" t="s">
        <v>1862</v>
      </c>
      <c r="F1111" s="724" t="s">
        <v>1863</v>
      </c>
    </row>
    <row r="1112" spans="2:6" x14ac:dyDescent="0.75">
      <c r="B1112" s="23">
        <v>1112</v>
      </c>
      <c r="C1112" s="501" t="str">
        <f t="shared" si="17"/>
        <v>User defined level 1-2</v>
      </c>
      <c r="D1112" s="722" t="s">
        <v>1864</v>
      </c>
      <c r="E1112" s="564" t="s">
        <v>1865</v>
      </c>
      <c r="F1112" s="724" t="s">
        <v>1866</v>
      </c>
    </row>
    <row r="1113" spans="2:6" x14ac:dyDescent="0.75">
      <c r="B1113" s="23">
        <v>1113</v>
      </c>
      <c r="C1113" s="501" t="str">
        <f t="shared" si="17"/>
        <v>User defined level 1-3</v>
      </c>
      <c r="D1113" s="722" t="s">
        <v>1867</v>
      </c>
      <c r="E1113" s="564" t="s">
        <v>1868</v>
      </c>
      <c r="F1113" s="724" t="s">
        <v>1869</v>
      </c>
    </row>
    <row r="1114" spans="2:6" x14ac:dyDescent="0.75">
      <c r="B1114" s="23">
        <v>1114</v>
      </c>
      <c r="C1114" s="501" t="str">
        <f t="shared" si="17"/>
        <v>User defined level 1-4</v>
      </c>
      <c r="D1114" s="722" t="s">
        <v>1870</v>
      </c>
      <c r="E1114" s="564" t="s">
        <v>1871</v>
      </c>
      <c r="F1114" s="724" t="s">
        <v>1872</v>
      </c>
    </row>
    <row r="1115" spans="2:6" ht="29.5" x14ac:dyDescent="0.75">
      <c r="B1115" s="23">
        <v>1115</v>
      </c>
      <c r="C1115" s="501" t="str">
        <f t="shared" si="17"/>
        <v>Please define your preconditions for this service</v>
      </c>
      <c r="D1115" s="502" t="s">
        <v>1873</v>
      </c>
      <c r="E1115" s="564" t="s">
        <v>1874</v>
      </c>
      <c r="F1115" s="504" t="s">
        <v>1875</v>
      </c>
    </row>
    <row r="1116" spans="2:6" x14ac:dyDescent="0.75">
      <c r="B1116" s="23">
        <v>1116</v>
      </c>
      <c r="C1116" s="501">
        <f t="shared" si="17"/>
        <v>0</v>
      </c>
      <c r="E1116" s="517"/>
      <c r="F1116" s="504"/>
    </row>
    <row r="1117" spans="2:6" x14ac:dyDescent="0.75">
      <c r="B1117" s="23">
        <v>1117</v>
      </c>
      <c r="C1117" s="501" t="str">
        <f t="shared" si="17"/>
        <v>ASSESSMENT DATE</v>
      </c>
      <c r="D1117" s="502" t="s">
        <v>1876</v>
      </c>
      <c r="E1117" s="517" t="s">
        <v>1877</v>
      </c>
      <c r="F1117" s="504" t="s">
        <v>1878</v>
      </c>
    </row>
    <row r="1118" spans="2:6" x14ac:dyDescent="0.75">
      <c r="B1118" s="23">
        <v>1118</v>
      </c>
      <c r="C1118" s="501" t="str">
        <f t="shared" si="17"/>
        <v>Year</v>
      </c>
      <c r="D1118" s="502" t="s">
        <v>1879</v>
      </c>
      <c r="E1118" s="517" t="s">
        <v>1880</v>
      </c>
      <c r="F1118" s="504" t="s">
        <v>1881</v>
      </c>
    </row>
    <row r="1119" spans="2:6" x14ac:dyDescent="0.75">
      <c r="B1119" s="23">
        <v>1119</v>
      </c>
      <c r="C1119" s="501" t="str">
        <f t="shared" si="17"/>
        <v>Month</v>
      </c>
      <c r="D1119" s="502" t="s">
        <v>1882</v>
      </c>
      <c r="E1119" s="517" t="s">
        <v>1883</v>
      </c>
      <c r="F1119" s="504" t="s">
        <v>1884</v>
      </c>
    </row>
    <row r="1120" spans="2:6" x14ac:dyDescent="0.75">
      <c r="B1120" s="23">
        <v>1120</v>
      </c>
      <c r="C1120" s="501" t="str">
        <f t="shared" si="17"/>
        <v>Day</v>
      </c>
      <c r="D1120" s="502" t="s">
        <v>1885</v>
      </c>
      <c r="E1120" s="517" t="s">
        <v>1886</v>
      </c>
      <c r="F1120" s="504" t="s">
        <v>1887</v>
      </c>
    </row>
    <row r="1121" spans="2:6" x14ac:dyDescent="0.75">
      <c r="B1121" s="23">
        <v>1121</v>
      </c>
      <c r="C1121" s="501">
        <f t="shared" si="17"/>
        <v>1</v>
      </c>
      <c r="D1121" s="502">
        <v>1</v>
      </c>
      <c r="E1121" s="502">
        <v>1</v>
      </c>
      <c r="F1121" s="504">
        <v>1</v>
      </c>
    </row>
    <row r="1122" spans="2:6" x14ac:dyDescent="0.75">
      <c r="B1122" s="23">
        <v>1122</v>
      </c>
      <c r="C1122" s="501">
        <f t="shared" si="17"/>
        <v>2</v>
      </c>
      <c r="D1122" s="502">
        <v>2</v>
      </c>
      <c r="E1122" s="502">
        <v>2</v>
      </c>
      <c r="F1122" s="504">
        <v>2</v>
      </c>
    </row>
    <row r="1123" spans="2:6" x14ac:dyDescent="0.75">
      <c r="B1123" s="23">
        <v>1123</v>
      </c>
      <c r="C1123" s="501">
        <f t="shared" si="17"/>
        <v>3</v>
      </c>
      <c r="D1123" s="502">
        <v>3</v>
      </c>
      <c r="E1123" s="502">
        <v>3</v>
      </c>
      <c r="F1123" s="504">
        <v>3</v>
      </c>
    </row>
    <row r="1124" spans="2:6" x14ac:dyDescent="0.75">
      <c r="B1124" s="23">
        <v>1124</v>
      </c>
      <c r="C1124" s="501">
        <f t="shared" si="17"/>
        <v>4</v>
      </c>
      <c r="D1124" s="502">
        <v>4</v>
      </c>
      <c r="E1124" s="502">
        <v>4</v>
      </c>
      <c r="F1124" s="504">
        <v>4</v>
      </c>
    </row>
    <row r="1125" spans="2:6" x14ac:dyDescent="0.75">
      <c r="B1125" s="23">
        <v>1125</v>
      </c>
      <c r="C1125" s="501">
        <f t="shared" si="17"/>
        <v>5</v>
      </c>
      <c r="D1125" s="502">
        <v>5</v>
      </c>
      <c r="E1125" s="502">
        <v>5</v>
      </c>
      <c r="F1125" s="504">
        <v>5</v>
      </c>
    </row>
    <row r="1126" spans="2:6" x14ac:dyDescent="0.75">
      <c r="B1126" s="23">
        <v>1126</v>
      </c>
      <c r="C1126" s="501">
        <f t="shared" si="17"/>
        <v>6</v>
      </c>
      <c r="D1126" s="502">
        <v>6</v>
      </c>
      <c r="E1126" s="502">
        <v>6</v>
      </c>
      <c r="F1126" s="504">
        <v>6</v>
      </c>
    </row>
    <row r="1127" spans="2:6" x14ac:dyDescent="0.75">
      <c r="B1127" s="23">
        <v>1127</v>
      </c>
      <c r="C1127" s="501">
        <f t="shared" si="17"/>
        <v>7</v>
      </c>
      <c r="D1127" s="502">
        <v>7</v>
      </c>
      <c r="E1127" s="502">
        <v>7</v>
      </c>
      <c r="F1127" s="504">
        <v>7</v>
      </c>
    </row>
    <row r="1128" spans="2:6" x14ac:dyDescent="0.75">
      <c r="B1128" s="23">
        <v>1128</v>
      </c>
      <c r="C1128" s="501">
        <f t="shared" si="17"/>
        <v>8</v>
      </c>
      <c r="D1128" s="502">
        <v>8</v>
      </c>
      <c r="E1128" s="502">
        <v>8</v>
      </c>
      <c r="F1128" s="504">
        <v>8</v>
      </c>
    </row>
    <row r="1129" spans="2:6" x14ac:dyDescent="0.75">
      <c r="B1129" s="23">
        <v>1129</v>
      </c>
      <c r="C1129" s="501">
        <f t="shared" si="17"/>
        <v>9</v>
      </c>
      <c r="D1129" s="502">
        <v>9</v>
      </c>
      <c r="E1129" s="502">
        <v>9</v>
      </c>
      <c r="F1129" s="504">
        <v>9</v>
      </c>
    </row>
    <row r="1130" spans="2:6" x14ac:dyDescent="0.75">
      <c r="B1130" s="23">
        <v>1130</v>
      </c>
      <c r="C1130" s="501">
        <f t="shared" si="17"/>
        <v>10</v>
      </c>
      <c r="D1130" s="502">
        <v>10</v>
      </c>
      <c r="E1130" s="502">
        <v>10</v>
      </c>
      <c r="F1130" s="504">
        <v>10</v>
      </c>
    </row>
    <row r="1131" spans="2:6" x14ac:dyDescent="0.75">
      <c r="B1131" s="23">
        <v>1131</v>
      </c>
      <c r="C1131" s="501">
        <f t="shared" si="17"/>
        <v>11</v>
      </c>
      <c r="D1131" s="502">
        <v>11</v>
      </c>
      <c r="E1131" s="502">
        <v>11</v>
      </c>
      <c r="F1131" s="504">
        <v>11</v>
      </c>
    </row>
    <row r="1132" spans="2:6" x14ac:dyDescent="0.75">
      <c r="B1132" s="23">
        <v>1132</v>
      </c>
      <c r="C1132" s="501">
        <f t="shared" si="17"/>
        <v>12</v>
      </c>
      <c r="D1132" s="502">
        <v>12</v>
      </c>
      <c r="E1132" s="502">
        <v>12</v>
      </c>
      <c r="F1132" s="504">
        <v>12</v>
      </c>
    </row>
    <row r="1133" spans="2:6" x14ac:dyDescent="0.75">
      <c r="B1133" s="23">
        <v>1133</v>
      </c>
      <c r="C1133" s="501">
        <f t="shared" si="17"/>
        <v>1</v>
      </c>
      <c r="D1133" s="502">
        <v>1</v>
      </c>
      <c r="E1133" s="502">
        <v>1</v>
      </c>
      <c r="F1133" s="504">
        <v>1</v>
      </c>
    </row>
    <row r="1134" spans="2:6" x14ac:dyDescent="0.75">
      <c r="B1134" s="23">
        <v>1134</v>
      </c>
      <c r="C1134" s="501">
        <f t="shared" si="17"/>
        <v>2</v>
      </c>
      <c r="D1134" s="502">
        <v>2</v>
      </c>
      <c r="E1134" s="502">
        <v>2</v>
      </c>
      <c r="F1134" s="504">
        <v>2</v>
      </c>
    </row>
    <row r="1135" spans="2:6" x14ac:dyDescent="0.75">
      <c r="B1135" s="23">
        <v>1135</v>
      </c>
      <c r="C1135" s="501">
        <f t="shared" si="17"/>
        <v>3</v>
      </c>
      <c r="D1135" s="502">
        <v>3</v>
      </c>
      <c r="E1135" s="502">
        <v>3</v>
      </c>
      <c r="F1135" s="504">
        <v>3</v>
      </c>
    </row>
    <row r="1136" spans="2:6" x14ac:dyDescent="0.75">
      <c r="B1136" s="23">
        <v>1136</v>
      </c>
      <c r="C1136" s="501">
        <f t="shared" si="17"/>
        <v>4</v>
      </c>
      <c r="D1136" s="502">
        <v>4</v>
      </c>
      <c r="E1136" s="502">
        <v>4</v>
      </c>
      <c r="F1136" s="504">
        <v>4</v>
      </c>
    </row>
    <row r="1137" spans="2:6" x14ac:dyDescent="0.75">
      <c r="B1137" s="23">
        <v>1137</v>
      </c>
      <c r="C1137" s="501">
        <f t="shared" si="17"/>
        <v>5</v>
      </c>
      <c r="D1137" s="502">
        <v>5</v>
      </c>
      <c r="E1137" s="502">
        <v>5</v>
      </c>
      <c r="F1137" s="504">
        <v>5</v>
      </c>
    </row>
    <row r="1138" spans="2:6" x14ac:dyDescent="0.75">
      <c r="B1138" s="23">
        <v>1138</v>
      </c>
      <c r="C1138" s="501">
        <f t="shared" si="17"/>
        <v>6</v>
      </c>
      <c r="D1138" s="502">
        <v>6</v>
      </c>
      <c r="E1138" s="502">
        <v>6</v>
      </c>
      <c r="F1138" s="504">
        <v>6</v>
      </c>
    </row>
    <row r="1139" spans="2:6" x14ac:dyDescent="0.75">
      <c r="B1139" s="23">
        <v>1139</v>
      </c>
      <c r="C1139" s="501">
        <f t="shared" si="17"/>
        <v>7</v>
      </c>
      <c r="D1139" s="502">
        <v>7</v>
      </c>
      <c r="E1139" s="502">
        <v>7</v>
      </c>
      <c r="F1139" s="504">
        <v>7</v>
      </c>
    </row>
    <row r="1140" spans="2:6" x14ac:dyDescent="0.75">
      <c r="B1140" s="23">
        <v>1140</v>
      </c>
      <c r="C1140" s="501">
        <f t="shared" si="17"/>
        <v>8</v>
      </c>
      <c r="D1140" s="502">
        <v>8</v>
      </c>
      <c r="E1140" s="502">
        <v>8</v>
      </c>
      <c r="F1140" s="504">
        <v>8</v>
      </c>
    </row>
    <row r="1141" spans="2:6" x14ac:dyDescent="0.75">
      <c r="B1141" s="23">
        <v>1141</v>
      </c>
      <c r="C1141" s="501">
        <f t="shared" si="17"/>
        <v>9</v>
      </c>
      <c r="D1141" s="502">
        <v>9</v>
      </c>
      <c r="E1141" s="502">
        <v>9</v>
      </c>
      <c r="F1141" s="504">
        <v>9</v>
      </c>
    </row>
    <row r="1142" spans="2:6" x14ac:dyDescent="0.75">
      <c r="B1142" s="23">
        <v>1142</v>
      </c>
      <c r="C1142" s="501">
        <f t="shared" si="17"/>
        <v>10</v>
      </c>
      <c r="D1142" s="502">
        <v>10</v>
      </c>
      <c r="E1142" s="502">
        <v>10</v>
      </c>
      <c r="F1142" s="504">
        <v>10</v>
      </c>
    </row>
    <row r="1143" spans="2:6" x14ac:dyDescent="0.75">
      <c r="B1143" s="23">
        <v>1143</v>
      </c>
      <c r="C1143" s="501">
        <f t="shared" si="17"/>
        <v>11</v>
      </c>
      <c r="D1143" s="502">
        <v>11</v>
      </c>
      <c r="E1143" s="502">
        <v>11</v>
      </c>
      <c r="F1143" s="504">
        <v>11</v>
      </c>
    </row>
    <row r="1144" spans="2:6" x14ac:dyDescent="0.75">
      <c r="B1144" s="23">
        <v>1144</v>
      </c>
      <c r="C1144" s="501">
        <f t="shared" si="17"/>
        <v>12</v>
      </c>
      <c r="D1144" s="502">
        <v>12</v>
      </c>
      <c r="E1144" s="502">
        <v>12</v>
      </c>
      <c r="F1144" s="504">
        <v>12</v>
      </c>
    </row>
    <row r="1145" spans="2:6" x14ac:dyDescent="0.75">
      <c r="B1145" s="23">
        <v>1145</v>
      </c>
      <c r="C1145" s="501">
        <f t="shared" si="17"/>
        <v>13</v>
      </c>
      <c r="D1145" s="502">
        <v>13</v>
      </c>
      <c r="E1145" s="502">
        <v>13</v>
      </c>
      <c r="F1145" s="504">
        <v>13</v>
      </c>
    </row>
    <row r="1146" spans="2:6" x14ac:dyDescent="0.75">
      <c r="B1146" s="23">
        <v>1146</v>
      </c>
      <c r="C1146" s="501">
        <f t="shared" si="17"/>
        <v>14</v>
      </c>
      <c r="D1146" s="502">
        <v>14</v>
      </c>
      <c r="E1146" s="502">
        <v>14</v>
      </c>
      <c r="F1146" s="504">
        <v>14</v>
      </c>
    </row>
    <row r="1147" spans="2:6" x14ac:dyDescent="0.75">
      <c r="B1147" s="23">
        <v>1147</v>
      </c>
      <c r="C1147" s="501">
        <f t="shared" si="17"/>
        <v>15</v>
      </c>
      <c r="D1147" s="502">
        <v>15</v>
      </c>
      <c r="E1147" s="502">
        <v>15</v>
      </c>
      <c r="F1147" s="504">
        <v>15</v>
      </c>
    </row>
    <row r="1148" spans="2:6" x14ac:dyDescent="0.75">
      <c r="B1148" s="23">
        <v>1148</v>
      </c>
      <c r="C1148" s="501">
        <f t="shared" si="17"/>
        <v>16</v>
      </c>
      <c r="D1148" s="502">
        <v>16</v>
      </c>
      <c r="E1148" s="502">
        <v>16</v>
      </c>
      <c r="F1148" s="504">
        <v>16</v>
      </c>
    </row>
    <row r="1149" spans="2:6" x14ac:dyDescent="0.75">
      <c r="B1149" s="23">
        <v>1149</v>
      </c>
      <c r="C1149" s="501">
        <f t="shared" si="17"/>
        <v>17</v>
      </c>
      <c r="D1149" s="502">
        <v>17</v>
      </c>
      <c r="E1149" s="502">
        <v>17</v>
      </c>
      <c r="F1149" s="504">
        <v>17</v>
      </c>
    </row>
    <row r="1150" spans="2:6" x14ac:dyDescent="0.75">
      <c r="B1150" s="23">
        <v>1150</v>
      </c>
      <c r="C1150" s="501">
        <f t="shared" si="17"/>
        <v>18</v>
      </c>
      <c r="D1150" s="502">
        <v>18</v>
      </c>
      <c r="E1150" s="502">
        <v>18</v>
      </c>
      <c r="F1150" s="504">
        <v>18</v>
      </c>
    </row>
    <row r="1151" spans="2:6" x14ac:dyDescent="0.75">
      <c r="B1151" s="23">
        <v>1151</v>
      </c>
      <c r="C1151" s="501">
        <f t="shared" si="17"/>
        <v>19</v>
      </c>
      <c r="D1151" s="502">
        <v>19</v>
      </c>
      <c r="E1151" s="502">
        <v>19</v>
      </c>
      <c r="F1151" s="504">
        <v>19</v>
      </c>
    </row>
    <row r="1152" spans="2:6" x14ac:dyDescent="0.75">
      <c r="B1152" s="23">
        <v>1152</v>
      </c>
      <c r="C1152" s="501">
        <f t="shared" si="17"/>
        <v>20</v>
      </c>
      <c r="D1152" s="502">
        <v>20</v>
      </c>
      <c r="E1152" s="502">
        <v>20</v>
      </c>
      <c r="F1152" s="504">
        <v>20</v>
      </c>
    </row>
    <row r="1153" spans="2:6" x14ac:dyDescent="0.75">
      <c r="B1153" s="23">
        <v>1153</v>
      </c>
      <c r="C1153" s="501">
        <f t="shared" si="17"/>
        <v>21</v>
      </c>
      <c r="D1153" s="502">
        <v>21</v>
      </c>
      <c r="E1153" s="502">
        <v>21</v>
      </c>
      <c r="F1153" s="504">
        <v>21</v>
      </c>
    </row>
    <row r="1154" spans="2:6" x14ac:dyDescent="0.75">
      <c r="B1154" s="23">
        <v>1154</v>
      </c>
      <c r="C1154" s="501">
        <f t="shared" ref="C1154:C1217" si="18">HLOOKUP($C$1,$D$1:$I$9948,$B1154,FALSE)</f>
        <v>22</v>
      </c>
      <c r="D1154" s="502">
        <v>22</v>
      </c>
      <c r="E1154" s="502">
        <v>22</v>
      </c>
      <c r="F1154" s="504">
        <v>22</v>
      </c>
    </row>
    <row r="1155" spans="2:6" x14ac:dyDescent="0.75">
      <c r="B1155" s="23">
        <v>1155</v>
      </c>
      <c r="C1155" s="501">
        <f t="shared" si="18"/>
        <v>23</v>
      </c>
      <c r="D1155" s="502">
        <v>23</v>
      </c>
      <c r="E1155" s="502">
        <v>23</v>
      </c>
      <c r="F1155" s="504">
        <v>23</v>
      </c>
    </row>
    <row r="1156" spans="2:6" x14ac:dyDescent="0.75">
      <c r="B1156" s="23">
        <v>1156</v>
      </c>
      <c r="C1156" s="501">
        <f t="shared" si="18"/>
        <v>24</v>
      </c>
      <c r="D1156" s="502">
        <v>24</v>
      </c>
      <c r="E1156" s="502">
        <v>24</v>
      </c>
      <c r="F1156" s="504">
        <v>24</v>
      </c>
    </row>
    <row r="1157" spans="2:6" x14ac:dyDescent="0.75">
      <c r="B1157" s="23">
        <v>1157</v>
      </c>
      <c r="C1157" s="501">
        <f t="shared" si="18"/>
        <v>25</v>
      </c>
      <c r="D1157" s="502">
        <v>25</v>
      </c>
      <c r="E1157" s="502">
        <v>25</v>
      </c>
      <c r="F1157" s="504">
        <v>25</v>
      </c>
    </row>
    <row r="1158" spans="2:6" x14ac:dyDescent="0.75">
      <c r="B1158" s="23">
        <v>1158</v>
      </c>
      <c r="C1158" s="501">
        <f t="shared" si="18"/>
        <v>26</v>
      </c>
      <c r="D1158" s="502">
        <v>26</v>
      </c>
      <c r="E1158" s="502">
        <v>26</v>
      </c>
      <c r="F1158" s="504">
        <v>26</v>
      </c>
    </row>
    <row r="1159" spans="2:6" x14ac:dyDescent="0.75">
      <c r="B1159" s="23">
        <v>1159</v>
      </c>
      <c r="C1159" s="501">
        <f t="shared" si="18"/>
        <v>27</v>
      </c>
      <c r="D1159" s="502">
        <v>27</v>
      </c>
      <c r="E1159" s="502">
        <v>27</v>
      </c>
      <c r="F1159" s="504">
        <v>27</v>
      </c>
    </row>
    <row r="1160" spans="2:6" x14ac:dyDescent="0.75">
      <c r="B1160" s="23">
        <v>1160</v>
      </c>
      <c r="C1160" s="501">
        <f t="shared" si="18"/>
        <v>28</v>
      </c>
      <c r="D1160" s="502">
        <v>28</v>
      </c>
      <c r="E1160" s="502">
        <v>28</v>
      </c>
      <c r="F1160" s="504">
        <v>28</v>
      </c>
    </row>
    <row r="1161" spans="2:6" x14ac:dyDescent="0.75">
      <c r="B1161" s="23">
        <v>1161</v>
      </c>
      <c r="C1161" s="501">
        <f t="shared" si="18"/>
        <v>29</v>
      </c>
      <c r="D1161" s="502">
        <v>29</v>
      </c>
      <c r="E1161" s="502">
        <v>29</v>
      </c>
      <c r="F1161" s="504">
        <v>29</v>
      </c>
    </row>
    <row r="1162" spans="2:6" x14ac:dyDescent="0.75">
      <c r="B1162" s="23">
        <v>1162</v>
      </c>
      <c r="C1162" s="501">
        <f t="shared" si="18"/>
        <v>30</v>
      </c>
      <c r="D1162" s="502">
        <v>30</v>
      </c>
      <c r="E1162" s="502">
        <v>30</v>
      </c>
      <c r="F1162" s="504">
        <v>30</v>
      </c>
    </row>
    <row r="1163" spans="2:6" x14ac:dyDescent="0.75">
      <c r="B1163" s="23">
        <v>1163</v>
      </c>
      <c r="C1163" s="501">
        <f t="shared" si="18"/>
        <v>31</v>
      </c>
      <c r="D1163" s="502">
        <v>31</v>
      </c>
      <c r="E1163" s="502">
        <v>31</v>
      </c>
      <c r="F1163" s="504">
        <v>31</v>
      </c>
    </row>
    <row r="1164" spans="2:6" x14ac:dyDescent="0.75">
      <c r="B1164" s="23">
        <v>1164</v>
      </c>
      <c r="C1164" s="501">
        <f t="shared" si="18"/>
        <v>2020</v>
      </c>
      <c r="D1164" s="502">
        <v>2020</v>
      </c>
      <c r="E1164" s="502">
        <v>2020</v>
      </c>
      <c r="F1164" s="504">
        <v>2020</v>
      </c>
    </row>
    <row r="1165" spans="2:6" x14ac:dyDescent="0.75">
      <c r="B1165" s="23">
        <v>1165</v>
      </c>
      <c r="C1165" s="501">
        <f t="shared" si="18"/>
        <v>2021</v>
      </c>
      <c r="D1165" s="502">
        <v>2021</v>
      </c>
      <c r="E1165" s="502">
        <v>2021</v>
      </c>
      <c r="F1165" s="504">
        <v>2021</v>
      </c>
    </row>
    <row r="1166" spans="2:6" x14ac:dyDescent="0.75">
      <c r="B1166" s="23">
        <v>1166</v>
      </c>
      <c r="C1166" s="501">
        <f t="shared" si="18"/>
        <v>2022</v>
      </c>
      <c r="D1166" s="502">
        <v>2022</v>
      </c>
      <c r="E1166" s="502">
        <v>2022</v>
      </c>
      <c r="F1166" s="504">
        <v>2022</v>
      </c>
    </row>
    <row r="1167" spans="2:6" x14ac:dyDescent="0.75">
      <c r="B1167" s="23">
        <v>1167</v>
      </c>
      <c r="C1167" s="501">
        <f t="shared" si="18"/>
        <v>2023</v>
      </c>
      <c r="D1167" s="502">
        <v>2023</v>
      </c>
      <c r="E1167" s="502">
        <v>2023</v>
      </c>
      <c r="F1167" s="504">
        <v>2023</v>
      </c>
    </row>
    <row r="1168" spans="2:6" x14ac:dyDescent="0.75">
      <c r="B1168" s="23">
        <v>1168</v>
      </c>
      <c r="C1168" s="501">
        <f t="shared" si="18"/>
        <v>2024</v>
      </c>
      <c r="D1168" s="502">
        <v>2024</v>
      </c>
      <c r="E1168" s="502">
        <v>2024</v>
      </c>
      <c r="F1168" s="504">
        <v>2024</v>
      </c>
    </row>
    <row r="1169" spans="2:6" x14ac:dyDescent="0.75">
      <c r="B1169" s="23">
        <v>1169</v>
      </c>
      <c r="C1169" s="501">
        <f t="shared" si="18"/>
        <v>0</v>
      </c>
      <c r="E1169" s="517"/>
      <c r="F1169" s="504"/>
    </row>
    <row r="1170" spans="2:6" x14ac:dyDescent="0.75">
      <c r="B1170" s="23">
        <v>1170</v>
      </c>
      <c r="C1170" s="501">
        <f t="shared" si="18"/>
        <v>0</v>
      </c>
      <c r="E1170" s="517"/>
      <c r="F1170" s="504"/>
    </row>
    <row r="1171" spans="2:6" x14ac:dyDescent="0.75">
      <c r="B1171" s="23">
        <v>1171</v>
      </c>
      <c r="C1171" s="501">
        <f t="shared" si="18"/>
        <v>0</v>
      </c>
      <c r="E1171" s="517"/>
      <c r="F1171" s="504"/>
    </row>
    <row r="1172" spans="2:6" x14ac:dyDescent="0.75">
      <c r="B1172" s="23">
        <v>1172</v>
      </c>
      <c r="C1172" s="501">
        <f t="shared" si="18"/>
        <v>0</v>
      </c>
      <c r="E1172" s="517"/>
      <c r="F1172" s="504"/>
    </row>
    <row r="1173" spans="2:6" x14ac:dyDescent="0.75">
      <c r="B1173" s="23">
        <v>1173</v>
      </c>
      <c r="C1173" s="501">
        <f t="shared" si="18"/>
        <v>0</v>
      </c>
      <c r="E1173" s="517"/>
      <c r="F1173" s="504"/>
    </row>
    <row r="1174" spans="2:6" x14ac:dyDescent="0.75">
      <c r="B1174" s="23">
        <v>1174</v>
      </c>
      <c r="C1174" s="501">
        <f t="shared" si="18"/>
        <v>0</v>
      </c>
      <c r="E1174" s="517"/>
      <c r="F1174" s="504"/>
    </row>
    <row r="1175" spans="2:6" x14ac:dyDescent="0.75">
      <c r="B1175" s="23">
        <v>1175</v>
      </c>
      <c r="C1175" s="501">
        <f t="shared" si="18"/>
        <v>0</v>
      </c>
      <c r="E1175" s="517"/>
      <c r="F1175" s="504"/>
    </row>
    <row r="1176" spans="2:6" x14ac:dyDescent="0.75">
      <c r="B1176" s="23">
        <v>1176</v>
      </c>
      <c r="C1176" s="501">
        <f t="shared" si="18"/>
        <v>0</v>
      </c>
      <c r="E1176" s="517"/>
      <c r="F1176" s="504"/>
    </row>
    <row r="1177" spans="2:6" x14ac:dyDescent="0.75">
      <c r="B1177" s="23">
        <v>1177</v>
      </c>
      <c r="C1177" s="501">
        <f t="shared" si="18"/>
        <v>0</v>
      </c>
      <c r="E1177" s="517"/>
      <c r="F1177" s="504"/>
    </row>
    <row r="1178" spans="2:6" x14ac:dyDescent="0.75">
      <c r="B1178" s="23">
        <v>1178</v>
      </c>
      <c r="C1178" s="501">
        <f t="shared" si="18"/>
        <v>0</v>
      </c>
      <c r="E1178" s="517"/>
      <c r="F1178" s="504"/>
    </row>
    <row r="1179" spans="2:6" x14ac:dyDescent="0.75">
      <c r="B1179" s="23">
        <v>1179</v>
      </c>
      <c r="C1179" s="501">
        <f t="shared" si="18"/>
        <v>0</v>
      </c>
      <c r="E1179" s="517"/>
      <c r="F1179" s="504"/>
    </row>
    <row r="1180" spans="2:6" x14ac:dyDescent="0.75">
      <c r="B1180" s="23">
        <v>1180</v>
      </c>
      <c r="C1180" s="501">
        <f t="shared" si="18"/>
        <v>0</v>
      </c>
      <c r="E1180" s="517"/>
      <c r="F1180" s="504"/>
    </row>
    <row r="1181" spans="2:6" x14ac:dyDescent="0.75">
      <c r="B1181" s="23">
        <v>1181</v>
      </c>
      <c r="C1181" s="501">
        <f t="shared" si="18"/>
        <v>0</v>
      </c>
      <c r="E1181" s="517"/>
      <c r="F1181" s="504"/>
    </row>
    <row r="1182" spans="2:6" x14ac:dyDescent="0.75">
      <c r="B1182" s="23">
        <v>1182</v>
      </c>
      <c r="C1182" s="501">
        <f t="shared" si="18"/>
        <v>0</v>
      </c>
      <c r="E1182" s="517"/>
      <c r="F1182" s="504"/>
    </row>
    <row r="1183" spans="2:6" x14ac:dyDescent="0.75">
      <c r="B1183" s="23">
        <v>1183</v>
      </c>
      <c r="C1183" s="501">
        <f t="shared" si="18"/>
        <v>0</v>
      </c>
      <c r="E1183" s="517"/>
      <c r="F1183" s="504"/>
    </row>
    <row r="1184" spans="2:6" x14ac:dyDescent="0.75">
      <c r="B1184" s="23">
        <v>1184</v>
      </c>
      <c r="C1184" s="501">
        <f t="shared" si="18"/>
        <v>0</v>
      </c>
      <c r="E1184" s="517"/>
      <c r="F1184" s="504"/>
    </row>
    <row r="1185" spans="2:6" x14ac:dyDescent="0.75">
      <c r="B1185" s="23">
        <v>1185</v>
      </c>
      <c r="C1185" s="501">
        <f t="shared" si="18"/>
        <v>0</v>
      </c>
      <c r="E1185" s="517"/>
      <c r="F1185" s="504"/>
    </row>
    <row r="1186" spans="2:6" x14ac:dyDescent="0.75">
      <c r="B1186" s="23">
        <v>1186</v>
      </c>
      <c r="C1186" s="501">
        <f t="shared" si="18"/>
        <v>0</v>
      </c>
      <c r="E1186" s="517"/>
      <c r="F1186" s="504"/>
    </row>
    <row r="1187" spans="2:6" x14ac:dyDescent="0.75">
      <c r="B1187" s="23">
        <v>1187</v>
      </c>
      <c r="C1187" s="501">
        <f t="shared" si="18"/>
        <v>0</v>
      </c>
      <c r="E1187" s="517"/>
      <c r="F1187" s="504"/>
    </row>
    <row r="1188" spans="2:6" x14ac:dyDescent="0.75">
      <c r="B1188" s="23">
        <v>1188</v>
      </c>
      <c r="C1188" s="501">
        <f t="shared" si="18"/>
        <v>0</v>
      </c>
      <c r="E1188" s="517"/>
      <c r="F1188" s="504"/>
    </row>
    <row r="1189" spans="2:6" x14ac:dyDescent="0.75">
      <c r="B1189" s="23">
        <v>1189</v>
      </c>
      <c r="C1189" s="501">
        <f t="shared" si="18"/>
        <v>0</v>
      </c>
      <c r="E1189" s="517"/>
      <c r="F1189" s="504"/>
    </row>
    <row r="1190" spans="2:6" x14ac:dyDescent="0.75">
      <c r="B1190" s="23">
        <v>1190</v>
      </c>
      <c r="C1190" s="501">
        <f t="shared" si="18"/>
        <v>0</v>
      </c>
      <c r="E1190" s="517"/>
      <c r="F1190" s="504"/>
    </row>
    <row r="1191" spans="2:6" x14ac:dyDescent="0.75">
      <c r="B1191" s="23">
        <v>1191</v>
      </c>
      <c r="C1191" s="501">
        <f t="shared" si="18"/>
        <v>0</v>
      </c>
      <c r="E1191" s="517"/>
      <c r="F1191" s="504"/>
    </row>
    <row r="1192" spans="2:6" x14ac:dyDescent="0.75">
      <c r="B1192" s="23">
        <v>1192</v>
      </c>
      <c r="C1192" s="501">
        <f t="shared" si="18"/>
        <v>0</v>
      </c>
      <c r="E1192" s="517"/>
      <c r="F1192" s="504"/>
    </row>
    <row r="1193" spans="2:6" x14ac:dyDescent="0.75">
      <c r="B1193" s="23">
        <v>1193</v>
      </c>
      <c r="C1193" s="501">
        <f t="shared" si="18"/>
        <v>0</v>
      </c>
      <c r="E1193" s="517"/>
      <c r="F1193" s="504"/>
    </row>
    <row r="1194" spans="2:6" x14ac:dyDescent="0.75">
      <c r="B1194" s="23">
        <v>1194</v>
      </c>
      <c r="C1194" s="501">
        <f t="shared" si="18"/>
        <v>0</v>
      </c>
      <c r="E1194" s="517"/>
      <c r="F1194" s="504"/>
    </row>
    <row r="1195" spans="2:6" x14ac:dyDescent="0.75">
      <c r="B1195" s="23">
        <v>1195</v>
      </c>
      <c r="C1195" s="501">
        <f t="shared" si="18"/>
        <v>0</v>
      </c>
      <c r="E1195" s="517"/>
      <c r="F1195" s="504"/>
    </row>
    <row r="1196" spans="2:6" x14ac:dyDescent="0.75">
      <c r="B1196" s="23">
        <v>1196</v>
      </c>
      <c r="C1196" s="501">
        <f t="shared" si="18"/>
        <v>0</v>
      </c>
      <c r="E1196" s="517"/>
      <c r="F1196" s="504"/>
    </row>
    <row r="1197" spans="2:6" x14ac:dyDescent="0.75">
      <c r="B1197" s="23">
        <v>1197</v>
      </c>
      <c r="C1197" s="501">
        <f t="shared" si="18"/>
        <v>0</v>
      </c>
      <c r="E1197" s="517"/>
      <c r="F1197" s="504"/>
    </row>
    <row r="1198" spans="2:6" x14ac:dyDescent="0.75">
      <c r="B1198" s="23">
        <v>1198</v>
      </c>
      <c r="C1198" s="501">
        <f t="shared" si="18"/>
        <v>0</v>
      </c>
      <c r="E1198" s="517"/>
      <c r="F1198" s="504"/>
    </row>
    <row r="1199" spans="2:6" x14ac:dyDescent="0.75">
      <c r="B1199" s="23">
        <v>1199</v>
      </c>
      <c r="C1199" s="501">
        <f t="shared" si="18"/>
        <v>0</v>
      </c>
      <c r="E1199" s="517"/>
      <c r="F1199" s="504"/>
    </row>
    <row r="1200" spans="2:6" x14ac:dyDescent="0.75">
      <c r="B1200" s="23">
        <v>1200</v>
      </c>
      <c r="C1200" s="501">
        <f t="shared" si="18"/>
        <v>0</v>
      </c>
      <c r="E1200" s="517"/>
      <c r="F1200" s="504"/>
    </row>
    <row r="1201" spans="2:6" x14ac:dyDescent="0.75">
      <c r="B1201" s="23">
        <v>1201</v>
      </c>
      <c r="C1201" s="501">
        <f t="shared" si="18"/>
        <v>0</v>
      </c>
      <c r="E1201" s="517"/>
      <c r="F1201" s="504"/>
    </row>
    <row r="1202" spans="2:6" x14ac:dyDescent="0.75">
      <c r="B1202" s="23">
        <v>1202</v>
      </c>
      <c r="C1202" s="501">
        <f t="shared" si="18"/>
        <v>0</v>
      </c>
      <c r="E1202" s="517"/>
      <c r="F1202" s="504"/>
    </row>
    <row r="1203" spans="2:6" x14ac:dyDescent="0.75">
      <c r="B1203" s="23">
        <v>1203</v>
      </c>
      <c r="C1203" s="501">
        <f t="shared" si="18"/>
        <v>0</v>
      </c>
      <c r="E1203" s="517"/>
      <c r="F1203" s="504"/>
    </row>
    <row r="1204" spans="2:6" x14ac:dyDescent="0.75">
      <c r="B1204" s="23">
        <v>1204</v>
      </c>
      <c r="C1204" s="501">
        <f t="shared" si="18"/>
        <v>0</v>
      </c>
      <c r="E1204" s="517"/>
      <c r="F1204" s="504"/>
    </row>
    <row r="1205" spans="2:6" x14ac:dyDescent="0.75">
      <c r="B1205" s="23">
        <v>1205</v>
      </c>
      <c r="C1205" s="501">
        <f t="shared" si="18"/>
        <v>0</v>
      </c>
      <c r="E1205" s="517"/>
      <c r="F1205" s="504"/>
    </row>
    <row r="1206" spans="2:6" x14ac:dyDescent="0.75">
      <c r="B1206" s="23">
        <v>1206</v>
      </c>
      <c r="C1206" s="501">
        <f t="shared" si="18"/>
        <v>0</v>
      </c>
      <c r="E1206" s="517"/>
      <c r="F1206" s="504"/>
    </row>
    <row r="1207" spans="2:6" x14ac:dyDescent="0.75">
      <c r="B1207" s="23">
        <v>1207</v>
      </c>
      <c r="C1207" s="501">
        <f t="shared" si="18"/>
        <v>0</v>
      </c>
      <c r="E1207" s="517"/>
      <c r="F1207" s="504"/>
    </row>
    <row r="1208" spans="2:6" x14ac:dyDescent="0.75">
      <c r="B1208" s="23">
        <v>1208</v>
      </c>
      <c r="C1208" s="501">
        <f t="shared" si="18"/>
        <v>0</v>
      </c>
      <c r="E1208" s="517"/>
      <c r="F1208" s="504"/>
    </row>
    <row r="1209" spans="2:6" x14ac:dyDescent="0.75">
      <c r="B1209" s="23">
        <v>1209</v>
      </c>
      <c r="C1209" s="501">
        <f t="shared" si="18"/>
        <v>0</v>
      </c>
      <c r="E1209" s="517"/>
      <c r="F1209" s="504"/>
    </row>
    <row r="1210" spans="2:6" x14ac:dyDescent="0.75">
      <c r="B1210" s="23">
        <v>1210</v>
      </c>
      <c r="C1210" s="501">
        <f t="shared" si="18"/>
        <v>0</v>
      </c>
      <c r="E1210" s="517"/>
      <c r="F1210" s="504"/>
    </row>
    <row r="1211" spans="2:6" x14ac:dyDescent="0.75">
      <c r="B1211" s="23">
        <v>1211</v>
      </c>
      <c r="C1211" s="501">
        <f t="shared" si="18"/>
        <v>0</v>
      </c>
      <c r="E1211" s="517"/>
      <c r="F1211" s="504"/>
    </row>
    <row r="1212" spans="2:6" x14ac:dyDescent="0.75">
      <c r="B1212" s="23">
        <v>1212</v>
      </c>
      <c r="C1212" s="501">
        <f t="shared" si="18"/>
        <v>0</v>
      </c>
      <c r="E1212" s="517"/>
      <c r="F1212" s="504"/>
    </row>
    <row r="1213" spans="2:6" x14ac:dyDescent="0.75">
      <c r="B1213" s="23">
        <v>1213</v>
      </c>
      <c r="C1213" s="501">
        <f t="shared" si="18"/>
        <v>0</v>
      </c>
      <c r="E1213" s="517"/>
      <c r="F1213" s="504"/>
    </row>
    <row r="1214" spans="2:6" x14ac:dyDescent="0.75">
      <c r="B1214" s="23">
        <v>1214</v>
      </c>
      <c r="C1214" s="501">
        <f t="shared" si="18"/>
        <v>0</v>
      </c>
      <c r="E1214" s="517"/>
      <c r="F1214" s="504"/>
    </row>
    <row r="1215" spans="2:6" x14ac:dyDescent="0.75">
      <c r="B1215" s="23">
        <v>1215</v>
      </c>
      <c r="C1215" s="501">
        <f t="shared" si="18"/>
        <v>0</v>
      </c>
      <c r="E1215" s="517"/>
      <c r="F1215" s="504"/>
    </row>
    <row r="1216" spans="2:6" x14ac:dyDescent="0.75">
      <c r="B1216" s="23">
        <v>1216</v>
      </c>
      <c r="C1216" s="501">
        <f t="shared" si="18"/>
        <v>0</v>
      </c>
      <c r="E1216" s="517"/>
      <c r="F1216" s="504"/>
    </row>
    <row r="1217" spans="2:6" x14ac:dyDescent="0.75">
      <c r="B1217" s="23">
        <v>1217</v>
      </c>
      <c r="C1217" s="501">
        <f t="shared" si="18"/>
        <v>0</v>
      </c>
      <c r="E1217" s="517"/>
      <c r="F1217" s="504"/>
    </row>
    <row r="1218" spans="2:6" x14ac:dyDescent="0.75">
      <c r="B1218" s="23">
        <v>1218</v>
      </c>
      <c r="C1218" s="501">
        <f t="shared" ref="C1218:C1281" si="19">HLOOKUP($C$1,$D$1:$I$9948,$B1218,FALSE)</f>
        <v>0</v>
      </c>
      <c r="E1218" s="517"/>
      <c r="F1218" s="504"/>
    </row>
    <row r="1219" spans="2:6" x14ac:dyDescent="0.75">
      <c r="B1219" s="23">
        <v>1219</v>
      </c>
      <c r="C1219" s="501">
        <f t="shared" si="19"/>
        <v>0</v>
      </c>
      <c r="E1219" s="517"/>
      <c r="F1219" s="504"/>
    </row>
    <row r="1220" spans="2:6" x14ac:dyDescent="0.75">
      <c r="B1220" s="23">
        <v>1220</v>
      </c>
      <c r="C1220" s="501">
        <f t="shared" si="19"/>
        <v>0</v>
      </c>
      <c r="E1220" s="517"/>
      <c r="F1220" s="504"/>
    </row>
    <row r="1221" spans="2:6" x14ac:dyDescent="0.75">
      <c r="B1221" s="23">
        <v>1221</v>
      </c>
      <c r="C1221" s="501">
        <f t="shared" si="19"/>
        <v>0</v>
      </c>
      <c r="E1221" s="517"/>
      <c r="F1221" s="504"/>
    </row>
    <row r="1222" spans="2:6" x14ac:dyDescent="0.75">
      <c r="B1222" s="23">
        <v>1222</v>
      </c>
      <c r="C1222" s="501">
        <f t="shared" si="19"/>
        <v>0</v>
      </c>
      <c r="E1222" s="517"/>
      <c r="F1222" s="504"/>
    </row>
    <row r="1223" spans="2:6" x14ac:dyDescent="0.75">
      <c r="B1223" s="23">
        <v>1223</v>
      </c>
      <c r="C1223" s="501">
        <f t="shared" si="19"/>
        <v>0</v>
      </c>
      <c r="E1223" s="517"/>
      <c r="F1223" s="504"/>
    </row>
    <row r="1224" spans="2:6" x14ac:dyDescent="0.75">
      <c r="B1224" s="23">
        <v>1224</v>
      </c>
      <c r="C1224" s="501">
        <f t="shared" si="19"/>
        <v>0</v>
      </c>
      <c r="E1224" s="517"/>
      <c r="F1224" s="504"/>
    </row>
    <row r="1225" spans="2:6" x14ac:dyDescent="0.75">
      <c r="B1225" s="23">
        <v>1225</v>
      </c>
      <c r="C1225" s="501">
        <f t="shared" si="19"/>
        <v>0</v>
      </c>
      <c r="E1225" s="517"/>
      <c r="F1225" s="504"/>
    </row>
    <row r="1226" spans="2:6" x14ac:dyDescent="0.75">
      <c r="B1226" s="23">
        <v>1226</v>
      </c>
      <c r="C1226" s="501">
        <f t="shared" si="19"/>
        <v>0</v>
      </c>
      <c r="E1226" s="517"/>
      <c r="F1226" s="504"/>
    </row>
    <row r="1227" spans="2:6" x14ac:dyDescent="0.75">
      <c r="B1227" s="23">
        <v>1227</v>
      </c>
      <c r="C1227" s="501">
        <f t="shared" si="19"/>
        <v>0</v>
      </c>
      <c r="E1227" s="517"/>
      <c r="F1227" s="504"/>
    </row>
    <row r="1228" spans="2:6" x14ac:dyDescent="0.75">
      <c r="B1228" s="23">
        <v>1228</v>
      </c>
      <c r="C1228" s="501">
        <f t="shared" si="19"/>
        <v>0</v>
      </c>
      <c r="E1228" s="517"/>
      <c r="F1228" s="504"/>
    </row>
    <row r="1229" spans="2:6" x14ac:dyDescent="0.75">
      <c r="B1229" s="23">
        <v>1229</v>
      </c>
      <c r="C1229" s="501">
        <f t="shared" si="19"/>
        <v>0</v>
      </c>
      <c r="E1229" s="517"/>
      <c r="F1229" s="504"/>
    </row>
    <row r="1230" spans="2:6" x14ac:dyDescent="0.75">
      <c r="B1230" s="23">
        <v>1230</v>
      </c>
      <c r="C1230" s="501">
        <f t="shared" si="19"/>
        <v>0</v>
      </c>
      <c r="E1230" s="517"/>
      <c r="F1230" s="504"/>
    </row>
    <row r="1231" spans="2:6" x14ac:dyDescent="0.75">
      <c r="B1231" s="23">
        <v>1231</v>
      </c>
      <c r="C1231" s="501">
        <f t="shared" si="19"/>
        <v>0</v>
      </c>
      <c r="E1231" s="517"/>
      <c r="F1231" s="504"/>
    </row>
    <row r="1232" spans="2:6" x14ac:dyDescent="0.75">
      <c r="B1232" s="23">
        <v>1232</v>
      </c>
      <c r="C1232" s="501">
        <f t="shared" si="19"/>
        <v>0</v>
      </c>
      <c r="E1232" s="517"/>
      <c r="F1232" s="504"/>
    </row>
    <row r="1233" spans="2:6" x14ac:dyDescent="0.75">
      <c r="B1233" s="23">
        <v>1233</v>
      </c>
      <c r="C1233" s="501">
        <f t="shared" si="19"/>
        <v>0</v>
      </c>
      <c r="E1233" s="517"/>
      <c r="F1233" s="504"/>
    </row>
    <row r="1234" spans="2:6" x14ac:dyDescent="0.75">
      <c r="B1234" s="23">
        <v>1234</v>
      </c>
      <c r="C1234" s="501">
        <f t="shared" si="19"/>
        <v>0</v>
      </c>
      <c r="E1234" s="517"/>
      <c r="F1234" s="504"/>
    </row>
    <row r="1235" spans="2:6" x14ac:dyDescent="0.75">
      <c r="B1235" s="23">
        <v>1235</v>
      </c>
      <c r="C1235" s="501">
        <f t="shared" si="19"/>
        <v>0</v>
      </c>
      <c r="E1235" s="517"/>
      <c r="F1235" s="504"/>
    </row>
    <row r="1236" spans="2:6" x14ac:dyDescent="0.75">
      <c r="B1236" s="23">
        <v>1236</v>
      </c>
      <c r="C1236" s="501">
        <f t="shared" si="19"/>
        <v>0</v>
      </c>
      <c r="E1236" s="517"/>
      <c r="F1236" s="504"/>
    </row>
    <row r="1237" spans="2:6" x14ac:dyDescent="0.75">
      <c r="B1237" s="23">
        <v>1237</v>
      </c>
      <c r="C1237" s="501">
        <f t="shared" si="19"/>
        <v>0</v>
      </c>
      <c r="E1237" s="517"/>
      <c r="F1237" s="504"/>
    </row>
    <row r="1238" spans="2:6" x14ac:dyDescent="0.75">
      <c r="B1238" s="23">
        <v>1238</v>
      </c>
      <c r="C1238" s="501">
        <f t="shared" si="19"/>
        <v>0</v>
      </c>
      <c r="E1238" s="517"/>
      <c r="F1238" s="504"/>
    </row>
    <row r="1239" spans="2:6" x14ac:dyDescent="0.75">
      <c r="B1239" s="23">
        <v>1239</v>
      </c>
      <c r="C1239" s="501">
        <f t="shared" si="19"/>
        <v>0</v>
      </c>
      <c r="E1239" s="517"/>
      <c r="F1239" s="504"/>
    </row>
    <row r="1240" spans="2:6" x14ac:dyDescent="0.75">
      <c r="B1240" s="23">
        <v>1240</v>
      </c>
      <c r="C1240" s="501">
        <f t="shared" si="19"/>
        <v>0</v>
      </c>
      <c r="E1240" s="517"/>
      <c r="F1240" s="504"/>
    </row>
    <row r="1241" spans="2:6" x14ac:dyDescent="0.75">
      <c r="B1241" s="23">
        <v>1241</v>
      </c>
      <c r="C1241" s="501">
        <f t="shared" si="19"/>
        <v>0</v>
      </c>
      <c r="E1241" s="517"/>
      <c r="F1241" s="504"/>
    </row>
    <row r="1242" spans="2:6" x14ac:dyDescent="0.75">
      <c r="B1242" s="23">
        <v>1242</v>
      </c>
      <c r="C1242" s="501">
        <f t="shared" si="19"/>
        <v>0</v>
      </c>
      <c r="E1242" s="517"/>
      <c r="F1242" s="504"/>
    </row>
    <row r="1243" spans="2:6" x14ac:dyDescent="0.75">
      <c r="B1243" s="23">
        <v>1243</v>
      </c>
      <c r="C1243" s="501">
        <f t="shared" si="19"/>
        <v>0</v>
      </c>
      <c r="E1243" s="517"/>
      <c r="F1243" s="504"/>
    </row>
    <row r="1244" spans="2:6" x14ac:dyDescent="0.75">
      <c r="B1244" s="23">
        <v>1244</v>
      </c>
      <c r="C1244" s="501">
        <f t="shared" si="19"/>
        <v>0</v>
      </c>
      <c r="E1244" s="517"/>
      <c r="F1244" s="504"/>
    </row>
    <row r="1245" spans="2:6" x14ac:dyDescent="0.75">
      <c r="B1245" s="23">
        <v>1245</v>
      </c>
      <c r="C1245" s="501">
        <f t="shared" si="19"/>
        <v>0</v>
      </c>
      <c r="E1245" s="517"/>
      <c r="F1245" s="504"/>
    </row>
    <row r="1246" spans="2:6" x14ac:dyDescent="0.75">
      <c r="B1246" s="23">
        <v>1246</v>
      </c>
      <c r="C1246" s="501">
        <f t="shared" si="19"/>
        <v>0</v>
      </c>
      <c r="E1246" s="517"/>
      <c r="F1246" s="504"/>
    </row>
    <row r="1247" spans="2:6" x14ac:dyDescent="0.75">
      <c r="B1247" s="23">
        <v>1247</v>
      </c>
      <c r="C1247" s="501">
        <f t="shared" si="19"/>
        <v>0</v>
      </c>
      <c r="E1247" s="517"/>
      <c r="F1247" s="504"/>
    </row>
    <row r="1248" spans="2:6" x14ac:dyDescent="0.75">
      <c r="B1248" s="23">
        <v>1248</v>
      </c>
      <c r="C1248" s="501">
        <f t="shared" si="19"/>
        <v>0</v>
      </c>
      <c r="E1248" s="517"/>
      <c r="F1248" s="504"/>
    </row>
    <row r="1249" spans="2:6" x14ac:dyDescent="0.75">
      <c r="B1249" s="23">
        <v>1249</v>
      </c>
      <c r="C1249" s="501">
        <f t="shared" si="19"/>
        <v>0</v>
      </c>
      <c r="E1249" s="517"/>
      <c r="F1249" s="504"/>
    </row>
    <row r="1250" spans="2:6" x14ac:dyDescent="0.75">
      <c r="B1250" s="23">
        <v>1250</v>
      </c>
      <c r="C1250" s="501">
        <f t="shared" si="19"/>
        <v>0</v>
      </c>
      <c r="E1250" s="517"/>
      <c r="F1250" s="504"/>
    </row>
    <row r="1251" spans="2:6" x14ac:dyDescent="0.75">
      <c r="B1251" s="23">
        <v>1251</v>
      </c>
      <c r="C1251" s="501">
        <f t="shared" si="19"/>
        <v>0</v>
      </c>
      <c r="E1251" s="517"/>
      <c r="F1251" s="504"/>
    </row>
    <row r="1252" spans="2:6" x14ac:dyDescent="0.75">
      <c r="B1252" s="23">
        <v>1252</v>
      </c>
      <c r="C1252" s="501">
        <f t="shared" si="19"/>
        <v>0</v>
      </c>
      <c r="E1252" s="517"/>
      <c r="F1252" s="504"/>
    </row>
    <row r="1253" spans="2:6" x14ac:dyDescent="0.75">
      <c r="B1253" s="23">
        <v>1253</v>
      </c>
      <c r="C1253" s="501">
        <f t="shared" si="19"/>
        <v>0</v>
      </c>
      <c r="E1253" s="517"/>
      <c r="F1253" s="504"/>
    </row>
    <row r="1254" spans="2:6" x14ac:dyDescent="0.75">
      <c r="B1254" s="23">
        <v>1254</v>
      </c>
      <c r="C1254" s="501">
        <f t="shared" si="19"/>
        <v>0</v>
      </c>
      <c r="E1254" s="517"/>
      <c r="F1254" s="504"/>
    </row>
    <row r="1255" spans="2:6" x14ac:dyDescent="0.75">
      <c r="B1255" s="23">
        <v>1255</v>
      </c>
      <c r="C1255" s="501">
        <f t="shared" si="19"/>
        <v>0</v>
      </c>
      <c r="E1255" s="517"/>
      <c r="F1255" s="504"/>
    </row>
    <row r="1256" spans="2:6" x14ac:dyDescent="0.75">
      <c r="B1256" s="23">
        <v>1256</v>
      </c>
      <c r="C1256" s="501">
        <f t="shared" si="19"/>
        <v>0</v>
      </c>
      <c r="E1256" s="517"/>
      <c r="F1256" s="504"/>
    </row>
    <row r="1257" spans="2:6" x14ac:dyDescent="0.75">
      <c r="B1257" s="23">
        <v>1257</v>
      </c>
      <c r="C1257" s="501">
        <f t="shared" si="19"/>
        <v>0</v>
      </c>
      <c r="E1257" s="517"/>
      <c r="F1257" s="504"/>
    </row>
    <row r="1258" spans="2:6" x14ac:dyDescent="0.75">
      <c r="B1258" s="23">
        <v>1258</v>
      </c>
      <c r="C1258" s="501">
        <f t="shared" si="19"/>
        <v>0</v>
      </c>
      <c r="E1258" s="517"/>
      <c r="F1258" s="504"/>
    </row>
    <row r="1259" spans="2:6" x14ac:dyDescent="0.75">
      <c r="B1259" s="23">
        <v>1259</v>
      </c>
      <c r="C1259" s="501">
        <f t="shared" si="19"/>
        <v>0</v>
      </c>
      <c r="E1259" s="517"/>
      <c r="F1259" s="504"/>
    </row>
    <row r="1260" spans="2:6" x14ac:dyDescent="0.75">
      <c r="B1260" s="23">
        <v>1260</v>
      </c>
      <c r="C1260" s="501">
        <f t="shared" si="19"/>
        <v>0</v>
      </c>
      <c r="E1260" s="517"/>
      <c r="F1260" s="504"/>
    </row>
    <row r="1261" spans="2:6" x14ac:dyDescent="0.75">
      <c r="B1261" s="23">
        <v>1261</v>
      </c>
      <c r="C1261" s="501">
        <f t="shared" si="19"/>
        <v>0</v>
      </c>
      <c r="E1261" s="517"/>
      <c r="F1261" s="504"/>
    </row>
    <row r="1262" spans="2:6" x14ac:dyDescent="0.75">
      <c r="B1262" s="23">
        <v>1262</v>
      </c>
      <c r="C1262" s="501">
        <f t="shared" si="19"/>
        <v>0</v>
      </c>
      <c r="E1262" s="517"/>
      <c r="F1262" s="504"/>
    </row>
    <row r="1263" spans="2:6" x14ac:dyDescent="0.75">
      <c r="B1263" s="23">
        <v>1263</v>
      </c>
      <c r="C1263" s="501">
        <f t="shared" si="19"/>
        <v>0</v>
      </c>
      <c r="E1263" s="517"/>
      <c r="F1263" s="504"/>
    </row>
    <row r="1264" spans="2:6" x14ac:dyDescent="0.75">
      <c r="B1264" s="23">
        <v>1264</v>
      </c>
      <c r="C1264" s="501">
        <f t="shared" si="19"/>
        <v>0</v>
      </c>
      <c r="E1264" s="517"/>
      <c r="F1264" s="504"/>
    </row>
    <row r="1265" spans="2:6" x14ac:dyDescent="0.75">
      <c r="B1265" s="23">
        <v>1265</v>
      </c>
      <c r="C1265" s="501">
        <f t="shared" si="19"/>
        <v>0</v>
      </c>
      <c r="E1265" s="517"/>
      <c r="F1265" s="504"/>
    </row>
    <row r="1266" spans="2:6" x14ac:dyDescent="0.75">
      <c r="B1266" s="23">
        <v>1266</v>
      </c>
      <c r="C1266" s="501">
        <f t="shared" si="19"/>
        <v>0</v>
      </c>
      <c r="E1266" s="517"/>
      <c r="F1266" s="504"/>
    </row>
    <row r="1267" spans="2:6" x14ac:dyDescent="0.75">
      <c r="B1267" s="23">
        <v>1267</v>
      </c>
      <c r="C1267" s="501">
        <f t="shared" si="19"/>
        <v>0</v>
      </c>
      <c r="E1267" s="517"/>
      <c r="F1267" s="504"/>
    </row>
    <row r="1268" spans="2:6" x14ac:dyDescent="0.75">
      <c r="B1268" s="23">
        <v>1268</v>
      </c>
      <c r="C1268" s="501">
        <f t="shared" si="19"/>
        <v>0</v>
      </c>
      <c r="E1268" s="517"/>
      <c r="F1268" s="504"/>
    </row>
    <row r="1269" spans="2:6" x14ac:dyDescent="0.75">
      <c r="B1269" s="23">
        <v>1269</v>
      </c>
      <c r="C1269" s="501">
        <f t="shared" si="19"/>
        <v>0</v>
      </c>
      <c r="E1269" s="517"/>
      <c r="F1269" s="504"/>
    </row>
    <row r="1270" spans="2:6" x14ac:dyDescent="0.75">
      <c r="B1270" s="23">
        <v>1270</v>
      </c>
      <c r="C1270" s="501">
        <f t="shared" si="19"/>
        <v>0</v>
      </c>
      <c r="E1270" s="517"/>
      <c r="F1270" s="504"/>
    </row>
    <row r="1271" spans="2:6" x14ac:dyDescent="0.75">
      <c r="B1271" s="23">
        <v>1271</v>
      </c>
      <c r="C1271" s="501">
        <f t="shared" si="19"/>
        <v>0</v>
      </c>
      <c r="E1271" s="517"/>
      <c r="F1271" s="504"/>
    </row>
    <row r="1272" spans="2:6" x14ac:dyDescent="0.75">
      <c r="B1272" s="23">
        <v>1272</v>
      </c>
      <c r="C1272" s="501">
        <f t="shared" si="19"/>
        <v>0</v>
      </c>
      <c r="E1272" s="517"/>
      <c r="F1272" s="504"/>
    </row>
    <row r="1273" spans="2:6" x14ac:dyDescent="0.75">
      <c r="B1273" s="23">
        <v>1273</v>
      </c>
      <c r="C1273" s="501">
        <f t="shared" si="19"/>
        <v>0</v>
      </c>
      <c r="E1273" s="517"/>
      <c r="F1273" s="504"/>
    </row>
    <row r="1274" spans="2:6" x14ac:dyDescent="0.75">
      <c r="B1274" s="23">
        <v>1274</v>
      </c>
      <c r="C1274" s="501">
        <f t="shared" si="19"/>
        <v>0</v>
      </c>
      <c r="E1274" s="517"/>
      <c r="F1274" s="504"/>
    </row>
    <row r="1275" spans="2:6" x14ac:dyDescent="0.75">
      <c r="B1275" s="23">
        <v>1275</v>
      </c>
      <c r="C1275" s="501">
        <f t="shared" si="19"/>
        <v>0</v>
      </c>
      <c r="E1275" s="517"/>
      <c r="F1275" s="504"/>
    </row>
    <row r="1276" spans="2:6" x14ac:dyDescent="0.75">
      <c r="B1276" s="23">
        <v>1276</v>
      </c>
      <c r="C1276" s="501">
        <f t="shared" si="19"/>
        <v>0</v>
      </c>
      <c r="E1276" s="517"/>
      <c r="F1276" s="504"/>
    </row>
    <row r="1277" spans="2:6" x14ac:dyDescent="0.75">
      <c r="B1277" s="23">
        <v>1277</v>
      </c>
      <c r="C1277" s="501">
        <f t="shared" si="19"/>
        <v>0</v>
      </c>
      <c r="E1277" s="517"/>
      <c r="F1277" s="504"/>
    </row>
    <row r="1278" spans="2:6" x14ac:dyDescent="0.75">
      <c r="B1278" s="23">
        <v>1278</v>
      </c>
      <c r="C1278" s="501">
        <f t="shared" si="19"/>
        <v>0</v>
      </c>
      <c r="E1278" s="517"/>
      <c r="F1278" s="504"/>
    </row>
    <row r="1279" spans="2:6" x14ac:dyDescent="0.75">
      <c r="B1279" s="23">
        <v>1279</v>
      </c>
      <c r="C1279" s="501">
        <f t="shared" si="19"/>
        <v>0</v>
      </c>
      <c r="E1279" s="517"/>
      <c r="F1279" s="504"/>
    </row>
    <row r="1280" spans="2:6" x14ac:dyDescent="0.75">
      <c r="B1280" s="23">
        <v>1280</v>
      </c>
      <c r="C1280" s="501">
        <f t="shared" si="19"/>
        <v>0</v>
      </c>
      <c r="E1280" s="517"/>
      <c r="F1280" s="504"/>
    </row>
    <row r="1281" spans="2:6" x14ac:dyDescent="0.75">
      <c r="B1281" s="23">
        <v>1281</v>
      </c>
      <c r="C1281" s="501">
        <f t="shared" si="19"/>
        <v>0</v>
      </c>
      <c r="E1281" s="517"/>
      <c r="F1281" s="504"/>
    </row>
    <row r="1282" spans="2:6" x14ac:dyDescent="0.75">
      <c r="B1282" s="23">
        <v>1282</v>
      </c>
      <c r="C1282" s="501">
        <f t="shared" ref="C1282:C1345" si="20">HLOOKUP($C$1,$D$1:$I$9948,$B1282,FALSE)</f>
        <v>0</v>
      </c>
      <c r="E1282" s="517"/>
      <c r="F1282" s="504"/>
    </row>
    <row r="1283" spans="2:6" x14ac:dyDescent="0.75">
      <c r="B1283" s="23">
        <v>1283</v>
      </c>
      <c r="C1283" s="501">
        <f t="shared" si="20"/>
        <v>0</v>
      </c>
      <c r="E1283" s="517"/>
      <c r="F1283" s="504"/>
    </row>
    <row r="1284" spans="2:6" x14ac:dyDescent="0.75">
      <c r="B1284" s="23">
        <v>1284</v>
      </c>
      <c r="C1284" s="501">
        <f t="shared" si="20"/>
        <v>0</v>
      </c>
      <c r="E1284" s="517"/>
      <c r="F1284" s="504"/>
    </row>
    <row r="1285" spans="2:6" x14ac:dyDescent="0.75">
      <c r="B1285" s="23">
        <v>1285</v>
      </c>
      <c r="C1285" s="501">
        <f t="shared" si="20"/>
        <v>0</v>
      </c>
      <c r="E1285" s="517"/>
      <c r="F1285" s="504"/>
    </row>
    <row r="1286" spans="2:6" x14ac:dyDescent="0.75">
      <c r="B1286" s="23">
        <v>1286</v>
      </c>
      <c r="C1286" s="501">
        <f t="shared" si="20"/>
        <v>0</v>
      </c>
      <c r="E1286" s="517"/>
      <c r="F1286" s="504"/>
    </row>
    <row r="1287" spans="2:6" x14ac:dyDescent="0.75">
      <c r="B1287" s="23">
        <v>1287</v>
      </c>
      <c r="C1287" s="501">
        <f t="shared" si="20"/>
        <v>0</v>
      </c>
      <c r="E1287" s="517"/>
      <c r="F1287" s="504"/>
    </row>
    <row r="1288" spans="2:6" x14ac:dyDescent="0.75">
      <c r="B1288" s="23">
        <v>1288</v>
      </c>
      <c r="C1288" s="501">
        <f t="shared" si="20"/>
        <v>0</v>
      </c>
      <c r="E1288" s="517"/>
      <c r="F1288" s="504"/>
    </row>
    <row r="1289" spans="2:6" x14ac:dyDescent="0.75">
      <c r="B1289" s="23">
        <v>1289</v>
      </c>
      <c r="C1289" s="501">
        <f t="shared" si="20"/>
        <v>0</v>
      </c>
      <c r="E1289" s="517"/>
      <c r="F1289" s="504"/>
    </row>
    <row r="1290" spans="2:6" x14ac:dyDescent="0.75">
      <c r="B1290" s="23">
        <v>1290</v>
      </c>
      <c r="C1290" s="501">
        <f t="shared" si="20"/>
        <v>0</v>
      </c>
      <c r="E1290" s="517"/>
      <c r="F1290" s="504"/>
    </row>
    <row r="1291" spans="2:6" x14ac:dyDescent="0.75">
      <c r="B1291" s="23">
        <v>1291</v>
      </c>
      <c r="C1291" s="501">
        <f t="shared" si="20"/>
        <v>0</v>
      </c>
      <c r="E1291" s="517"/>
      <c r="F1291" s="504"/>
    </row>
    <row r="1292" spans="2:6" x14ac:dyDescent="0.75">
      <c r="B1292" s="23">
        <v>1292</v>
      </c>
      <c r="C1292" s="501">
        <f t="shared" si="20"/>
        <v>0</v>
      </c>
      <c r="E1292" s="517"/>
      <c r="F1292" s="504"/>
    </row>
    <row r="1293" spans="2:6" x14ac:dyDescent="0.75">
      <c r="B1293" s="23">
        <v>1293</v>
      </c>
      <c r="C1293" s="501">
        <f t="shared" si="20"/>
        <v>0</v>
      </c>
      <c r="E1293" s="517"/>
      <c r="F1293" s="504"/>
    </row>
    <row r="1294" spans="2:6" x14ac:dyDescent="0.75">
      <c r="B1294" s="23">
        <v>1294</v>
      </c>
      <c r="C1294" s="501">
        <f t="shared" si="20"/>
        <v>0</v>
      </c>
      <c r="E1294" s="517"/>
      <c r="F1294" s="504"/>
    </row>
    <row r="1295" spans="2:6" x14ac:dyDescent="0.75">
      <c r="B1295" s="23">
        <v>1295</v>
      </c>
      <c r="C1295" s="501">
        <f t="shared" si="20"/>
        <v>0</v>
      </c>
      <c r="E1295" s="517"/>
      <c r="F1295" s="504"/>
    </row>
    <row r="1296" spans="2:6" x14ac:dyDescent="0.75">
      <c r="B1296" s="23">
        <v>1296</v>
      </c>
      <c r="C1296" s="501">
        <f t="shared" si="20"/>
        <v>0</v>
      </c>
      <c r="E1296" s="517"/>
      <c r="F1296" s="504"/>
    </row>
    <row r="1297" spans="2:6" x14ac:dyDescent="0.75">
      <c r="B1297" s="23">
        <v>1297</v>
      </c>
      <c r="C1297" s="501">
        <f t="shared" si="20"/>
        <v>0</v>
      </c>
      <c r="E1297" s="517"/>
      <c r="F1297" s="504"/>
    </row>
    <row r="1298" spans="2:6" x14ac:dyDescent="0.75">
      <c r="B1298" s="23">
        <v>1298</v>
      </c>
      <c r="C1298" s="501">
        <f t="shared" si="20"/>
        <v>0</v>
      </c>
      <c r="E1298" s="517"/>
      <c r="F1298" s="504"/>
    </row>
    <row r="1299" spans="2:6" x14ac:dyDescent="0.75">
      <c r="B1299" s="23">
        <v>1299</v>
      </c>
      <c r="C1299" s="501">
        <f t="shared" si="20"/>
        <v>0</v>
      </c>
      <c r="E1299" s="517"/>
      <c r="F1299" s="504"/>
    </row>
    <row r="1300" spans="2:6" x14ac:dyDescent="0.75">
      <c r="B1300" s="23">
        <v>1300</v>
      </c>
      <c r="C1300" s="501">
        <f t="shared" si="20"/>
        <v>0</v>
      </c>
      <c r="E1300" s="517"/>
      <c r="F1300" s="504"/>
    </row>
    <row r="1301" spans="2:6" x14ac:dyDescent="0.75">
      <c r="B1301" s="23">
        <v>1301</v>
      </c>
      <c r="C1301" s="501">
        <f t="shared" si="20"/>
        <v>0</v>
      </c>
      <c r="E1301" s="517"/>
      <c r="F1301" s="504"/>
    </row>
    <row r="1302" spans="2:6" x14ac:dyDescent="0.75">
      <c r="B1302" s="23">
        <v>1302</v>
      </c>
      <c r="C1302" s="501">
        <f t="shared" si="20"/>
        <v>0</v>
      </c>
      <c r="E1302" s="517"/>
      <c r="F1302" s="504"/>
    </row>
    <row r="1303" spans="2:6" x14ac:dyDescent="0.75">
      <c r="B1303" s="23">
        <v>1303</v>
      </c>
      <c r="C1303" s="501">
        <f t="shared" si="20"/>
        <v>0</v>
      </c>
      <c r="E1303" s="517"/>
      <c r="F1303" s="504"/>
    </row>
    <row r="1304" spans="2:6" x14ac:dyDescent="0.75">
      <c r="B1304" s="23">
        <v>1304</v>
      </c>
      <c r="C1304" s="501">
        <f t="shared" si="20"/>
        <v>0</v>
      </c>
      <c r="E1304" s="517"/>
      <c r="F1304" s="504"/>
    </row>
    <row r="1305" spans="2:6" x14ac:dyDescent="0.75">
      <c r="B1305" s="23">
        <v>1305</v>
      </c>
      <c r="C1305" s="501">
        <f t="shared" si="20"/>
        <v>0</v>
      </c>
      <c r="E1305" s="517"/>
      <c r="F1305" s="504"/>
    </row>
    <row r="1306" spans="2:6" x14ac:dyDescent="0.75">
      <c r="B1306" s="23">
        <v>1306</v>
      </c>
      <c r="C1306" s="501">
        <f t="shared" si="20"/>
        <v>0</v>
      </c>
      <c r="E1306" s="517"/>
      <c r="F1306" s="504"/>
    </row>
    <row r="1307" spans="2:6" x14ac:dyDescent="0.75">
      <c r="B1307" s="23">
        <v>1307</v>
      </c>
      <c r="C1307" s="501">
        <f t="shared" si="20"/>
        <v>0</v>
      </c>
      <c r="E1307" s="517"/>
      <c r="F1307" s="504"/>
    </row>
    <row r="1308" spans="2:6" x14ac:dyDescent="0.75">
      <c r="B1308" s="23">
        <v>1308</v>
      </c>
      <c r="C1308" s="501">
        <f t="shared" si="20"/>
        <v>0</v>
      </c>
      <c r="E1308" s="517"/>
      <c r="F1308" s="504"/>
    </row>
    <row r="1309" spans="2:6" x14ac:dyDescent="0.75">
      <c r="B1309" s="23">
        <v>1309</v>
      </c>
      <c r="C1309" s="501">
        <f t="shared" si="20"/>
        <v>0</v>
      </c>
      <c r="E1309" s="517"/>
      <c r="F1309" s="504"/>
    </row>
    <row r="1310" spans="2:6" x14ac:dyDescent="0.75">
      <c r="B1310" s="23">
        <v>1310</v>
      </c>
      <c r="C1310" s="501">
        <f t="shared" si="20"/>
        <v>0</v>
      </c>
      <c r="E1310" s="517"/>
      <c r="F1310" s="504"/>
    </row>
    <row r="1311" spans="2:6" x14ac:dyDescent="0.75">
      <c r="B1311" s="23">
        <v>1311</v>
      </c>
      <c r="C1311" s="501">
        <f t="shared" si="20"/>
        <v>0</v>
      </c>
      <c r="E1311" s="517"/>
      <c r="F1311" s="504"/>
    </row>
    <row r="1312" spans="2:6" x14ac:dyDescent="0.75">
      <c r="B1312" s="23">
        <v>1312</v>
      </c>
      <c r="C1312" s="501">
        <f t="shared" si="20"/>
        <v>0</v>
      </c>
      <c r="E1312" s="517"/>
      <c r="F1312" s="504"/>
    </row>
    <row r="1313" spans="2:6" x14ac:dyDescent="0.75">
      <c r="B1313" s="23">
        <v>1313</v>
      </c>
      <c r="C1313" s="501">
        <f t="shared" si="20"/>
        <v>0</v>
      </c>
      <c r="E1313" s="517"/>
      <c r="F1313" s="504"/>
    </row>
    <row r="1314" spans="2:6" x14ac:dyDescent="0.75">
      <c r="B1314" s="23">
        <v>1314</v>
      </c>
      <c r="C1314" s="501">
        <f t="shared" si="20"/>
        <v>0</v>
      </c>
      <c r="E1314" s="517"/>
      <c r="F1314" s="504"/>
    </row>
    <row r="1315" spans="2:6" x14ac:dyDescent="0.75">
      <c r="B1315" s="23">
        <v>1315</v>
      </c>
      <c r="C1315" s="501">
        <f t="shared" si="20"/>
        <v>0</v>
      </c>
      <c r="E1315" s="517"/>
      <c r="F1315" s="504"/>
    </row>
    <row r="1316" spans="2:6" x14ac:dyDescent="0.75">
      <c r="B1316" s="23">
        <v>1316</v>
      </c>
      <c r="C1316" s="501">
        <f t="shared" si="20"/>
        <v>0</v>
      </c>
      <c r="E1316" s="517"/>
      <c r="F1316" s="504"/>
    </row>
    <row r="1317" spans="2:6" x14ac:dyDescent="0.75">
      <c r="B1317" s="23">
        <v>1317</v>
      </c>
      <c r="C1317" s="501">
        <f t="shared" si="20"/>
        <v>0</v>
      </c>
      <c r="E1317" s="517"/>
      <c r="F1317" s="504"/>
    </row>
    <row r="1318" spans="2:6" x14ac:dyDescent="0.75">
      <c r="B1318" s="23">
        <v>1318</v>
      </c>
      <c r="C1318" s="501">
        <f t="shared" si="20"/>
        <v>0</v>
      </c>
      <c r="E1318" s="517"/>
      <c r="F1318" s="504"/>
    </row>
    <row r="1319" spans="2:6" x14ac:dyDescent="0.75">
      <c r="B1319" s="23">
        <v>1319</v>
      </c>
      <c r="C1319" s="501">
        <f t="shared" si="20"/>
        <v>0</v>
      </c>
      <c r="E1319" s="517"/>
      <c r="F1319" s="504"/>
    </row>
    <row r="1320" spans="2:6" x14ac:dyDescent="0.75">
      <c r="B1320" s="23">
        <v>1320</v>
      </c>
      <c r="C1320" s="501">
        <f t="shared" si="20"/>
        <v>0</v>
      </c>
      <c r="E1320" s="517"/>
      <c r="F1320" s="504"/>
    </row>
    <row r="1321" spans="2:6" x14ac:dyDescent="0.75">
      <c r="B1321" s="23">
        <v>1321</v>
      </c>
      <c r="C1321" s="501">
        <f t="shared" si="20"/>
        <v>0</v>
      </c>
      <c r="E1321" s="517"/>
      <c r="F1321" s="504"/>
    </row>
    <row r="1322" spans="2:6" x14ac:dyDescent="0.75">
      <c r="B1322" s="23">
        <v>1322</v>
      </c>
      <c r="C1322" s="501">
        <f t="shared" si="20"/>
        <v>0</v>
      </c>
      <c r="E1322" s="517"/>
      <c r="F1322" s="504"/>
    </row>
    <row r="1323" spans="2:6" x14ac:dyDescent="0.75">
      <c r="B1323" s="23">
        <v>1323</v>
      </c>
      <c r="C1323" s="501">
        <f t="shared" si="20"/>
        <v>0</v>
      </c>
      <c r="E1323" s="517"/>
      <c r="F1323" s="504"/>
    </row>
    <row r="1324" spans="2:6" x14ac:dyDescent="0.75">
      <c r="B1324" s="23">
        <v>1324</v>
      </c>
      <c r="C1324" s="501">
        <f t="shared" si="20"/>
        <v>0</v>
      </c>
      <c r="E1324" s="517"/>
      <c r="F1324" s="504"/>
    </row>
    <row r="1325" spans="2:6" x14ac:dyDescent="0.75">
      <c r="B1325" s="23">
        <v>1325</v>
      </c>
      <c r="C1325" s="501">
        <f t="shared" si="20"/>
        <v>0</v>
      </c>
      <c r="E1325" s="517"/>
      <c r="F1325" s="504"/>
    </row>
    <row r="1326" spans="2:6" x14ac:dyDescent="0.75">
      <c r="B1326" s="23">
        <v>1326</v>
      </c>
      <c r="C1326" s="501">
        <f t="shared" si="20"/>
        <v>0</v>
      </c>
      <c r="E1326" s="517"/>
      <c r="F1326" s="504"/>
    </row>
    <row r="1327" spans="2:6" x14ac:dyDescent="0.75">
      <c r="B1327" s="23">
        <v>1327</v>
      </c>
      <c r="C1327" s="501">
        <f t="shared" si="20"/>
        <v>0</v>
      </c>
      <c r="E1327" s="517"/>
      <c r="F1327" s="504"/>
    </row>
    <row r="1328" spans="2:6" x14ac:dyDescent="0.75">
      <c r="B1328" s="23">
        <v>1328</v>
      </c>
      <c r="C1328" s="501">
        <f t="shared" si="20"/>
        <v>0</v>
      </c>
      <c r="E1328" s="517"/>
      <c r="F1328" s="504"/>
    </row>
    <row r="1329" spans="2:6" x14ac:dyDescent="0.75">
      <c r="B1329" s="23">
        <v>1329</v>
      </c>
      <c r="C1329" s="501">
        <f t="shared" si="20"/>
        <v>0</v>
      </c>
      <c r="E1329" s="517"/>
      <c r="F1329" s="504"/>
    </row>
    <row r="1330" spans="2:6" x14ac:dyDescent="0.75">
      <c r="B1330" s="23">
        <v>1330</v>
      </c>
      <c r="C1330" s="501">
        <f t="shared" si="20"/>
        <v>0</v>
      </c>
      <c r="E1330" s="517"/>
      <c r="F1330" s="504"/>
    </row>
    <row r="1331" spans="2:6" x14ac:dyDescent="0.75">
      <c r="B1331" s="23">
        <v>1331</v>
      </c>
      <c r="C1331" s="501">
        <f t="shared" si="20"/>
        <v>0</v>
      </c>
      <c r="E1331" s="517"/>
      <c r="F1331" s="504"/>
    </row>
    <row r="1332" spans="2:6" x14ac:dyDescent="0.75">
      <c r="B1332" s="23">
        <v>1332</v>
      </c>
      <c r="C1332" s="501">
        <f t="shared" si="20"/>
        <v>0</v>
      </c>
      <c r="E1332" s="517"/>
      <c r="F1332" s="504"/>
    </row>
    <row r="1333" spans="2:6" x14ac:dyDescent="0.75">
      <c r="B1333" s="23">
        <v>1333</v>
      </c>
      <c r="C1333" s="501">
        <f t="shared" si="20"/>
        <v>0</v>
      </c>
      <c r="E1333" s="517"/>
      <c r="F1333" s="504"/>
    </row>
    <row r="1334" spans="2:6" x14ac:dyDescent="0.75">
      <c r="B1334" s="23">
        <v>1334</v>
      </c>
      <c r="C1334" s="501">
        <f t="shared" si="20"/>
        <v>0</v>
      </c>
      <c r="E1334" s="517"/>
      <c r="F1334" s="504"/>
    </row>
    <row r="1335" spans="2:6" x14ac:dyDescent="0.75">
      <c r="B1335" s="23">
        <v>1335</v>
      </c>
      <c r="C1335" s="501">
        <f t="shared" si="20"/>
        <v>0</v>
      </c>
      <c r="E1335" s="517"/>
      <c r="F1335" s="504"/>
    </row>
    <row r="1336" spans="2:6" x14ac:dyDescent="0.75">
      <c r="B1336" s="23">
        <v>1336</v>
      </c>
      <c r="C1336" s="501">
        <f t="shared" si="20"/>
        <v>0</v>
      </c>
      <c r="E1336" s="517"/>
      <c r="F1336" s="504"/>
    </row>
    <row r="1337" spans="2:6" x14ac:dyDescent="0.75">
      <c r="B1337" s="23">
        <v>1337</v>
      </c>
      <c r="C1337" s="501">
        <f t="shared" si="20"/>
        <v>0</v>
      </c>
      <c r="E1337" s="517"/>
      <c r="F1337" s="504"/>
    </row>
    <row r="1338" spans="2:6" x14ac:dyDescent="0.75">
      <c r="B1338" s="23">
        <v>1338</v>
      </c>
      <c r="C1338" s="501">
        <f t="shared" si="20"/>
        <v>0</v>
      </c>
      <c r="E1338" s="517"/>
      <c r="F1338" s="504"/>
    </row>
    <row r="1339" spans="2:6" x14ac:dyDescent="0.75">
      <c r="B1339" s="23">
        <v>1339</v>
      </c>
      <c r="C1339" s="501">
        <f t="shared" si="20"/>
        <v>0</v>
      </c>
      <c r="E1339" s="517"/>
      <c r="F1339" s="504"/>
    </row>
    <row r="1340" spans="2:6" x14ac:dyDescent="0.75">
      <c r="B1340" s="23">
        <v>1340</v>
      </c>
      <c r="C1340" s="501">
        <f t="shared" si="20"/>
        <v>0</v>
      </c>
      <c r="E1340" s="517"/>
      <c r="F1340" s="504"/>
    </row>
    <row r="1341" spans="2:6" x14ac:dyDescent="0.75">
      <c r="B1341" s="23">
        <v>1341</v>
      </c>
      <c r="C1341" s="501">
        <f t="shared" si="20"/>
        <v>0</v>
      </c>
      <c r="E1341" s="517"/>
      <c r="F1341" s="504"/>
    </row>
    <row r="1342" spans="2:6" x14ac:dyDescent="0.75">
      <c r="B1342" s="23">
        <v>1342</v>
      </c>
      <c r="C1342" s="501">
        <f t="shared" si="20"/>
        <v>0</v>
      </c>
      <c r="E1342" s="517"/>
      <c r="F1342" s="504"/>
    </row>
    <row r="1343" spans="2:6" x14ac:dyDescent="0.75">
      <c r="B1343" s="23">
        <v>1343</v>
      </c>
      <c r="C1343" s="501">
        <f t="shared" si="20"/>
        <v>0</v>
      </c>
      <c r="E1343" s="517"/>
      <c r="F1343" s="504"/>
    </row>
    <row r="1344" spans="2:6" x14ac:dyDescent="0.75">
      <c r="B1344" s="23">
        <v>1344</v>
      </c>
      <c r="C1344" s="501">
        <f t="shared" si="20"/>
        <v>0</v>
      </c>
      <c r="E1344" s="517"/>
      <c r="F1344" s="504"/>
    </row>
    <row r="1345" spans="2:6" x14ac:dyDescent="0.75">
      <c r="B1345" s="23">
        <v>1345</v>
      </c>
      <c r="C1345" s="501">
        <f t="shared" si="20"/>
        <v>0</v>
      </c>
      <c r="E1345" s="517"/>
      <c r="F1345" s="504"/>
    </row>
    <row r="1346" spans="2:6" x14ac:dyDescent="0.75">
      <c r="B1346" s="23">
        <v>1346</v>
      </c>
      <c r="C1346" s="501">
        <f t="shared" ref="C1346:C1409" si="21">HLOOKUP($C$1,$D$1:$I$9948,$B1346,FALSE)</f>
        <v>0</v>
      </c>
      <c r="E1346" s="517"/>
      <c r="F1346" s="504"/>
    </row>
    <row r="1347" spans="2:6" x14ac:dyDescent="0.75">
      <c r="B1347" s="23">
        <v>1347</v>
      </c>
      <c r="C1347" s="501">
        <f t="shared" si="21"/>
        <v>0</v>
      </c>
      <c r="E1347" s="517"/>
      <c r="F1347" s="504"/>
    </row>
    <row r="1348" spans="2:6" x14ac:dyDescent="0.75">
      <c r="B1348" s="23">
        <v>1348</v>
      </c>
      <c r="C1348" s="501">
        <f t="shared" si="21"/>
        <v>0</v>
      </c>
      <c r="E1348" s="517"/>
      <c r="F1348" s="504"/>
    </row>
    <row r="1349" spans="2:6" x14ac:dyDescent="0.75">
      <c r="B1349" s="23">
        <v>1349</v>
      </c>
      <c r="C1349" s="501">
        <f t="shared" si="21"/>
        <v>0</v>
      </c>
      <c r="E1349" s="517"/>
      <c r="F1349" s="504"/>
    </row>
    <row r="1350" spans="2:6" x14ac:dyDescent="0.75">
      <c r="B1350" s="23">
        <v>1350</v>
      </c>
      <c r="C1350" s="501">
        <f t="shared" si="21"/>
        <v>0</v>
      </c>
      <c r="E1350" s="517"/>
      <c r="F1350" s="504"/>
    </row>
    <row r="1351" spans="2:6" x14ac:dyDescent="0.75">
      <c r="B1351" s="23">
        <v>1351</v>
      </c>
      <c r="C1351" s="501">
        <f t="shared" si="21"/>
        <v>0</v>
      </c>
      <c r="E1351" s="517"/>
      <c r="F1351" s="504"/>
    </row>
    <row r="1352" spans="2:6" x14ac:dyDescent="0.75">
      <c r="B1352" s="23">
        <v>1352</v>
      </c>
      <c r="C1352" s="501">
        <f t="shared" si="21"/>
        <v>0</v>
      </c>
      <c r="E1352" s="517"/>
      <c r="F1352" s="504"/>
    </row>
    <row r="1353" spans="2:6" x14ac:dyDescent="0.75">
      <c r="B1353" s="23">
        <v>1353</v>
      </c>
      <c r="C1353" s="501">
        <f t="shared" si="21"/>
        <v>0</v>
      </c>
      <c r="E1353" s="517"/>
      <c r="F1353" s="504"/>
    </row>
    <row r="1354" spans="2:6" x14ac:dyDescent="0.75">
      <c r="B1354" s="23">
        <v>1354</v>
      </c>
      <c r="C1354" s="501">
        <f t="shared" si="21"/>
        <v>0</v>
      </c>
      <c r="E1354" s="517"/>
      <c r="F1354" s="504"/>
    </row>
    <row r="1355" spans="2:6" x14ac:dyDescent="0.75">
      <c r="B1355" s="23">
        <v>1355</v>
      </c>
      <c r="C1355" s="501">
        <f t="shared" si="21"/>
        <v>0</v>
      </c>
      <c r="E1355" s="517"/>
      <c r="F1355" s="504"/>
    </row>
    <row r="1356" spans="2:6" x14ac:dyDescent="0.75">
      <c r="B1356" s="23">
        <v>1356</v>
      </c>
      <c r="C1356" s="501">
        <f t="shared" si="21"/>
        <v>0</v>
      </c>
      <c r="E1356" s="517"/>
      <c r="F1356" s="504"/>
    </row>
    <row r="1357" spans="2:6" x14ac:dyDescent="0.75">
      <c r="B1357" s="23">
        <v>1357</v>
      </c>
      <c r="C1357" s="501">
        <f t="shared" si="21"/>
        <v>0</v>
      </c>
      <c r="E1357" s="517"/>
      <c r="F1357" s="504"/>
    </row>
    <row r="1358" spans="2:6" x14ac:dyDescent="0.75">
      <c r="B1358" s="23">
        <v>1358</v>
      </c>
      <c r="C1358" s="501">
        <f t="shared" si="21"/>
        <v>0</v>
      </c>
      <c r="E1358" s="517"/>
      <c r="F1358" s="504"/>
    </row>
    <row r="1359" spans="2:6" x14ac:dyDescent="0.75">
      <c r="B1359" s="23">
        <v>1359</v>
      </c>
      <c r="C1359" s="501">
        <f t="shared" si="21"/>
        <v>0</v>
      </c>
      <c r="E1359" s="517"/>
      <c r="F1359" s="504"/>
    </row>
    <row r="1360" spans="2:6" x14ac:dyDescent="0.75">
      <c r="B1360" s="23">
        <v>1360</v>
      </c>
      <c r="C1360" s="501">
        <f t="shared" si="21"/>
        <v>0</v>
      </c>
      <c r="E1360" s="517"/>
      <c r="F1360" s="504"/>
    </row>
    <row r="1361" spans="2:6" x14ac:dyDescent="0.75">
      <c r="B1361" s="23">
        <v>1361</v>
      </c>
      <c r="C1361" s="501">
        <f t="shared" si="21"/>
        <v>0</v>
      </c>
      <c r="E1361" s="517"/>
      <c r="F1361" s="504"/>
    </row>
    <row r="1362" spans="2:6" x14ac:dyDescent="0.75">
      <c r="B1362" s="23">
        <v>1362</v>
      </c>
      <c r="C1362" s="501">
        <f t="shared" si="21"/>
        <v>0</v>
      </c>
      <c r="E1362" s="517"/>
      <c r="F1362" s="504"/>
    </row>
    <row r="1363" spans="2:6" x14ac:dyDescent="0.75">
      <c r="B1363" s="23">
        <v>1363</v>
      </c>
      <c r="C1363" s="501">
        <f t="shared" si="21"/>
        <v>0</v>
      </c>
      <c r="E1363" s="517"/>
      <c r="F1363" s="504"/>
    </row>
    <row r="1364" spans="2:6" x14ac:dyDescent="0.75">
      <c r="B1364" s="23">
        <v>1364</v>
      </c>
      <c r="C1364" s="501">
        <f t="shared" si="21"/>
        <v>0</v>
      </c>
      <c r="E1364" s="517"/>
      <c r="F1364" s="504"/>
    </row>
    <row r="1365" spans="2:6" x14ac:dyDescent="0.75">
      <c r="B1365" s="23">
        <v>1365</v>
      </c>
      <c r="C1365" s="501">
        <f t="shared" si="21"/>
        <v>0</v>
      </c>
      <c r="E1365" s="517"/>
      <c r="F1365" s="504"/>
    </row>
    <row r="1366" spans="2:6" x14ac:dyDescent="0.75">
      <c r="B1366" s="23">
        <v>1366</v>
      </c>
      <c r="C1366" s="501">
        <f t="shared" si="21"/>
        <v>0</v>
      </c>
      <c r="E1366" s="517"/>
      <c r="F1366" s="504"/>
    </row>
    <row r="1367" spans="2:6" x14ac:dyDescent="0.75">
      <c r="B1367" s="23">
        <v>1367</v>
      </c>
      <c r="C1367" s="501">
        <f t="shared" si="21"/>
        <v>0</v>
      </c>
      <c r="E1367" s="517"/>
      <c r="F1367" s="504"/>
    </row>
    <row r="1368" spans="2:6" x14ac:dyDescent="0.75">
      <c r="B1368" s="23">
        <v>1368</v>
      </c>
      <c r="C1368" s="501">
        <f t="shared" si="21"/>
        <v>0</v>
      </c>
      <c r="E1368" s="517"/>
      <c r="F1368" s="504"/>
    </row>
    <row r="1369" spans="2:6" x14ac:dyDescent="0.75">
      <c r="B1369" s="23">
        <v>1369</v>
      </c>
      <c r="C1369" s="501">
        <f t="shared" si="21"/>
        <v>0</v>
      </c>
      <c r="E1369" s="517"/>
      <c r="F1369" s="504"/>
    </row>
    <row r="1370" spans="2:6" x14ac:dyDescent="0.75">
      <c r="B1370" s="23">
        <v>1370</v>
      </c>
      <c r="C1370" s="501">
        <f t="shared" si="21"/>
        <v>0</v>
      </c>
      <c r="E1370" s="517"/>
      <c r="F1370" s="504"/>
    </row>
    <row r="1371" spans="2:6" x14ac:dyDescent="0.75">
      <c r="B1371" s="23">
        <v>1371</v>
      </c>
      <c r="C1371" s="501">
        <f t="shared" si="21"/>
        <v>0</v>
      </c>
      <c r="E1371" s="517"/>
      <c r="F1371" s="504"/>
    </row>
    <row r="1372" spans="2:6" x14ac:dyDescent="0.75">
      <c r="B1372" s="23">
        <v>1372</v>
      </c>
      <c r="C1372" s="501">
        <f t="shared" si="21"/>
        <v>0</v>
      </c>
      <c r="E1372" s="517"/>
      <c r="F1372" s="504"/>
    </row>
    <row r="1373" spans="2:6" x14ac:dyDescent="0.75">
      <c r="B1373" s="23">
        <v>1373</v>
      </c>
      <c r="C1373" s="501">
        <f t="shared" si="21"/>
        <v>0</v>
      </c>
      <c r="E1373" s="517"/>
      <c r="F1373" s="504"/>
    </row>
    <row r="1374" spans="2:6" x14ac:dyDescent="0.75">
      <c r="B1374" s="23">
        <v>1374</v>
      </c>
      <c r="C1374" s="501">
        <f t="shared" si="21"/>
        <v>0</v>
      </c>
      <c r="E1374" s="517"/>
      <c r="F1374" s="504"/>
    </row>
    <row r="1375" spans="2:6" x14ac:dyDescent="0.75">
      <c r="B1375" s="23">
        <v>1375</v>
      </c>
      <c r="C1375" s="501">
        <f t="shared" si="21"/>
        <v>0</v>
      </c>
      <c r="E1375" s="517"/>
      <c r="F1375" s="504"/>
    </row>
    <row r="1376" spans="2:6" x14ac:dyDescent="0.75">
      <c r="B1376" s="23">
        <v>1376</v>
      </c>
      <c r="C1376" s="501">
        <f t="shared" si="21"/>
        <v>0</v>
      </c>
      <c r="E1376" s="517"/>
      <c r="F1376" s="504"/>
    </row>
    <row r="1377" spans="2:6" x14ac:dyDescent="0.75">
      <c r="B1377" s="23">
        <v>1377</v>
      </c>
      <c r="C1377" s="501">
        <f t="shared" si="21"/>
        <v>0</v>
      </c>
      <c r="E1377" s="517"/>
      <c r="F1377" s="504"/>
    </row>
    <row r="1378" spans="2:6" x14ac:dyDescent="0.75">
      <c r="B1378" s="23">
        <v>1378</v>
      </c>
      <c r="C1378" s="501">
        <f t="shared" si="21"/>
        <v>0</v>
      </c>
      <c r="E1378" s="517"/>
      <c r="F1378" s="504"/>
    </row>
    <row r="1379" spans="2:6" x14ac:dyDescent="0.75">
      <c r="B1379" s="23">
        <v>1379</v>
      </c>
      <c r="C1379" s="501">
        <f t="shared" si="21"/>
        <v>0</v>
      </c>
      <c r="E1379" s="517"/>
      <c r="F1379" s="504"/>
    </row>
    <row r="1380" spans="2:6" x14ac:dyDescent="0.75">
      <c r="B1380" s="23">
        <v>1380</v>
      </c>
      <c r="C1380" s="501">
        <f t="shared" si="21"/>
        <v>0</v>
      </c>
      <c r="E1380" s="517"/>
      <c r="F1380" s="504"/>
    </row>
    <row r="1381" spans="2:6" x14ac:dyDescent="0.75">
      <c r="B1381" s="23">
        <v>1381</v>
      </c>
      <c r="C1381" s="501">
        <f t="shared" si="21"/>
        <v>0</v>
      </c>
      <c r="E1381" s="517"/>
      <c r="F1381" s="504"/>
    </row>
    <row r="1382" spans="2:6" x14ac:dyDescent="0.75">
      <c r="B1382" s="23">
        <v>1382</v>
      </c>
      <c r="C1382" s="501">
        <f t="shared" si="21"/>
        <v>0</v>
      </c>
      <c r="E1382" s="517"/>
      <c r="F1382" s="504"/>
    </row>
    <row r="1383" spans="2:6" x14ac:dyDescent="0.75">
      <c r="B1383" s="23">
        <v>1383</v>
      </c>
      <c r="C1383" s="501">
        <f t="shared" si="21"/>
        <v>0</v>
      </c>
      <c r="E1383" s="517"/>
      <c r="F1383" s="504"/>
    </row>
    <row r="1384" spans="2:6" x14ac:dyDescent="0.75">
      <c r="B1384" s="23">
        <v>1384</v>
      </c>
      <c r="C1384" s="501">
        <f t="shared" si="21"/>
        <v>0</v>
      </c>
      <c r="E1384" s="517"/>
      <c r="F1384" s="504"/>
    </row>
    <row r="1385" spans="2:6" x14ac:dyDescent="0.75">
      <c r="B1385" s="23">
        <v>1385</v>
      </c>
      <c r="C1385" s="501">
        <f t="shared" si="21"/>
        <v>0</v>
      </c>
      <c r="E1385" s="517"/>
      <c r="F1385" s="504"/>
    </row>
    <row r="1386" spans="2:6" x14ac:dyDescent="0.75">
      <c r="B1386" s="23">
        <v>1386</v>
      </c>
      <c r="C1386" s="501">
        <f t="shared" si="21"/>
        <v>0</v>
      </c>
      <c r="E1386" s="517"/>
      <c r="F1386" s="504"/>
    </row>
    <row r="1387" spans="2:6" x14ac:dyDescent="0.75">
      <c r="B1387" s="23">
        <v>1387</v>
      </c>
      <c r="C1387" s="501">
        <f t="shared" si="21"/>
        <v>0</v>
      </c>
      <c r="E1387" s="517"/>
      <c r="F1387" s="504"/>
    </row>
    <row r="1388" spans="2:6" x14ac:dyDescent="0.75">
      <c r="B1388" s="23">
        <v>1388</v>
      </c>
      <c r="C1388" s="501">
        <f t="shared" si="21"/>
        <v>0</v>
      </c>
      <c r="E1388" s="517"/>
      <c r="F1388" s="504"/>
    </row>
    <row r="1389" spans="2:6" x14ac:dyDescent="0.75">
      <c r="B1389" s="23">
        <v>1389</v>
      </c>
      <c r="C1389" s="501">
        <f t="shared" si="21"/>
        <v>0</v>
      </c>
      <c r="E1389" s="517"/>
      <c r="F1389" s="504"/>
    </row>
    <row r="1390" spans="2:6" x14ac:dyDescent="0.75">
      <c r="B1390" s="23">
        <v>1390</v>
      </c>
      <c r="C1390" s="501">
        <f t="shared" si="21"/>
        <v>0</v>
      </c>
      <c r="E1390" s="517"/>
      <c r="F1390" s="504"/>
    </row>
    <row r="1391" spans="2:6" x14ac:dyDescent="0.75">
      <c r="B1391" s="23">
        <v>1391</v>
      </c>
      <c r="C1391" s="501">
        <f t="shared" si="21"/>
        <v>0</v>
      </c>
      <c r="E1391" s="517"/>
      <c r="F1391" s="504"/>
    </row>
    <row r="1392" spans="2:6" x14ac:dyDescent="0.75">
      <c r="B1392" s="23">
        <v>1392</v>
      </c>
      <c r="C1392" s="501">
        <f t="shared" si="21"/>
        <v>0</v>
      </c>
      <c r="E1392" s="517"/>
      <c r="F1392" s="504"/>
    </row>
    <row r="1393" spans="2:6" x14ac:dyDescent="0.75">
      <c r="B1393" s="23">
        <v>1393</v>
      </c>
      <c r="C1393" s="501">
        <f t="shared" si="21"/>
        <v>0</v>
      </c>
      <c r="E1393" s="517"/>
      <c r="F1393" s="504"/>
    </row>
    <row r="1394" spans="2:6" x14ac:dyDescent="0.75">
      <c r="B1394" s="23">
        <v>1394</v>
      </c>
      <c r="C1394" s="501">
        <f t="shared" si="21"/>
        <v>0</v>
      </c>
      <c r="E1394" s="517"/>
      <c r="F1394" s="504"/>
    </row>
    <row r="1395" spans="2:6" x14ac:dyDescent="0.75">
      <c r="B1395" s="23">
        <v>1395</v>
      </c>
      <c r="C1395" s="501">
        <f t="shared" si="21"/>
        <v>0</v>
      </c>
      <c r="E1395" s="517"/>
      <c r="F1395" s="504"/>
    </row>
    <row r="1396" spans="2:6" x14ac:dyDescent="0.75">
      <c r="B1396" s="23">
        <v>1396</v>
      </c>
      <c r="C1396" s="501">
        <f t="shared" si="21"/>
        <v>0</v>
      </c>
      <c r="E1396" s="517"/>
      <c r="F1396" s="504"/>
    </row>
    <row r="1397" spans="2:6" x14ac:dyDescent="0.75">
      <c r="B1397" s="23">
        <v>1397</v>
      </c>
      <c r="C1397" s="501">
        <f t="shared" si="21"/>
        <v>0</v>
      </c>
      <c r="E1397" s="517"/>
      <c r="F1397" s="504"/>
    </row>
    <row r="1398" spans="2:6" x14ac:dyDescent="0.75">
      <c r="B1398" s="23">
        <v>1398</v>
      </c>
      <c r="C1398" s="501">
        <f t="shared" si="21"/>
        <v>0</v>
      </c>
      <c r="E1398" s="517"/>
      <c r="F1398" s="504"/>
    </row>
    <row r="1399" spans="2:6" x14ac:dyDescent="0.75">
      <c r="B1399" s="23">
        <v>1399</v>
      </c>
      <c r="C1399" s="501">
        <f t="shared" si="21"/>
        <v>0</v>
      </c>
      <c r="E1399" s="517"/>
      <c r="F1399" s="504"/>
    </row>
    <row r="1400" spans="2:6" x14ac:dyDescent="0.75">
      <c r="B1400" s="23">
        <v>1400</v>
      </c>
      <c r="C1400" s="501">
        <f t="shared" si="21"/>
        <v>0</v>
      </c>
      <c r="E1400" s="517"/>
      <c r="F1400" s="504"/>
    </row>
    <row r="1401" spans="2:6" x14ac:dyDescent="0.75">
      <c r="B1401" s="23">
        <v>1401</v>
      </c>
      <c r="C1401" s="501">
        <f t="shared" si="21"/>
        <v>0</v>
      </c>
      <c r="E1401" s="517"/>
      <c r="F1401" s="504"/>
    </row>
    <row r="1402" spans="2:6" x14ac:dyDescent="0.75">
      <c r="B1402" s="23">
        <v>1402</v>
      </c>
      <c r="C1402" s="501">
        <f t="shared" si="21"/>
        <v>0</v>
      </c>
      <c r="E1402" s="517"/>
      <c r="F1402" s="504"/>
    </row>
    <row r="1403" spans="2:6" x14ac:dyDescent="0.75">
      <c r="B1403" s="23">
        <v>1403</v>
      </c>
      <c r="C1403" s="501">
        <f t="shared" si="21"/>
        <v>0</v>
      </c>
      <c r="E1403" s="517"/>
      <c r="F1403" s="504"/>
    </row>
    <row r="1404" spans="2:6" x14ac:dyDescent="0.75">
      <c r="B1404" s="23">
        <v>1404</v>
      </c>
      <c r="C1404" s="501">
        <f t="shared" si="21"/>
        <v>0</v>
      </c>
      <c r="E1404" s="517"/>
      <c r="F1404" s="504"/>
    </row>
    <row r="1405" spans="2:6" x14ac:dyDescent="0.75">
      <c r="B1405" s="23">
        <v>1405</v>
      </c>
      <c r="C1405" s="501">
        <f t="shared" si="21"/>
        <v>0</v>
      </c>
      <c r="E1405" s="517"/>
      <c r="F1405" s="504"/>
    </row>
    <row r="1406" spans="2:6" x14ac:dyDescent="0.75">
      <c r="B1406" s="23">
        <v>1406</v>
      </c>
      <c r="C1406" s="501">
        <f t="shared" si="21"/>
        <v>0</v>
      </c>
      <c r="E1406" s="517"/>
      <c r="F1406" s="504"/>
    </row>
    <row r="1407" spans="2:6" x14ac:dyDescent="0.75">
      <c r="B1407" s="23">
        <v>1407</v>
      </c>
      <c r="C1407" s="501">
        <f t="shared" si="21"/>
        <v>0</v>
      </c>
      <c r="E1407" s="517"/>
      <c r="F1407" s="504"/>
    </row>
    <row r="1408" spans="2:6" x14ac:dyDescent="0.75">
      <c r="B1408" s="23">
        <v>1408</v>
      </c>
      <c r="C1408" s="501">
        <f t="shared" si="21"/>
        <v>0</v>
      </c>
      <c r="E1408" s="517"/>
      <c r="F1408" s="504"/>
    </row>
    <row r="1409" spans="2:6" x14ac:dyDescent="0.75">
      <c r="B1409" s="23">
        <v>1409</v>
      </c>
      <c r="C1409" s="501">
        <f t="shared" si="21"/>
        <v>0</v>
      </c>
      <c r="E1409" s="517"/>
      <c r="F1409" s="504"/>
    </row>
    <row r="1410" spans="2:6" x14ac:dyDescent="0.75">
      <c r="B1410" s="23">
        <v>1410</v>
      </c>
      <c r="C1410" s="501">
        <f t="shared" ref="C1410:C1473" si="22">HLOOKUP($C$1,$D$1:$I$9948,$B1410,FALSE)</f>
        <v>0</v>
      </c>
      <c r="E1410" s="517"/>
      <c r="F1410" s="504"/>
    </row>
    <row r="1411" spans="2:6" x14ac:dyDescent="0.75">
      <c r="B1411" s="23">
        <v>1411</v>
      </c>
      <c r="C1411" s="501">
        <f t="shared" si="22"/>
        <v>0</v>
      </c>
      <c r="E1411" s="517"/>
      <c r="F1411" s="504"/>
    </row>
    <row r="1412" spans="2:6" x14ac:dyDescent="0.75">
      <c r="B1412" s="23">
        <v>1412</v>
      </c>
      <c r="C1412" s="501">
        <f t="shared" si="22"/>
        <v>0</v>
      </c>
      <c r="E1412" s="517"/>
      <c r="F1412" s="504"/>
    </row>
    <row r="1413" spans="2:6" x14ac:dyDescent="0.75">
      <c r="B1413" s="23">
        <v>1413</v>
      </c>
      <c r="C1413" s="501">
        <f t="shared" si="22"/>
        <v>0</v>
      </c>
      <c r="E1413" s="517"/>
      <c r="F1413" s="504"/>
    </row>
    <row r="1414" spans="2:6" x14ac:dyDescent="0.75">
      <c r="B1414" s="23">
        <v>1414</v>
      </c>
      <c r="C1414" s="501">
        <f t="shared" si="22"/>
        <v>0</v>
      </c>
      <c r="E1414" s="517"/>
      <c r="F1414" s="504"/>
    </row>
    <row r="1415" spans="2:6" x14ac:dyDescent="0.75">
      <c r="B1415" s="23">
        <v>1415</v>
      </c>
      <c r="C1415" s="501">
        <f t="shared" si="22"/>
        <v>0</v>
      </c>
      <c r="E1415" s="517"/>
      <c r="F1415" s="504"/>
    </row>
    <row r="1416" spans="2:6" x14ac:dyDescent="0.75">
      <c r="B1416" s="23">
        <v>1416</v>
      </c>
      <c r="C1416" s="501">
        <f t="shared" si="22"/>
        <v>0</v>
      </c>
      <c r="E1416" s="517"/>
      <c r="F1416" s="504"/>
    </row>
    <row r="1417" spans="2:6" x14ac:dyDescent="0.75">
      <c r="B1417" s="23">
        <v>1417</v>
      </c>
      <c r="C1417" s="501">
        <f t="shared" si="22"/>
        <v>0</v>
      </c>
      <c r="E1417" s="517"/>
      <c r="F1417" s="504"/>
    </row>
    <row r="1418" spans="2:6" x14ac:dyDescent="0.75">
      <c r="B1418" s="23">
        <v>1418</v>
      </c>
      <c r="C1418" s="501">
        <f t="shared" si="22"/>
        <v>0</v>
      </c>
      <c r="E1418" s="517"/>
      <c r="F1418" s="504"/>
    </row>
    <row r="1419" spans="2:6" x14ac:dyDescent="0.75">
      <c r="B1419" s="23">
        <v>1419</v>
      </c>
      <c r="C1419" s="501">
        <f t="shared" si="22"/>
        <v>0</v>
      </c>
      <c r="E1419" s="517"/>
      <c r="F1419" s="504"/>
    </row>
    <row r="1420" spans="2:6" x14ac:dyDescent="0.75">
      <c r="B1420" s="23">
        <v>1420</v>
      </c>
      <c r="C1420" s="501">
        <f t="shared" si="22"/>
        <v>0</v>
      </c>
      <c r="E1420" s="517"/>
      <c r="F1420" s="504"/>
    </row>
    <row r="1421" spans="2:6" x14ac:dyDescent="0.75">
      <c r="B1421" s="23">
        <v>1421</v>
      </c>
      <c r="C1421" s="501">
        <f t="shared" si="22"/>
        <v>0</v>
      </c>
      <c r="E1421" s="517"/>
      <c r="F1421" s="504"/>
    </row>
    <row r="1422" spans="2:6" x14ac:dyDescent="0.75">
      <c r="B1422" s="23">
        <v>1422</v>
      </c>
      <c r="C1422" s="501">
        <f t="shared" si="22"/>
        <v>0</v>
      </c>
      <c r="E1422" s="517"/>
      <c r="F1422" s="504"/>
    </row>
    <row r="1423" spans="2:6" x14ac:dyDescent="0.75">
      <c r="B1423" s="23">
        <v>1423</v>
      </c>
      <c r="C1423" s="501">
        <f t="shared" si="22"/>
        <v>0</v>
      </c>
      <c r="E1423" s="517"/>
      <c r="F1423" s="504"/>
    </row>
    <row r="1424" spans="2:6" x14ac:dyDescent="0.75">
      <c r="B1424" s="23">
        <v>1424</v>
      </c>
      <c r="C1424" s="501">
        <f t="shared" si="22"/>
        <v>0</v>
      </c>
      <c r="E1424" s="517"/>
      <c r="F1424" s="504"/>
    </row>
    <row r="1425" spans="2:6" x14ac:dyDescent="0.75">
      <c r="B1425" s="23">
        <v>1425</v>
      </c>
      <c r="C1425" s="501">
        <f t="shared" si="22"/>
        <v>0</v>
      </c>
      <c r="E1425" s="517"/>
      <c r="F1425" s="504"/>
    </row>
    <row r="1426" spans="2:6" x14ac:dyDescent="0.75">
      <c r="B1426" s="23">
        <v>1426</v>
      </c>
      <c r="C1426" s="501">
        <f t="shared" si="22"/>
        <v>0</v>
      </c>
      <c r="E1426" s="517"/>
      <c r="F1426" s="504"/>
    </row>
    <row r="1427" spans="2:6" x14ac:dyDescent="0.75">
      <c r="B1427" s="23">
        <v>1427</v>
      </c>
      <c r="C1427" s="501">
        <f t="shared" si="22"/>
        <v>0</v>
      </c>
      <c r="E1427" s="517"/>
      <c r="F1427" s="504"/>
    </row>
    <row r="1428" spans="2:6" x14ac:dyDescent="0.75">
      <c r="B1428" s="23">
        <v>1428</v>
      </c>
      <c r="C1428" s="501">
        <f t="shared" si="22"/>
        <v>0</v>
      </c>
      <c r="E1428" s="517"/>
      <c r="F1428" s="504"/>
    </row>
    <row r="1429" spans="2:6" x14ac:dyDescent="0.75">
      <c r="B1429" s="23">
        <v>1429</v>
      </c>
      <c r="C1429" s="501">
        <f t="shared" si="22"/>
        <v>0</v>
      </c>
      <c r="E1429" s="517"/>
      <c r="F1429" s="504"/>
    </row>
    <row r="1430" spans="2:6" x14ac:dyDescent="0.75">
      <c r="B1430" s="23">
        <v>1430</v>
      </c>
      <c r="C1430" s="501">
        <f t="shared" si="22"/>
        <v>0</v>
      </c>
      <c r="E1430" s="517"/>
      <c r="F1430" s="504"/>
    </row>
    <row r="1431" spans="2:6" x14ac:dyDescent="0.75">
      <c r="B1431" s="23">
        <v>1431</v>
      </c>
      <c r="C1431" s="501">
        <f t="shared" si="22"/>
        <v>0</v>
      </c>
      <c r="E1431" s="517"/>
      <c r="F1431" s="504"/>
    </row>
    <row r="1432" spans="2:6" x14ac:dyDescent="0.75">
      <c r="B1432" s="23">
        <v>1432</v>
      </c>
      <c r="C1432" s="501">
        <f t="shared" si="22"/>
        <v>0</v>
      </c>
      <c r="E1432" s="517"/>
      <c r="F1432" s="504"/>
    </row>
    <row r="1433" spans="2:6" x14ac:dyDescent="0.75">
      <c r="B1433" s="23">
        <v>1433</v>
      </c>
      <c r="C1433" s="501">
        <f t="shared" si="22"/>
        <v>0</v>
      </c>
      <c r="E1433" s="517"/>
      <c r="F1433" s="504"/>
    </row>
    <row r="1434" spans="2:6" x14ac:dyDescent="0.75">
      <c r="B1434" s="23">
        <v>1434</v>
      </c>
      <c r="C1434" s="501">
        <f t="shared" si="22"/>
        <v>0</v>
      </c>
      <c r="E1434" s="517"/>
      <c r="F1434" s="504"/>
    </row>
    <row r="1435" spans="2:6" x14ac:dyDescent="0.75">
      <c r="B1435" s="23">
        <v>1435</v>
      </c>
      <c r="C1435" s="501">
        <f t="shared" si="22"/>
        <v>0</v>
      </c>
      <c r="E1435" s="517"/>
      <c r="F1435" s="504"/>
    </row>
    <row r="1436" spans="2:6" x14ac:dyDescent="0.75">
      <c r="B1436" s="23">
        <v>1436</v>
      </c>
      <c r="C1436" s="501">
        <f t="shared" si="22"/>
        <v>0</v>
      </c>
      <c r="E1436" s="517"/>
      <c r="F1436" s="504"/>
    </row>
    <row r="1437" spans="2:6" x14ac:dyDescent="0.75">
      <c r="B1437" s="23">
        <v>1437</v>
      </c>
      <c r="C1437" s="501">
        <f t="shared" si="22"/>
        <v>0</v>
      </c>
      <c r="E1437" s="517"/>
      <c r="F1437" s="504"/>
    </row>
    <row r="1438" spans="2:6" x14ac:dyDescent="0.75">
      <c r="B1438" s="23">
        <v>1438</v>
      </c>
      <c r="C1438" s="501">
        <f t="shared" si="22"/>
        <v>0</v>
      </c>
      <c r="E1438" s="517"/>
      <c r="F1438" s="504"/>
    </row>
    <row r="1439" spans="2:6" x14ac:dyDescent="0.75">
      <c r="B1439" s="23">
        <v>1439</v>
      </c>
      <c r="C1439" s="501">
        <f t="shared" si="22"/>
        <v>0</v>
      </c>
      <c r="E1439" s="517"/>
      <c r="F1439" s="504"/>
    </row>
    <row r="1440" spans="2:6" x14ac:dyDescent="0.75">
      <c r="B1440" s="23">
        <v>1440</v>
      </c>
      <c r="C1440" s="501">
        <f t="shared" si="22"/>
        <v>0</v>
      </c>
      <c r="E1440" s="517"/>
      <c r="F1440" s="504"/>
    </row>
    <row r="1441" spans="2:6" x14ac:dyDescent="0.75">
      <c r="B1441" s="23">
        <v>1441</v>
      </c>
      <c r="C1441" s="501">
        <f t="shared" si="22"/>
        <v>0</v>
      </c>
      <c r="E1441" s="517"/>
      <c r="F1441" s="504"/>
    </row>
    <row r="1442" spans="2:6" x14ac:dyDescent="0.75">
      <c r="B1442" s="23">
        <v>1442</v>
      </c>
      <c r="C1442" s="501">
        <f t="shared" si="22"/>
        <v>0</v>
      </c>
      <c r="E1442" s="517"/>
      <c r="F1442" s="504"/>
    </row>
    <row r="1443" spans="2:6" x14ac:dyDescent="0.75">
      <c r="B1443" s="23">
        <v>1443</v>
      </c>
      <c r="C1443" s="501">
        <f t="shared" si="22"/>
        <v>0</v>
      </c>
      <c r="E1443" s="517"/>
      <c r="F1443" s="504"/>
    </row>
    <row r="1444" spans="2:6" x14ac:dyDescent="0.75">
      <c r="B1444" s="23">
        <v>1444</v>
      </c>
      <c r="C1444" s="501">
        <f t="shared" si="22"/>
        <v>0</v>
      </c>
      <c r="E1444" s="517"/>
      <c r="F1444" s="504"/>
    </row>
    <row r="1445" spans="2:6" x14ac:dyDescent="0.75">
      <c r="B1445" s="23">
        <v>1445</v>
      </c>
      <c r="C1445" s="501">
        <f t="shared" si="22"/>
        <v>0</v>
      </c>
      <c r="E1445" s="517"/>
      <c r="F1445" s="504"/>
    </row>
    <row r="1446" spans="2:6" x14ac:dyDescent="0.75">
      <c r="B1446" s="23">
        <v>1446</v>
      </c>
      <c r="C1446" s="501">
        <f t="shared" si="22"/>
        <v>0</v>
      </c>
      <c r="E1446" s="517"/>
      <c r="F1446" s="504"/>
    </row>
    <row r="1447" spans="2:6" x14ac:dyDescent="0.75">
      <c r="B1447" s="23">
        <v>1447</v>
      </c>
      <c r="C1447" s="501">
        <f t="shared" si="22"/>
        <v>0</v>
      </c>
      <c r="E1447" s="517"/>
      <c r="F1447" s="504"/>
    </row>
    <row r="1448" spans="2:6" x14ac:dyDescent="0.75">
      <c r="B1448" s="23">
        <v>1448</v>
      </c>
      <c r="C1448" s="501">
        <f t="shared" si="22"/>
        <v>0</v>
      </c>
      <c r="E1448" s="517"/>
      <c r="F1448" s="504"/>
    </row>
    <row r="1449" spans="2:6" x14ac:dyDescent="0.75">
      <c r="B1449" s="23">
        <v>1449</v>
      </c>
      <c r="C1449" s="501">
        <f t="shared" si="22"/>
        <v>0</v>
      </c>
      <c r="E1449" s="517"/>
      <c r="F1449" s="504"/>
    </row>
    <row r="1450" spans="2:6" x14ac:dyDescent="0.75">
      <c r="B1450" s="23">
        <v>1450</v>
      </c>
      <c r="C1450" s="501">
        <f t="shared" si="22"/>
        <v>0</v>
      </c>
      <c r="E1450" s="517"/>
      <c r="F1450" s="504"/>
    </row>
    <row r="1451" spans="2:6" x14ac:dyDescent="0.75">
      <c r="B1451" s="23">
        <v>1451</v>
      </c>
      <c r="C1451" s="501">
        <f t="shared" si="22"/>
        <v>0</v>
      </c>
      <c r="E1451" s="517"/>
      <c r="F1451" s="504"/>
    </row>
    <row r="1452" spans="2:6" x14ac:dyDescent="0.75">
      <c r="B1452" s="23">
        <v>1452</v>
      </c>
      <c r="C1452" s="501">
        <f t="shared" si="22"/>
        <v>0</v>
      </c>
      <c r="E1452" s="517"/>
      <c r="F1452" s="504"/>
    </row>
    <row r="1453" spans="2:6" x14ac:dyDescent="0.75">
      <c r="B1453" s="23">
        <v>1453</v>
      </c>
      <c r="C1453" s="501">
        <f t="shared" si="22"/>
        <v>0</v>
      </c>
      <c r="E1453" s="517"/>
      <c r="F1453" s="504"/>
    </row>
    <row r="1454" spans="2:6" x14ac:dyDescent="0.75">
      <c r="B1454" s="23">
        <v>1454</v>
      </c>
      <c r="C1454" s="501">
        <f t="shared" si="22"/>
        <v>0</v>
      </c>
      <c r="E1454" s="517"/>
      <c r="F1454" s="504"/>
    </row>
    <row r="1455" spans="2:6" x14ac:dyDescent="0.75">
      <c r="B1455" s="23">
        <v>1455</v>
      </c>
      <c r="C1455" s="501">
        <f t="shared" si="22"/>
        <v>0</v>
      </c>
      <c r="E1455" s="517"/>
      <c r="F1455" s="504"/>
    </row>
    <row r="1456" spans="2:6" x14ac:dyDescent="0.75">
      <c r="B1456" s="23">
        <v>1456</v>
      </c>
      <c r="C1456" s="501">
        <f t="shared" si="22"/>
        <v>0</v>
      </c>
      <c r="E1456" s="517"/>
      <c r="F1456" s="504"/>
    </row>
    <row r="1457" spans="2:6" x14ac:dyDescent="0.75">
      <c r="B1457" s="23">
        <v>1457</v>
      </c>
      <c r="C1457" s="501">
        <f t="shared" si="22"/>
        <v>0</v>
      </c>
      <c r="E1457" s="517"/>
      <c r="F1457" s="504"/>
    </row>
    <row r="1458" spans="2:6" x14ac:dyDescent="0.75">
      <c r="B1458" s="23">
        <v>1458</v>
      </c>
      <c r="C1458" s="501">
        <f t="shared" si="22"/>
        <v>0</v>
      </c>
      <c r="E1458" s="517"/>
      <c r="F1458" s="504"/>
    </row>
    <row r="1459" spans="2:6" x14ac:dyDescent="0.75">
      <c r="B1459" s="23">
        <v>1459</v>
      </c>
      <c r="C1459" s="501">
        <f t="shared" si="22"/>
        <v>0</v>
      </c>
      <c r="E1459" s="517"/>
      <c r="F1459" s="504"/>
    </row>
    <row r="1460" spans="2:6" x14ac:dyDescent="0.75">
      <c r="B1460" s="23">
        <v>1460</v>
      </c>
      <c r="C1460" s="501">
        <f t="shared" si="22"/>
        <v>0</v>
      </c>
      <c r="E1460" s="517"/>
      <c r="F1460" s="504"/>
    </row>
    <row r="1461" spans="2:6" x14ac:dyDescent="0.75">
      <c r="B1461" s="23">
        <v>1461</v>
      </c>
      <c r="C1461" s="501">
        <f t="shared" si="22"/>
        <v>0</v>
      </c>
      <c r="E1461" s="517"/>
      <c r="F1461" s="504"/>
    </row>
    <row r="1462" spans="2:6" x14ac:dyDescent="0.75">
      <c r="B1462" s="23">
        <v>1462</v>
      </c>
      <c r="C1462" s="501">
        <f t="shared" si="22"/>
        <v>0</v>
      </c>
      <c r="E1462" s="517"/>
      <c r="F1462" s="504"/>
    </row>
    <row r="1463" spans="2:6" x14ac:dyDescent="0.75">
      <c r="B1463" s="23">
        <v>1463</v>
      </c>
      <c r="C1463" s="501">
        <f t="shared" si="22"/>
        <v>0</v>
      </c>
      <c r="E1463" s="517"/>
      <c r="F1463" s="504"/>
    </row>
    <row r="1464" spans="2:6" x14ac:dyDescent="0.75">
      <c r="B1464" s="23">
        <v>1464</v>
      </c>
      <c r="C1464" s="501">
        <f t="shared" si="22"/>
        <v>0</v>
      </c>
      <c r="E1464" s="517"/>
      <c r="F1464" s="504"/>
    </row>
    <row r="1465" spans="2:6" x14ac:dyDescent="0.75">
      <c r="B1465" s="23">
        <v>1465</v>
      </c>
      <c r="C1465" s="501">
        <f t="shared" si="22"/>
        <v>0</v>
      </c>
      <c r="E1465" s="517"/>
      <c r="F1465" s="504"/>
    </row>
    <row r="1466" spans="2:6" x14ac:dyDescent="0.75">
      <c r="B1466" s="23">
        <v>1466</v>
      </c>
      <c r="C1466" s="501">
        <f t="shared" si="22"/>
        <v>0</v>
      </c>
      <c r="E1466" s="517"/>
      <c r="F1466" s="504"/>
    </row>
    <row r="1467" spans="2:6" x14ac:dyDescent="0.75">
      <c r="B1467" s="23">
        <v>1467</v>
      </c>
      <c r="C1467" s="501">
        <f t="shared" si="22"/>
        <v>0</v>
      </c>
      <c r="E1467" s="517"/>
      <c r="F1467" s="504"/>
    </row>
    <row r="1468" spans="2:6" x14ac:dyDescent="0.75">
      <c r="B1468" s="23">
        <v>1468</v>
      </c>
      <c r="C1468" s="501">
        <f t="shared" si="22"/>
        <v>0</v>
      </c>
      <c r="E1468" s="517"/>
      <c r="F1468" s="504"/>
    </row>
    <row r="1469" spans="2:6" x14ac:dyDescent="0.75">
      <c r="B1469" s="23">
        <v>1469</v>
      </c>
      <c r="C1469" s="501">
        <f t="shared" si="22"/>
        <v>0</v>
      </c>
      <c r="E1469" s="517"/>
      <c r="F1469" s="504"/>
    </row>
    <row r="1470" spans="2:6" x14ac:dyDescent="0.75">
      <c r="B1470" s="23">
        <v>1470</v>
      </c>
      <c r="C1470" s="501">
        <f t="shared" si="22"/>
        <v>0</v>
      </c>
      <c r="E1470" s="517"/>
      <c r="F1470" s="504"/>
    </row>
    <row r="1471" spans="2:6" x14ac:dyDescent="0.75">
      <c r="B1471" s="23">
        <v>1471</v>
      </c>
      <c r="C1471" s="501">
        <f t="shared" si="22"/>
        <v>0</v>
      </c>
      <c r="E1471" s="517"/>
      <c r="F1471" s="504"/>
    </row>
    <row r="1472" spans="2:6" x14ac:dyDescent="0.75">
      <c r="B1472" s="23">
        <v>1472</v>
      </c>
      <c r="C1472" s="501">
        <f t="shared" si="22"/>
        <v>0</v>
      </c>
      <c r="E1472" s="517"/>
      <c r="F1472" s="504"/>
    </row>
    <row r="1473" spans="2:6" x14ac:dyDescent="0.75">
      <c r="B1473" s="23">
        <v>1473</v>
      </c>
      <c r="C1473" s="501">
        <f t="shared" si="22"/>
        <v>0</v>
      </c>
      <c r="E1473" s="517"/>
      <c r="F1473" s="504"/>
    </row>
    <row r="1474" spans="2:6" x14ac:dyDescent="0.75">
      <c r="B1474" s="23">
        <v>1474</v>
      </c>
      <c r="C1474" s="501">
        <f t="shared" ref="C1474:C1537" si="23">HLOOKUP($C$1,$D$1:$I$9948,$B1474,FALSE)</f>
        <v>0</v>
      </c>
      <c r="E1474" s="517"/>
      <c r="F1474" s="504"/>
    </row>
    <row r="1475" spans="2:6" x14ac:dyDescent="0.75">
      <c r="B1475" s="23">
        <v>1475</v>
      </c>
      <c r="C1475" s="501">
        <f t="shared" si="23"/>
        <v>0</v>
      </c>
      <c r="E1475" s="517"/>
      <c r="F1475" s="504"/>
    </row>
    <row r="1476" spans="2:6" x14ac:dyDescent="0.75">
      <c r="B1476" s="23">
        <v>1476</v>
      </c>
      <c r="C1476" s="501">
        <f t="shared" si="23"/>
        <v>0</v>
      </c>
      <c r="E1476" s="517"/>
      <c r="F1476" s="504"/>
    </row>
    <row r="1477" spans="2:6" x14ac:dyDescent="0.75">
      <c r="B1477" s="23">
        <v>1477</v>
      </c>
      <c r="C1477" s="501">
        <f t="shared" si="23"/>
        <v>0</v>
      </c>
      <c r="E1477" s="517"/>
      <c r="F1477" s="504"/>
    </row>
    <row r="1478" spans="2:6" x14ac:dyDescent="0.75">
      <c r="B1478" s="23">
        <v>1478</v>
      </c>
      <c r="C1478" s="501">
        <f t="shared" si="23"/>
        <v>0</v>
      </c>
      <c r="E1478" s="517"/>
      <c r="F1478" s="504"/>
    </row>
    <row r="1479" spans="2:6" x14ac:dyDescent="0.75">
      <c r="B1479" s="23">
        <v>1479</v>
      </c>
      <c r="C1479" s="501">
        <f t="shared" si="23"/>
        <v>0</v>
      </c>
      <c r="E1479" s="517"/>
      <c r="F1479" s="504"/>
    </row>
    <row r="1480" spans="2:6" x14ac:dyDescent="0.75">
      <c r="B1480" s="23">
        <v>1480</v>
      </c>
      <c r="C1480" s="501">
        <f t="shared" si="23"/>
        <v>0</v>
      </c>
      <c r="E1480" s="517"/>
      <c r="F1480" s="504"/>
    </row>
    <row r="1481" spans="2:6" x14ac:dyDescent="0.75">
      <c r="B1481" s="23">
        <v>1481</v>
      </c>
      <c r="C1481" s="501">
        <f t="shared" si="23"/>
        <v>0</v>
      </c>
      <c r="E1481" s="517"/>
      <c r="F1481" s="504"/>
    </row>
    <row r="1482" spans="2:6" x14ac:dyDescent="0.75">
      <c r="B1482" s="23">
        <v>1482</v>
      </c>
      <c r="C1482" s="501">
        <f t="shared" si="23"/>
        <v>0</v>
      </c>
      <c r="E1482" s="517"/>
      <c r="F1482" s="504"/>
    </row>
    <row r="1483" spans="2:6" x14ac:dyDescent="0.75">
      <c r="B1483" s="23">
        <v>1483</v>
      </c>
      <c r="C1483" s="501">
        <f t="shared" si="23"/>
        <v>0</v>
      </c>
      <c r="E1483" s="517"/>
      <c r="F1483" s="504"/>
    </row>
    <row r="1484" spans="2:6" x14ac:dyDescent="0.75">
      <c r="B1484" s="23">
        <v>1484</v>
      </c>
      <c r="C1484" s="501">
        <f t="shared" si="23"/>
        <v>0</v>
      </c>
      <c r="E1484" s="517"/>
      <c r="F1484" s="504"/>
    </row>
    <row r="1485" spans="2:6" x14ac:dyDescent="0.75">
      <c r="B1485" s="23">
        <v>1485</v>
      </c>
      <c r="C1485" s="501">
        <f t="shared" si="23"/>
        <v>0</v>
      </c>
      <c r="E1485" s="517"/>
      <c r="F1485" s="504"/>
    </row>
    <row r="1486" spans="2:6" x14ac:dyDescent="0.75">
      <c r="B1486" s="23">
        <v>1486</v>
      </c>
      <c r="C1486" s="501">
        <f t="shared" si="23"/>
        <v>0</v>
      </c>
      <c r="E1486" s="517"/>
      <c r="F1486" s="504"/>
    </row>
    <row r="1487" spans="2:6" x14ac:dyDescent="0.75">
      <c r="B1487" s="23">
        <v>1487</v>
      </c>
      <c r="C1487" s="501">
        <f t="shared" si="23"/>
        <v>0</v>
      </c>
      <c r="E1487" s="517"/>
      <c r="F1487" s="504"/>
    </row>
    <row r="1488" spans="2:6" x14ac:dyDescent="0.75">
      <c r="B1488" s="23">
        <v>1488</v>
      </c>
      <c r="C1488" s="501">
        <f t="shared" si="23"/>
        <v>0</v>
      </c>
      <c r="E1488" s="517"/>
      <c r="F1488" s="504"/>
    </row>
    <row r="1489" spans="2:6" x14ac:dyDescent="0.75">
      <c r="B1489" s="23">
        <v>1489</v>
      </c>
      <c r="C1489" s="501">
        <f t="shared" si="23"/>
        <v>0</v>
      </c>
      <c r="E1489" s="517"/>
      <c r="F1489" s="504"/>
    </row>
    <row r="1490" spans="2:6" x14ac:dyDescent="0.75">
      <c r="B1490" s="23">
        <v>1490</v>
      </c>
      <c r="C1490" s="501">
        <f t="shared" si="23"/>
        <v>0</v>
      </c>
      <c r="E1490" s="517"/>
      <c r="F1490" s="504"/>
    </row>
    <row r="1491" spans="2:6" x14ac:dyDescent="0.75">
      <c r="B1491" s="23">
        <v>1491</v>
      </c>
      <c r="C1491" s="501">
        <f t="shared" si="23"/>
        <v>0</v>
      </c>
      <c r="E1491" s="517"/>
      <c r="F1491" s="504"/>
    </row>
    <row r="1492" spans="2:6" x14ac:dyDescent="0.75">
      <c r="B1492" s="23">
        <v>1492</v>
      </c>
      <c r="C1492" s="501">
        <f t="shared" si="23"/>
        <v>0</v>
      </c>
      <c r="E1492" s="517"/>
      <c r="F1492" s="504"/>
    </row>
    <row r="1493" spans="2:6" x14ac:dyDescent="0.75">
      <c r="B1493" s="23">
        <v>1493</v>
      </c>
      <c r="C1493" s="501">
        <f t="shared" si="23"/>
        <v>0</v>
      </c>
      <c r="E1493" s="517"/>
      <c r="F1493" s="504"/>
    </row>
    <row r="1494" spans="2:6" x14ac:dyDescent="0.75">
      <c r="B1494" s="23">
        <v>1494</v>
      </c>
      <c r="C1494" s="501">
        <f t="shared" si="23"/>
        <v>0</v>
      </c>
      <c r="E1494" s="517"/>
      <c r="F1494" s="504"/>
    </row>
    <row r="1495" spans="2:6" x14ac:dyDescent="0.75">
      <c r="B1495" s="23">
        <v>1495</v>
      </c>
      <c r="C1495" s="501">
        <f t="shared" si="23"/>
        <v>0</v>
      </c>
      <c r="E1495" s="517"/>
      <c r="F1495" s="504"/>
    </row>
    <row r="1496" spans="2:6" x14ac:dyDescent="0.75">
      <c r="B1496" s="23">
        <v>1496</v>
      </c>
      <c r="C1496" s="501">
        <f t="shared" si="23"/>
        <v>0</v>
      </c>
      <c r="E1496" s="517"/>
      <c r="F1496" s="504"/>
    </row>
    <row r="1497" spans="2:6" x14ac:dyDescent="0.75">
      <c r="B1497" s="23">
        <v>1497</v>
      </c>
      <c r="C1497" s="501">
        <f t="shared" si="23"/>
        <v>0</v>
      </c>
      <c r="E1497" s="517"/>
      <c r="F1497" s="504"/>
    </row>
    <row r="1498" spans="2:6" x14ac:dyDescent="0.75">
      <c r="B1498" s="23">
        <v>1498</v>
      </c>
      <c r="C1498" s="501">
        <f t="shared" si="23"/>
        <v>0</v>
      </c>
      <c r="E1498" s="517"/>
      <c r="F1498" s="504"/>
    </row>
    <row r="1499" spans="2:6" x14ac:dyDescent="0.75">
      <c r="B1499" s="23">
        <v>1499</v>
      </c>
      <c r="C1499" s="501">
        <f t="shared" si="23"/>
        <v>0</v>
      </c>
      <c r="E1499" s="517"/>
      <c r="F1499" s="504"/>
    </row>
    <row r="1500" spans="2:6" x14ac:dyDescent="0.75">
      <c r="B1500" s="23">
        <v>1500</v>
      </c>
      <c r="C1500" s="501">
        <f t="shared" si="23"/>
        <v>0</v>
      </c>
      <c r="E1500" s="517"/>
      <c r="F1500" s="504"/>
    </row>
    <row r="1501" spans="2:6" x14ac:dyDescent="0.75">
      <c r="B1501" s="23">
        <v>1501</v>
      </c>
      <c r="C1501" s="501">
        <f t="shared" si="23"/>
        <v>0</v>
      </c>
      <c r="E1501" s="517"/>
      <c r="F1501" s="504"/>
    </row>
    <row r="1502" spans="2:6" x14ac:dyDescent="0.75">
      <c r="B1502" s="23">
        <v>1502</v>
      </c>
      <c r="C1502" s="501">
        <f t="shared" si="23"/>
        <v>0</v>
      </c>
      <c r="E1502" s="517"/>
      <c r="F1502" s="504"/>
    </row>
    <row r="1503" spans="2:6" x14ac:dyDescent="0.75">
      <c r="B1503" s="23">
        <v>1503</v>
      </c>
      <c r="C1503" s="501">
        <f t="shared" si="23"/>
        <v>0</v>
      </c>
      <c r="E1503" s="517"/>
      <c r="F1503" s="504"/>
    </row>
    <row r="1504" spans="2:6" x14ac:dyDescent="0.75">
      <c r="B1504" s="23">
        <v>1504</v>
      </c>
      <c r="C1504" s="501">
        <f t="shared" si="23"/>
        <v>0</v>
      </c>
      <c r="E1504" s="517"/>
      <c r="F1504" s="504"/>
    </row>
    <row r="1505" spans="2:6" x14ac:dyDescent="0.75">
      <c r="B1505" s="23">
        <v>1505</v>
      </c>
      <c r="C1505" s="501">
        <f t="shared" si="23"/>
        <v>0</v>
      </c>
      <c r="E1505" s="517"/>
      <c r="F1505" s="504"/>
    </row>
    <row r="1506" spans="2:6" x14ac:dyDescent="0.75">
      <c r="B1506" s="23">
        <v>1506</v>
      </c>
      <c r="C1506" s="501">
        <f t="shared" si="23"/>
        <v>0</v>
      </c>
      <c r="E1506" s="517"/>
      <c r="F1506" s="504"/>
    </row>
    <row r="1507" spans="2:6" x14ac:dyDescent="0.75">
      <c r="B1507" s="23">
        <v>1507</v>
      </c>
      <c r="C1507" s="501">
        <f t="shared" si="23"/>
        <v>0</v>
      </c>
      <c r="E1507" s="517"/>
      <c r="F1507" s="504"/>
    </row>
    <row r="1508" spans="2:6" x14ac:dyDescent="0.75">
      <c r="B1508" s="23">
        <v>1508</v>
      </c>
      <c r="C1508" s="501">
        <f t="shared" si="23"/>
        <v>0</v>
      </c>
      <c r="E1508" s="517"/>
      <c r="F1508" s="504"/>
    </row>
    <row r="1509" spans="2:6" x14ac:dyDescent="0.75">
      <c r="B1509" s="23">
        <v>1509</v>
      </c>
      <c r="C1509" s="501">
        <f t="shared" si="23"/>
        <v>0</v>
      </c>
      <c r="E1509" s="517"/>
      <c r="F1509" s="504"/>
    </row>
    <row r="1510" spans="2:6" x14ac:dyDescent="0.75">
      <c r="B1510" s="23">
        <v>1510</v>
      </c>
      <c r="C1510" s="501">
        <f t="shared" si="23"/>
        <v>0</v>
      </c>
      <c r="E1510" s="517"/>
      <c r="F1510" s="504"/>
    </row>
    <row r="1511" spans="2:6" x14ac:dyDescent="0.75">
      <c r="B1511" s="23">
        <v>1511</v>
      </c>
      <c r="C1511" s="501">
        <f t="shared" si="23"/>
        <v>0</v>
      </c>
      <c r="E1511" s="517"/>
      <c r="F1511" s="504"/>
    </row>
    <row r="1512" spans="2:6" x14ac:dyDescent="0.75">
      <c r="B1512" s="23">
        <v>1512</v>
      </c>
      <c r="C1512" s="501">
        <f t="shared" si="23"/>
        <v>0</v>
      </c>
      <c r="E1512" s="517"/>
      <c r="F1512" s="504"/>
    </row>
    <row r="1513" spans="2:6" x14ac:dyDescent="0.75">
      <c r="B1513" s="23">
        <v>1513</v>
      </c>
      <c r="C1513" s="501">
        <f t="shared" si="23"/>
        <v>0</v>
      </c>
      <c r="E1513" s="517"/>
      <c r="F1513" s="504"/>
    </row>
    <row r="1514" spans="2:6" x14ac:dyDescent="0.75">
      <c r="B1514" s="23">
        <v>1514</v>
      </c>
      <c r="C1514" s="501">
        <f t="shared" si="23"/>
        <v>0</v>
      </c>
      <c r="E1514" s="517"/>
      <c r="F1514" s="504"/>
    </row>
    <row r="1515" spans="2:6" x14ac:dyDescent="0.75">
      <c r="B1515" s="23">
        <v>1515</v>
      </c>
      <c r="C1515" s="501">
        <f t="shared" si="23"/>
        <v>0</v>
      </c>
      <c r="E1515" s="517"/>
      <c r="F1515" s="504"/>
    </row>
    <row r="1516" spans="2:6" x14ac:dyDescent="0.75">
      <c r="B1516" s="23">
        <v>1516</v>
      </c>
      <c r="C1516" s="501">
        <f t="shared" si="23"/>
        <v>0</v>
      </c>
      <c r="E1516" s="517"/>
      <c r="F1516" s="504"/>
    </row>
    <row r="1517" spans="2:6" x14ac:dyDescent="0.75">
      <c r="B1517" s="23">
        <v>1517</v>
      </c>
      <c r="C1517" s="501">
        <f t="shared" si="23"/>
        <v>0</v>
      </c>
      <c r="E1517" s="517"/>
      <c r="F1517" s="504"/>
    </row>
    <row r="1518" spans="2:6" x14ac:dyDescent="0.75">
      <c r="B1518" s="23">
        <v>1518</v>
      </c>
      <c r="C1518" s="501">
        <f t="shared" si="23"/>
        <v>0</v>
      </c>
      <c r="E1518" s="517"/>
      <c r="F1518" s="504"/>
    </row>
    <row r="1519" spans="2:6" x14ac:dyDescent="0.75">
      <c r="B1519" s="23">
        <v>1519</v>
      </c>
      <c r="C1519" s="501">
        <f t="shared" si="23"/>
        <v>0</v>
      </c>
      <c r="E1519" s="517"/>
      <c r="F1519" s="504"/>
    </row>
    <row r="1520" spans="2:6" x14ac:dyDescent="0.75">
      <c r="B1520" s="23">
        <v>1520</v>
      </c>
      <c r="C1520" s="501">
        <f t="shared" si="23"/>
        <v>0</v>
      </c>
      <c r="E1520" s="517"/>
      <c r="F1520" s="504"/>
    </row>
    <row r="1521" spans="2:6" x14ac:dyDescent="0.75">
      <c r="B1521" s="23">
        <v>1521</v>
      </c>
      <c r="C1521" s="501">
        <f t="shared" si="23"/>
        <v>0</v>
      </c>
      <c r="E1521" s="517"/>
      <c r="F1521" s="504"/>
    </row>
    <row r="1522" spans="2:6" x14ac:dyDescent="0.75">
      <c r="B1522" s="23">
        <v>1522</v>
      </c>
      <c r="C1522" s="501">
        <f t="shared" si="23"/>
        <v>0</v>
      </c>
      <c r="E1522" s="517"/>
      <c r="F1522" s="504"/>
    </row>
    <row r="1523" spans="2:6" x14ac:dyDescent="0.75">
      <c r="B1523" s="23">
        <v>1523</v>
      </c>
      <c r="C1523" s="501">
        <f t="shared" si="23"/>
        <v>0</v>
      </c>
      <c r="E1523" s="517"/>
      <c r="F1523" s="504"/>
    </row>
    <row r="1524" spans="2:6" x14ac:dyDescent="0.75">
      <c r="B1524" s="23">
        <v>1524</v>
      </c>
      <c r="C1524" s="501">
        <f t="shared" si="23"/>
        <v>0</v>
      </c>
      <c r="E1524" s="517"/>
      <c r="F1524" s="504"/>
    </row>
    <row r="1525" spans="2:6" x14ac:dyDescent="0.75">
      <c r="B1525" s="23">
        <v>1525</v>
      </c>
      <c r="C1525" s="501">
        <f t="shared" si="23"/>
        <v>0</v>
      </c>
      <c r="E1525" s="517"/>
      <c r="F1525" s="504"/>
    </row>
    <row r="1526" spans="2:6" x14ac:dyDescent="0.75">
      <c r="B1526" s="23">
        <v>1526</v>
      </c>
      <c r="C1526" s="501">
        <f t="shared" si="23"/>
        <v>0</v>
      </c>
      <c r="E1526" s="517"/>
      <c r="F1526" s="504"/>
    </row>
    <row r="1527" spans="2:6" x14ac:dyDescent="0.75">
      <c r="B1527" s="23">
        <v>1527</v>
      </c>
      <c r="C1527" s="501">
        <f t="shared" si="23"/>
        <v>0</v>
      </c>
      <c r="E1527" s="517"/>
      <c r="F1527" s="504"/>
    </row>
    <row r="1528" spans="2:6" x14ac:dyDescent="0.75">
      <c r="B1528" s="23">
        <v>1528</v>
      </c>
      <c r="C1528" s="501">
        <f t="shared" si="23"/>
        <v>0</v>
      </c>
      <c r="E1528" s="517"/>
      <c r="F1528" s="504"/>
    </row>
    <row r="1529" spans="2:6" x14ac:dyDescent="0.75">
      <c r="B1529" s="23">
        <v>1529</v>
      </c>
      <c r="C1529" s="501">
        <f t="shared" si="23"/>
        <v>0</v>
      </c>
      <c r="E1529" s="517"/>
      <c r="F1529" s="504"/>
    </row>
    <row r="1530" spans="2:6" x14ac:dyDescent="0.75">
      <c r="B1530" s="23">
        <v>1530</v>
      </c>
      <c r="C1530" s="501">
        <f t="shared" si="23"/>
        <v>0</v>
      </c>
      <c r="E1530" s="517"/>
      <c r="F1530" s="504"/>
    </row>
    <row r="1531" spans="2:6" x14ac:dyDescent="0.75">
      <c r="B1531" s="23">
        <v>1531</v>
      </c>
      <c r="C1531" s="501">
        <f t="shared" si="23"/>
        <v>0</v>
      </c>
      <c r="E1531" s="517"/>
      <c r="F1531" s="504"/>
    </row>
    <row r="1532" spans="2:6" x14ac:dyDescent="0.75">
      <c r="B1532" s="23">
        <v>1532</v>
      </c>
      <c r="C1532" s="501">
        <f t="shared" si="23"/>
        <v>0</v>
      </c>
      <c r="E1532" s="517"/>
      <c r="F1532" s="504"/>
    </row>
    <row r="1533" spans="2:6" x14ac:dyDescent="0.75">
      <c r="B1533" s="23">
        <v>1533</v>
      </c>
      <c r="C1533" s="501">
        <f t="shared" si="23"/>
        <v>0</v>
      </c>
      <c r="E1533" s="517"/>
      <c r="F1533" s="504"/>
    </row>
    <row r="1534" spans="2:6" x14ac:dyDescent="0.75">
      <c r="B1534" s="23">
        <v>1534</v>
      </c>
      <c r="C1534" s="501">
        <f t="shared" si="23"/>
        <v>0</v>
      </c>
      <c r="E1534" s="517"/>
      <c r="F1534" s="504"/>
    </row>
    <row r="1535" spans="2:6" x14ac:dyDescent="0.75">
      <c r="B1535" s="23">
        <v>1535</v>
      </c>
      <c r="C1535" s="501">
        <f t="shared" si="23"/>
        <v>0</v>
      </c>
      <c r="E1535" s="517"/>
      <c r="F1535" s="504"/>
    </row>
    <row r="1536" spans="2:6" x14ac:dyDescent="0.75">
      <c r="B1536" s="23">
        <v>1536</v>
      </c>
      <c r="C1536" s="501">
        <f t="shared" si="23"/>
        <v>0</v>
      </c>
      <c r="E1536" s="517"/>
      <c r="F1536" s="504"/>
    </row>
    <row r="1537" spans="2:6" x14ac:dyDescent="0.75">
      <c r="B1537" s="23">
        <v>1537</v>
      </c>
      <c r="C1537" s="501">
        <f t="shared" si="23"/>
        <v>0</v>
      </c>
      <c r="E1537" s="517"/>
      <c r="F1537" s="504"/>
    </row>
    <row r="1538" spans="2:6" x14ac:dyDescent="0.75">
      <c r="B1538" s="23">
        <v>1538</v>
      </c>
      <c r="C1538" s="501">
        <f t="shared" ref="C1538:C1601" si="24">HLOOKUP($C$1,$D$1:$I$9948,$B1538,FALSE)</f>
        <v>0</v>
      </c>
      <c r="E1538" s="517"/>
      <c r="F1538" s="504"/>
    </row>
    <row r="1539" spans="2:6" x14ac:dyDescent="0.75">
      <c r="B1539" s="23">
        <v>1539</v>
      </c>
      <c r="C1539" s="501">
        <f t="shared" si="24"/>
        <v>0</v>
      </c>
      <c r="E1539" s="517"/>
      <c r="F1539" s="504"/>
    </row>
    <row r="1540" spans="2:6" x14ac:dyDescent="0.75">
      <c r="B1540" s="23">
        <v>1540</v>
      </c>
      <c r="C1540" s="501">
        <f t="shared" si="24"/>
        <v>0</v>
      </c>
      <c r="E1540" s="517"/>
      <c r="F1540" s="504"/>
    </row>
    <row r="1541" spans="2:6" x14ac:dyDescent="0.75">
      <c r="B1541" s="23">
        <v>1541</v>
      </c>
      <c r="C1541" s="501">
        <f t="shared" si="24"/>
        <v>0</v>
      </c>
      <c r="E1541" s="517"/>
      <c r="F1541" s="504"/>
    </row>
    <row r="1542" spans="2:6" x14ac:dyDescent="0.75">
      <c r="B1542" s="23">
        <v>1542</v>
      </c>
      <c r="C1542" s="501">
        <f t="shared" si="24"/>
        <v>0</v>
      </c>
      <c r="E1542" s="517"/>
      <c r="F1542" s="504"/>
    </row>
    <row r="1543" spans="2:6" x14ac:dyDescent="0.75">
      <c r="B1543" s="23">
        <v>1543</v>
      </c>
      <c r="C1543" s="501">
        <f t="shared" si="24"/>
        <v>0</v>
      </c>
      <c r="E1543" s="517"/>
      <c r="F1543" s="504"/>
    </row>
    <row r="1544" spans="2:6" x14ac:dyDescent="0.75">
      <c r="B1544" s="23">
        <v>1544</v>
      </c>
      <c r="C1544" s="501">
        <f t="shared" si="24"/>
        <v>0</v>
      </c>
      <c r="E1544" s="517"/>
      <c r="F1544" s="504"/>
    </row>
    <row r="1545" spans="2:6" x14ac:dyDescent="0.75">
      <c r="B1545" s="23">
        <v>1545</v>
      </c>
      <c r="C1545" s="501">
        <f t="shared" si="24"/>
        <v>0</v>
      </c>
      <c r="E1545" s="517"/>
      <c r="F1545" s="504"/>
    </row>
    <row r="1546" spans="2:6" x14ac:dyDescent="0.75">
      <c r="B1546" s="23">
        <v>1546</v>
      </c>
      <c r="C1546" s="501">
        <f t="shared" si="24"/>
        <v>0</v>
      </c>
      <c r="E1546" s="517"/>
      <c r="F1546" s="504"/>
    </row>
    <row r="1547" spans="2:6" x14ac:dyDescent="0.75">
      <c r="B1547" s="23">
        <v>1547</v>
      </c>
      <c r="C1547" s="501">
        <f t="shared" si="24"/>
        <v>0</v>
      </c>
      <c r="E1547" s="517"/>
      <c r="F1547" s="504"/>
    </row>
    <row r="1548" spans="2:6" x14ac:dyDescent="0.75">
      <c r="B1548" s="23">
        <v>1548</v>
      </c>
      <c r="C1548" s="501">
        <f t="shared" si="24"/>
        <v>0</v>
      </c>
      <c r="E1548" s="517"/>
      <c r="F1548" s="504"/>
    </row>
    <row r="1549" spans="2:6" x14ac:dyDescent="0.75">
      <c r="B1549" s="23">
        <v>1549</v>
      </c>
      <c r="C1549" s="501">
        <f t="shared" si="24"/>
        <v>0</v>
      </c>
      <c r="E1549" s="517"/>
      <c r="F1549" s="504"/>
    </row>
    <row r="1550" spans="2:6" x14ac:dyDescent="0.75">
      <c r="B1550" s="23">
        <v>1550</v>
      </c>
      <c r="C1550" s="501">
        <f t="shared" si="24"/>
        <v>0</v>
      </c>
      <c r="E1550" s="517"/>
      <c r="F1550" s="504"/>
    </row>
    <row r="1551" spans="2:6" x14ac:dyDescent="0.75">
      <c r="B1551" s="23">
        <v>1551</v>
      </c>
      <c r="C1551" s="501">
        <f t="shared" si="24"/>
        <v>0</v>
      </c>
      <c r="E1551" s="517"/>
      <c r="F1551" s="504"/>
    </row>
    <row r="1552" spans="2:6" x14ac:dyDescent="0.75">
      <c r="B1552" s="23">
        <v>1552</v>
      </c>
      <c r="C1552" s="501">
        <f t="shared" si="24"/>
        <v>0</v>
      </c>
      <c r="E1552" s="517"/>
      <c r="F1552" s="504"/>
    </row>
    <row r="1553" spans="2:6" x14ac:dyDescent="0.75">
      <c r="B1553" s="23">
        <v>1553</v>
      </c>
      <c r="C1553" s="501">
        <f t="shared" si="24"/>
        <v>0</v>
      </c>
      <c r="E1553" s="517"/>
      <c r="F1553" s="504"/>
    </row>
    <row r="1554" spans="2:6" x14ac:dyDescent="0.75">
      <c r="B1554" s="23">
        <v>1554</v>
      </c>
      <c r="C1554" s="501">
        <f t="shared" si="24"/>
        <v>0</v>
      </c>
      <c r="E1554" s="517"/>
      <c r="F1554" s="504"/>
    </row>
    <row r="1555" spans="2:6" x14ac:dyDescent="0.75">
      <c r="B1555" s="23">
        <v>1555</v>
      </c>
      <c r="C1555" s="501">
        <f t="shared" si="24"/>
        <v>0</v>
      </c>
      <c r="E1555" s="517"/>
      <c r="F1555" s="504"/>
    </row>
    <row r="1556" spans="2:6" x14ac:dyDescent="0.75">
      <c r="B1556" s="23">
        <v>1556</v>
      </c>
      <c r="C1556" s="501">
        <f t="shared" si="24"/>
        <v>0</v>
      </c>
      <c r="E1556" s="517"/>
      <c r="F1556" s="504"/>
    </row>
    <row r="1557" spans="2:6" x14ac:dyDescent="0.75">
      <c r="B1557" s="23">
        <v>1557</v>
      </c>
      <c r="C1557" s="501">
        <f t="shared" si="24"/>
        <v>0</v>
      </c>
      <c r="E1557" s="517"/>
      <c r="F1557" s="504"/>
    </row>
    <row r="1558" spans="2:6" x14ac:dyDescent="0.75">
      <c r="B1558" s="23">
        <v>1558</v>
      </c>
      <c r="C1558" s="501">
        <f t="shared" si="24"/>
        <v>0</v>
      </c>
      <c r="E1558" s="517"/>
      <c r="F1558" s="504"/>
    </row>
    <row r="1559" spans="2:6" x14ac:dyDescent="0.75">
      <c r="B1559" s="23">
        <v>1559</v>
      </c>
      <c r="C1559" s="501">
        <f t="shared" si="24"/>
        <v>0</v>
      </c>
      <c r="E1559" s="517"/>
      <c r="F1559" s="504"/>
    </row>
    <row r="1560" spans="2:6" x14ac:dyDescent="0.75">
      <c r="B1560" s="23">
        <v>1560</v>
      </c>
      <c r="C1560" s="501">
        <f t="shared" si="24"/>
        <v>0</v>
      </c>
      <c r="E1560" s="517"/>
      <c r="F1560" s="504"/>
    </row>
    <row r="1561" spans="2:6" x14ac:dyDescent="0.75">
      <c r="B1561" s="23">
        <v>1561</v>
      </c>
      <c r="C1561" s="501">
        <f t="shared" si="24"/>
        <v>0</v>
      </c>
      <c r="E1561" s="517"/>
      <c r="F1561" s="504"/>
    </row>
    <row r="1562" spans="2:6" x14ac:dyDescent="0.75">
      <c r="B1562" s="23">
        <v>1562</v>
      </c>
      <c r="C1562" s="501">
        <f t="shared" si="24"/>
        <v>0</v>
      </c>
      <c r="E1562" s="517"/>
      <c r="F1562" s="504"/>
    </row>
    <row r="1563" spans="2:6" x14ac:dyDescent="0.75">
      <c r="B1563" s="23">
        <v>1563</v>
      </c>
      <c r="C1563" s="501">
        <f t="shared" si="24"/>
        <v>0</v>
      </c>
      <c r="E1563" s="517"/>
      <c r="F1563" s="504"/>
    </row>
    <row r="1564" spans="2:6" x14ac:dyDescent="0.75">
      <c r="B1564" s="23">
        <v>1564</v>
      </c>
      <c r="C1564" s="501">
        <f t="shared" si="24"/>
        <v>0</v>
      </c>
      <c r="E1564" s="517"/>
      <c r="F1564" s="504"/>
    </row>
    <row r="1565" spans="2:6" x14ac:dyDescent="0.75">
      <c r="B1565" s="23">
        <v>1565</v>
      </c>
      <c r="C1565" s="501">
        <f t="shared" si="24"/>
        <v>0</v>
      </c>
      <c r="E1565" s="517"/>
      <c r="F1565" s="504"/>
    </row>
    <row r="1566" spans="2:6" x14ac:dyDescent="0.75">
      <c r="B1566" s="23">
        <v>1566</v>
      </c>
      <c r="C1566" s="501">
        <f t="shared" si="24"/>
        <v>0</v>
      </c>
      <c r="E1566" s="517"/>
      <c r="F1566" s="504"/>
    </row>
    <row r="1567" spans="2:6" x14ac:dyDescent="0.75">
      <c r="B1567" s="23">
        <v>1567</v>
      </c>
      <c r="C1567" s="501">
        <f t="shared" si="24"/>
        <v>0</v>
      </c>
      <c r="E1567" s="517"/>
      <c r="F1567" s="504"/>
    </row>
    <row r="1568" spans="2:6" x14ac:dyDescent="0.75">
      <c r="B1568" s="23">
        <v>1568</v>
      </c>
      <c r="C1568" s="501">
        <f t="shared" si="24"/>
        <v>0</v>
      </c>
      <c r="E1568" s="517"/>
      <c r="F1568" s="504"/>
    </row>
    <row r="1569" spans="2:6" x14ac:dyDescent="0.75">
      <c r="B1569" s="23">
        <v>1569</v>
      </c>
      <c r="C1569" s="501">
        <f t="shared" si="24"/>
        <v>0</v>
      </c>
      <c r="E1569" s="517"/>
      <c r="F1569" s="504"/>
    </row>
    <row r="1570" spans="2:6" x14ac:dyDescent="0.75">
      <c r="B1570" s="23">
        <v>1570</v>
      </c>
      <c r="C1570" s="501">
        <f t="shared" si="24"/>
        <v>0</v>
      </c>
      <c r="E1570" s="517"/>
      <c r="F1570" s="504"/>
    </row>
    <row r="1571" spans="2:6" x14ac:dyDescent="0.75">
      <c r="B1571" s="23">
        <v>1571</v>
      </c>
      <c r="C1571" s="501">
        <f t="shared" si="24"/>
        <v>0</v>
      </c>
      <c r="E1571" s="517"/>
      <c r="F1571" s="504"/>
    </row>
    <row r="1572" spans="2:6" x14ac:dyDescent="0.75">
      <c r="B1572" s="23">
        <v>1572</v>
      </c>
      <c r="C1572" s="501">
        <f t="shared" si="24"/>
        <v>0</v>
      </c>
      <c r="E1572" s="517"/>
      <c r="F1572" s="504"/>
    </row>
    <row r="1573" spans="2:6" x14ac:dyDescent="0.75">
      <c r="B1573" s="23">
        <v>1573</v>
      </c>
      <c r="C1573" s="501">
        <f t="shared" si="24"/>
        <v>0</v>
      </c>
      <c r="E1573" s="517"/>
      <c r="F1573" s="504"/>
    </row>
    <row r="1574" spans="2:6" x14ac:dyDescent="0.75">
      <c r="B1574" s="23">
        <v>1574</v>
      </c>
      <c r="C1574" s="501">
        <f t="shared" si="24"/>
        <v>0</v>
      </c>
      <c r="E1574" s="517"/>
      <c r="F1574" s="504"/>
    </row>
    <row r="1575" spans="2:6" x14ac:dyDescent="0.75">
      <c r="B1575" s="23">
        <v>1575</v>
      </c>
      <c r="C1575" s="501">
        <f t="shared" si="24"/>
        <v>0</v>
      </c>
      <c r="E1575" s="517"/>
      <c r="F1575" s="504"/>
    </row>
    <row r="1576" spans="2:6" x14ac:dyDescent="0.75">
      <c r="B1576" s="23">
        <v>1576</v>
      </c>
      <c r="C1576" s="501">
        <f t="shared" si="24"/>
        <v>0</v>
      </c>
      <c r="E1576" s="517"/>
      <c r="F1576" s="504"/>
    </row>
    <row r="1577" spans="2:6" x14ac:dyDescent="0.75">
      <c r="B1577" s="23">
        <v>1577</v>
      </c>
      <c r="C1577" s="501">
        <f t="shared" si="24"/>
        <v>0</v>
      </c>
      <c r="E1577" s="517"/>
      <c r="F1577" s="504"/>
    </row>
    <row r="1578" spans="2:6" x14ac:dyDescent="0.75">
      <c r="B1578" s="23">
        <v>1578</v>
      </c>
      <c r="C1578" s="501">
        <f t="shared" si="24"/>
        <v>0</v>
      </c>
      <c r="E1578" s="517"/>
      <c r="F1578" s="504"/>
    </row>
    <row r="1579" spans="2:6" x14ac:dyDescent="0.75">
      <c r="B1579" s="23">
        <v>1579</v>
      </c>
      <c r="C1579" s="501">
        <f t="shared" si="24"/>
        <v>0</v>
      </c>
      <c r="E1579" s="517"/>
      <c r="F1579" s="504"/>
    </row>
    <row r="1580" spans="2:6" x14ac:dyDescent="0.75">
      <c r="B1580" s="23">
        <v>1580</v>
      </c>
      <c r="C1580" s="501">
        <f t="shared" si="24"/>
        <v>0</v>
      </c>
      <c r="E1580" s="517"/>
      <c r="F1580" s="504"/>
    </row>
    <row r="1581" spans="2:6" x14ac:dyDescent="0.75">
      <c r="B1581" s="23">
        <v>1581</v>
      </c>
      <c r="C1581" s="501">
        <f t="shared" si="24"/>
        <v>0</v>
      </c>
      <c r="E1581" s="517"/>
      <c r="F1581" s="504"/>
    </row>
    <row r="1582" spans="2:6" x14ac:dyDescent="0.75">
      <c r="B1582" s="23">
        <v>1582</v>
      </c>
      <c r="C1582" s="501">
        <f t="shared" si="24"/>
        <v>0</v>
      </c>
      <c r="E1582" s="517"/>
      <c r="F1582" s="504"/>
    </row>
    <row r="1583" spans="2:6" x14ac:dyDescent="0.75">
      <c r="B1583" s="23">
        <v>1583</v>
      </c>
      <c r="C1583" s="501">
        <f t="shared" si="24"/>
        <v>0</v>
      </c>
      <c r="E1583" s="517"/>
      <c r="F1583" s="504"/>
    </row>
    <row r="1584" spans="2:6" x14ac:dyDescent="0.75">
      <c r="B1584" s="23">
        <v>1584</v>
      </c>
      <c r="C1584" s="501">
        <f t="shared" si="24"/>
        <v>0</v>
      </c>
      <c r="E1584" s="517"/>
      <c r="F1584" s="504"/>
    </row>
    <row r="1585" spans="2:6" x14ac:dyDescent="0.75">
      <c r="B1585" s="23">
        <v>1585</v>
      </c>
      <c r="C1585" s="501">
        <f t="shared" si="24"/>
        <v>0</v>
      </c>
      <c r="E1585" s="517"/>
      <c r="F1585" s="504"/>
    </row>
    <row r="1586" spans="2:6" x14ac:dyDescent="0.75">
      <c r="B1586" s="23">
        <v>1586</v>
      </c>
      <c r="C1586" s="501">
        <f t="shared" si="24"/>
        <v>0</v>
      </c>
      <c r="E1586" s="517"/>
      <c r="F1586" s="504"/>
    </row>
    <row r="1587" spans="2:6" x14ac:dyDescent="0.75">
      <c r="B1587" s="23">
        <v>1587</v>
      </c>
      <c r="C1587" s="501">
        <f t="shared" si="24"/>
        <v>0</v>
      </c>
      <c r="E1587" s="517"/>
      <c r="F1587" s="504"/>
    </row>
    <row r="1588" spans="2:6" x14ac:dyDescent="0.75">
      <c r="B1588" s="23">
        <v>1588</v>
      </c>
      <c r="C1588" s="501">
        <f t="shared" si="24"/>
        <v>0</v>
      </c>
      <c r="E1588" s="517"/>
      <c r="F1588" s="504"/>
    </row>
    <row r="1589" spans="2:6" x14ac:dyDescent="0.75">
      <c r="B1589" s="23">
        <v>1589</v>
      </c>
      <c r="C1589" s="501">
        <f t="shared" si="24"/>
        <v>0</v>
      </c>
      <c r="E1589" s="517"/>
      <c r="F1589" s="504"/>
    </row>
    <row r="1590" spans="2:6" x14ac:dyDescent="0.75">
      <c r="B1590" s="23">
        <v>1590</v>
      </c>
      <c r="C1590" s="501">
        <f t="shared" si="24"/>
        <v>0</v>
      </c>
      <c r="E1590" s="517"/>
      <c r="F1590" s="504"/>
    </row>
    <row r="1591" spans="2:6" x14ac:dyDescent="0.75">
      <c r="B1591" s="23">
        <v>1591</v>
      </c>
      <c r="C1591" s="501">
        <f t="shared" si="24"/>
        <v>0</v>
      </c>
      <c r="E1591" s="517"/>
      <c r="F1591" s="504"/>
    </row>
    <row r="1592" spans="2:6" x14ac:dyDescent="0.75">
      <c r="B1592" s="23">
        <v>1592</v>
      </c>
      <c r="C1592" s="501">
        <f t="shared" si="24"/>
        <v>0</v>
      </c>
      <c r="E1592" s="517"/>
      <c r="F1592" s="504"/>
    </row>
    <row r="1593" spans="2:6" x14ac:dyDescent="0.75">
      <c r="B1593" s="23">
        <v>1593</v>
      </c>
      <c r="C1593" s="501">
        <f t="shared" si="24"/>
        <v>0</v>
      </c>
      <c r="E1593" s="517"/>
      <c r="F1593" s="504"/>
    </row>
    <row r="1594" spans="2:6" x14ac:dyDescent="0.75">
      <c r="B1594" s="23">
        <v>1594</v>
      </c>
      <c r="C1594" s="501">
        <f t="shared" si="24"/>
        <v>0</v>
      </c>
      <c r="E1594" s="517"/>
      <c r="F1594" s="504"/>
    </row>
    <row r="1595" spans="2:6" x14ac:dyDescent="0.75">
      <c r="B1595" s="23">
        <v>1595</v>
      </c>
      <c r="C1595" s="501">
        <f t="shared" si="24"/>
        <v>0</v>
      </c>
      <c r="E1595" s="517"/>
      <c r="F1595" s="504"/>
    </row>
    <row r="1596" spans="2:6" x14ac:dyDescent="0.75">
      <c r="B1596" s="23">
        <v>1596</v>
      </c>
      <c r="C1596" s="501">
        <f t="shared" si="24"/>
        <v>0</v>
      </c>
      <c r="E1596" s="517"/>
      <c r="F1596" s="504"/>
    </row>
    <row r="1597" spans="2:6" x14ac:dyDescent="0.75">
      <c r="B1597" s="23">
        <v>1597</v>
      </c>
      <c r="C1597" s="501">
        <f t="shared" si="24"/>
        <v>0</v>
      </c>
      <c r="E1597" s="517"/>
      <c r="F1597" s="504"/>
    </row>
    <row r="1598" spans="2:6" x14ac:dyDescent="0.75">
      <c r="B1598" s="23">
        <v>1598</v>
      </c>
      <c r="C1598" s="501">
        <f t="shared" si="24"/>
        <v>0</v>
      </c>
      <c r="E1598" s="517"/>
      <c r="F1598" s="504"/>
    </row>
    <row r="1599" spans="2:6" x14ac:dyDescent="0.75">
      <c r="B1599" s="23">
        <v>1599</v>
      </c>
      <c r="C1599" s="501">
        <f t="shared" si="24"/>
        <v>0</v>
      </c>
      <c r="E1599" s="517"/>
      <c r="F1599" s="504"/>
    </row>
    <row r="1600" spans="2:6" x14ac:dyDescent="0.75">
      <c r="B1600" s="23">
        <v>1600</v>
      </c>
      <c r="C1600" s="501">
        <f t="shared" si="24"/>
        <v>0</v>
      </c>
      <c r="E1600" s="517"/>
      <c r="F1600" s="504"/>
    </row>
    <row r="1601" spans="2:6" x14ac:dyDescent="0.75">
      <c r="B1601" s="23">
        <v>1601</v>
      </c>
      <c r="C1601" s="501">
        <f t="shared" si="24"/>
        <v>0</v>
      </c>
      <c r="E1601" s="517"/>
      <c r="F1601" s="504"/>
    </row>
    <row r="1602" spans="2:6" x14ac:dyDescent="0.75">
      <c r="B1602" s="23">
        <v>1602</v>
      </c>
      <c r="C1602" s="501">
        <f t="shared" ref="C1602:C1665" si="25">HLOOKUP($C$1,$D$1:$I$9948,$B1602,FALSE)</f>
        <v>0</v>
      </c>
      <c r="E1602" s="517"/>
      <c r="F1602" s="504"/>
    </row>
    <row r="1603" spans="2:6" x14ac:dyDescent="0.75">
      <c r="B1603" s="23">
        <v>1603</v>
      </c>
      <c r="C1603" s="501">
        <f t="shared" si="25"/>
        <v>0</v>
      </c>
      <c r="E1603" s="517"/>
      <c r="F1603" s="504"/>
    </row>
    <row r="1604" spans="2:6" x14ac:dyDescent="0.75">
      <c r="B1604" s="23">
        <v>1604</v>
      </c>
      <c r="C1604" s="501">
        <f t="shared" si="25"/>
        <v>0</v>
      </c>
      <c r="E1604" s="517"/>
      <c r="F1604" s="504"/>
    </row>
    <row r="1605" spans="2:6" x14ac:dyDescent="0.75">
      <c r="B1605" s="23">
        <v>1605</v>
      </c>
      <c r="C1605" s="501">
        <f t="shared" si="25"/>
        <v>0</v>
      </c>
      <c r="E1605" s="517"/>
      <c r="F1605" s="504"/>
    </row>
    <row r="1606" spans="2:6" x14ac:dyDescent="0.75">
      <c r="B1606" s="23">
        <v>1606</v>
      </c>
      <c r="C1606" s="501">
        <f t="shared" si="25"/>
        <v>0</v>
      </c>
      <c r="E1606" s="517"/>
      <c r="F1606" s="504"/>
    </row>
    <row r="1607" spans="2:6" x14ac:dyDescent="0.75">
      <c r="B1607" s="23">
        <v>1607</v>
      </c>
      <c r="C1607" s="501">
        <f t="shared" si="25"/>
        <v>0</v>
      </c>
      <c r="E1607" s="517"/>
      <c r="F1607" s="504"/>
    </row>
    <row r="1608" spans="2:6" x14ac:dyDescent="0.75">
      <c r="B1608" s="23">
        <v>1608</v>
      </c>
      <c r="C1608" s="501">
        <f t="shared" si="25"/>
        <v>0</v>
      </c>
      <c r="E1608" s="517"/>
      <c r="F1608" s="504"/>
    </row>
    <row r="1609" spans="2:6" x14ac:dyDescent="0.75">
      <c r="B1609" s="23">
        <v>1609</v>
      </c>
      <c r="C1609" s="501">
        <f t="shared" si="25"/>
        <v>0</v>
      </c>
      <c r="E1609" s="517"/>
      <c r="F1609" s="504"/>
    </row>
    <row r="1610" spans="2:6" x14ac:dyDescent="0.75">
      <c r="B1610" s="23">
        <v>1610</v>
      </c>
      <c r="C1610" s="501">
        <f t="shared" si="25"/>
        <v>0</v>
      </c>
      <c r="E1610" s="517"/>
      <c r="F1610" s="504"/>
    </row>
    <row r="1611" spans="2:6" x14ac:dyDescent="0.75">
      <c r="B1611" s="23">
        <v>1611</v>
      </c>
      <c r="C1611" s="501">
        <f t="shared" si="25"/>
        <v>0</v>
      </c>
      <c r="E1611" s="517"/>
      <c r="F1611" s="504"/>
    </row>
    <row r="1612" spans="2:6" x14ac:dyDescent="0.75">
      <c r="B1612" s="23">
        <v>1612</v>
      </c>
      <c r="C1612" s="501">
        <f t="shared" si="25"/>
        <v>0</v>
      </c>
      <c r="E1612" s="517"/>
      <c r="F1612" s="504"/>
    </row>
    <row r="1613" spans="2:6" x14ac:dyDescent="0.75">
      <c r="B1613" s="23">
        <v>1613</v>
      </c>
      <c r="C1613" s="501">
        <f t="shared" si="25"/>
        <v>0</v>
      </c>
      <c r="E1613" s="517"/>
      <c r="F1613" s="504"/>
    </row>
    <row r="1614" spans="2:6" x14ac:dyDescent="0.75">
      <c r="B1614" s="23">
        <v>1614</v>
      </c>
      <c r="C1614" s="501">
        <f t="shared" si="25"/>
        <v>0</v>
      </c>
      <c r="E1614" s="517"/>
      <c r="F1614" s="504"/>
    </row>
    <row r="1615" spans="2:6" x14ac:dyDescent="0.75">
      <c r="B1615" s="23">
        <v>1615</v>
      </c>
      <c r="C1615" s="501">
        <f t="shared" si="25"/>
        <v>0</v>
      </c>
      <c r="E1615" s="517"/>
      <c r="F1615" s="504"/>
    </row>
    <row r="1616" spans="2:6" x14ac:dyDescent="0.75">
      <c r="B1616" s="23">
        <v>1616</v>
      </c>
      <c r="C1616" s="501">
        <f t="shared" si="25"/>
        <v>0</v>
      </c>
      <c r="E1616" s="517"/>
      <c r="F1616" s="504"/>
    </row>
    <row r="1617" spans="2:6" x14ac:dyDescent="0.75">
      <c r="B1617" s="23">
        <v>1617</v>
      </c>
      <c r="C1617" s="501">
        <f t="shared" si="25"/>
        <v>0</v>
      </c>
      <c r="E1617" s="517"/>
      <c r="F1617" s="504"/>
    </row>
    <row r="1618" spans="2:6" x14ac:dyDescent="0.75">
      <c r="B1618" s="23">
        <v>1618</v>
      </c>
      <c r="C1618" s="501">
        <f t="shared" si="25"/>
        <v>0</v>
      </c>
      <c r="E1618" s="517"/>
      <c r="F1618" s="504"/>
    </row>
    <row r="1619" spans="2:6" x14ac:dyDescent="0.75">
      <c r="B1619" s="23">
        <v>1619</v>
      </c>
      <c r="C1619" s="501">
        <f t="shared" si="25"/>
        <v>0</v>
      </c>
      <c r="E1619" s="517"/>
      <c r="F1619" s="504"/>
    </row>
    <row r="1620" spans="2:6" x14ac:dyDescent="0.75">
      <c r="B1620" s="23">
        <v>1620</v>
      </c>
      <c r="C1620" s="501">
        <f t="shared" si="25"/>
        <v>0</v>
      </c>
      <c r="E1620" s="517"/>
      <c r="F1620" s="504"/>
    </row>
    <row r="1621" spans="2:6" x14ac:dyDescent="0.75">
      <c r="B1621" s="23">
        <v>1621</v>
      </c>
      <c r="C1621" s="501">
        <f t="shared" si="25"/>
        <v>0</v>
      </c>
      <c r="E1621" s="517"/>
      <c r="F1621" s="504"/>
    </row>
    <row r="1622" spans="2:6" x14ac:dyDescent="0.75">
      <c r="B1622" s="23">
        <v>1622</v>
      </c>
      <c r="C1622" s="501">
        <f t="shared" si="25"/>
        <v>0</v>
      </c>
      <c r="E1622" s="517"/>
      <c r="F1622" s="504"/>
    </row>
    <row r="1623" spans="2:6" x14ac:dyDescent="0.75">
      <c r="B1623" s="23">
        <v>1623</v>
      </c>
      <c r="C1623" s="501">
        <f t="shared" si="25"/>
        <v>0</v>
      </c>
      <c r="E1623" s="517"/>
      <c r="F1623" s="504"/>
    </row>
    <row r="1624" spans="2:6" x14ac:dyDescent="0.75">
      <c r="B1624" s="23">
        <v>1624</v>
      </c>
      <c r="C1624" s="501">
        <f t="shared" si="25"/>
        <v>0</v>
      </c>
      <c r="E1624" s="517"/>
      <c r="F1624" s="504"/>
    </row>
    <row r="1625" spans="2:6" x14ac:dyDescent="0.75">
      <c r="B1625" s="23">
        <v>1625</v>
      </c>
      <c r="C1625" s="501">
        <f t="shared" si="25"/>
        <v>0</v>
      </c>
      <c r="E1625" s="517"/>
      <c r="F1625" s="504"/>
    </row>
    <row r="1626" spans="2:6" x14ac:dyDescent="0.75">
      <c r="B1626" s="23">
        <v>1626</v>
      </c>
      <c r="C1626" s="501">
        <f t="shared" si="25"/>
        <v>0</v>
      </c>
      <c r="E1626" s="517"/>
      <c r="F1626" s="504"/>
    </row>
    <row r="1627" spans="2:6" x14ac:dyDescent="0.75">
      <c r="B1627" s="23">
        <v>1627</v>
      </c>
      <c r="C1627" s="501">
        <f t="shared" si="25"/>
        <v>0</v>
      </c>
      <c r="E1627" s="517"/>
      <c r="F1627" s="504"/>
    </row>
    <row r="1628" spans="2:6" x14ac:dyDescent="0.75">
      <c r="B1628" s="23">
        <v>1628</v>
      </c>
      <c r="C1628" s="501">
        <f t="shared" si="25"/>
        <v>0</v>
      </c>
      <c r="E1628" s="517"/>
      <c r="F1628" s="504"/>
    </row>
    <row r="1629" spans="2:6" x14ac:dyDescent="0.75">
      <c r="B1629" s="23">
        <v>1629</v>
      </c>
      <c r="C1629" s="501">
        <f t="shared" si="25"/>
        <v>0</v>
      </c>
      <c r="E1629" s="517"/>
      <c r="F1629" s="504"/>
    </row>
    <row r="1630" spans="2:6" x14ac:dyDescent="0.75">
      <c r="B1630" s="23">
        <v>1630</v>
      </c>
      <c r="C1630" s="501">
        <f t="shared" si="25"/>
        <v>0</v>
      </c>
      <c r="E1630" s="517"/>
      <c r="F1630" s="504"/>
    </row>
    <row r="1631" spans="2:6" x14ac:dyDescent="0.75">
      <c r="B1631" s="23">
        <v>1631</v>
      </c>
      <c r="C1631" s="501">
        <f t="shared" si="25"/>
        <v>0</v>
      </c>
      <c r="E1631" s="517"/>
      <c r="F1631" s="504"/>
    </row>
    <row r="1632" spans="2:6" x14ac:dyDescent="0.75">
      <c r="B1632" s="23">
        <v>1632</v>
      </c>
      <c r="C1632" s="501">
        <f t="shared" si="25"/>
        <v>0</v>
      </c>
      <c r="E1632" s="517"/>
      <c r="F1632" s="504"/>
    </row>
    <row r="1633" spans="2:6" x14ac:dyDescent="0.75">
      <c r="B1633" s="23">
        <v>1633</v>
      </c>
      <c r="C1633" s="501">
        <f t="shared" si="25"/>
        <v>0</v>
      </c>
      <c r="E1633" s="517"/>
      <c r="F1633" s="504"/>
    </row>
    <row r="1634" spans="2:6" x14ac:dyDescent="0.75">
      <c r="B1634" s="23">
        <v>1634</v>
      </c>
      <c r="C1634" s="501">
        <f t="shared" si="25"/>
        <v>0</v>
      </c>
      <c r="E1634" s="517"/>
      <c r="F1634" s="504"/>
    </row>
    <row r="1635" spans="2:6" x14ac:dyDescent="0.75">
      <c r="B1635" s="23">
        <v>1635</v>
      </c>
      <c r="C1635" s="501">
        <f t="shared" si="25"/>
        <v>0</v>
      </c>
      <c r="E1635" s="517"/>
      <c r="F1635" s="504"/>
    </row>
    <row r="1636" spans="2:6" x14ac:dyDescent="0.75">
      <c r="B1636" s="23">
        <v>1636</v>
      </c>
      <c r="C1636" s="501">
        <f t="shared" si="25"/>
        <v>0</v>
      </c>
      <c r="E1636" s="517"/>
      <c r="F1636" s="504"/>
    </row>
    <row r="1637" spans="2:6" x14ac:dyDescent="0.75">
      <c r="B1637" s="23">
        <v>1637</v>
      </c>
      <c r="C1637" s="501">
        <f t="shared" si="25"/>
        <v>0</v>
      </c>
      <c r="E1637" s="517"/>
      <c r="F1637" s="504"/>
    </row>
    <row r="1638" spans="2:6" x14ac:dyDescent="0.75">
      <c r="B1638" s="23">
        <v>1638</v>
      </c>
      <c r="C1638" s="501">
        <f t="shared" si="25"/>
        <v>0</v>
      </c>
      <c r="E1638" s="517"/>
      <c r="F1638" s="504"/>
    </row>
    <row r="1639" spans="2:6" x14ac:dyDescent="0.75">
      <c r="B1639" s="23">
        <v>1639</v>
      </c>
      <c r="C1639" s="501">
        <f t="shared" si="25"/>
        <v>0</v>
      </c>
      <c r="E1639" s="517"/>
      <c r="F1639" s="504"/>
    </row>
    <row r="1640" spans="2:6" x14ac:dyDescent="0.75">
      <c r="B1640" s="23">
        <v>1640</v>
      </c>
      <c r="C1640" s="501">
        <f t="shared" si="25"/>
        <v>0</v>
      </c>
      <c r="E1640" s="517"/>
      <c r="F1640" s="504"/>
    </row>
    <row r="1641" spans="2:6" x14ac:dyDescent="0.75">
      <c r="B1641" s="23">
        <v>1641</v>
      </c>
      <c r="C1641" s="501">
        <f t="shared" si="25"/>
        <v>0</v>
      </c>
      <c r="E1641" s="517"/>
      <c r="F1641" s="504"/>
    </row>
    <row r="1642" spans="2:6" x14ac:dyDescent="0.75">
      <c r="B1642" s="23">
        <v>1642</v>
      </c>
      <c r="C1642" s="501">
        <f t="shared" si="25"/>
        <v>0</v>
      </c>
      <c r="E1642" s="517"/>
      <c r="F1642" s="504"/>
    </row>
    <row r="1643" spans="2:6" x14ac:dyDescent="0.75">
      <c r="B1643" s="23">
        <v>1643</v>
      </c>
      <c r="C1643" s="501">
        <f t="shared" si="25"/>
        <v>0</v>
      </c>
      <c r="E1643" s="517"/>
      <c r="F1643" s="504"/>
    </row>
    <row r="1644" spans="2:6" x14ac:dyDescent="0.75">
      <c r="B1644" s="23">
        <v>1644</v>
      </c>
      <c r="C1644" s="501">
        <f t="shared" si="25"/>
        <v>0</v>
      </c>
      <c r="E1644" s="517"/>
      <c r="F1644" s="504"/>
    </row>
    <row r="1645" spans="2:6" x14ac:dyDescent="0.75">
      <c r="B1645" s="23">
        <v>1645</v>
      </c>
      <c r="C1645" s="501">
        <f t="shared" si="25"/>
        <v>0</v>
      </c>
      <c r="E1645" s="517"/>
      <c r="F1645" s="504"/>
    </row>
    <row r="1646" spans="2:6" x14ac:dyDescent="0.75">
      <c r="B1646" s="23">
        <v>1646</v>
      </c>
      <c r="C1646" s="501">
        <f t="shared" si="25"/>
        <v>0</v>
      </c>
      <c r="E1646" s="517"/>
      <c r="F1646" s="504"/>
    </row>
    <row r="1647" spans="2:6" x14ac:dyDescent="0.75">
      <c r="B1647" s="23">
        <v>1647</v>
      </c>
      <c r="C1647" s="501">
        <f t="shared" si="25"/>
        <v>0</v>
      </c>
      <c r="E1647" s="517"/>
      <c r="F1647" s="504"/>
    </row>
    <row r="1648" spans="2:6" x14ac:dyDescent="0.75">
      <c r="B1648" s="23">
        <v>1648</v>
      </c>
      <c r="C1648" s="501">
        <f t="shared" si="25"/>
        <v>0</v>
      </c>
      <c r="E1648" s="517"/>
      <c r="F1648" s="504"/>
    </row>
    <row r="1649" spans="2:6" x14ac:dyDescent="0.75">
      <c r="B1649" s="23">
        <v>1649</v>
      </c>
      <c r="C1649" s="501">
        <f t="shared" si="25"/>
        <v>0</v>
      </c>
      <c r="E1649" s="517"/>
      <c r="F1649" s="504"/>
    </row>
    <row r="1650" spans="2:6" x14ac:dyDescent="0.75">
      <c r="B1650" s="23">
        <v>1650</v>
      </c>
      <c r="C1650" s="501">
        <f t="shared" si="25"/>
        <v>0</v>
      </c>
      <c r="E1650" s="517"/>
      <c r="F1650" s="504"/>
    </row>
    <row r="1651" spans="2:6" x14ac:dyDescent="0.75">
      <c r="B1651" s="23">
        <v>1651</v>
      </c>
      <c r="C1651" s="501">
        <f t="shared" si="25"/>
        <v>0</v>
      </c>
      <c r="E1651" s="517"/>
      <c r="F1651" s="504"/>
    </row>
    <row r="1652" spans="2:6" x14ac:dyDescent="0.75">
      <c r="B1652" s="23">
        <v>1652</v>
      </c>
      <c r="C1652" s="501">
        <f t="shared" si="25"/>
        <v>0</v>
      </c>
      <c r="E1652" s="517"/>
      <c r="F1652" s="504"/>
    </row>
    <row r="1653" spans="2:6" x14ac:dyDescent="0.75">
      <c r="B1653" s="23">
        <v>1653</v>
      </c>
      <c r="C1653" s="501">
        <f t="shared" si="25"/>
        <v>0</v>
      </c>
      <c r="E1653" s="517"/>
      <c r="F1653" s="504"/>
    </row>
    <row r="1654" spans="2:6" x14ac:dyDescent="0.75">
      <c r="B1654" s="23">
        <v>1654</v>
      </c>
      <c r="C1654" s="501">
        <f t="shared" si="25"/>
        <v>0</v>
      </c>
      <c r="E1654" s="517"/>
      <c r="F1654" s="504"/>
    </row>
    <row r="1655" spans="2:6" x14ac:dyDescent="0.75">
      <c r="B1655" s="23">
        <v>1655</v>
      </c>
      <c r="C1655" s="501">
        <f t="shared" si="25"/>
        <v>0</v>
      </c>
      <c r="E1655" s="517"/>
      <c r="F1655" s="504"/>
    </row>
    <row r="1656" spans="2:6" x14ac:dyDescent="0.75">
      <c r="B1656" s="23">
        <v>1656</v>
      </c>
      <c r="C1656" s="501">
        <f t="shared" si="25"/>
        <v>0</v>
      </c>
      <c r="E1656" s="517"/>
      <c r="F1656" s="504"/>
    </row>
    <row r="1657" spans="2:6" x14ac:dyDescent="0.75">
      <c r="B1657" s="23">
        <v>1657</v>
      </c>
      <c r="C1657" s="501">
        <f t="shared" si="25"/>
        <v>0</v>
      </c>
      <c r="E1657" s="517"/>
      <c r="F1657" s="504"/>
    </row>
    <row r="1658" spans="2:6" x14ac:dyDescent="0.75">
      <c r="B1658" s="23">
        <v>1658</v>
      </c>
      <c r="C1658" s="501">
        <f t="shared" si="25"/>
        <v>0</v>
      </c>
      <c r="E1658" s="517"/>
      <c r="F1658" s="504"/>
    </row>
    <row r="1659" spans="2:6" x14ac:dyDescent="0.75">
      <c r="B1659" s="23">
        <v>1659</v>
      </c>
      <c r="C1659" s="501">
        <f t="shared" si="25"/>
        <v>0</v>
      </c>
      <c r="E1659" s="517"/>
      <c r="F1659" s="504"/>
    </row>
    <row r="1660" spans="2:6" x14ac:dyDescent="0.75">
      <c r="B1660" s="23">
        <v>1660</v>
      </c>
      <c r="C1660" s="501">
        <f t="shared" si="25"/>
        <v>0</v>
      </c>
      <c r="E1660" s="517"/>
      <c r="F1660" s="504"/>
    </row>
    <row r="1661" spans="2:6" x14ac:dyDescent="0.75">
      <c r="B1661" s="23">
        <v>1661</v>
      </c>
      <c r="C1661" s="501">
        <f t="shared" si="25"/>
        <v>0</v>
      </c>
      <c r="E1661" s="517"/>
      <c r="F1661" s="504"/>
    </row>
    <row r="1662" spans="2:6" x14ac:dyDescent="0.75">
      <c r="B1662" s="23">
        <v>1662</v>
      </c>
      <c r="C1662" s="501">
        <f t="shared" si="25"/>
        <v>0</v>
      </c>
      <c r="E1662" s="517"/>
      <c r="F1662" s="504"/>
    </row>
    <row r="1663" spans="2:6" x14ac:dyDescent="0.75">
      <c r="B1663" s="23">
        <v>1663</v>
      </c>
      <c r="C1663" s="501">
        <f t="shared" si="25"/>
        <v>0</v>
      </c>
      <c r="E1663" s="517"/>
      <c r="F1663" s="504"/>
    </row>
    <row r="1664" spans="2:6" x14ac:dyDescent="0.75">
      <c r="B1664" s="23">
        <v>1664</v>
      </c>
      <c r="C1664" s="501">
        <f t="shared" si="25"/>
        <v>0</v>
      </c>
      <c r="E1664" s="517"/>
      <c r="F1664" s="504"/>
    </row>
    <row r="1665" spans="2:6" x14ac:dyDescent="0.75">
      <c r="B1665" s="23">
        <v>1665</v>
      </c>
      <c r="C1665" s="501">
        <f t="shared" si="25"/>
        <v>0</v>
      </c>
      <c r="E1665" s="517"/>
      <c r="F1665" s="504"/>
    </row>
    <row r="1666" spans="2:6" x14ac:dyDescent="0.75">
      <c r="B1666" s="23">
        <v>1666</v>
      </c>
      <c r="C1666" s="501">
        <f t="shared" ref="C1666:C1729" si="26">HLOOKUP($C$1,$D$1:$I$9948,$B1666,FALSE)</f>
        <v>0</v>
      </c>
      <c r="E1666" s="517"/>
      <c r="F1666" s="504"/>
    </row>
    <row r="1667" spans="2:6" x14ac:dyDescent="0.75">
      <c r="B1667" s="23">
        <v>1667</v>
      </c>
      <c r="C1667" s="501">
        <f t="shared" si="26"/>
        <v>0</v>
      </c>
      <c r="E1667" s="517"/>
      <c r="F1667" s="504"/>
    </row>
    <row r="1668" spans="2:6" x14ac:dyDescent="0.75">
      <c r="B1668" s="23">
        <v>1668</v>
      </c>
      <c r="C1668" s="501">
        <f t="shared" si="26"/>
        <v>0</v>
      </c>
      <c r="E1668" s="517"/>
      <c r="F1668" s="504"/>
    </row>
    <row r="1669" spans="2:6" x14ac:dyDescent="0.75">
      <c r="B1669" s="23">
        <v>1669</v>
      </c>
      <c r="C1669" s="501">
        <f t="shared" si="26"/>
        <v>0</v>
      </c>
      <c r="E1669" s="517"/>
      <c r="F1669" s="504"/>
    </row>
    <row r="1670" spans="2:6" x14ac:dyDescent="0.75">
      <c r="B1670" s="23">
        <v>1670</v>
      </c>
      <c r="C1670" s="501">
        <f t="shared" si="26"/>
        <v>0</v>
      </c>
      <c r="E1670" s="517"/>
      <c r="F1670" s="504"/>
    </row>
    <row r="1671" spans="2:6" x14ac:dyDescent="0.75">
      <c r="B1671" s="23">
        <v>1671</v>
      </c>
      <c r="C1671" s="501">
        <f t="shared" si="26"/>
        <v>0</v>
      </c>
      <c r="E1671" s="517"/>
      <c r="F1671" s="504"/>
    </row>
    <row r="1672" spans="2:6" x14ac:dyDescent="0.75">
      <c r="B1672" s="23">
        <v>1672</v>
      </c>
      <c r="C1672" s="501">
        <f t="shared" si="26"/>
        <v>0</v>
      </c>
      <c r="E1672" s="517"/>
      <c r="F1672" s="504"/>
    </row>
    <row r="1673" spans="2:6" x14ac:dyDescent="0.75">
      <c r="B1673" s="23">
        <v>1673</v>
      </c>
      <c r="C1673" s="501">
        <f t="shared" si="26"/>
        <v>0</v>
      </c>
      <c r="E1673" s="517"/>
      <c r="F1673" s="504"/>
    </row>
    <row r="1674" spans="2:6" x14ac:dyDescent="0.75">
      <c r="B1674" s="23">
        <v>1674</v>
      </c>
      <c r="C1674" s="501">
        <f t="shared" si="26"/>
        <v>0</v>
      </c>
      <c r="E1674" s="517"/>
      <c r="F1674" s="504"/>
    </row>
    <row r="1675" spans="2:6" x14ac:dyDescent="0.75">
      <c r="B1675" s="23">
        <v>1675</v>
      </c>
      <c r="C1675" s="501">
        <f t="shared" si="26"/>
        <v>0</v>
      </c>
      <c r="E1675" s="517"/>
      <c r="F1675" s="504"/>
    </row>
    <row r="1676" spans="2:6" x14ac:dyDescent="0.75">
      <c r="B1676" s="23">
        <v>1676</v>
      </c>
      <c r="C1676" s="501">
        <f t="shared" si="26"/>
        <v>0</v>
      </c>
      <c r="E1676" s="517"/>
      <c r="F1676" s="504"/>
    </row>
    <row r="1677" spans="2:6" x14ac:dyDescent="0.75">
      <c r="B1677" s="23">
        <v>1677</v>
      </c>
      <c r="C1677" s="501">
        <f t="shared" si="26"/>
        <v>0</v>
      </c>
      <c r="E1677" s="517"/>
      <c r="F1677" s="504"/>
    </row>
    <row r="1678" spans="2:6" x14ac:dyDescent="0.75">
      <c r="B1678" s="23">
        <v>1678</v>
      </c>
      <c r="C1678" s="501">
        <f t="shared" si="26"/>
        <v>0</v>
      </c>
      <c r="E1678" s="517"/>
      <c r="F1678" s="504"/>
    </row>
    <row r="1679" spans="2:6" x14ac:dyDescent="0.75">
      <c r="B1679" s="23">
        <v>1679</v>
      </c>
      <c r="C1679" s="501">
        <f t="shared" si="26"/>
        <v>0</v>
      </c>
      <c r="E1679" s="517"/>
      <c r="F1679" s="504"/>
    </row>
    <row r="1680" spans="2:6" x14ac:dyDescent="0.75">
      <c r="B1680" s="23">
        <v>1680</v>
      </c>
      <c r="C1680" s="501">
        <f t="shared" si="26"/>
        <v>0</v>
      </c>
      <c r="E1680" s="517"/>
      <c r="F1680" s="504"/>
    </row>
    <row r="1681" spans="2:6" x14ac:dyDescent="0.75">
      <c r="B1681" s="23">
        <v>1681</v>
      </c>
      <c r="C1681" s="501">
        <f t="shared" si="26"/>
        <v>0</v>
      </c>
      <c r="E1681" s="517"/>
      <c r="F1681" s="504"/>
    </row>
    <row r="1682" spans="2:6" x14ac:dyDescent="0.75">
      <c r="B1682" s="23">
        <v>1682</v>
      </c>
      <c r="C1682" s="501">
        <f t="shared" si="26"/>
        <v>0</v>
      </c>
      <c r="E1682" s="517"/>
      <c r="F1682" s="504"/>
    </row>
    <row r="1683" spans="2:6" x14ac:dyDescent="0.75">
      <c r="B1683" s="23">
        <v>1683</v>
      </c>
      <c r="C1683" s="501">
        <f t="shared" si="26"/>
        <v>0</v>
      </c>
      <c r="E1683" s="517"/>
      <c r="F1683" s="504"/>
    </row>
    <row r="1684" spans="2:6" x14ac:dyDescent="0.75">
      <c r="B1684" s="23">
        <v>1684</v>
      </c>
      <c r="C1684" s="501">
        <f t="shared" si="26"/>
        <v>0</v>
      </c>
      <c r="E1684" s="517"/>
      <c r="F1684" s="504"/>
    </row>
    <row r="1685" spans="2:6" x14ac:dyDescent="0.75">
      <c r="B1685" s="23">
        <v>1685</v>
      </c>
      <c r="C1685" s="501">
        <f t="shared" si="26"/>
        <v>0</v>
      </c>
      <c r="E1685" s="517"/>
      <c r="F1685" s="504"/>
    </row>
    <row r="1686" spans="2:6" x14ac:dyDescent="0.75">
      <c r="B1686" s="23">
        <v>1686</v>
      </c>
      <c r="C1686" s="501">
        <f t="shared" si="26"/>
        <v>0</v>
      </c>
      <c r="E1686" s="517"/>
      <c r="F1686" s="504"/>
    </row>
    <row r="1687" spans="2:6" x14ac:dyDescent="0.75">
      <c r="B1687" s="23">
        <v>1687</v>
      </c>
      <c r="C1687" s="501">
        <f t="shared" si="26"/>
        <v>0</v>
      </c>
      <c r="E1687" s="517"/>
      <c r="F1687" s="504"/>
    </row>
    <row r="1688" spans="2:6" x14ac:dyDescent="0.75">
      <c r="B1688" s="23">
        <v>1688</v>
      </c>
      <c r="C1688" s="501">
        <f t="shared" si="26"/>
        <v>0</v>
      </c>
      <c r="E1688" s="517"/>
      <c r="F1688" s="504"/>
    </row>
    <row r="1689" spans="2:6" x14ac:dyDescent="0.75">
      <c r="B1689" s="23">
        <v>1689</v>
      </c>
      <c r="C1689" s="501">
        <f t="shared" si="26"/>
        <v>0</v>
      </c>
      <c r="E1689" s="517"/>
      <c r="F1689" s="504"/>
    </row>
    <row r="1690" spans="2:6" x14ac:dyDescent="0.75">
      <c r="B1690" s="23">
        <v>1690</v>
      </c>
      <c r="C1690" s="501">
        <f t="shared" si="26"/>
        <v>0</v>
      </c>
      <c r="E1690" s="517"/>
      <c r="F1690" s="504"/>
    </row>
    <row r="1691" spans="2:6" x14ac:dyDescent="0.75">
      <c r="B1691" s="23">
        <v>1691</v>
      </c>
      <c r="C1691" s="501">
        <f t="shared" si="26"/>
        <v>0</v>
      </c>
      <c r="E1691" s="517"/>
      <c r="F1691" s="504"/>
    </row>
    <row r="1692" spans="2:6" x14ac:dyDescent="0.75">
      <c r="B1692" s="23">
        <v>1692</v>
      </c>
      <c r="C1692" s="501">
        <f t="shared" si="26"/>
        <v>0</v>
      </c>
      <c r="E1692" s="517"/>
      <c r="F1692" s="504"/>
    </row>
    <row r="1693" spans="2:6" x14ac:dyDescent="0.75">
      <c r="B1693" s="23">
        <v>1693</v>
      </c>
      <c r="C1693" s="501">
        <f t="shared" si="26"/>
        <v>0</v>
      </c>
      <c r="E1693" s="517"/>
      <c r="F1693" s="504"/>
    </row>
    <row r="1694" spans="2:6" x14ac:dyDescent="0.75">
      <c r="B1694" s="23">
        <v>1694</v>
      </c>
      <c r="C1694" s="501">
        <f t="shared" si="26"/>
        <v>0</v>
      </c>
      <c r="E1694" s="517"/>
      <c r="F1694" s="504"/>
    </row>
    <row r="1695" spans="2:6" x14ac:dyDescent="0.75">
      <c r="B1695" s="23">
        <v>1695</v>
      </c>
      <c r="C1695" s="501">
        <f t="shared" si="26"/>
        <v>0</v>
      </c>
      <c r="E1695" s="517"/>
      <c r="F1695" s="504"/>
    </row>
    <row r="1696" spans="2:6" x14ac:dyDescent="0.75">
      <c r="B1696" s="23">
        <v>1696</v>
      </c>
      <c r="C1696" s="501">
        <f t="shared" si="26"/>
        <v>0</v>
      </c>
      <c r="E1696" s="517"/>
      <c r="F1696" s="504"/>
    </row>
    <row r="1697" spans="2:6" x14ac:dyDescent="0.75">
      <c r="B1697" s="23">
        <v>1697</v>
      </c>
      <c r="C1697" s="501">
        <f t="shared" si="26"/>
        <v>0</v>
      </c>
      <c r="E1697" s="517"/>
      <c r="F1697" s="504"/>
    </row>
    <row r="1698" spans="2:6" x14ac:dyDescent="0.75">
      <c r="B1698" s="23">
        <v>1698</v>
      </c>
      <c r="C1698" s="501">
        <f t="shared" si="26"/>
        <v>0</v>
      </c>
      <c r="E1698" s="517"/>
      <c r="F1698" s="504"/>
    </row>
    <row r="1699" spans="2:6" x14ac:dyDescent="0.75">
      <c r="B1699" s="23">
        <v>1699</v>
      </c>
      <c r="C1699" s="501">
        <f t="shared" si="26"/>
        <v>0</v>
      </c>
      <c r="E1699" s="517"/>
      <c r="F1699" s="504"/>
    </row>
    <row r="1700" spans="2:6" x14ac:dyDescent="0.75">
      <c r="B1700" s="23">
        <v>1700</v>
      </c>
      <c r="C1700" s="501">
        <f t="shared" si="26"/>
        <v>0</v>
      </c>
      <c r="E1700" s="517"/>
      <c r="F1700" s="504"/>
    </row>
    <row r="1701" spans="2:6" x14ac:dyDescent="0.75">
      <c r="B1701" s="23">
        <v>1701</v>
      </c>
      <c r="C1701" s="501">
        <f t="shared" si="26"/>
        <v>0</v>
      </c>
      <c r="E1701" s="517"/>
      <c r="F1701" s="504"/>
    </row>
    <row r="1702" spans="2:6" x14ac:dyDescent="0.75">
      <c r="B1702" s="23">
        <v>1702</v>
      </c>
      <c r="C1702" s="501">
        <f t="shared" si="26"/>
        <v>0</v>
      </c>
      <c r="E1702" s="517"/>
      <c r="F1702" s="504"/>
    </row>
    <row r="1703" spans="2:6" x14ac:dyDescent="0.75">
      <c r="B1703" s="23">
        <v>1703</v>
      </c>
      <c r="C1703" s="501">
        <f t="shared" si="26"/>
        <v>0</v>
      </c>
      <c r="E1703" s="517"/>
      <c r="F1703" s="504"/>
    </row>
    <row r="1704" spans="2:6" x14ac:dyDescent="0.75">
      <c r="B1704" s="23">
        <v>1704</v>
      </c>
      <c r="C1704" s="501">
        <f t="shared" si="26"/>
        <v>0</v>
      </c>
      <c r="E1704" s="517"/>
      <c r="F1704" s="504"/>
    </row>
    <row r="1705" spans="2:6" x14ac:dyDescent="0.75">
      <c r="B1705" s="23">
        <v>1705</v>
      </c>
      <c r="C1705" s="501">
        <f t="shared" si="26"/>
        <v>0</v>
      </c>
      <c r="E1705" s="517"/>
      <c r="F1705" s="504"/>
    </row>
    <row r="1706" spans="2:6" x14ac:dyDescent="0.75">
      <c r="B1706" s="23">
        <v>1706</v>
      </c>
      <c r="C1706" s="501">
        <f t="shared" si="26"/>
        <v>0</v>
      </c>
      <c r="E1706" s="517"/>
      <c r="F1706" s="504"/>
    </row>
    <row r="1707" spans="2:6" x14ac:dyDescent="0.75">
      <c r="B1707" s="23">
        <v>1707</v>
      </c>
      <c r="C1707" s="501">
        <f t="shared" si="26"/>
        <v>0</v>
      </c>
      <c r="E1707" s="517"/>
      <c r="F1707" s="504"/>
    </row>
    <row r="1708" spans="2:6" x14ac:dyDescent="0.75">
      <c r="B1708" s="23">
        <v>1708</v>
      </c>
      <c r="C1708" s="501">
        <f t="shared" si="26"/>
        <v>0</v>
      </c>
      <c r="E1708" s="517"/>
      <c r="F1708" s="504"/>
    </row>
    <row r="1709" spans="2:6" x14ac:dyDescent="0.75">
      <c r="B1709" s="23">
        <v>1709</v>
      </c>
      <c r="C1709" s="501">
        <f t="shared" si="26"/>
        <v>0</v>
      </c>
      <c r="E1709" s="517"/>
      <c r="F1709" s="504"/>
    </row>
    <row r="1710" spans="2:6" x14ac:dyDescent="0.75">
      <c r="B1710" s="23">
        <v>1710</v>
      </c>
      <c r="C1710" s="501">
        <f t="shared" si="26"/>
        <v>0</v>
      </c>
      <c r="E1710" s="517"/>
      <c r="F1710" s="504"/>
    </row>
    <row r="1711" spans="2:6" x14ac:dyDescent="0.75">
      <c r="B1711" s="23">
        <v>1711</v>
      </c>
      <c r="C1711" s="501">
        <f t="shared" si="26"/>
        <v>0</v>
      </c>
      <c r="E1711" s="517"/>
      <c r="F1711" s="504"/>
    </row>
    <row r="1712" spans="2:6" x14ac:dyDescent="0.75">
      <c r="B1712" s="23">
        <v>1712</v>
      </c>
      <c r="C1712" s="501">
        <f t="shared" si="26"/>
        <v>0</v>
      </c>
      <c r="E1712" s="517"/>
      <c r="F1712" s="504"/>
    </row>
    <row r="1713" spans="2:6" x14ac:dyDescent="0.75">
      <c r="B1713" s="23">
        <v>1713</v>
      </c>
      <c r="C1713" s="501">
        <f t="shared" si="26"/>
        <v>0</v>
      </c>
      <c r="E1713" s="517"/>
      <c r="F1713" s="504"/>
    </row>
    <row r="1714" spans="2:6" x14ac:dyDescent="0.75">
      <c r="B1714" s="23">
        <v>1714</v>
      </c>
      <c r="C1714" s="501">
        <f t="shared" si="26"/>
        <v>0</v>
      </c>
      <c r="E1714" s="517"/>
      <c r="F1714" s="504"/>
    </row>
    <row r="1715" spans="2:6" x14ac:dyDescent="0.75">
      <c r="B1715" s="23">
        <v>1715</v>
      </c>
      <c r="C1715" s="501">
        <f t="shared" si="26"/>
        <v>0</v>
      </c>
      <c r="E1715" s="517"/>
      <c r="F1715" s="504"/>
    </row>
    <row r="1716" spans="2:6" x14ac:dyDescent="0.75">
      <c r="B1716" s="23">
        <v>1716</v>
      </c>
      <c r="C1716" s="501">
        <f t="shared" si="26"/>
        <v>0</v>
      </c>
      <c r="E1716" s="517"/>
      <c r="F1716" s="504"/>
    </row>
    <row r="1717" spans="2:6" x14ac:dyDescent="0.75">
      <c r="B1717" s="23">
        <v>1717</v>
      </c>
      <c r="C1717" s="501">
        <f t="shared" si="26"/>
        <v>0</v>
      </c>
      <c r="E1717" s="517"/>
      <c r="F1717" s="504"/>
    </row>
    <row r="1718" spans="2:6" x14ac:dyDescent="0.75">
      <c r="B1718" s="23">
        <v>1718</v>
      </c>
      <c r="C1718" s="501">
        <f t="shared" si="26"/>
        <v>0</v>
      </c>
      <c r="E1718" s="517"/>
      <c r="F1718" s="504"/>
    </row>
    <row r="1719" spans="2:6" x14ac:dyDescent="0.75">
      <c r="B1719" s="23">
        <v>1719</v>
      </c>
      <c r="C1719" s="501">
        <f t="shared" si="26"/>
        <v>0</v>
      </c>
      <c r="E1719" s="517"/>
      <c r="F1719" s="504"/>
    </row>
    <row r="1720" spans="2:6" x14ac:dyDescent="0.75">
      <c r="B1720" s="23">
        <v>1720</v>
      </c>
      <c r="C1720" s="501">
        <f t="shared" si="26"/>
        <v>0</v>
      </c>
      <c r="E1720" s="517"/>
      <c r="F1720" s="504"/>
    </row>
    <row r="1721" spans="2:6" x14ac:dyDescent="0.75">
      <c r="B1721" s="23">
        <v>1721</v>
      </c>
      <c r="C1721" s="501">
        <f t="shared" si="26"/>
        <v>0</v>
      </c>
      <c r="E1721" s="517"/>
      <c r="F1721" s="504"/>
    </row>
    <row r="1722" spans="2:6" x14ac:dyDescent="0.75">
      <c r="B1722" s="23">
        <v>1722</v>
      </c>
      <c r="C1722" s="501">
        <f t="shared" si="26"/>
        <v>0</v>
      </c>
      <c r="E1722" s="517"/>
      <c r="F1722" s="504"/>
    </row>
    <row r="1723" spans="2:6" x14ac:dyDescent="0.75">
      <c r="B1723" s="23">
        <v>1723</v>
      </c>
      <c r="C1723" s="501">
        <f t="shared" si="26"/>
        <v>0</v>
      </c>
      <c r="E1723" s="517"/>
      <c r="F1723" s="504"/>
    </row>
    <row r="1724" spans="2:6" x14ac:dyDescent="0.75">
      <c r="B1724" s="23">
        <v>1724</v>
      </c>
      <c r="C1724" s="501">
        <f t="shared" si="26"/>
        <v>0</v>
      </c>
      <c r="E1724" s="517"/>
      <c r="F1724" s="504"/>
    </row>
    <row r="1725" spans="2:6" x14ac:dyDescent="0.75">
      <c r="B1725" s="23">
        <v>1725</v>
      </c>
      <c r="C1725" s="501">
        <f t="shared" si="26"/>
        <v>0</v>
      </c>
      <c r="E1725" s="517"/>
      <c r="F1725" s="504"/>
    </row>
    <row r="1726" spans="2:6" x14ac:dyDescent="0.75">
      <c r="B1726" s="23">
        <v>1726</v>
      </c>
      <c r="C1726" s="501">
        <f t="shared" si="26"/>
        <v>0</v>
      </c>
      <c r="E1726" s="517"/>
      <c r="F1726" s="504"/>
    </row>
    <row r="1727" spans="2:6" x14ac:dyDescent="0.75">
      <c r="B1727" s="23">
        <v>1727</v>
      </c>
      <c r="C1727" s="501">
        <f t="shared" si="26"/>
        <v>0</v>
      </c>
      <c r="E1727" s="517"/>
      <c r="F1727" s="504"/>
    </row>
    <row r="1728" spans="2:6" x14ac:dyDescent="0.75">
      <c r="B1728" s="23">
        <v>1728</v>
      </c>
      <c r="C1728" s="501">
        <f t="shared" si="26"/>
        <v>0</v>
      </c>
      <c r="E1728" s="517"/>
      <c r="F1728" s="504"/>
    </row>
    <row r="1729" spans="2:6" x14ac:dyDescent="0.75">
      <c r="B1729" s="23">
        <v>1729</v>
      </c>
      <c r="C1729" s="501">
        <f t="shared" si="26"/>
        <v>0</v>
      </c>
      <c r="E1729" s="517"/>
      <c r="F1729" s="504"/>
    </row>
    <row r="1730" spans="2:6" x14ac:dyDescent="0.75">
      <c r="B1730" s="23">
        <v>1730</v>
      </c>
      <c r="C1730" s="501">
        <f t="shared" ref="C1730:C1793" si="27">HLOOKUP($C$1,$D$1:$I$9948,$B1730,FALSE)</f>
        <v>0</v>
      </c>
      <c r="E1730" s="517"/>
      <c r="F1730" s="504"/>
    </row>
    <row r="1731" spans="2:6" x14ac:dyDescent="0.75">
      <c r="B1731" s="23">
        <v>1731</v>
      </c>
      <c r="C1731" s="501">
        <f t="shared" si="27"/>
        <v>0</v>
      </c>
      <c r="E1731" s="517"/>
      <c r="F1731" s="504"/>
    </row>
    <row r="1732" spans="2:6" x14ac:dyDescent="0.75">
      <c r="B1732" s="23">
        <v>1732</v>
      </c>
      <c r="C1732" s="501">
        <f t="shared" si="27"/>
        <v>0</v>
      </c>
      <c r="E1732" s="517"/>
      <c r="F1732" s="504"/>
    </row>
    <row r="1733" spans="2:6" x14ac:dyDescent="0.75">
      <c r="B1733" s="23">
        <v>1733</v>
      </c>
      <c r="C1733" s="501">
        <f t="shared" si="27"/>
        <v>0</v>
      </c>
      <c r="E1733" s="517"/>
      <c r="F1733" s="504"/>
    </row>
    <row r="1734" spans="2:6" x14ac:dyDescent="0.75">
      <c r="B1734" s="23">
        <v>1734</v>
      </c>
      <c r="C1734" s="501">
        <f t="shared" si="27"/>
        <v>0</v>
      </c>
      <c r="E1734" s="517"/>
      <c r="F1734" s="504"/>
    </row>
    <row r="1735" spans="2:6" x14ac:dyDescent="0.75">
      <c r="B1735" s="23">
        <v>1735</v>
      </c>
      <c r="C1735" s="501">
        <f t="shared" si="27"/>
        <v>0</v>
      </c>
      <c r="E1735" s="517"/>
      <c r="F1735" s="504"/>
    </row>
    <row r="1736" spans="2:6" x14ac:dyDescent="0.75">
      <c r="B1736" s="23">
        <v>1736</v>
      </c>
      <c r="C1736" s="501">
        <f t="shared" si="27"/>
        <v>0</v>
      </c>
      <c r="E1736" s="517"/>
      <c r="F1736" s="504"/>
    </row>
    <row r="1737" spans="2:6" x14ac:dyDescent="0.75">
      <c r="B1737" s="23">
        <v>1737</v>
      </c>
      <c r="C1737" s="501">
        <f t="shared" si="27"/>
        <v>0</v>
      </c>
      <c r="E1737" s="517"/>
      <c r="F1737" s="504"/>
    </row>
    <row r="1738" spans="2:6" x14ac:dyDescent="0.75">
      <c r="B1738" s="23">
        <v>1738</v>
      </c>
      <c r="C1738" s="501">
        <f t="shared" si="27"/>
        <v>0</v>
      </c>
      <c r="E1738" s="517"/>
      <c r="F1738" s="504"/>
    </row>
    <row r="1739" spans="2:6" x14ac:dyDescent="0.75">
      <c r="B1739" s="23">
        <v>1739</v>
      </c>
      <c r="C1739" s="501">
        <f t="shared" si="27"/>
        <v>0</v>
      </c>
      <c r="E1739" s="517"/>
      <c r="F1739" s="504"/>
    </row>
    <row r="1740" spans="2:6" x14ac:dyDescent="0.75">
      <c r="B1740" s="23">
        <v>1740</v>
      </c>
      <c r="C1740" s="501">
        <f t="shared" si="27"/>
        <v>0</v>
      </c>
      <c r="E1740" s="517"/>
      <c r="F1740" s="504"/>
    </row>
    <row r="1741" spans="2:6" x14ac:dyDescent="0.75">
      <c r="B1741" s="23">
        <v>1741</v>
      </c>
      <c r="C1741" s="501">
        <f t="shared" si="27"/>
        <v>0</v>
      </c>
      <c r="E1741" s="517"/>
      <c r="F1741" s="504"/>
    </row>
    <row r="1742" spans="2:6" x14ac:dyDescent="0.75">
      <c r="B1742" s="23">
        <v>1742</v>
      </c>
      <c r="C1742" s="501">
        <f t="shared" si="27"/>
        <v>0</v>
      </c>
      <c r="E1742" s="517"/>
      <c r="F1742" s="504"/>
    </row>
    <row r="1743" spans="2:6" x14ac:dyDescent="0.75">
      <c r="B1743" s="23">
        <v>1743</v>
      </c>
      <c r="C1743" s="501">
        <f t="shared" si="27"/>
        <v>0</v>
      </c>
      <c r="E1743" s="517"/>
      <c r="F1743" s="504"/>
    </row>
    <row r="1744" spans="2:6" x14ac:dyDescent="0.75">
      <c r="B1744" s="23">
        <v>1744</v>
      </c>
      <c r="C1744" s="501">
        <f t="shared" si="27"/>
        <v>0</v>
      </c>
      <c r="E1744" s="517"/>
      <c r="F1744" s="504"/>
    </row>
    <row r="1745" spans="2:6" x14ac:dyDescent="0.75">
      <c r="B1745" s="23">
        <v>1745</v>
      </c>
      <c r="C1745" s="501">
        <f t="shared" si="27"/>
        <v>0</v>
      </c>
      <c r="E1745" s="517"/>
      <c r="F1745" s="504"/>
    </row>
    <row r="1746" spans="2:6" x14ac:dyDescent="0.75">
      <c r="B1746" s="23">
        <v>1746</v>
      </c>
      <c r="C1746" s="501">
        <f t="shared" si="27"/>
        <v>0</v>
      </c>
      <c r="E1746" s="517"/>
      <c r="F1746" s="504"/>
    </row>
    <row r="1747" spans="2:6" x14ac:dyDescent="0.75">
      <c r="B1747" s="23">
        <v>1747</v>
      </c>
      <c r="C1747" s="501">
        <f t="shared" si="27"/>
        <v>0</v>
      </c>
      <c r="E1747" s="517"/>
      <c r="F1747" s="504"/>
    </row>
    <row r="1748" spans="2:6" x14ac:dyDescent="0.75">
      <c r="B1748" s="23">
        <v>1748</v>
      </c>
      <c r="C1748" s="501">
        <f t="shared" si="27"/>
        <v>0</v>
      </c>
      <c r="E1748" s="517"/>
      <c r="F1748" s="504"/>
    </row>
    <row r="1749" spans="2:6" x14ac:dyDescent="0.75">
      <c r="B1749" s="23">
        <v>1749</v>
      </c>
      <c r="C1749" s="501">
        <f t="shared" si="27"/>
        <v>0</v>
      </c>
      <c r="E1749" s="517"/>
      <c r="F1749" s="504"/>
    </row>
    <row r="1750" spans="2:6" x14ac:dyDescent="0.75">
      <c r="B1750" s="23">
        <v>1750</v>
      </c>
      <c r="C1750" s="501">
        <f t="shared" si="27"/>
        <v>0</v>
      </c>
      <c r="E1750" s="517"/>
      <c r="F1750" s="504"/>
    </row>
    <row r="1751" spans="2:6" x14ac:dyDescent="0.75">
      <c r="B1751" s="23">
        <v>1751</v>
      </c>
      <c r="C1751" s="501">
        <f t="shared" si="27"/>
        <v>0</v>
      </c>
      <c r="E1751" s="517"/>
      <c r="F1751" s="504"/>
    </row>
    <row r="1752" spans="2:6" x14ac:dyDescent="0.75">
      <c r="B1752" s="23">
        <v>1752</v>
      </c>
      <c r="C1752" s="501">
        <f t="shared" si="27"/>
        <v>0</v>
      </c>
      <c r="E1752" s="517"/>
      <c r="F1752" s="504"/>
    </row>
    <row r="1753" spans="2:6" x14ac:dyDescent="0.75">
      <c r="B1753" s="23">
        <v>1753</v>
      </c>
      <c r="C1753" s="501">
        <f t="shared" si="27"/>
        <v>0</v>
      </c>
      <c r="E1753" s="517"/>
      <c r="F1753" s="504"/>
    </row>
    <row r="1754" spans="2:6" x14ac:dyDescent="0.75">
      <c r="B1754" s="23">
        <v>1754</v>
      </c>
      <c r="C1754" s="501">
        <f t="shared" si="27"/>
        <v>0</v>
      </c>
      <c r="E1754" s="517"/>
      <c r="F1754" s="504"/>
    </row>
    <row r="1755" spans="2:6" x14ac:dyDescent="0.75">
      <c r="B1755" s="23">
        <v>1755</v>
      </c>
      <c r="C1755" s="501">
        <f t="shared" si="27"/>
        <v>0</v>
      </c>
      <c r="E1755" s="517"/>
      <c r="F1755" s="504"/>
    </row>
    <row r="1756" spans="2:6" x14ac:dyDescent="0.75">
      <c r="B1756" s="23">
        <v>1756</v>
      </c>
      <c r="C1756" s="501">
        <f t="shared" si="27"/>
        <v>0</v>
      </c>
      <c r="E1756" s="517"/>
      <c r="F1756" s="504"/>
    </row>
    <row r="1757" spans="2:6" x14ac:dyDescent="0.75">
      <c r="B1757" s="23">
        <v>1757</v>
      </c>
      <c r="C1757" s="501">
        <f t="shared" si="27"/>
        <v>0</v>
      </c>
      <c r="E1757" s="517"/>
      <c r="F1757" s="504"/>
    </row>
    <row r="1758" spans="2:6" x14ac:dyDescent="0.75">
      <c r="B1758" s="23">
        <v>1758</v>
      </c>
      <c r="C1758" s="501">
        <f t="shared" si="27"/>
        <v>0</v>
      </c>
      <c r="E1758" s="517"/>
      <c r="F1758" s="504"/>
    </row>
    <row r="1759" spans="2:6" x14ac:dyDescent="0.75">
      <c r="B1759" s="23">
        <v>1759</v>
      </c>
      <c r="C1759" s="501">
        <f t="shared" si="27"/>
        <v>0</v>
      </c>
      <c r="E1759" s="517"/>
      <c r="F1759" s="504"/>
    </row>
    <row r="1760" spans="2:6" x14ac:dyDescent="0.75">
      <c r="B1760" s="23">
        <v>1760</v>
      </c>
      <c r="C1760" s="501">
        <f t="shared" si="27"/>
        <v>0</v>
      </c>
      <c r="E1760" s="517"/>
      <c r="F1760" s="504"/>
    </row>
    <row r="1761" spans="2:6" x14ac:dyDescent="0.75">
      <c r="B1761" s="23">
        <v>1761</v>
      </c>
      <c r="C1761" s="501">
        <f t="shared" si="27"/>
        <v>0</v>
      </c>
      <c r="E1761" s="517"/>
      <c r="F1761" s="504"/>
    </row>
    <row r="1762" spans="2:6" x14ac:dyDescent="0.75">
      <c r="B1762" s="23">
        <v>1762</v>
      </c>
      <c r="C1762" s="501">
        <f t="shared" si="27"/>
        <v>0</v>
      </c>
      <c r="E1762" s="517"/>
      <c r="F1762" s="504"/>
    </row>
    <row r="1763" spans="2:6" x14ac:dyDescent="0.75">
      <c r="B1763" s="23">
        <v>1763</v>
      </c>
      <c r="C1763" s="501">
        <f t="shared" si="27"/>
        <v>0</v>
      </c>
      <c r="E1763" s="517"/>
      <c r="F1763" s="504"/>
    </row>
    <row r="1764" spans="2:6" x14ac:dyDescent="0.75">
      <c r="B1764" s="23">
        <v>1764</v>
      </c>
      <c r="C1764" s="501">
        <f t="shared" si="27"/>
        <v>0</v>
      </c>
      <c r="E1764" s="517"/>
      <c r="F1764" s="504"/>
    </row>
    <row r="1765" spans="2:6" x14ac:dyDescent="0.75">
      <c r="B1765" s="23">
        <v>1765</v>
      </c>
      <c r="C1765" s="501">
        <f t="shared" si="27"/>
        <v>0</v>
      </c>
      <c r="E1765" s="517"/>
      <c r="F1765" s="504"/>
    </row>
    <row r="1766" spans="2:6" x14ac:dyDescent="0.75">
      <c r="B1766" s="23">
        <v>1766</v>
      </c>
      <c r="C1766" s="501">
        <f t="shared" si="27"/>
        <v>0</v>
      </c>
      <c r="E1766" s="517"/>
      <c r="F1766" s="504"/>
    </row>
    <row r="1767" spans="2:6" x14ac:dyDescent="0.75">
      <c r="B1767" s="23">
        <v>1767</v>
      </c>
      <c r="C1767" s="501">
        <f t="shared" si="27"/>
        <v>0</v>
      </c>
      <c r="E1767" s="517"/>
      <c r="F1767" s="504"/>
    </row>
    <row r="1768" spans="2:6" x14ac:dyDescent="0.75">
      <c r="B1768" s="23">
        <v>1768</v>
      </c>
      <c r="C1768" s="501">
        <f t="shared" si="27"/>
        <v>0</v>
      </c>
      <c r="E1768" s="517"/>
      <c r="F1768" s="504"/>
    </row>
    <row r="1769" spans="2:6" x14ac:dyDescent="0.75">
      <c r="B1769" s="23">
        <v>1769</v>
      </c>
      <c r="C1769" s="501">
        <f t="shared" si="27"/>
        <v>0</v>
      </c>
      <c r="E1769" s="517"/>
      <c r="F1769" s="504"/>
    </row>
    <row r="1770" spans="2:6" x14ac:dyDescent="0.75">
      <c r="B1770" s="23">
        <v>1770</v>
      </c>
      <c r="C1770" s="501">
        <f t="shared" si="27"/>
        <v>0</v>
      </c>
      <c r="E1770" s="517"/>
      <c r="F1770" s="504"/>
    </row>
    <row r="1771" spans="2:6" x14ac:dyDescent="0.75">
      <c r="B1771" s="23">
        <v>1771</v>
      </c>
      <c r="C1771" s="501">
        <f t="shared" si="27"/>
        <v>0</v>
      </c>
      <c r="E1771" s="517"/>
      <c r="F1771" s="504"/>
    </row>
    <row r="1772" spans="2:6" x14ac:dyDescent="0.75">
      <c r="B1772" s="23">
        <v>1772</v>
      </c>
      <c r="C1772" s="501">
        <f t="shared" si="27"/>
        <v>0</v>
      </c>
      <c r="E1772" s="517"/>
      <c r="F1772" s="504"/>
    </row>
    <row r="1773" spans="2:6" x14ac:dyDescent="0.75">
      <c r="B1773" s="23">
        <v>1773</v>
      </c>
      <c r="C1773" s="501">
        <f t="shared" si="27"/>
        <v>0</v>
      </c>
      <c r="E1773" s="517"/>
      <c r="F1773" s="504"/>
    </row>
    <row r="1774" spans="2:6" x14ac:dyDescent="0.75">
      <c r="B1774" s="23">
        <v>1774</v>
      </c>
      <c r="C1774" s="501">
        <f t="shared" si="27"/>
        <v>0</v>
      </c>
      <c r="E1774" s="517"/>
      <c r="F1774" s="504"/>
    </row>
    <row r="1775" spans="2:6" x14ac:dyDescent="0.75">
      <c r="B1775" s="23">
        <v>1775</v>
      </c>
      <c r="C1775" s="501">
        <f t="shared" si="27"/>
        <v>0</v>
      </c>
      <c r="E1775" s="517"/>
      <c r="F1775" s="504"/>
    </row>
    <row r="1776" spans="2:6" x14ac:dyDescent="0.75">
      <c r="B1776" s="23">
        <v>1776</v>
      </c>
      <c r="C1776" s="501">
        <f t="shared" si="27"/>
        <v>0</v>
      </c>
      <c r="E1776" s="517"/>
      <c r="F1776" s="504"/>
    </row>
    <row r="1777" spans="2:6" x14ac:dyDescent="0.75">
      <c r="B1777" s="23">
        <v>1777</v>
      </c>
      <c r="C1777" s="501">
        <f t="shared" si="27"/>
        <v>0</v>
      </c>
      <c r="E1777" s="517"/>
      <c r="F1777" s="504"/>
    </row>
    <row r="1778" spans="2:6" x14ac:dyDescent="0.75">
      <c r="B1778" s="23">
        <v>1778</v>
      </c>
      <c r="C1778" s="501">
        <f t="shared" si="27"/>
        <v>0</v>
      </c>
      <c r="E1778" s="517"/>
      <c r="F1778" s="504"/>
    </row>
    <row r="1779" spans="2:6" x14ac:dyDescent="0.75">
      <c r="B1779" s="23">
        <v>1779</v>
      </c>
      <c r="C1779" s="501">
        <f t="shared" si="27"/>
        <v>0</v>
      </c>
      <c r="E1779" s="517"/>
      <c r="F1779" s="504"/>
    </row>
    <row r="1780" spans="2:6" x14ac:dyDescent="0.75">
      <c r="B1780" s="23">
        <v>1780</v>
      </c>
      <c r="C1780" s="501">
        <f t="shared" si="27"/>
        <v>0</v>
      </c>
      <c r="E1780" s="517"/>
      <c r="F1780" s="504"/>
    </row>
    <row r="1781" spans="2:6" x14ac:dyDescent="0.75">
      <c r="B1781" s="23">
        <v>1781</v>
      </c>
      <c r="C1781" s="501">
        <f t="shared" si="27"/>
        <v>0</v>
      </c>
      <c r="E1781" s="517"/>
      <c r="F1781" s="504"/>
    </row>
    <row r="1782" spans="2:6" x14ac:dyDescent="0.75">
      <c r="B1782" s="23">
        <v>1782</v>
      </c>
      <c r="C1782" s="501">
        <f t="shared" si="27"/>
        <v>0</v>
      </c>
      <c r="E1782" s="517"/>
      <c r="F1782" s="504"/>
    </row>
    <row r="1783" spans="2:6" x14ac:dyDescent="0.75">
      <c r="B1783" s="23">
        <v>1783</v>
      </c>
      <c r="C1783" s="501">
        <f t="shared" si="27"/>
        <v>0</v>
      </c>
      <c r="E1783" s="517"/>
      <c r="F1783" s="504"/>
    </row>
    <row r="1784" spans="2:6" x14ac:dyDescent="0.75">
      <c r="B1784" s="23">
        <v>1784</v>
      </c>
      <c r="C1784" s="501">
        <f t="shared" si="27"/>
        <v>0</v>
      </c>
      <c r="E1784" s="517"/>
      <c r="F1784" s="504"/>
    </row>
    <row r="1785" spans="2:6" x14ac:dyDescent="0.75">
      <c r="B1785" s="23">
        <v>1785</v>
      </c>
      <c r="C1785" s="501">
        <f t="shared" si="27"/>
        <v>0</v>
      </c>
      <c r="E1785" s="517"/>
      <c r="F1785" s="504"/>
    </row>
    <row r="1786" spans="2:6" x14ac:dyDescent="0.75">
      <c r="B1786" s="23">
        <v>1786</v>
      </c>
      <c r="C1786" s="501">
        <f t="shared" si="27"/>
        <v>0</v>
      </c>
      <c r="E1786" s="517"/>
      <c r="F1786" s="504"/>
    </row>
    <row r="1787" spans="2:6" x14ac:dyDescent="0.75">
      <c r="B1787" s="23">
        <v>1787</v>
      </c>
      <c r="C1787" s="501">
        <f t="shared" si="27"/>
        <v>0</v>
      </c>
      <c r="E1787" s="517"/>
      <c r="F1787" s="504"/>
    </row>
    <row r="1788" spans="2:6" x14ac:dyDescent="0.75">
      <c r="B1788" s="23">
        <v>1788</v>
      </c>
      <c r="C1788" s="501">
        <f t="shared" si="27"/>
        <v>0</v>
      </c>
      <c r="E1788" s="517"/>
      <c r="F1788" s="504"/>
    </row>
    <row r="1789" spans="2:6" x14ac:dyDescent="0.75">
      <c r="B1789" s="23">
        <v>1789</v>
      </c>
      <c r="C1789" s="501">
        <f t="shared" si="27"/>
        <v>0</v>
      </c>
      <c r="E1789" s="517"/>
      <c r="F1789" s="504"/>
    </row>
    <row r="1790" spans="2:6" x14ac:dyDescent="0.75">
      <c r="B1790" s="23">
        <v>1790</v>
      </c>
      <c r="C1790" s="501">
        <f t="shared" si="27"/>
        <v>0</v>
      </c>
      <c r="E1790" s="517"/>
      <c r="F1790" s="504"/>
    </row>
    <row r="1791" spans="2:6" x14ac:dyDescent="0.75">
      <c r="B1791" s="23">
        <v>1791</v>
      </c>
      <c r="C1791" s="501">
        <f t="shared" si="27"/>
        <v>0</v>
      </c>
      <c r="E1791" s="517"/>
      <c r="F1791" s="504"/>
    </row>
    <row r="1792" spans="2:6" x14ac:dyDescent="0.75">
      <c r="B1792" s="23">
        <v>1792</v>
      </c>
      <c r="C1792" s="501">
        <f t="shared" si="27"/>
        <v>0</v>
      </c>
      <c r="E1792" s="517"/>
      <c r="F1792" s="504"/>
    </row>
    <row r="1793" spans="2:6" x14ac:dyDescent="0.75">
      <c r="B1793" s="23">
        <v>1793</v>
      </c>
      <c r="C1793" s="501">
        <f t="shared" si="27"/>
        <v>0</v>
      </c>
      <c r="E1793" s="517"/>
      <c r="F1793" s="504"/>
    </row>
    <row r="1794" spans="2:6" x14ac:dyDescent="0.75">
      <c r="B1794" s="23">
        <v>1794</v>
      </c>
      <c r="C1794" s="501">
        <f t="shared" ref="C1794:C1857" si="28">HLOOKUP($C$1,$D$1:$I$9948,$B1794,FALSE)</f>
        <v>0</v>
      </c>
      <c r="E1794" s="517"/>
      <c r="F1794" s="504"/>
    </row>
    <row r="1795" spans="2:6" x14ac:dyDescent="0.75">
      <c r="B1795" s="23">
        <v>1795</v>
      </c>
      <c r="C1795" s="501">
        <f t="shared" si="28"/>
        <v>0</v>
      </c>
      <c r="E1795" s="517"/>
      <c r="F1795" s="504"/>
    </row>
    <row r="1796" spans="2:6" x14ac:dyDescent="0.75">
      <c r="B1796" s="23">
        <v>1796</v>
      </c>
      <c r="C1796" s="501">
        <f t="shared" si="28"/>
        <v>0</v>
      </c>
      <c r="E1796" s="517"/>
      <c r="F1796" s="504"/>
    </row>
    <row r="1797" spans="2:6" x14ac:dyDescent="0.75">
      <c r="B1797" s="23">
        <v>1797</v>
      </c>
      <c r="C1797" s="501">
        <f t="shared" si="28"/>
        <v>0</v>
      </c>
      <c r="E1797" s="517"/>
      <c r="F1797" s="504"/>
    </row>
    <row r="1798" spans="2:6" x14ac:dyDescent="0.75">
      <c r="B1798" s="23">
        <v>1798</v>
      </c>
      <c r="C1798" s="501">
        <f t="shared" si="28"/>
        <v>0</v>
      </c>
      <c r="E1798" s="517"/>
      <c r="F1798" s="504"/>
    </row>
    <row r="1799" spans="2:6" x14ac:dyDescent="0.75">
      <c r="B1799" s="23">
        <v>1799</v>
      </c>
      <c r="C1799" s="501">
        <f t="shared" si="28"/>
        <v>0</v>
      </c>
      <c r="E1799" s="517"/>
      <c r="F1799" s="504"/>
    </row>
    <row r="1800" spans="2:6" x14ac:dyDescent="0.75">
      <c r="B1800" s="23">
        <v>1800</v>
      </c>
      <c r="C1800" s="501">
        <f t="shared" si="28"/>
        <v>0</v>
      </c>
      <c r="E1800" s="517"/>
      <c r="F1800" s="504"/>
    </row>
    <row r="1801" spans="2:6" x14ac:dyDescent="0.75">
      <c r="B1801" s="23">
        <v>1801</v>
      </c>
      <c r="C1801" s="501">
        <f t="shared" si="28"/>
        <v>0</v>
      </c>
      <c r="E1801" s="517"/>
      <c r="F1801" s="504"/>
    </row>
    <row r="1802" spans="2:6" x14ac:dyDescent="0.75">
      <c r="B1802" s="23">
        <v>1802</v>
      </c>
      <c r="C1802" s="501">
        <f t="shared" si="28"/>
        <v>0</v>
      </c>
      <c r="E1802" s="517"/>
      <c r="F1802" s="504"/>
    </row>
    <row r="1803" spans="2:6" x14ac:dyDescent="0.75">
      <c r="B1803" s="23">
        <v>1803</v>
      </c>
      <c r="C1803" s="501">
        <f t="shared" si="28"/>
        <v>0</v>
      </c>
      <c r="E1803" s="517"/>
      <c r="F1803" s="504"/>
    </row>
    <row r="1804" spans="2:6" x14ac:dyDescent="0.75">
      <c r="B1804" s="23">
        <v>1804</v>
      </c>
      <c r="C1804" s="501">
        <f t="shared" si="28"/>
        <v>0</v>
      </c>
      <c r="E1804" s="517"/>
      <c r="F1804" s="504"/>
    </row>
    <row r="1805" spans="2:6" x14ac:dyDescent="0.75">
      <c r="B1805" s="23">
        <v>1805</v>
      </c>
      <c r="C1805" s="501">
        <f t="shared" si="28"/>
        <v>0</v>
      </c>
      <c r="E1805" s="517"/>
      <c r="F1805" s="504"/>
    </row>
    <row r="1806" spans="2:6" x14ac:dyDescent="0.75">
      <c r="B1806" s="23">
        <v>1806</v>
      </c>
      <c r="C1806" s="501">
        <f t="shared" si="28"/>
        <v>0</v>
      </c>
      <c r="E1806" s="517"/>
      <c r="F1806" s="504"/>
    </row>
    <row r="1807" spans="2:6" x14ac:dyDescent="0.75">
      <c r="B1807" s="23">
        <v>1807</v>
      </c>
      <c r="C1807" s="501">
        <f t="shared" si="28"/>
        <v>0</v>
      </c>
      <c r="E1807" s="517"/>
      <c r="F1807" s="504"/>
    </row>
    <row r="1808" spans="2:6" x14ac:dyDescent="0.75">
      <c r="B1808" s="23">
        <v>1808</v>
      </c>
      <c r="C1808" s="501">
        <f t="shared" si="28"/>
        <v>0</v>
      </c>
      <c r="E1808" s="517"/>
      <c r="F1808" s="504"/>
    </row>
    <row r="1809" spans="2:6" x14ac:dyDescent="0.75">
      <c r="B1809" s="23">
        <v>1809</v>
      </c>
      <c r="C1809" s="501">
        <f t="shared" si="28"/>
        <v>0</v>
      </c>
      <c r="E1809" s="517"/>
      <c r="F1809" s="504"/>
    </row>
    <row r="1810" spans="2:6" x14ac:dyDescent="0.75">
      <c r="B1810" s="23">
        <v>1810</v>
      </c>
      <c r="C1810" s="501">
        <f t="shared" si="28"/>
        <v>0</v>
      </c>
      <c r="E1810" s="517"/>
      <c r="F1810" s="504"/>
    </row>
    <row r="1811" spans="2:6" x14ac:dyDescent="0.75">
      <c r="B1811" s="23">
        <v>1811</v>
      </c>
      <c r="C1811" s="501">
        <f t="shared" si="28"/>
        <v>0</v>
      </c>
      <c r="E1811" s="517"/>
      <c r="F1811" s="504"/>
    </row>
    <row r="1812" spans="2:6" x14ac:dyDescent="0.75">
      <c r="B1812" s="23">
        <v>1812</v>
      </c>
      <c r="C1812" s="501">
        <f t="shared" si="28"/>
        <v>0</v>
      </c>
      <c r="E1812" s="517"/>
      <c r="F1812" s="504"/>
    </row>
    <row r="1813" spans="2:6" x14ac:dyDescent="0.75">
      <c r="B1813" s="23">
        <v>1813</v>
      </c>
      <c r="C1813" s="501">
        <f t="shared" si="28"/>
        <v>0</v>
      </c>
      <c r="E1813" s="517"/>
      <c r="F1813" s="504"/>
    </row>
    <row r="1814" spans="2:6" x14ac:dyDescent="0.75">
      <c r="B1814" s="23">
        <v>1814</v>
      </c>
      <c r="C1814" s="501">
        <f t="shared" si="28"/>
        <v>0</v>
      </c>
      <c r="E1814" s="517"/>
      <c r="F1814" s="504"/>
    </row>
    <row r="1815" spans="2:6" x14ac:dyDescent="0.75">
      <c r="B1815" s="23">
        <v>1815</v>
      </c>
      <c r="C1815" s="501">
        <f t="shared" si="28"/>
        <v>0</v>
      </c>
      <c r="E1815" s="517"/>
      <c r="F1815" s="504"/>
    </row>
    <row r="1816" spans="2:6" x14ac:dyDescent="0.75">
      <c r="B1816" s="23">
        <v>1816</v>
      </c>
      <c r="C1816" s="501">
        <f t="shared" si="28"/>
        <v>0</v>
      </c>
      <c r="E1816" s="517"/>
      <c r="F1816" s="504"/>
    </row>
    <row r="1817" spans="2:6" x14ac:dyDescent="0.75">
      <c r="B1817" s="23">
        <v>1817</v>
      </c>
      <c r="C1817" s="501">
        <f t="shared" si="28"/>
        <v>0</v>
      </c>
      <c r="E1817" s="517"/>
      <c r="F1817" s="504"/>
    </row>
    <row r="1818" spans="2:6" x14ac:dyDescent="0.75">
      <c r="B1818" s="23">
        <v>1818</v>
      </c>
      <c r="C1818" s="501">
        <f t="shared" si="28"/>
        <v>0</v>
      </c>
      <c r="E1818" s="517"/>
      <c r="F1818" s="504"/>
    </row>
    <row r="1819" spans="2:6" x14ac:dyDescent="0.75">
      <c r="B1819" s="23">
        <v>1819</v>
      </c>
      <c r="C1819" s="501">
        <f t="shared" si="28"/>
        <v>0</v>
      </c>
      <c r="E1819" s="517"/>
      <c r="F1819" s="504"/>
    </row>
    <row r="1820" spans="2:6" x14ac:dyDescent="0.75">
      <c r="B1820" s="23">
        <v>1820</v>
      </c>
      <c r="C1820" s="501">
        <f t="shared" si="28"/>
        <v>0</v>
      </c>
      <c r="E1820" s="517"/>
      <c r="F1820" s="504"/>
    </row>
    <row r="1821" spans="2:6" x14ac:dyDescent="0.75">
      <c r="B1821" s="23">
        <v>1821</v>
      </c>
      <c r="C1821" s="501">
        <f t="shared" si="28"/>
        <v>0</v>
      </c>
      <c r="E1821" s="517"/>
      <c r="F1821" s="504"/>
    </row>
    <row r="1822" spans="2:6" x14ac:dyDescent="0.75">
      <c r="B1822" s="23">
        <v>1822</v>
      </c>
      <c r="C1822" s="501">
        <f t="shared" si="28"/>
        <v>0</v>
      </c>
      <c r="E1822" s="517"/>
      <c r="F1822" s="504"/>
    </row>
    <row r="1823" spans="2:6" x14ac:dyDescent="0.75">
      <c r="B1823" s="23">
        <v>1823</v>
      </c>
      <c r="C1823" s="501">
        <f t="shared" si="28"/>
        <v>0</v>
      </c>
      <c r="E1823" s="517"/>
      <c r="F1823" s="504"/>
    </row>
    <row r="1824" spans="2:6" x14ac:dyDescent="0.75">
      <c r="B1824" s="23">
        <v>1824</v>
      </c>
      <c r="C1824" s="501">
        <f t="shared" si="28"/>
        <v>0</v>
      </c>
      <c r="E1824" s="517"/>
      <c r="F1824" s="504"/>
    </row>
    <row r="1825" spans="2:6" x14ac:dyDescent="0.75">
      <c r="B1825" s="23">
        <v>1825</v>
      </c>
      <c r="C1825" s="501">
        <f t="shared" si="28"/>
        <v>0</v>
      </c>
      <c r="E1825" s="517"/>
      <c r="F1825" s="504"/>
    </row>
    <row r="1826" spans="2:6" x14ac:dyDescent="0.75">
      <c r="B1826" s="23">
        <v>1826</v>
      </c>
      <c r="C1826" s="501">
        <f t="shared" si="28"/>
        <v>0</v>
      </c>
      <c r="E1826" s="517"/>
      <c r="F1826" s="504"/>
    </row>
    <row r="1827" spans="2:6" x14ac:dyDescent="0.75">
      <c r="B1827" s="23">
        <v>1827</v>
      </c>
      <c r="C1827" s="501">
        <f t="shared" si="28"/>
        <v>0</v>
      </c>
      <c r="E1827" s="517"/>
      <c r="F1827" s="504"/>
    </row>
    <row r="1828" spans="2:6" x14ac:dyDescent="0.75">
      <c r="B1828" s="23">
        <v>1828</v>
      </c>
      <c r="C1828" s="501">
        <f t="shared" si="28"/>
        <v>0</v>
      </c>
      <c r="E1828" s="517"/>
      <c r="F1828" s="504"/>
    </row>
    <row r="1829" spans="2:6" x14ac:dyDescent="0.75">
      <c r="B1829" s="23">
        <v>1829</v>
      </c>
      <c r="C1829" s="501">
        <f t="shared" si="28"/>
        <v>0</v>
      </c>
      <c r="E1829" s="517"/>
      <c r="F1829" s="504"/>
    </row>
    <row r="1830" spans="2:6" x14ac:dyDescent="0.75">
      <c r="B1830" s="23">
        <v>1830</v>
      </c>
      <c r="C1830" s="501">
        <f t="shared" si="28"/>
        <v>0</v>
      </c>
      <c r="E1830" s="517"/>
      <c r="F1830" s="504"/>
    </row>
    <row r="1831" spans="2:6" x14ac:dyDescent="0.75">
      <c r="B1831" s="23">
        <v>1831</v>
      </c>
      <c r="C1831" s="501">
        <f t="shared" si="28"/>
        <v>0</v>
      </c>
      <c r="E1831" s="517"/>
      <c r="F1831" s="504"/>
    </row>
    <row r="1832" spans="2:6" x14ac:dyDescent="0.75">
      <c r="B1832" s="23">
        <v>1832</v>
      </c>
      <c r="C1832" s="501">
        <f t="shared" si="28"/>
        <v>0</v>
      </c>
      <c r="E1832" s="517"/>
      <c r="F1832" s="504"/>
    </row>
    <row r="1833" spans="2:6" x14ac:dyDescent="0.75">
      <c r="B1833" s="23">
        <v>1833</v>
      </c>
      <c r="C1833" s="501">
        <f t="shared" si="28"/>
        <v>0</v>
      </c>
      <c r="E1833" s="517"/>
      <c r="F1833" s="504"/>
    </row>
    <row r="1834" spans="2:6" x14ac:dyDescent="0.75">
      <c r="B1834" s="23">
        <v>1834</v>
      </c>
      <c r="C1834" s="501">
        <f t="shared" si="28"/>
        <v>0</v>
      </c>
      <c r="E1834" s="517"/>
      <c r="F1834" s="504"/>
    </row>
    <row r="1835" spans="2:6" x14ac:dyDescent="0.75">
      <c r="B1835" s="23">
        <v>1835</v>
      </c>
      <c r="C1835" s="501">
        <f t="shared" si="28"/>
        <v>0</v>
      </c>
      <c r="E1835" s="517"/>
      <c r="F1835" s="504"/>
    </row>
    <row r="1836" spans="2:6" x14ac:dyDescent="0.75">
      <c r="B1836" s="23">
        <v>1836</v>
      </c>
      <c r="C1836" s="501">
        <f t="shared" si="28"/>
        <v>0</v>
      </c>
      <c r="E1836" s="517"/>
      <c r="F1836" s="504"/>
    </row>
    <row r="1837" spans="2:6" x14ac:dyDescent="0.75">
      <c r="B1837" s="23">
        <v>1837</v>
      </c>
      <c r="C1837" s="501">
        <f t="shared" si="28"/>
        <v>0</v>
      </c>
      <c r="E1837" s="517"/>
      <c r="F1837" s="504"/>
    </row>
    <row r="1838" spans="2:6" x14ac:dyDescent="0.75">
      <c r="B1838" s="23">
        <v>1838</v>
      </c>
      <c r="C1838" s="501">
        <f t="shared" si="28"/>
        <v>0</v>
      </c>
      <c r="E1838" s="517"/>
      <c r="F1838" s="504"/>
    </row>
    <row r="1839" spans="2:6" x14ac:dyDescent="0.75">
      <c r="B1839" s="23">
        <v>1839</v>
      </c>
      <c r="C1839" s="501">
        <f t="shared" si="28"/>
        <v>0</v>
      </c>
      <c r="E1839" s="517"/>
      <c r="F1839" s="504"/>
    </row>
    <row r="1840" spans="2:6" x14ac:dyDescent="0.75">
      <c r="B1840" s="23">
        <v>1840</v>
      </c>
      <c r="C1840" s="501">
        <f t="shared" si="28"/>
        <v>0</v>
      </c>
      <c r="E1840" s="517"/>
      <c r="F1840" s="504"/>
    </row>
    <row r="1841" spans="2:6" x14ac:dyDescent="0.75">
      <c r="B1841" s="23">
        <v>1841</v>
      </c>
      <c r="C1841" s="501">
        <f t="shared" si="28"/>
        <v>0</v>
      </c>
      <c r="E1841" s="517"/>
      <c r="F1841" s="504"/>
    </row>
    <row r="1842" spans="2:6" x14ac:dyDescent="0.75">
      <c r="B1842" s="23">
        <v>1842</v>
      </c>
      <c r="C1842" s="501">
        <f t="shared" si="28"/>
        <v>0</v>
      </c>
      <c r="E1842" s="517"/>
      <c r="F1842" s="504"/>
    </row>
    <row r="1843" spans="2:6" x14ac:dyDescent="0.75">
      <c r="B1843" s="23">
        <v>1843</v>
      </c>
      <c r="C1843" s="501">
        <f t="shared" si="28"/>
        <v>0</v>
      </c>
      <c r="E1843" s="517"/>
      <c r="F1843" s="504"/>
    </row>
    <row r="1844" spans="2:6" x14ac:dyDescent="0.75">
      <c r="B1844" s="23">
        <v>1844</v>
      </c>
      <c r="C1844" s="501">
        <f t="shared" si="28"/>
        <v>0</v>
      </c>
      <c r="E1844" s="517"/>
      <c r="F1844" s="504"/>
    </row>
    <row r="1845" spans="2:6" x14ac:dyDescent="0.75">
      <c r="B1845" s="23">
        <v>1845</v>
      </c>
      <c r="C1845" s="501">
        <f t="shared" si="28"/>
        <v>0</v>
      </c>
      <c r="E1845" s="517"/>
      <c r="F1845" s="504"/>
    </row>
    <row r="1846" spans="2:6" x14ac:dyDescent="0.75">
      <c r="B1846" s="23">
        <v>1846</v>
      </c>
      <c r="C1846" s="501">
        <f t="shared" si="28"/>
        <v>0</v>
      </c>
      <c r="E1846" s="517"/>
      <c r="F1846" s="504"/>
    </row>
    <row r="1847" spans="2:6" x14ac:dyDescent="0.75">
      <c r="B1847" s="23">
        <v>1847</v>
      </c>
      <c r="C1847" s="501">
        <f t="shared" si="28"/>
        <v>0</v>
      </c>
      <c r="E1847" s="517"/>
      <c r="F1847" s="504"/>
    </row>
    <row r="1848" spans="2:6" x14ac:dyDescent="0.75">
      <c r="B1848" s="23">
        <v>1848</v>
      </c>
      <c r="C1848" s="501">
        <f t="shared" si="28"/>
        <v>0</v>
      </c>
      <c r="E1848" s="517"/>
      <c r="F1848" s="504"/>
    </row>
    <row r="1849" spans="2:6" x14ac:dyDescent="0.75">
      <c r="B1849" s="23">
        <v>1849</v>
      </c>
      <c r="C1849" s="501">
        <f t="shared" si="28"/>
        <v>0</v>
      </c>
      <c r="E1849" s="517"/>
      <c r="F1849" s="504"/>
    </row>
    <row r="1850" spans="2:6" x14ac:dyDescent="0.75">
      <c r="B1850" s="23">
        <v>1850</v>
      </c>
      <c r="C1850" s="501">
        <f t="shared" si="28"/>
        <v>0</v>
      </c>
      <c r="E1850" s="517"/>
      <c r="F1850" s="504"/>
    </row>
    <row r="1851" spans="2:6" x14ac:dyDescent="0.75">
      <c r="B1851" s="23">
        <v>1851</v>
      </c>
      <c r="C1851" s="501">
        <f t="shared" si="28"/>
        <v>0</v>
      </c>
      <c r="E1851" s="517"/>
      <c r="F1851" s="504"/>
    </row>
    <row r="1852" spans="2:6" x14ac:dyDescent="0.75">
      <c r="B1852" s="23">
        <v>1852</v>
      </c>
      <c r="C1852" s="501">
        <f t="shared" si="28"/>
        <v>0</v>
      </c>
      <c r="E1852" s="517"/>
      <c r="F1852" s="504"/>
    </row>
    <row r="1853" spans="2:6" x14ac:dyDescent="0.75">
      <c r="B1853" s="23">
        <v>1853</v>
      </c>
      <c r="C1853" s="501">
        <f t="shared" si="28"/>
        <v>0</v>
      </c>
      <c r="E1853" s="517"/>
      <c r="F1853" s="504"/>
    </row>
    <row r="1854" spans="2:6" x14ac:dyDescent="0.75">
      <c r="B1854" s="23">
        <v>1854</v>
      </c>
      <c r="C1854" s="501">
        <f t="shared" si="28"/>
        <v>0</v>
      </c>
      <c r="E1854" s="517"/>
      <c r="F1854" s="504"/>
    </row>
    <row r="1855" spans="2:6" x14ac:dyDescent="0.75">
      <c r="B1855" s="23">
        <v>1855</v>
      </c>
      <c r="C1855" s="501">
        <f t="shared" si="28"/>
        <v>0</v>
      </c>
      <c r="E1855" s="517"/>
      <c r="F1855" s="504"/>
    </row>
    <row r="1856" spans="2:6" x14ac:dyDescent="0.75">
      <c r="B1856" s="23">
        <v>1856</v>
      </c>
      <c r="C1856" s="501">
        <f t="shared" si="28"/>
        <v>0</v>
      </c>
      <c r="E1856" s="517"/>
      <c r="F1856" s="504"/>
    </row>
    <row r="1857" spans="2:6" x14ac:dyDescent="0.75">
      <c r="B1857" s="23">
        <v>1857</v>
      </c>
      <c r="C1857" s="501">
        <f t="shared" si="28"/>
        <v>0</v>
      </c>
      <c r="E1857" s="517"/>
      <c r="F1857" s="504"/>
    </row>
    <row r="1858" spans="2:6" x14ac:dyDescent="0.75">
      <c r="B1858" s="23">
        <v>1858</v>
      </c>
      <c r="C1858" s="501">
        <f t="shared" ref="C1858:C1921" si="29">HLOOKUP($C$1,$D$1:$I$9948,$B1858,FALSE)</f>
        <v>0</v>
      </c>
      <c r="E1858" s="517"/>
      <c r="F1858" s="504"/>
    </row>
    <row r="1859" spans="2:6" x14ac:dyDescent="0.75">
      <c r="B1859" s="23">
        <v>1859</v>
      </c>
      <c r="C1859" s="501">
        <f t="shared" si="29"/>
        <v>0</v>
      </c>
      <c r="E1859" s="517"/>
      <c r="F1859" s="504"/>
    </row>
    <row r="1860" spans="2:6" x14ac:dyDescent="0.75">
      <c r="B1860" s="23">
        <v>1860</v>
      </c>
      <c r="C1860" s="501">
        <f t="shared" si="29"/>
        <v>0</v>
      </c>
      <c r="E1860" s="517"/>
      <c r="F1860" s="504"/>
    </row>
    <row r="1861" spans="2:6" x14ac:dyDescent="0.75">
      <c r="B1861" s="23">
        <v>1861</v>
      </c>
      <c r="C1861" s="501">
        <f t="shared" si="29"/>
        <v>0</v>
      </c>
      <c r="E1861" s="517"/>
      <c r="F1861" s="504"/>
    </row>
    <row r="1862" spans="2:6" x14ac:dyDescent="0.75">
      <c r="B1862" s="23">
        <v>1862</v>
      </c>
      <c r="C1862" s="501">
        <f t="shared" si="29"/>
        <v>0</v>
      </c>
      <c r="E1862" s="517"/>
      <c r="F1862" s="504"/>
    </row>
    <row r="1863" spans="2:6" x14ac:dyDescent="0.75">
      <c r="B1863" s="23">
        <v>1863</v>
      </c>
      <c r="C1863" s="501">
        <f t="shared" si="29"/>
        <v>0</v>
      </c>
      <c r="E1863" s="517"/>
      <c r="F1863" s="504"/>
    </row>
    <row r="1864" spans="2:6" x14ac:dyDescent="0.75">
      <c r="B1864" s="23">
        <v>1864</v>
      </c>
      <c r="C1864" s="501">
        <f t="shared" si="29"/>
        <v>0</v>
      </c>
      <c r="E1864" s="517"/>
      <c r="F1864" s="504"/>
    </row>
    <row r="1865" spans="2:6" x14ac:dyDescent="0.75">
      <c r="B1865" s="23">
        <v>1865</v>
      </c>
      <c r="C1865" s="501">
        <f t="shared" si="29"/>
        <v>0</v>
      </c>
      <c r="E1865" s="517"/>
      <c r="F1865" s="504"/>
    </row>
    <row r="1866" spans="2:6" x14ac:dyDescent="0.75">
      <c r="B1866" s="23">
        <v>1866</v>
      </c>
      <c r="C1866" s="501">
        <f t="shared" si="29"/>
        <v>0</v>
      </c>
      <c r="E1866" s="517"/>
      <c r="F1866" s="504"/>
    </row>
    <row r="1867" spans="2:6" x14ac:dyDescent="0.75">
      <c r="B1867" s="23">
        <v>1867</v>
      </c>
      <c r="C1867" s="501">
        <f t="shared" si="29"/>
        <v>0</v>
      </c>
      <c r="E1867" s="517"/>
      <c r="F1867" s="504"/>
    </row>
    <row r="1868" spans="2:6" x14ac:dyDescent="0.75">
      <c r="B1868" s="23">
        <v>1868</v>
      </c>
      <c r="C1868" s="501">
        <f t="shared" si="29"/>
        <v>0</v>
      </c>
      <c r="E1868" s="517"/>
      <c r="F1868" s="504"/>
    </row>
    <row r="1869" spans="2:6" x14ac:dyDescent="0.75">
      <c r="B1869" s="23">
        <v>1869</v>
      </c>
      <c r="C1869" s="501">
        <f t="shared" si="29"/>
        <v>0</v>
      </c>
      <c r="E1869" s="517"/>
      <c r="F1869" s="504"/>
    </row>
    <row r="1870" spans="2:6" x14ac:dyDescent="0.75">
      <c r="B1870" s="23">
        <v>1870</v>
      </c>
      <c r="C1870" s="501">
        <f t="shared" si="29"/>
        <v>0</v>
      </c>
      <c r="E1870" s="517"/>
      <c r="F1870" s="504"/>
    </row>
    <row r="1871" spans="2:6" x14ac:dyDescent="0.75">
      <c r="B1871" s="23">
        <v>1871</v>
      </c>
      <c r="C1871" s="501">
        <f t="shared" si="29"/>
        <v>0</v>
      </c>
      <c r="E1871" s="517"/>
      <c r="F1871" s="504"/>
    </row>
    <row r="1872" spans="2:6" x14ac:dyDescent="0.75">
      <c r="B1872" s="23">
        <v>1872</v>
      </c>
      <c r="C1872" s="501">
        <f t="shared" si="29"/>
        <v>0</v>
      </c>
      <c r="E1872" s="517"/>
      <c r="F1872" s="504"/>
    </row>
    <row r="1873" spans="2:6" x14ac:dyDescent="0.75">
      <c r="B1873" s="23">
        <v>1873</v>
      </c>
      <c r="C1873" s="501">
        <f t="shared" si="29"/>
        <v>0</v>
      </c>
      <c r="E1873" s="517"/>
      <c r="F1873" s="504"/>
    </row>
    <row r="1874" spans="2:6" x14ac:dyDescent="0.75">
      <c r="B1874" s="23">
        <v>1874</v>
      </c>
      <c r="C1874" s="501">
        <f t="shared" si="29"/>
        <v>0</v>
      </c>
      <c r="E1874" s="517"/>
      <c r="F1874" s="504"/>
    </row>
    <row r="1875" spans="2:6" x14ac:dyDescent="0.75">
      <c r="B1875" s="23">
        <v>1875</v>
      </c>
      <c r="C1875" s="501">
        <f t="shared" si="29"/>
        <v>0</v>
      </c>
      <c r="E1875" s="517"/>
      <c r="F1875" s="504"/>
    </row>
    <row r="1876" spans="2:6" x14ac:dyDescent="0.75">
      <c r="B1876" s="23">
        <v>1876</v>
      </c>
      <c r="C1876" s="501">
        <f t="shared" si="29"/>
        <v>0</v>
      </c>
      <c r="E1876" s="517"/>
      <c r="F1876" s="504"/>
    </row>
    <row r="1877" spans="2:6" x14ac:dyDescent="0.75">
      <c r="B1877" s="23">
        <v>1877</v>
      </c>
      <c r="C1877" s="501">
        <f t="shared" si="29"/>
        <v>0</v>
      </c>
      <c r="E1877" s="517"/>
      <c r="F1877" s="504"/>
    </row>
    <row r="1878" spans="2:6" x14ac:dyDescent="0.75">
      <c r="B1878" s="23">
        <v>1878</v>
      </c>
      <c r="C1878" s="501">
        <f t="shared" si="29"/>
        <v>0</v>
      </c>
      <c r="E1878" s="517"/>
      <c r="F1878" s="504"/>
    </row>
    <row r="1879" spans="2:6" x14ac:dyDescent="0.75">
      <c r="B1879" s="23">
        <v>1879</v>
      </c>
      <c r="C1879" s="501">
        <f t="shared" si="29"/>
        <v>0</v>
      </c>
      <c r="E1879" s="517"/>
      <c r="F1879" s="504"/>
    </row>
    <row r="1880" spans="2:6" x14ac:dyDescent="0.75">
      <c r="B1880" s="23">
        <v>1880</v>
      </c>
      <c r="C1880" s="501">
        <f t="shared" si="29"/>
        <v>0</v>
      </c>
      <c r="E1880" s="517"/>
      <c r="F1880" s="504"/>
    </row>
    <row r="1881" spans="2:6" x14ac:dyDescent="0.75">
      <c r="B1881" s="23">
        <v>1881</v>
      </c>
      <c r="C1881" s="501">
        <f t="shared" si="29"/>
        <v>0</v>
      </c>
      <c r="E1881" s="517"/>
      <c r="F1881" s="504"/>
    </row>
    <row r="1882" spans="2:6" x14ac:dyDescent="0.75">
      <c r="B1882" s="23">
        <v>1882</v>
      </c>
      <c r="C1882" s="501">
        <f t="shared" si="29"/>
        <v>0</v>
      </c>
      <c r="E1882" s="517"/>
      <c r="F1882" s="504"/>
    </row>
    <row r="1883" spans="2:6" x14ac:dyDescent="0.75">
      <c r="B1883" s="23">
        <v>1883</v>
      </c>
      <c r="C1883" s="501">
        <f t="shared" si="29"/>
        <v>0</v>
      </c>
      <c r="E1883" s="517"/>
      <c r="F1883" s="504"/>
    </row>
    <row r="1884" spans="2:6" x14ac:dyDescent="0.75">
      <c r="B1884" s="23">
        <v>1884</v>
      </c>
      <c r="C1884" s="501">
        <f t="shared" si="29"/>
        <v>0</v>
      </c>
      <c r="E1884" s="517"/>
      <c r="F1884" s="504"/>
    </row>
    <row r="1885" spans="2:6" x14ac:dyDescent="0.75">
      <c r="B1885" s="23">
        <v>1885</v>
      </c>
      <c r="C1885" s="501">
        <f t="shared" si="29"/>
        <v>0</v>
      </c>
      <c r="E1885" s="517"/>
      <c r="F1885" s="504"/>
    </row>
    <row r="1886" spans="2:6" x14ac:dyDescent="0.75">
      <c r="B1886" s="23">
        <v>1886</v>
      </c>
      <c r="C1886" s="501">
        <f t="shared" si="29"/>
        <v>0</v>
      </c>
      <c r="E1886" s="517"/>
      <c r="F1886" s="504"/>
    </row>
    <row r="1887" spans="2:6" x14ac:dyDescent="0.75">
      <c r="B1887" s="23">
        <v>1887</v>
      </c>
      <c r="C1887" s="501">
        <f t="shared" si="29"/>
        <v>0</v>
      </c>
      <c r="E1887" s="517"/>
      <c r="F1887" s="504"/>
    </row>
    <row r="1888" spans="2:6" x14ac:dyDescent="0.75">
      <c r="B1888" s="23">
        <v>1888</v>
      </c>
      <c r="C1888" s="501">
        <f t="shared" si="29"/>
        <v>0</v>
      </c>
      <c r="E1888" s="517"/>
      <c r="F1888" s="504"/>
    </row>
    <row r="1889" spans="2:6" x14ac:dyDescent="0.75">
      <c r="B1889" s="23">
        <v>1889</v>
      </c>
      <c r="C1889" s="501">
        <f t="shared" si="29"/>
        <v>0</v>
      </c>
      <c r="E1889" s="517"/>
      <c r="F1889" s="504"/>
    </row>
    <row r="1890" spans="2:6" x14ac:dyDescent="0.75">
      <c r="B1890" s="23">
        <v>1890</v>
      </c>
      <c r="C1890" s="501">
        <f t="shared" si="29"/>
        <v>0</v>
      </c>
      <c r="E1890" s="517"/>
      <c r="F1890" s="504"/>
    </row>
    <row r="1891" spans="2:6" x14ac:dyDescent="0.75">
      <c r="B1891" s="23">
        <v>1891</v>
      </c>
      <c r="C1891" s="501">
        <f t="shared" si="29"/>
        <v>0</v>
      </c>
      <c r="E1891" s="517"/>
      <c r="F1891" s="504"/>
    </row>
    <row r="1892" spans="2:6" x14ac:dyDescent="0.75">
      <c r="B1892" s="23">
        <v>1892</v>
      </c>
      <c r="C1892" s="501">
        <f t="shared" si="29"/>
        <v>0</v>
      </c>
      <c r="E1892" s="517"/>
      <c r="F1892" s="504"/>
    </row>
    <row r="1893" spans="2:6" x14ac:dyDescent="0.75">
      <c r="B1893" s="23">
        <v>1893</v>
      </c>
      <c r="C1893" s="501">
        <f t="shared" si="29"/>
        <v>0</v>
      </c>
      <c r="E1893" s="517"/>
      <c r="F1893" s="504"/>
    </row>
    <row r="1894" spans="2:6" x14ac:dyDescent="0.75">
      <c r="B1894" s="23">
        <v>1894</v>
      </c>
      <c r="C1894" s="501">
        <f t="shared" si="29"/>
        <v>0</v>
      </c>
      <c r="E1894" s="517"/>
      <c r="F1894" s="504"/>
    </row>
    <row r="1895" spans="2:6" x14ac:dyDescent="0.75">
      <c r="B1895" s="23">
        <v>1895</v>
      </c>
      <c r="C1895" s="501">
        <f t="shared" si="29"/>
        <v>0</v>
      </c>
      <c r="E1895" s="517"/>
      <c r="F1895" s="504"/>
    </row>
    <row r="1896" spans="2:6" x14ac:dyDescent="0.75">
      <c r="B1896" s="23">
        <v>1896</v>
      </c>
      <c r="C1896" s="501">
        <f t="shared" si="29"/>
        <v>0</v>
      </c>
      <c r="E1896" s="517"/>
      <c r="F1896" s="504"/>
    </row>
    <row r="1897" spans="2:6" x14ac:dyDescent="0.75">
      <c r="B1897" s="23">
        <v>1897</v>
      </c>
      <c r="C1897" s="501">
        <f t="shared" si="29"/>
        <v>0</v>
      </c>
      <c r="E1897" s="517"/>
      <c r="F1897" s="504"/>
    </row>
    <row r="1898" spans="2:6" x14ac:dyDescent="0.75">
      <c r="B1898" s="23">
        <v>1898</v>
      </c>
      <c r="C1898" s="501">
        <f t="shared" si="29"/>
        <v>0</v>
      </c>
      <c r="E1898" s="517"/>
      <c r="F1898" s="504"/>
    </row>
    <row r="1899" spans="2:6" x14ac:dyDescent="0.75">
      <c r="B1899" s="23">
        <v>1899</v>
      </c>
      <c r="C1899" s="501">
        <f t="shared" si="29"/>
        <v>0</v>
      </c>
      <c r="E1899" s="517"/>
      <c r="F1899" s="504"/>
    </row>
    <row r="1900" spans="2:6" x14ac:dyDescent="0.75">
      <c r="B1900" s="23">
        <v>1900</v>
      </c>
      <c r="C1900" s="501">
        <f t="shared" si="29"/>
        <v>0</v>
      </c>
      <c r="E1900" s="517"/>
      <c r="F1900" s="504"/>
    </row>
    <row r="1901" spans="2:6" x14ac:dyDescent="0.75">
      <c r="B1901" s="23">
        <v>1901</v>
      </c>
      <c r="C1901" s="501">
        <f t="shared" si="29"/>
        <v>0</v>
      </c>
      <c r="E1901" s="517"/>
      <c r="F1901" s="504"/>
    </row>
    <row r="1902" spans="2:6" x14ac:dyDescent="0.75">
      <c r="B1902" s="23">
        <v>1902</v>
      </c>
      <c r="C1902" s="501">
        <f t="shared" si="29"/>
        <v>0</v>
      </c>
      <c r="E1902" s="517"/>
      <c r="F1902" s="504"/>
    </row>
    <row r="1903" spans="2:6" x14ac:dyDescent="0.75">
      <c r="B1903" s="23">
        <v>1903</v>
      </c>
      <c r="C1903" s="501">
        <f t="shared" si="29"/>
        <v>0</v>
      </c>
      <c r="E1903" s="517"/>
      <c r="F1903" s="504"/>
    </row>
    <row r="1904" spans="2:6" x14ac:dyDescent="0.75">
      <c r="B1904" s="23">
        <v>1904</v>
      </c>
      <c r="C1904" s="501">
        <f t="shared" si="29"/>
        <v>0</v>
      </c>
      <c r="E1904" s="517"/>
      <c r="F1904" s="504"/>
    </row>
    <row r="1905" spans="2:6" x14ac:dyDescent="0.75">
      <c r="B1905" s="23">
        <v>1905</v>
      </c>
      <c r="C1905" s="501">
        <f t="shared" si="29"/>
        <v>0</v>
      </c>
      <c r="E1905" s="517"/>
      <c r="F1905" s="504"/>
    </row>
    <row r="1906" spans="2:6" x14ac:dyDescent="0.75">
      <c r="B1906" s="23">
        <v>1906</v>
      </c>
      <c r="C1906" s="501">
        <f t="shared" si="29"/>
        <v>0</v>
      </c>
      <c r="E1906" s="517"/>
      <c r="F1906" s="504"/>
    </row>
    <row r="1907" spans="2:6" x14ac:dyDescent="0.75">
      <c r="B1907" s="23">
        <v>1907</v>
      </c>
      <c r="C1907" s="501">
        <f t="shared" si="29"/>
        <v>0</v>
      </c>
      <c r="E1907" s="517"/>
      <c r="F1907" s="504"/>
    </row>
    <row r="1908" spans="2:6" x14ac:dyDescent="0.75">
      <c r="B1908" s="23">
        <v>1908</v>
      </c>
      <c r="C1908" s="501">
        <f t="shared" si="29"/>
        <v>0</v>
      </c>
      <c r="E1908" s="517"/>
      <c r="F1908" s="504"/>
    </row>
    <row r="1909" spans="2:6" x14ac:dyDescent="0.75">
      <c r="B1909" s="23">
        <v>1909</v>
      </c>
      <c r="C1909" s="501">
        <f t="shared" si="29"/>
        <v>0</v>
      </c>
      <c r="E1909" s="517"/>
      <c r="F1909" s="504"/>
    </row>
    <row r="1910" spans="2:6" x14ac:dyDescent="0.75">
      <c r="B1910" s="23">
        <v>1910</v>
      </c>
      <c r="C1910" s="501">
        <f t="shared" si="29"/>
        <v>0</v>
      </c>
      <c r="E1910" s="517"/>
      <c r="F1910" s="504"/>
    </row>
    <row r="1911" spans="2:6" x14ac:dyDescent="0.75">
      <c r="B1911" s="23">
        <v>1911</v>
      </c>
      <c r="C1911" s="501">
        <f t="shared" si="29"/>
        <v>0</v>
      </c>
      <c r="E1911" s="517"/>
      <c r="F1911" s="504"/>
    </row>
    <row r="1912" spans="2:6" x14ac:dyDescent="0.75">
      <c r="B1912" s="23">
        <v>1912</v>
      </c>
      <c r="C1912" s="501">
        <f t="shared" si="29"/>
        <v>0</v>
      </c>
      <c r="E1912" s="517"/>
      <c r="F1912" s="504"/>
    </row>
    <row r="1913" spans="2:6" x14ac:dyDescent="0.75">
      <c r="B1913" s="23">
        <v>1913</v>
      </c>
      <c r="C1913" s="501">
        <f t="shared" si="29"/>
        <v>0</v>
      </c>
      <c r="E1913" s="517"/>
      <c r="F1913" s="504"/>
    </row>
    <row r="1914" spans="2:6" x14ac:dyDescent="0.75">
      <c r="B1914" s="23">
        <v>1914</v>
      </c>
      <c r="C1914" s="501">
        <f t="shared" si="29"/>
        <v>0</v>
      </c>
      <c r="E1914" s="517"/>
      <c r="F1914" s="504"/>
    </row>
    <row r="1915" spans="2:6" x14ac:dyDescent="0.75">
      <c r="B1915" s="23">
        <v>1915</v>
      </c>
      <c r="C1915" s="501">
        <f t="shared" si="29"/>
        <v>0</v>
      </c>
      <c r="E1915" s="517"/>
      <c r="F1915" s="504"/>
    </row>
    <row r="1916" spans="2:6" x14ac:dyDescent="0.75">
      <c r="B1916" s="23">
        <v>1916</v>
      </c>
      <c r="C1916" s="501">
        <f t="shared" si="29"/>
        <v>0</v>
      </c>
      <c r="E1916" s="517"/>
      <c r="F1916" s="504"/>
    </row>
    <row r="1917" spans="2:6" x14ac:dyDescent="0.75">
      <c r="B1917" s="23">
        <v>1917</v>
      </c>
      <c r="C1917" s="501">
        <f t="shared" si="29"/>
        <v>0</v>
      </c>
      <c r="E1917" s="517"/>
      <c r="F1917" s="504"/>
    </row>
    <row r="1918" spans="2:6" x14ac:dyDescent="0.75">
      <c r="B1918" s="23">
        <v>1918</v>
      </c>
      <c r="C1918" s="501">
        <f t="shared" si="29"/>
        <v>0</v>
      </c>
      <c r="E1918" s="517"/>
      <c r="F1918" s="504"/>
    </row>
    <row r="1919" spans="2:6" x14ac:dyDescent="0.75">
      <c r="B1919" s="23">
        <v>1919</v>
      </c>
      <c r="C1919" s="501">
        <f t="shared" si="29"/>
        <v>0</v>
      </c>
      <c r="E1919" s="517"/>
      <c r="F1919" s="504"/>
    </row>
    <row r="1920" spans="2:6" x14ac:dyDescent="0.75">
      <c r="B1920" s="23">
        <v>1920</v>
      </c>
      <c r="C1920" s="501">
        <f t="shared" si="29"/>
        <v>0</v>
      </c>
      <c r="E1920" s="517"/>
      <c r="F1920" s="504"/>
    </row>
    <row r="1921" spans="2:6" x14ac:dyDescent="0.75">
      <c r="B1921" s="23">
        <v>1921</v>
      </c>
      <c r="C1921" s="501">
        <f t="shared" si="29"/>
        <v>0</v>
      </c>
      <c r="E1921" s="517"/>
      <c r="F1921" s="504"/>
    </row>
    <row r="1922" spans="2:6" x14ac:dyDescent="0.75">
      <c r="B1922" s="23">
        <v>1922</v>
      </c>
      <c r="C1922" s="501">
        <f t="shared" ref="C1922:C1985" si="30">HLOOKUP($C$1,$D$1:$I$9948,$B1922,FALSE)</f>
        <v>0</v>
      </c>
      <c r="E1922" s="517"/>
      <c r="F1922" s="504"/>
    </row>
    <row r="1923" spans="2:6" x14ac:dyDescent="0.75">
      <c r="B1923" s="23">
        <v>1923</v>
      </c>
      <c r="C1923" s="501">
        <f t="shared" si="30"/>
        <v>0</v>
      </c>
      <c r="E1923" s="517"/>
      <c r="F1923" s="504"/>
    </row>
    <row r="1924" spans="2:6" x14ac:dyDescent="0.75">
      <c r="B1924" s="23">
        <v>1924</v>
      </c>
      <c r="C1924" s="501">
        <f t="shared" si="30"/>
        <v>0</v>
      </c>
      <c r="E1924" s="517"/>
      <c r="F1924" s="504"/>
    </row>
    <row r="1925" spans="2:6" x14ac:dyDescent="0.75">
      <c r="B1925" s="23">
        <v>1925</v>
      </c>
      <c r="C1925" s="501">
        <f t="shared" si="30"/>
        <v>0</v>
      </c>
      <c r="E1925" s="517"/>
      <c r="F1925" s="504"/>
    </row>
    <row r="1926" spans="2:6" x14ac:dyDescent="0.75">
      <c r="B1926" s="23">
        <v>1926</v>
      </c>
      <c r="C1926" s="501">
        <f t="shared" si="30"/>
        <v>0</v>
      </c>
      <c r="E1926" s="517"/>
      <c r="F1926" s="504"/>
    </row>
    <row r="1927" spans="2:6" x14ac:dyDescent="0.75">
      <c r="B1927" s="23">
        <v>1927</v>
      </c>
      <c r="C1927" s="501">
        <f t="shared" si="30"/>
        <v>0</v>
      </c>
      <c r="E1927" s="517"/>
      <c r="F1927" s="504"/>
    </row>
    <row r="1928" spans="2:6" x14ac:dyDescent="0.75">
      <c r="B1928" s="23">
        <v>1928</v>
      </c>
      <c r="C1928" s="501">
        <f t="shared" si="30"/>
        <v>0</v>
      </c>
      <c r="E1928" s="517"/>
      <c r="F1928" s="504"/>
    </row>
    <row r="1929" spans="2:6" x14ac:dyDescent="0.75">
      <c r="B1929" s="23">
        <v>1929</v>
      </c>
      <c r="C1929" s="501">
        <f t="shared" si="30"/>
        <v>0</v>
      </c>
      <c r="E1929" s="517"/>
      <c r="F1929" s="504"/>
    </row>
    <row r="1930" spans="2:6" x14ac:dyDescent="0.75">
      <c r="B1930" s="23">
        <v>1930</v>
      </c>
      <c r="C1930" s="501">
        <f t="shared" si="30"/>
        <v>0</v>
      </c>
      <c r="E1930" s="517"/>
      <c r="F1930" s="504"/>
    </row>
    <row r="1931" spans="2:6" x14ac:dyDescent="0.75">
      <c r="B1931" s="23">
        <v>1931</v>
      </c>
      <c r="C1931" s="501">
        <f t="shared" si="30"/>
        <v>0</v>
      </c>
      <c r="E1931" s="517"/>
      <c r="F1931" s="504"/>
    </row>
    <row r="1932" spans="2:6" x14ac:dyDescent="0.75">
      <c r="B1932" s="23">
        <v>1932</v>
      </c>
      <c r="C1932" s="501">
        <f t="shared" si="30"/>
        <v>0</v>
      </c>
      <c r="E1932" s="517"/>
      <c r="F1932" s="504"/>
    </row>
    <row r="1933" spans="2:6" x14ac:dyDescent="0.75">
      <c r="B1933" s="23">
        <v>1933</v>
      </c>
      <c r="C1933" s="501">
        <f t="shared" si="30"/>
        <v>0</v>
      </c>
      <c r="E1933" s="517"/>
      <c r="F1933" s="504"/>
    </row>
    <row r="1934" spans="2:6" x14ac:dyDescent="0.75">
      <c r="B1934" s="23">
        <v>1934</v>
      </c>
      <c r="C1934" s="501">
        <f t="shared" si="30"/>
        <v>0</v>
      </c>
      <c r="E1934" s="517"/>
      <c r="F1934" s="504"/>
    </row>
    <row r="1935" spans="2:6" x14ac:dyDescent="0.75">
      <c r="B1935" s="23">
        <v>1935</v>
      </c>
      <c r="C1935" s="501">
        <f t="shared" si="30"/>
        <v>0</v>
      </c>
      <c r="E1935" s="517"/>
      <c r="F1935" s="504"/>
    </row>
    <row r="1936" spans="2:6" x14ac:dyDescent="0.75">
      <c r="B1936" s="23">
        <v>1936</v>
      </c>
      <c r="C1936" s="501">
        <f t="shared" si="30"/>
        <v>0</v>
      </c>
      <c r="E1936" s="517"/>
      <c r="F1936" s="504"/>
    </row>
    <row r="1937" spans="2:6" x14ac:dyDescent="0.75">
      <c r="B1937" s="23">
        <v>1937</v>
      </c>
      <c r="C1937" s="501">
        <f t="shared" si="30"/>
        <v>0</v>
      </c>
      <c r="E1937" s="517"/>
      <c r="F1937" s="504"/>
    </row>
    <row r="1938" spans="2:6" x14ac:dyDescent="0.75">
      <c r="B1938" s="23">
        <v>1938</v>
      </c>
      <c r="C1938" s="501">
        <f t="shared" si="30"/>
        <v>0</v>
      </c>
      <c r="E1938" s="517"/>
      <c r="F1938" s="504"/>
    </row>
    <row r="1939" spans="2:6" x14ac:dyDescent="0.75">
      <c r="B1939" s="23">
        <v>1939</v>
      </c>
      <c r="C1939" s="501">
        <f t="shared" si="30"/>
        <v>0</v>
      </c>
      <c r="E1939" s="517"/>
      <c r="F1939" s="504"/>
    </row>
    <row r="1940" spans="2:6" x14ac:dyDescent="0.75">
      <c r="B1940" s="23">
        <v>1940</v>
      </c>
      <c r="C1940" s="501">
        <f t="shared" si="30"/>
        <v>0</v>
      </c>
      <c r="E1940" s="517"/>
      <c r="F1940" s="504"/>
    </row>
    <row r="1941" spans="2:6" x14ac:dyDescent="0.75">
      <c r="B1941" s="23">
        <v>1941</v>
      </c>
      <c r="C1941" s="501">
        <f t="shared" si="30"/>
        <v>0</v>
      </c>
      <c r="E1941" s="517"/>
      <c r="F1941" s="504"/>
    </row>
    <row r="1942" spans="2:6" x14ac:dyDescent="0.75">
      <c r="B1942" s="23">
        <v>1942</v>
      </c>
      <c r="C1942" s="501">
        <f t="shared" si="30"/>
        <v>0</v>
      </c>
      <c r="E1942" s="517"/>
      <c r="F1942" s="504"/>
    </row>
    <row r="1943" spans="2:6" x14ac:dyDescent="0.75">
      <c r="B1943" s="23">
        <v>1943</v>
      </c>
      <c r="C1943" s="501">
        <f t="shared" si="30"/>
        <v>0</v>
      </c>
      <c r="E1943" s="517"/>
      <c r="F1943" s="504"/>
    </row>
    <row r="1944" spans="2:6" x14ac:dyDescent="0.75">
      <c r="B1944" s="23">
        <v>1944</v>
      </c>
      <c r="C1944" s="501">
        <f t="shared" si="30"/>
        <v>0</v>
      </c>
      <c r="E1944" s="517"/>
      <c r="F1944" s="504"/>
    </row>
    <row r="1945" spans="2:6" x14ac:dyDescent="0.75">
      <c r="B1945" s="23">
        <v>1945</v>
      </c>
      <c r="C1945" s="501">
        <f t="shared" si="30"/>
        <v>0</v>
      </c>
      <c r="E1945" s="517"/>
      <c r="F1945" s="504"/>
    </row>
    <row r="1946" spans="2:6" x14ac:dyDescent="0.75">
      <c r="B1946" s="23">
        <v>1946</v>
      </c>
      <c r="C1946" s="501">
        <f t="shared" si="30"/>
        <v>0</v>
      </c>
      <c r="E1946" s="517"/>
      <c r="F1946" s="504"/>
    </row>
    <row r="1947" spans="2:6" x14ac:dyDescent="0.75">
      <c r="B1947" s="23">
        <v>1947</v>
      </c>
      <c r="C1947" s="501">
        <f t="shared" si="30"/>
        <v>0</v>
      </c>
      <c r="E1947" s="517"/>
      <c r="F1947" s="504"/>
    </row>
    <row r="1948" spans="2:6" x14ac:dyDescent="0.75">
      <c r="B1948" s="23">
        <v>1948</v>
      </c>
      <c r="C1948" s="501">
        <f t="shared" si="30"/>
        <v>0</v>
      </c>
      <c r="E1948" s="517"/>
      <c r="F1948" s="504"/>
    </row>
    <row r="1949" spans="2:6" x14ac:dyDescent="0.75">
      <c r="B1949" s="23">
        <v>1949</v>
      </c>
      <c r="C1949" s="501">
        <f t="shared" si="30"/>
        <v>0</v>
      </c>
      <c r="E1949" s="517"/>
      <c r="F1949" s="504"/>
    </row>
    <row r="1950" spans="2:6" x14ac:dyDescent="0.75">
      <c r="B1950" s="23">
        <v>1950</v>
      </c>
      <c r="C1950" s="501">
        <f t="shared" si="30"/>
        <v>0</v>
      </c>
      <c r="E1950" s="517"/>
      <c r="F1950" s="504"/>
    </row>
    <row r="1951" spans="2:6" x14ac:dyDescent="0.75">
      <c r="B1951" s="23">
        <v>1951</v>
      </c>
      <c r="C1951" s="501">
        <f t="shared" si="30"/>
        <v>0</v>
      </c>
      <c r="E1951" s="517"/>
      <c r="F1951" s="504"/>
    </row>
    <row r="1952" spans="2:6" x14ac:dyDescent="0.75">
      <c r="B1952" s="23">
        <v>1952</v>
      </c>
      <c r="C1952" s="501">
        <f t="shared" si="30"/>
        <v>0</v>
      </c>
      <c r="E1952" s="517"/>
      <c r="F1952" s="504"/>
    </row>
    <row r="1953" spans="2:6" x14ac:dyDescent="0.75">
      <c r="B1953" s="23">
        <v>1953</v>
      </c>
      <c r="C1953" s="501">
        <f t="shared" si="30"/>
        <v>0</v>
      </c>
      <c r="E1953" s="517"/>
      <c r="F1953" s="504"/>
    </row>
    <row r="1954" spans="2:6" x14ac:dyDescent="0.75">
      <c r="B1954" s="23">
        <v>1954</v>
      </c>
      <c r="C1954" s="501">
        <f t="shared" si="30"/>
        <v>0</v>
      </c>
      <c r="E1954" s="517"/>
      <c r="F1954" s="504"/>
    </row>
    <row r="1955" spans="2:6" x14ac:dyDescent="0.75">
      <c r="B1955" s="23">
        <v>1955</v>
      </c>
      <c r="C1955" s="501">
        <f t="shared" si="30"/>
        <v>0</v>
      </c>
      <c r="E1955" s="517"/>
      <c r="F1955" s="504"/>
    </row>
    <row r="1956" spans="2:6" x14ac:dyDescent="0.75">
      <c r="B1956" s="23">
        <v>1956</v>
      </c>
      <c r="C1956" s="501">
        <f t="shared" si="30"/>
        <v>0</v>
      </c>
      <c r="E1956" s="517"/>
      <c r="F1956" s="504"/>
    </row>
    <row r="1957" spans="2:6" x14ac:dyDescent="0.75">
      <c r="B1957" s="23">
        <v>1957</v>
      </c>
      <c r="C1957" s="501">
        <f t="shared" si="30"/>
        <v>0</v>
      </c>
      <c r="E1957" s="517"/>
      <c r="F1957" s="504"/>
    </row>
    <row r="1958" spans="2:6" x14ac:dyDescent="0.75">
      <c r="B1958" s="23">
        <v>1958</v>
      </c>
      <c r="C1958" s="501">
        <f t="shared" si="30"/>
        <v>0</v>
      </c>
      <c r="E1958" s="517"/>
      <c r="F1958" s="504"/>
    </row>
    <row r="1959" spans="2:6" x14ac:dyDescent="0.75">
      <c r="B1959" s="23">
        <v>1959</v>
      </c>
      <c r="C1959" s="501">
        <f t="shared" si="30"/>
        <v>0</v>
      </c>
      <c r="E1959" s="517"/>
      <c r="F1959" s="504"/>
    </row>
    <row r="1960" spans="2:6" x14ac:dyDescent="0.75">
      <c r="B1960" s="23">
        <v>1960</v>
      </c>
      <c r="C1960" s="501">
        <f t="shared" si="30"/>
        <v>0</v>
      </c>
      <c r="E1960" s="517"/>
      <c r="F1960" s="504"/>
    </row>
    <row r="1961" spans="2:6" x14ac:dyDescent="0.75">
      <c r="B1961" s="23">
        <v>1961</v>
      </c>
      <c r="C1961" s="501">
        <f t="shared" si="30"/>
        <v>0</v>
      </c>
      <c r="E1961" s="517"/>
      <c r="F1961" s="504"/>
    </row>
    <row r="1962" spans="2:6" x14ac:dyDescent="0.75">
      <c r="B1962" s="23">
        <v>1962</v>
      </c>
      <c r="C1962" s="501">
        <f t="shared" si="30"/>
        <v>0</v>
      </c>
      <c r="E1962" s="517"/>
      <c r="F1962" s="504"/>
    </row>
    <row r="1963" spans="2:6" x14ac:dyDescent="0.75">
      <c r="B1963" s="23">
        <v>1963</v>
      </c>
      <c r="C1963" s="501">
        <f t="shared" si="30"/>
        <v>0</v>
      </c>
      <c r="E1963" s="517"/>
      <c r="F1963" s="504"/>
    </row>
    <row r="1964" spans="2:6" x14ac:dyDescent="0.75">
      <c r="B1964" s="23">
        <v>1964</v>
      </c>
      <c r="C1964" s="501">
        <f t="shared" si="30"/>
        <v>0</v>
      </c>
      <c r="E1964" s="517"/>
      <c r="F1964" s="504"/>
    </row>
    <row r="1965" spans="2:6" x14ac:dyDescent="0.75">
      <c r="B1965" s="23">
        <v>1965</v>
      </c>
      <c r="C1965" s="501">
        <f t="shared" si="30"/>
        <v>0</v>
      </c>
      <c r="E1965" s="517"/>
      <c r="F1965" s="504"/>
    </row>
    <row r="1966" spans="2:6" x14ac:dyDescent="0.75">
      <c r="B1966" s="23">
        <v>1966</v>
      </c>
      <c r="C1966" s="501">
        <f t="shared" si="30"/>
        <v>0</v>
      </c>
      <c r="E1966" s="517"/>
      <c r="F1966" s="504"/>
    </row>
    <row r="1967" spans="2:6" x14ac:dyDescent="0.75">
      <c r="B1967" s="23">
        <v>1967</v>
      </c>
      <c r="C1967" s="501">
        <f t="shared" si="30"/>
        <v>0</v>
      </c>
      <c r="E1967" s="517"/>
      <c r="F1967" s="504"/>
    </row>
    <row r="1968" spans="2:6" x14ac:dyDescent="0.75">
      <c r="B1968" s="23">
        <v>1968</v>
      </c>
      <c r="C1968" s="501">
        <f t="shared" si="30"/>
        <v>0</v>
      </c>
      <c r="E1968" s="517"/>
      <c r="F1968" s="504"/>
    </row>
    <row r="1969" spans="2:6" x14ac:dyDescent="0.75">
      <c r="B1969" s="23">
        <v>1969</v>
      </c>
      <c r="C1969" s="501">
        <f t="shared" si="30"/>
        <v>0</v>
      </c>
      <c r="E1969" s="517"/>
      <c r="F1969" s="504"/>
    </row>
    <row r="1970" spans="2:6" x14ac:dyDescent="0.75">
      <c r="B1970" s="23">
        <v>1970</v>
      </c>
      <c r="C1970" s="501">
        <f t="shared" si="30"/>
        <v>0</v>
      </c>
      <c r="E1970" s="517"/>
      <c r="F1970" s="504"/>
    </row>
    <row r="1971" spans="2:6" x14ac:dyDescent="0.75">
      <c r="B1971" s="23">
        <v>1971</v>
      </c>
      <c r="C1971" s="501">
        <f t="shared" si="30"/>
        <v>0</v>
      </c>
      <c r="E1971" s="517"/>
      <c r="F1971" s="504"/>
    </row>
    <row r="1972" spans="2:6" x14ac:dyDescent="0.75">
      <c r="B1972" s="23">
        <v>1972</v>
      </c>
      <c r="C1972" s="501">
        <f t="shared" si="30"/>
        <v>0</v>
      </c>
      <c r="E1972" s="517"/>
      <c r="F1972" s="504"/>
    </row>
    <row r="1973" spans="2:6" x14ac:dyDescent="0.75">
      <c r="B1973" s="23">
        <v>1973</v>
      </c>
      <c r="C1973" s="501">
        <f t="shared" si="30"/>
        <v>0</v>
      </c>
      <c r="E1973" s="517"/>
      <c r="F1973" s="504"/>
    </row>
    <row r="1974" spans="2:6" x14ac:dyDescent="0.75">
      <c r="B1974" s="23">
        <v>1974</v>
      </c>
      <c r="C1974" s="501">
        <f t="shared" si="30"/>
        <v>0</v>
      </c>
      <c r="E1974" s="517"/>
      <c r="F1974" s="504"/>
    </row>
    <row r="1975" spans="2:6" x14ac:dyDescent="0.75">
      <c r="B1975" s="23">
        <v>1975</v>
      </c>
      <c r="C1975" s="501">
        <f t="shared" si="30"/>
        <v>0</v>
      </c>
      <c r="E1975" s="517"/>
      <c r="F1975" s="504"/>
    </row>
    <row r="1976" spans="2:6" x14ac:dyDescent="0.75">
      <c r="B1976" s="23">
        <v>1976</v>
      </c>
      <c r="C1976" s="501">
        <f t="shared" si="30"/>
        <v>0</v>
      </c>
      <c r="E1976" s="517"/>
      <c r="F1976" s="504"/>
    </row>
    <row r="1977" spans="2:6" x14ac:dyDescent="0.75">
      <c r="B1977" s="23">
        <v>1977</v>
      </c>
      <c r="C1977" s="501">
        <f t="shared" si="30"/>
        <v>0</v>
      </c>
      <c r="E1977" s="517"/>
      <c r="F1977" s="504"/>
    </row>
    <row r="1978" spans="2:6" x14ac:dyDescent="0.75">
      <c r="B1978" s="23">
        <v>1978</v>
      </c>
      <c r="C1978" s="501">
        <f t="shared" si="30"/>
        <v>0</v>
      </c>
      <c r="E1978" s="517"/>
      <c r="F1978" s="504"/>
    </row>
    <row r="1979" spans="2:6" x14ac:dyDescent="0.75">
      <c r="B1979" s="23">
        <v>1979</v>
      </c>
      <c r="C1979" s="501">
        <f t="shared" si="30"/>
        <v>0</v>
      </c>
      <c r="E1979" s="517"/>
      <c r="F1979" s="504"/>
    </row>
    <row r="1980" spans="2:6" x14ac:dyDescent="0.75">
      <c r="B1980" s="23">
        <v>1980</v>
      </c>
      <c r="C1980" s="501">
        <f t="shared" si="30"/>
        <v>0</v>
      </c>
      <c r="E1980" s="517"/>
      <c r="F1980" s="504"/>
    </row>
    <row r="1981" spans="2:6" x14ac:dyDescent="0.75">
      <c r="B1981" s="23">
        <v>1981</v>
      </c>
      <c r="C1981" s="501">
        <f t="shared" si="30"/>
        <v>0</v>
      </c>
      <c r="E1981" s="517"/>
      <c r="F1981" s="504"/>
    </row>
    <row r="1982" spans="2:6" x14ac:dyDescent="0.75">
      <c r="B1982" s="23">
        <v>1982</v>
      </c>
      <c r="C1982" s="501">
        <f t="shared" si="30"/>
        <v>0</v>
      </c>
      <c r="E1982" s="517"/>
      <c r="F1982" s="504"/>
    </row>
    <row r="1983" spans="2:6" x14ac:dyDescent="0.75">
      <c r="B1983" s="23">
        <v>1983</v>
      </c>
      <c r="C1983" s="501">
        <f t="shared" si="30"/>
        <v>0</v>
      </c>
      <c r="E1983" s="517"/>
      <c r="F1983" s="504"/>
    </row>
    <row r="1984" spans="2:6" x14ac:dyDescent="0.75">
      <c r="B1984" s="23">
        <v>1984</v>
      </c>
      <c r="C1984" s="501">
        <f t="shared" si="30"/>
        <v>0</v>
      </c>
      <c r="E1984" s="517"/>
      <c r="F1984" s="504"/>
    </row>
    <row r="1985" spans="2:6" x14ac:dyDescent="0.75">
      <c r="B1985" s="23">
        <v>1985</v>
      </c>
      <c r="C1985" s="501">
        <f t="shared" si="30"/>
        <v>0</v>
      </c>
      <c r="E1985" s="517"/>
      <c r="F1985" s="504"/>
    </row>
    <row r="1986" spans="2:6" x14ac:dyDescent="0.75">
      <c r="B1986" s="23">
        <v>1986</v>
      </c>
      <c r="C1986" s="501">
        <f t="shared" ref="C1986:C2022" si="31">HLOOKUP($C$1,$D$1:$I$9948,$B1986,FALSE)</f>
        <v>0</v>
      </c>
      <c r="E1986" s="517"/>
      <c r="F1986" s="504"/>
    </row>
    <row r="1987" spans="2:6" x14ac:dyDescent="0.75">
      <c r="B1987" s="23">
        <v>1987</v>
      </c>
      <c r="C1987" s="501">
        <f t="shared" si="31"/>
        <v>0</v>
      </c>
      <c r="E1987" s="517"/>
      <c r="F1987" s="504"/>
    </row>
    <row r="1988" spans="2:6" x14ac:dyDescent="0.75">
      <c r="B1988" s="23">
        <v>1988</v>
      </c>
      <c r="C1988" s="501">
        <f t="shared" si="31"/>
        <v>0</v>
      </c>
      <c r="E1988" s="517"/>
      <c r="F1988" s="504"/>
    </row>
    <row r="1989" spans="2:6" x14ac:dyDescent="0.75">
      <c r="B1989" s="23">
        <v>1989</v>
      </c>
      <c r="C1989" s="501">
        <f t="shared" si="31"/>
        <v>0</v>
      </c>
      <c r="E1989" s="517"/>
      <c r="F1989" s="504"/>
    </row>
    <row r="1990" spans="2:6" x14ac:dyDescent="0.75">
      <c r="B1990" s="23">
        <v>1990</v>
      </c>
      <c r="C1990" s="501">
        <f t="shared" si="31"/>
        <v>0</v>
      </c>
      <c r="E1990" s="517"/>
      <c r="F1990" s="504"/>
    </row>
    <row r="1991" spans="2:6" x14ac:dyDescent="0.75">
      <c r="B1991" s="23">
        <v>1991</v>
      </c>
      <c r="C1991" s="501">
        <f t="shared" si="31"/>
        <v>0</v>
      </c>
      <c r="E1991" s="517"/>
      <c r="F1991" s="504"/>
    </row>
    <row r="1992" spans="2:6" x14ac:dyDescent="0.75">
      <c r="B1992" s="23">
        <v>1992</v>
      </c>
      <c r="C1992" s="501">
        <f t="shared" si="31"/>
        <v>0</v>
      </c>
      <c r="E1992" s="517"/>
      <c r="F1992" s="504"/>
    </row>
    <row r="1993" spans="2:6" x14ac:dyDescent="0.75">
      <c r="B1993" s="23">
        <v>1993</v>
      </c>
      <c r="C1993" s="501">
        <f t="shared" si="31"/>
        <v>0</v>
      </c>
      <c r="E1993" s="517"/>
      <c r="F1993" s="504"/>
    </row>
    <row r="1994" spans="2:6" x14ac:dyDescent="0.75">
      <c r="B1994" s="23">
        <v>1994</v>
      </c>
      <c r="C1994" s="501">
        <f t="shared" si="31"/>
        <v>0</v>
      </c>
      <c r="E1994" s="517"/>
      <c r="F1994" s="504"/>
    </row>
    <row r="1995" spans="2:6" x14ac:dyDescent="0.75">
      <c r="B1995" s="23">
        <v>1995</v>
      </c>
      <c r="C1995" s="501">
        <f t="shared" si="31"/>
        <v>0</v>
      </c>
      <c r="E1995" s="517"/>
      <c r="F1995" s="504"/>
    </row>
    <row r="1996" spans="2:6" x14ac:dyDescent="0.75">
      <c r="B1996" s="23">
        <v>1996</v>
      </c>
      <c r="C1996" s="501">
        <f t="shared" si="31"/>
        <v>0</v>
      </c>
      <c r="E1996" s="517"/>
      <c r="F1996" s="504"/>
    </row>
    <row r="1997" spans="2:6" x14ac:dyDescent="0.75">
      <c r="B1997" s="23">
        <v>1997</v>
      </c>
      <c r="C1997" s="501">
        <f t="shared" si="31"/>
        <v>0</v>
      </c>
      <c r="E1997" s="517"/>
      <c r="F1997" s="504"/>
    </row>
    <row r="1998" spans="2:6" x14ac:dyDescent="0.75">
      <c r="B1998" s="23">
        <v>1998</v>
      </c>
      <c r="C1998" s="501">
        <f t="shared" si="31"/>
        <v>0</v>
      </c>
      <c r="E1998" s="517"/>
      <c r="F1998" s="504"/>
    </row>
    <row r="1999" spans="2:6" x14ac:dyDescent="0.75">
      <c r="B1999" s="23">
        <v>1999</v>
      </c>
      <c r="C1999" s="501">
        <f t="shared" si="31"/>
        <v>0</v>
      </c>
      <c r="E1999" s="517"/>
      <c r="F1999" s="504"/>
    </row>
    <row r="2000" spans="2:6" x14ac:dyDescent="0.75">
      <c r="B2000" s="23">
        <v>2000</v>
      </c>
      <c r="C2000" s="501">
        <f t="shared" si="31"/>
        <v>0</v>
      </c>
      <c r="E2000" s="517"/>
      <c r="F2000" s="504"/>
    </row>
    <row r="2001" spans="2:6" x14ac:dyDescent="0.75">
      <c r="B2001" s="23">
        <v>2001</v>
      </c>
      <c r="C2001" s="501">
        <f t="shared" si="31"/>
        <v>0</v>
      </c>
      <c r="E2001" s="517"/>
      <c r="F2001" s="504"/>
    </row>
    <row r="2002" spans="2:6" x14ac:dyDescent="0.75">
      <c r="B2002" s="23">
        <v>2002</v>
      </c>
      <c r="C2002" s="501">
        <f t="shared" si="31"/>
        <v>0</v>
      </c>
      <c r="E2002" s="517"/>
      <c r="F2002" s="504"/>
    </row>
    <row r="2003" spans="2:6" x14ac:dyDescent="0.75">
      <c r="B2003" s="23">
        <v>2003</v>
      </c>
      <c r="C2003" s="501">
        <f t="shared" si="31"/>
        <v>0</v>
      </c>
      <c r="E2003" s="517"/>
      <c r="F2003" s="504"/>
    </row>
    <row r="2004" spans="2:6" x14ac:dyDescent="0.75">
      <c r="B2004" s="23">
        <v>2004</v>
      </c>
      <c r="C2004" s="501">
        <f t="shared" si="31"/>
        <v>0</v>
      </c>
      <c r="E2004" s="517"/>
      <c r="F2004" s="504"/>
    </row>
    <row r="2005" spans="2:6" x14ac:dyDescent="0.75">
      <c r="B2005" s="23">
        <v>2005</v>
      </c>
      <c r="C2005" s="501">
        <f t="shared" si="31"/>
        <v>0</v>
      </c>
      <c r="E2005" s="517"/>
      <c r="F2005" s="504"/>
    </row>
    <row r="2006" spans="2:6" x14ac:dyDescent="0.75">
      <c r="B2006" s="23">
        <v>2006</v>
      </c>
      <c r="C2006" s="501">
        <f t="shared" si="31"/>
        <v>0</v>
      </c>
      <c r="E2006" s="517"/>
      <c r="F2006" s="504"/>
    </row>
    <row r="2007" spans="2:6" x14ac:dyDescent="0.75">
      <c r="B2007" s="23">
        <v>2007</v>
      </c>
      <c r="C2007" s="501">
        <f t="shared" si="31"/>
        <v>0</v>
      </c>
      <c r="E2007" s="517"/>
      <c r="F2007" s="504"/>
    </row>
    <row r="2008" spans="2:6" x14ac:dyDescent="0.75">
      <c r="B2008" s="23">
        <v>2008</v>
      </c>
      <c r="C2008" s="501">
        <f t="shared" si="31"/>
        <v>0</v>
      </c>
      <c r="E2008" s="517"/>
      <c r="F2008" s="504"/>
    </row>
    <row r="2009" spans="2:6" x14ac:dyDescent="0.75">
      <c r="B2009" s="23">
        <v>2009</v>
      </c>
      <c r="C2009" s="501">
        <f t="shared" si="31"/>
        <v>0</v>
      </c>
      <c r="E2009" s="517"/>
      <c r="F2009" s="504"/>
    </row>
    <row r="2010" spans="2:6" x14ac:dyDescent="0.75">
      <c r="B2010" s="23">
        <v>2010</v>
      </c>
      <c r="C2010" s="501">
        <f t="shared" si="31"/>
        <v>0</v>
      </c>
      <c r="E2010" s="517"/>
      <c r="F2010" s="504"/>
    </row>
    <row r="2011" spans="2:6" x14ac:dyDescent="0.75">
      <c r="B2011" s="23">
        <v>2011</v>
      </c>
      <c r="C2011" s="501">
        <f t="shared" si="31"/>
        <v>0</v>
      </c>
      <c r="E2011" s="517"/>
      <c r="F2011" s="504"/>
    </row>
    <row r="2012" spans="2:6" x14ac:dyDescent="0.75">
      <c r="B2012" s="23">
        <v>2012</v>
      </c>
      <c r="C2012" s="501">
        <f t="shared" si="31"/>
        <v>0</v>
      </c>
      <c r="E2012" s="517"/>
      <c r="F2012" s="504"/>
    </row>
    <row r="2013" spans="2:6" x14ac:dyDescent="0.75">
      <c r="B2013" s="23">
        <v>2013</v>
      </c>
      <c r="C2013" s="501">
        <f t="shared" si="31"/>
        <v>0</v>
      </c>
      <c r="E2013" s="517"/>
      <c r="F2013" s="504"/>
    </row>
    <row r="2014" spans="2:6" x14ac:dyDescent="0.75">
      <c r="B2014" s="23">
        <v>2014</v>
      </c>
      <c r="C2014" s="501">
        <f t="shared" si="31"/>
        <v>0</v>
      </c>
      <c r="E2014" s="517"/>
      <c r="F2014" s="504"/>
    </row>
    <row r="2015" spans="2:6" x14ac:dyDescent="0.75">
      <c r="B2015" s="23">
        <v>2015</v>
      </c>
      <c r="C2015" s="501">
        <f t="shared" si="31"/>
        <v>0</v>
      </c>
      <c r="E2015" s="517"/>
      <c r="F2015" s="504"/>
    </row>
    <row r="2016" spans="2:6" x14ac:dyDescent="0.75">
      <c r="B2016" s="23">
        <v>2016</v>
      </c>
      <c r="C2016" s="501">
        <f t="shared" si="31"/>
        <v>0</v>
      </c>
      <c r="E2016" s="517"/>
      <c r="F2016" s="504"/>
    </row>
    <row r="2017" spans="2:6" x14ac:dyDescent="0.75">
      <c r="B2017" s="23">
        <v>2017</v>
      </c>
      <c r="C2017" s="501">
        <f t="shared" si="31"/>
        <v>0</v>
      </c>
      <c r="E2017" s="517"/>
      <c r="F2017" s="504"/>
    </row>
    <row r="2018" spans="2:6" x14ac:dyDescent="0.75">
      <c r="B2018" s="23">
        <v>2018</v>
      </c>
      <c r="C2018" s="501">
        <f t="shared" si="31"/>
        <v>0</v>
      </c>
      <c r="E2018" s="517"/>
      <c r="F2018" s="504"/>
    </row>
    <row r="2019" spans="2:6" x14ac:dyDescent="0.75">
      <c r="B2019" s="23">
        <v>2019</v>
      </c>
      <c r="C2019" s="501">
        <f t="shared" si="31"/>
        <v>0</v>
      </c>
      <c r="E2019" s="517"/>
      <c r="F2019" s="504"/>
    </row>
    <row r="2020" spans="2:6" x14ac:dyDescent="0.75">
      <c r="B2020" s="23">
        <v>2020</v>
      </c>
      <c r="C2020" s="501">
        <f t="shared" si="31"/>
        <v>0</v>
      </c>
      <c r="E2020" s="517"/>
      <c r="F2020" s="504"/>
    </row>
    <row r="2021" spans="2:6" x14ac:dyDescent="0.75">
      <c r="B2021" s="23">
        <v>2021</v>
      </c>
      <c r="C2021" s="501">
        <f t="shared" si="31"/>
        <v>0</v>
      </c>
      <c r="E2021" s="517"/>
      <c r="F2021" s="504"/>
    </row>
    <row r="2022" spans="2:6" x14ac:dyDescent="0.75">
      <c r="B2022" s="23">
        <v>2022</v>
      </c>
      <c r="C2022" s="501">
        <f t="shared" si="31"/>
        <v>0</v>
      </c>
      <c r="E2022" s="656"/>
      <c r="F2022" s="504"/>
    </row>
  </sheetData>
  <conditionalFormatting sqref="D55:D58">
    <cfRule type="expression" dxfId="247" priority="628">
      <formula>#REF!="no"</formula>
    </cfRule>
  </conditionalFormatting>
  <conditionalFormatting sqref="D64:D67">
    <cfRule type="expression" dxfId="245" priority="634">
      <formula>#REF!="no"</formula>
    </cfRule>
  </conditionalFormatting>
  <conditionalFormatting sqref="D73:D75">
    <cfRule type="expression" dxfId="244" priority="629">
      <formula>#REF!="no"</formula>
    </cfRule>
  </conditionalFormatting>
  <conditionalFormatting sqref="D81:D83">
    <cfRule type="expression" dxfId="243" priority="630">
      <formula>#REF!="no"</formula>
    </cfRule>
  </conditionalFormatting>
  <conditionalFormatting sqref="D89">
    <cfRule type="expression" dxfId="241" priority="631">
      <formula>#REF!="no"</formula>
    </cfRule>
  </conditionalFormatting>
  <conditionalFormatting sqref="D95:D97">
    <cfRule type="expression" dxfId="240" priority="632">
      <formula>#REF!="no"</formula>
    </cfRule>
  </conditionalFormatting>
  <conditionalFormatting sqref="D103:D104">
    <cfRule type="expression" dxfId="239" priority="633">
      <formula>#REF!="no"</formula>
    </cfRule>
  </conditionalFormatting>
  <conditionalFormatting sqref="D484">
    <cfRule type="colorScale" priority="62">
      <colorScale>
        <cfvo type="num" val="0"/>
        <cfvo type="num" val="1"/>
        <color rgb="FFF7ABAB"/>
        <color theme="9" tint="0.59999389629810485"/>
      </colorScale>
    </cfRule>
    <cfRule type="iconSet" priority="63">
      <iconSet iconSet="3Symbols">
        <cfvo type="percent" val="0"/>
        <cfvo type="percent" val="33"/>
        <cfvo type="percent" val="67"/>
      </iconSet>
    </cfRule>
  </conditionalFormatting>
  <conditionalFormatting sqref="D541">
    <cfRule type="colorScale" priority="54">
      <colorScale>
        <cfvo type="num" val="0"/>
        <cfvo type="num" val="1"/>
        <color rgb="FFF7ABAB"/>
        <color theme="9" tint="0.59999389629810485"/>
      </colorScale>
    </cfRule>
    <cfRule type="iconSet" priority="55">
      <iconSet iconSet="3Symbols">
        <cfvo type="percent" val="0"/>
        <cfvo type="percent" val="33"/>
        <cfvo type="percent" val="67"/>
      </iconSet>
    </cfRule>
    <cfRule type="colorScale" priority="56">
      <colorScale>
        <cfvo type="num" val="0"/>
        <cfvo type="num" val="1"/>
        <color rgb="FFF7ABAB"/>
        <color theme="9" tint="0.59999389629810485"/>
      </colorScale>
    </cfRule>
    <cfRule type="iconSet" priority="57">
      <iconSet iconSet="3Symbols">
        <cfvo type="percent" val="0"/>
        <cfvo type="percent" val="33"/>
        <cfvo type="percent" val="67"/>
      </iconSet>
    </cfRule>
    <cfRule type="colorScale" priority="58">
      <colorScale>
        <cfvo type="num" val="0"/>
        <cfvo type="num" val="1"/>
        <color rgb="FFF7ABAB"/>
        <color theme="9" tint="0.59999389629810485"/>
      </colorScale>
    </cfRule>
    <cfRule type="iconSet" priority="59">
      <iconSet iconSet="3Symbols">
        <cfvo type="percent" val="0"/>
        <cfvo type="percent" val="33"/>
        <cfvo type="percent" val="67"/>
      </iconSet>
    </cfRule>
    <cfRule type="colorScale" priority="60">
      <colorScale>
        <cfvo type="num" val="0"/>
        <cfvo type="num" val="1"/>
        <color rgb="FFF7ABAB"/>
        <color theme="9" tint="0.39997558519241921"/>
      </colorScale>
    </cfRule>
    <cfRule type="iconSet" priority="61">
      <iconSet iconSet="3Symbols">
        <cfvo type="percent" val="0"/>
        <cfvo type="num" val="0.33"/>
        <cfvo type="num" val="1"/>
      </iconSet>
    </cfRule>
  </conditionalFormatting>
  <conditionalFormatting sqref="D598">
    <cfRule type="colorScale" priority="44">
      <colorScale>
        <cfvo type="num" val="0"/>
        <cfvo type="num" val="1"/>
        <color rgb="FFF7ABAB"/>
        <color theme="9" tint="0.59999389629810485"/>
      </colorScale>
    </cfRule>
    <cfRule type="iconSet" priority="45">
      <iconSet iconSet="3Symbols">
        <cfvo type="percent" val="0"/>
        <cfvo type="percent" val="33"/>
        <cfvo type="percent" val="67"/>
      </iconSet>
    </cfRule>
    <cfRule type="colorScale" priority="46">
      <colorScale>
        <cfvo type="num" val="0"/>
        <cfvo type="num" val="1"/>
        <color rgb="FFF7ABAB"/>
        <color theme="9" tint="0.59999389629810485"/>
      </colorScale>
    </cfRule>
    <cfRule type="iconSet" priority="47">
      <iconSet iconSet="3Symbols">
        <cfvo type="percent" val="0"/>
        <cfvo type="percent" val="33"/>
        <cfvo type="percent" val="67"/>
      </iconSet>
    </cfRule>
    <cfRule type="colorScale" priority="48">
      <colorScale>
        <cfvo type="num" val="0"/>
        <cfvo type="num" val="1"/>
        <color rgb="FFF7ABAB"/>
        <color theme="9" tint="0.59999389629810485"/>
      </colorScale>
    </cfRule>
    <cfRule type="iconSet" priority="49">
      <iconSet iconSet="3Symbols">
        <cfvo type="percent" val="0"/>
        <cfvo type="percent" val="33"/>
        <cfvo type="percent" val="67"/>
      </iconSet>
    </cfRule>
    <cfRule type="colorScale" priority="50">
      <colorScale>
        <cfvo type="num" val="0"/>
        <cfvo type="num" val="1"/>
        <color rgb="FFF7ABAB"/>
        <color theme="9" tint="0.59999389629810485"/>
      </colorScale>
    </cfRule>
    <cfRule type="iconSet" priority="51">
      <iconSet iconSet="3Symbols">
        <cfvo type="percent" val="0"/>
        <cfvo type="percent" val="33"/>
        <cfvo type="percent" val="67"/>
      </iconSet>
    </cfRule>
    <cfRule type="colorScale" priority="52">
      <colorScale>
        <cfvo type="num" val="0"/>
        <cfvo type="num" val="1"/>
        <color rgb="FFF7ABAB"/>
        <color theme="9" tint="0.39997558519241921"/>
      </colorScale>
    </cfRule>
    <cfRule type="iconSet" priority="53">
      <iconSet iconSet="3Symbols">
        <cfvo type="percent" val="0"/>
        <cfvo type="num" val="0.33"/>
        <cfvo type="num" val="1"/>
      </iconSet>
    </cfRule>
  </conditionalFormatting>
  <conditionalFormatting sqref="D655">
    <cfRule type="colorScale" priority="34">
      <colorScale>
        <cfvo type="num" val="0"/>
        <cfvo type="num" val="1"/>
        <color rgb="FFF7ABAB"/>
        <color theme="9" tint="0.59999389629810485"/>
      </colorScale>
    </cfRule>
    <cfRule type="iconSet" priority="35">
      <iconSet iconSet="3Symbols">
        <cfvo type="percent" val="0"/>
        <cfvo type="percent" val="33"/>
        <cfvo type="percent" val="67"/>
      </iconSet>
    </cfRule>
    <cfRule type="colorScale" priority="36">
      <colorScale>
        <cfvo type="num" val="0"/>
        <cfvo type="num" val="1"/>
        <color rgb="FFF7ABAB"/>
        <color theme="9" tint="0.59999389629810485"/>
      </colorScale>
    </cfRule>
    <cfRule type="iconSet" priority="37">
      <iconSet iconSet="3Symbols">
        <cfvo type="percent" val="0"/>
        <cfvo type="percent" val="33"/>
        <cfvo type="percent" val="67"/>
      </iconSet>
    </cfRule>
    <cfRule type="colorScale" priority="38">
      <colorScale>
        <cfvo type="num" val="0"/>
        <cfvo type="num" val="1"/>
        <color rgb="FFF7ABAB"/>
        <color theme="9" tint="0.59999389629810485"/>
      </colorScale>
    </cfRule>
    <cfRule type="iconSet" priority="39">
      <iconSet iconSet="3Symbols">
        <cfvo type="percent" val="0"/>
        <cfvo type="percent" val="33"/>
        <cfvo type="percent" val="67"/>
      </iconSet>
    </cfRule>
    <cfRule type="colorScale" priority="40">
      <colorScale>
        <cfvo type="num" val="0"/>
        <cfvo type="num" val="1"/>
        <color rgb="FFF7ABAB"/>
        <color theme="9" tint="0.59999389629810485"/>
      </colorScale>
    </cfRule>
    <cfRule type="iconSet" priority="41">
      <iconSet iconSet="3Symbols">
        <cfvo type="percent" val="0"/>
        <cfvo type="percent" val="33"/>
        <cfvo type="percent" val="67"/>
      </iconSet>
    </cfRule>
    <cfRule type="colorScale" priority="42">
      <colorScale>
        <cfvo type="num" val="0"/>
        <cfvo type="num" val="1"/>
        <color rgb="FFF7ABAB"/>
        <color theme="9" tint="0.39997558519241921"/>
      </colorScale>
    </cfRule>
    <cfRule type="iconSet" priority="43">
      <iconSet iconSet="3Symbols">
        <cfvo type="percent" val="0"/>
        <cfvo type="num" val="0.33"/>
        <cfvo type="num" val="1"/>
      </iconSet>
    </cfRule>
  </conditionalFormatting>
  <conditionalFormatting sqref="D712">
    <cfRule type="colorScale" priority="26">
      <colorScale>
        <cfvo type="num" val="0"/>
        <cfvo type="num" val="1"/>
        <color rgb="FFF7ABAB"/>
        <color theme="9" tint="0.59999389629810485"/>
      </colorScale>
    </cfRule>
    <cfRule type="iconSet" priority="27">
      <iconSet iconSet="3Symbols">
        <cfvo type="percent" val="0"/>
        <cfvo type="percent" val="33"/>
        <cfvo type="percent" val="67"/>
      </iconSet>
    </cfRule>
    <cfRule type="colorScale" priority="28">
      <colorScale>
        <cfvo type="num" val="0"/>
        <cfvo type="num" val="1"/>
        <color rgb="FFF7ABAB"/>
        <color theme="9" tint="0.59999389629810485"/>
      </colorScale>
    </cfRule>
    <cfRule type="iconSet" priority="29">
      <iconSet iconSet="3Symbols">
        <cfvo type="percent" val="0"/>
        <cfvo type="percent" val="33"/>
        <cfvo type="percent" val="67"/>
      </iconSet>
    </cfRule>
    <cfRule type="colorScale" priority="30">
      <colorScale>
        <cfvo type="num" val="0"/>
        <cfvo type="num" val="1"/>
        <color rgb="FFF7ABAB"/>
        <color theme="9" tint="0.59999389629810485"/>
      </colorScale>
    </cfRule>
    <cfRule type="iconSet" priority="31">
      <iconSet iconSet="3Symbols">
        <cfvo type="percent" val="0"/>
        <cfvo type="percent" val="33"/>
        <cfvo type="percent" val="67"/>
      </iconSet>
    </cfRule>
    <cfRule type="colorScale" priority="32">
      <colorScale>
        <cfvo type="num" val="0"/>
        <cfvo type="num" val="1"/>
        <color rgb="FFF7ABAB"/>
        <color theme="9" tint="0.39997558519241921"/>
      </colorScale>
    </cfRule>
    <cfRule type="iconSet" priority="33">
      <iconSet iconSet="3Symbols">
        <cfvo type="percent" val="0"/>
        <cfvo type="num" val="0.33"/>
        <cfvo type="num" val="1"/>
      </iconSet>
    </cfRule>
  </conditionalFormatting>
  <conditionalFormatting sqref="D762:D764">
    <cfRule type="colorScale" priority="4">
      <colorScale>
        <cfvo type="num" val="0"/>
        <cfvo type="num" val="1"/>
        <color rgb="FFF7ABAB"/>
        <color theme="9" tint="0.59999389629810485"/>
      </colorScale>
    </cfRule>
    <cfRule type="iconSet" priority="5">
      <iconSet iconSet="3Symbols">
        <cfvo type="percent" val="0"/>
        <cfvo type="percent" val="33"/>
        <cfvo type="percent" val="67"/>
      </iconSet>
    </cfRule>
  </conditionalFormatting>
  <conditionalFormatting sqref="D1001:D1005">
    <cfRule type="expression" dxfId="238" priority="3">
      <formula>$D1001=0</formula>
    </cfRule>
  </conditionalFormatting>
  <conditionalFormatting sqref="E762:E764">
    <cfRule type="colorScale" priority="1">
      <colorScale>
        <cfvo type="num" val="0"/>
        <cfvo type="num" val="1"/>
        <color rgb="FFF7ABAB"/>
        <color theme="9" tint="0.59999389629810485"/>
      </colorScale>
    </cfRule>
    <cfRule type="iconSet" priority="2">
      <iconSet iconSet="3Symbols">
        <cfvo type="percent" val="0"/>
        <cfvo type="percent" val="33"/>
        <cfvo type="percent" val="67"/>
      </iconSe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638" id="{D7E6D4B5-009D-4DDB-9378-60A1C3B9B637}">
            <xm:f>#REF!=_general!$I$15</xm:f>
            <x14:dxf>
              <font>
                <color theme="5" tint="0.39994506668294322"/>
              </font>
              <fill>
                <patternFill>
                  <bgColor theme="5" tint="0.39994506668294322"/>
                </patternFill>
              </fill>
              <border>
                <left/>
                <right/>
                <top/>
                <bottom/>
                <vertical/>
                <horizontal/>
              </border>
            </x14:dxf>
          </x14:cfRule>
          <xm:sqref>D58</xm:sqref>
        </x14:conditionalFormatting>
        <x14:conditionalFormatting xmlns:xm="http://schemas.microsoft.com/office/excel/2006/main">
          <x14:cfRule type="expression" priority="637" id="{DA4770AC-66A6-4CBE-8135-513015341287}">
            <xm:f>#REF!=_general!$I$49</xm:f>
            <x14:dxf>
              <font>
                <b val="0"/>
                <i/>
                <color theme="0" tint="-0.24994659260841701"/>
              </font>
            </x14:dxf>
          </x14:cfRule>
          <xm:sqref>D82:D83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E33A-1501-4C06-A3BF-33B2DF7F2A9F}">
  <sheetPr>
    <tabColor theme="8"/>
  </sheetPr>
  <dimension ref="A1:HF109"/>
  <sheetViews>
    <sheetView topLeftCell="B1" zoomScale="70" zoomScaleNormal="70" workbookViewId="0">
      <pane xSplit="9" ySplit="5" topLeftCell="M37" activePane="bottomRight" state="frozen"/>
      <selection pane="topRight" activeCell="K1" sqref="K1"/>
      <selection pane="bottomLeft" activeCell="B6" sqref="B6"/>
      <selection pane="bottomRight" activeCell="P41" sqref="P41"/>
    </sheetView>
  </sheetViews>
  <sheetFormatPr baseColWidth="10" defaultColWidth="8.81640625" defaultRowHeight="14.75" outlineLevelCol="1" x14ac:dyDescent="0.75"/>
  <cols>
    <col min="1" max="1" width="15.5" style="263" hidden="1" customWidth="1"/>
    <col min="2" max="2" width="7.81640625" style="263" customWidth="1"/>
    <col min="3" max="3" width="23.81640625" style="263" customWidth="1"/>
    <col min="4" max="4" width="29.6796875" style="288" customWidth="1"/>
    <col min="5" max="5" width="16.31640625" style="288" customWidth="1"/>
    <col min="6" max="6" width="16.6796875" style="288" customWidth="1"/>
    <col min="7" max="7" width="25.31640625" style="288" customWidth="1"/>
    <col min="8" max="8" width="0.1796875" style="288" customWidth="1"/>
    <col min="9" max="9" width="30.6796875" style="288" customWidth="1"/>
    <col min="10" max="10" width="15.31640625" style="289" customWidth="1"/>
    <col min="11" max="11" width="16" style="289" customWidth="1"/>
    <col min="12" max="12" width="14.5" style="289" customWidth="1"/>
    <col min="13" max="13" width="14.31640625" style="289" customWidth="1"/>
    <col min="14" max="14" width="16.31640625" style="263" customWidth="1"/>
    <col min="15" max="15" width="20.81640625" style="288" customWidth="1"/>
    <col min="16" max="16" width="21.5" style="288" customWidth="1"/>
    <col min="17" max="17" width="20.31640625" style="288" customWidth="1"/>
    <col min="18" max="18" width="21.5" style="288" customWidth="1"/>
    <col min="19" max="19" width="18" style="288" customWidth="1"/>
    <col min="20" max="20" width="15.1796875" style="263" customWidth="1"/>
    <col min="21" max="21" width="11.6796875" style="263" customWidth="1"/>
    <col min="22" max="22" width="17.5" style="263" hidden="1" customWidth="1"/>
    <col min="23" max="23" width="12.5" style="263" hidden="1" customWidth="1"/>
    <col min="24" max="24" width="27.81640625" style="263" customWidth="1"/>
    <col min="25" max="25" width="34.5" style="263" customWidth="1"/>
    <col min="26" max="26" width="14.6796875" style="263" hidden="1" customWidth="1" outlineLevel="1"/>
    <col min="27" max="28" width="14.31640625" hidden="1" customWidth="1" outlineLevel="1"/>
    <col min="29" max="30" width="16.1796875" style="263" hidden="1" customWidth="1" outlineLevel="1"/>
    <col min="31" max="31" width="18.31640625" style="263" hidden="1" customWidth="1" outlineLevel="1"/>
    <col min="32" max="32" width="16.1796875" style="263" hidden="1" customWidth="1" outlineLevel="1"/>
    <col min="33" max="39" width="8.81640625" style="263" hidden="1" customWidth="1" outlineLevel="1"/>
    <col min="40" max="40" width="15.6796875" style="22" hidden="1" customWidth="1" outlineLevel="1"/>
    <col min="41" max="47" width="9.6796875" style="263" hidden="1" customWidth="1" outlineLevel="1"/>
    <col min="48" max="48" width="3.6796875" style="22" hidden="1" customWidth="1" outlineLevel="1"/>
    <col min="49" max="49" width="12.31640625" style="22" hidden="1" customWidth="1" outlineLevel="1"/>
    <col min="50" max="50" width="8.81640625" style="263" hidden="1" customWidth="1" outlineLevel="1"/>
    <col min="51" max="51" width="13.1796875" style="263" hidden="1" customWidth="1" outlineLevel="1"/>
    <col min="52" max="57" width="8.81640625" style="263" hidden="1" customWidth="1" outlineLevel="1"/>
    <col min="58" max="58" width="8.81640625" style="287" hidden="1" customWidth="1" outlineLevel="1"/>
    <col min="59" max="66" width="8.81640625" style="263" hidden="1" customWidth="1" outlineLevel="1"/>
    <col min="67" max="82" width="10.6796875" style="263" hidden="1" customWidth="1" outlineLevel="1"/>
    <col min="83" max="90" width="8.81640625" style="263" hidden="1" customWidth="1" outlineLevel="1"/>
    <col min="91" max="91" width="16.1796875" style="263" hidden="1" customWidth="1" outlineLevel="1"/>
    <col min="92" max="92" width="13.31640625" style="263" hidden="1" customWidth="1" outlineLevel="1"/>
    <col min="93" max="117" width="8.81640625" style="263" hidden="1" customWidth="1" outlineLevel="1"/>
    <col min="118" max="118" width="12.5" style="263" hidden="1" customWidth="1" outlineLevel="1"/>
    <col min="119" max="119" width="14.1796875" style="263" hidden="1" customWidth="1" outlineLevel="1"/>
    <col min="120" max="120" width="15.31640625" style="263" hidden="1" customWidth="1" outlineLevel="1"/>
    <col min="121" max="121" width="12.6796875" style="263" hidden="1" customWidth="1" outlineLevel="1"/>
    <col min="122" max="122" width="14.6796875" style="263" hidden="1" customWidth="1" outlineLevel="1"/>
    <col min="123" max="123" width="16.5" style="263" hidden="1" customWidth="1" outlineLevel="1"/>
    <col min="124" max="124" width="16.1796875" style="263" hidden="1" customWidth="1" outlineLevel="1"/>
    <col min="125" max="140" width="8.81640625" style="263" hidden="1" customWidth="1" outlineLevel="1"/>
    <col min="141" max="141" width="11.81640625" style="263" hidden="1" customWidth="1" outlineLevel="1"/>
    <col min="142" max="142" width="12.6796875" style="263" hidden="1" customWidth="1" outlineLevel="1"/>
    <col min="143" max="143" width="12.1796875" style="263" hidden="1" customWidth="1" outlineLevel="1"/>
    <col min="144" max="144" width="8.81640625" style="263" hidden="1" customWidth="1" outlineLevel="1"/>
    <col min="145" max="145" width="15.1796875" style="263" hidden="1" customWidth="1" outlineLevel="1"/>
    <col min="146" max="146" width="13.1796875" style="263" hidden="1" customWidth="1" outlineLevel="1"/>
    <col min="147" max="147" width="12.31640625" style="263" hidden="1" customWidth="1" outlineLevel="1"/>
    <col min="148" max="150" width="8.81640625" style="263" hidden="1" customWidth="1" outlineLevel="1"/>
    <col min="151" max="151" width="20.6796875" style="263" hidden="1" customWidth="1" outlineLevel="1"/>
    <col min="152" max="158" width="8.81640625" style="263" hidden="1" customWidth="1" outlineLevel="1"/>
    <col min="159" max="159" width="17.6796875" style="263" hidden="1" customWidth="1" outlineLevel="1"/>
    <col min="160" max="160" width="27.5" style="263" customWidth="1" collapsed="1"/>
    <col min="161" max="161" width="8.81640625" style="263" customWidth="1"/>
    <col min="162" max="16384" width="8.81640625" style="22"/>
  </cols>
  <sheetData>
    <row r="1" spans="1:214" s="283" customFormat="1" ht="21.5" customHeight="1" thickBot="1" x14ac:dyDescent="0.9">
      <c r="A1" s="281"/>
      <c r="B1" s="281"/>
      <c r="C1" s="281"/>
      <c r="D1" s="281"/>
      <c r="E1" s="281"/>
      <c r="F1" s="281"/>
      <c r="G1" s="281"/>
      <c r="H1" s="281"/>
      <c r="I1" s="281"/>
      <c r="J1" s="281"/>
      <c r="K1" s="281"/>
      <c r="L1" s="281"/>
      <c r="M1" s="281"/>
      <c r="N1" s="281"/>
      <c r="O1" s="281"/>
      <c r="P1" s="281"/>
      <c r="Q1" s="281"/>
      <c r="R1" s="281"/>
      <c r="S1" s="281"/>
      <c r="T1" s="281"/>
      <c r="U1" s="281"/>
      <c r="V1" s="294"/>
      <c r="W1" s="294"/>
      <c r="X1" s="294"/>
      <c r="Y1" s="294"/>
      <c r="Z1" s="294"/>
      <c r="AA1" s="281"/>
      <c r="AB1" s="281"/>
      <c r="AC1" s="281"/>
      <c r="AD1" s="281"/>
      <c r="AE1" s="281"/>
      <c r="AF1" s="281"/>
      <c r="AG1" s="57" t="s">
        <v>1888</v>
      </c>
      <c r="AH1" s="58"/>
      <c r="AI1" s="58"/>
      <c r="AJ1" s="58"/>
      <c r="AK1" s="58"/>
      <c r="AL1" s="58"/>
      <c r="AM1" s="59"/>
      <c r="AN1" s="281"/>
      <c r="AO1" s="120" t="s">
        <v>1889</v>
      </c>
      <c r="AP1" s="121"/>
      <c r="AQ1" s="121"/>
      <c r="AR1" s="121"/>
      <c r="AS1" s="121"/>
      <c r="AT1" s="121"/>
      <c r="AU1" s="122"/>
      <c r="AV1" s="281"/>
      <c r="AW1" s="281"/>
      <c r="AX1" s="281"/>
      <c r="AY1" s="57" t="s">
        <v>1890</v>
      </c>
      <c r="AZ1" s="58"/>
      <c r="BA1" s="58"/>
      <c r="BB1" s="58"/>
      <c r="BC1" s="58"/>
      <c r="BD1" s="58"/>
      <c r="BE1" s="59"/>
      <c r="BF1" s="281"/>
      <c r="BG1" s="57" t="s">
        <v>1891</v>
      </c>
      <c r="BH1" s="58"/>
      <c r="BI1" s="58"/>
      <c r="BJ1" s="58"/>
      <c r="BK1" s="58"/>
      <c r="BL1" s="58"/>
      <c r="BM1" s="59"/>
      <c r="BN1" s="282"/>
      <c r="BO1" s="120" t="s">
        <v>1892</v>
      </c>
      <c r="BP1" s="121"/>
      <c r="BQ1" s="121"/>
      <c r="BR1" s="121"/>
      <c r="BS1" s="121"/>
      <c r="BT1" s="121"/>
      <c r="BU1" s="122"/>
      <c r="BV1" s="434"/>
      <c r="BW1" s="120" t="s">
        <v>1893</v>
      </c>
      <c r="BX1" s="434"/>
      <c r="BY1" s="434"/>
      <c r="BZ1" s="434"/>
      <c r="CA1" s="434"/>
      <c r="CB1" s="434"/>
      <c r="CC1" s="434"/>
      <c r="CD1" s="434"/>
      <c r="CE1" s="281"/>
      <c r="CF1" s="728" t="s">
        <v>1894</v>
      </c>
      <c r="CG1" s="729"/>
      <c r="CH1" s="729"/>
      <c r="CI1" s="729"/>
      <c r="CJ1" s="729"/>
      <c r="CK1" s="729"/>
      <c r="CL1" s="730"/>
      <c r="CM1" s="281"/>
      <c r="CN1" s="281"/>
      <c r="CO1" s="281"/>
      <c r="CP1" s="728" t="s">
        <v>1895</v>
      </c>
      <c r="CQ1" s="729"/>
      <c r="CR1" s="729"/>
      <c r="CS1" s="729"/>
      <c r="CT1" s="729"/>
      <c r="CU1" s="729"/>
      <c r="CV1" s="730"/>
      <c r="CW1" s="281"/>
      <c r="CX1" s="728" t="s">
        <v>1896</v>
      </c>
      <c r="CY1" s="729"/>
      <c r="CZ1" s="729"/>
      <c r="DA1" s="729"/>
      <c r="DB1" s="729"/>
      <c r="DC1" s="729"/>
      <c r="DD1" s="730"/>
      <c r="DE1" s="281"/>
      <c r="DF1" s="728" t="s">
        <v>1897</v>
      </c>
      <c r="DG1" s="729"/>
      <c r="DH1" s="729"/>
      <c r="DI1" s="729"/>
      <c r="DJ1" s="729"/>
      <c r="DK1" s="729"/>
      <c r="DL1" s="730"/>
      <c r="DM1" s="281"/>
      <c r="DN1" s="728" t="s">
        <v>1898</v>
      </c>
      <c r="DO1" s="729"/>
      <c r="DP1" s="729"/>
      <c r="DQ1" s="729"/>
      <c r="DR1" s="729"/>
      <c r="DS1" s="729"/>
      <c r="DT1" s="730"/>
      <c r="DU1" s="429"/>
      <c r="DV1" s="429"/>
      <c r="DW1" s="429"/>
      <c r="DX1" s="429"/>
      <c r="DY1" s="429"/>
      <c r="DZ1" s="429"/>
      <c r="EA1" s="429"/>
      <c r="EB1" s="429"/>
      <c r="EC1" s="429"/>
      <c r="ED1" s="429"/>
      <c r="EE1" s="429"/>
      <c r="EF1" s="429"/>
      <c r="EG1" s="429"/>
      <c r="EH1" s="429"/>
      <c r="EI1" s="429"/>
      <c r="EJ1" s="429"/>
      <c r="EK1" s="429"/>
      <c r="EL1" s="429"/>
      <c r="EM1" s="429"/>
      <c r="EN1" s="429"/>
      <c r="EO1" s="429"/>
      <c r="EP1" s="429"/>
      <c r="EQ1" s="429"/>
      <c r="ER1" s="429"/>
      <c r="ES1" s="429"/>
      <c r="ET1" s="429"/>
      <c r="EU1" s="429"/>
      <c r="EV1" s="429"/>
      <c r="EW1" s="429"/>
      <c r="EX1" s="429"/>
      <c r="EY1" s="429"/>
      <c r="EZ1" s="429"/>
      <c r="FA1" s="429"/>
      <c r="FB1" s="429"/>
      <c r="FC1" s="429"/>
      <c r="FD1" s="281"/>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row>
    <row r="2" spans="1:214" ht="47" customHeight="1" thickBot="1" x14ac:dyDescent="0.9">
      <c r="A2" s="49"/>
      <c r="B2" s="49"/>
      <c r="C2" s="322" t="str">
        <f>LINK!C949</f>
        <v>building type --&gt;</v>
      </c>
      <c r="D2" s="322" t="str">
        <f>'Building Information'!G18</f>
        <v>residential</v>
      </c>
      <c r="E2" s="322" t="str">
        <f>'Building Information'!C39</f>
        <v>Preferred services catalogue</v>
      </c>
      <c r="F2" s="322"/>
      <c r="G2" s="322"/>
      <c r="H2" s="322" t="str">
        <f>'Building Information'!G39</f>
        <v>B</v>
      </c>
      <c r="I2" s="49"/>
      <c r="J2" s="49"/>
      <c r="K2" s="49"/>
      <c r="L2" s="49"/>
      <c r="M2" s="49"/>
      <c r="N2" s="322">
        <f>COUNTIF(N6:N59,_general!A83)</f>
        <v>0</v>
      </c>
      <c r="O2" s="322">
        <v>0</v>
      </c>
      <c r="P2" s="322">
        <v>1</v>
      </c>
      <c r="Q2" s="322">
        <v>2</v>
      </c>
      <c r="R2" s="322">
        <v>3</v>
      </c>
      <c r="S2" s="322">
        <v>4</v>
      </c>
      <c r="T2" s="322"/>
      <c r="U2" s="322"/>
      <c r="V2" s="295"/>
      <c r="W2" s="295"/>
      <c r="X2" s="295"/>
      <c r="Y2" s="295"/>
      <c r="Z2" s="295"/>
      <c r="AA2" s="284"/>
      <c r="AB2" s="284"/>
      <c r="AC2" s="285"/>
      <c r="AD2" s="285"/>
      <c r="AE2" s="285">
        <f>overview_of_services!O1-1</f>
        <v>14</v>
      </c>
      <c r="AF2" s="285">
        <v>12</v>
      </c>
      <c r="AG2" s="50">
        <v>5</v>
      </c>
      <c r="AH2" s="50">
        <f>AG2+1</f>
        <v>6</v>
      </c>
      <c r="AI2" s="50">
        <f t="shared" ref="AI2" si="0">AH2+1</f>
        <v>7</v>
      </c>
      <c r="AJ2" s="50">
        <f t="shared" ref="AJ2" si="1">AI2+1</f>
        <v>8</v>
      </c>
      <c r="AK2" s="50">
        <f t="shared" ref="AK2" si="2">AJ2+1</f>
        <v>9</v>
      </c>
      <c r="AL2" s="50">
        <f t="shared" ref="AL2" si="3">AK2+1</f>
        <v>10</v>
      </c>
      <c r="AM2" s="50">
        <f t="shared" ref="AM2" si="4">AL2+1</f>
        <v>11</v>
      </c>
      <c r="AN2" s="286"/>
      <c r="AO2" s="123">
        <f>AG2</f>
        <v>5</v>
      </c>
      <c r="AP2" s="123">
        <f>AO2+1</f>
        <v>6</v>
      </c>
      <c r="AQ2" s="123">
        <f t="shared" ref="AQ2:AU2" si="5">AP2+1</f>
        <v>7</v>
      </c>
      <c r="AR2" s="123">
        <f t="shared" si="5"/>
        <v>8</v>
      </c>
      <c r="AS2" s="123">
        <f t="shared" si="5"/>
        <v>9</v>
      </c>
      <c r="AT2" s="123">
        <f t="shared" si="5"/>
        <v>10</v>
      </c>
      <c r="AU2" s="123">
        <f t="shared" si="5"/>
        <v>11</v>
      </c>
      <c r="AV2" s="286"/>
      <c r="AW2" s="67"/>
      <c r="AX2" s="67"/>
      <c r="AY2" s="51">
        <f ca="1">IF(OR('Building Information'!G37=_general!C62,'Building Information'!G20=_general!C41),2,VLOOKUP('Building Information'!G21,_general!A76:B80,2,FALSE)+1)</f>
        <v>12</v>
      </c>
      <c r="AZ2" s="51">
        <f ca="1">AY2+1</f>
        <v>13</v>
      </c>
      <c r="BA2" s="51">
        <f t="shared" ref="BA2:BE2" ca="1" si="6">AZ2+1</f>
        <v>14</v>
      </c>
      <c r="BB2" s="51">
        <f t="shared" ca="1" si="6"/>
        <v>15</v>
      </c>
      <c r="BC2" s="51">
        <f t="shared" ca="1" si="6"/>
        <v>16</v>
      </c>
      <c r="BD2" s="51">
        <f t="shared" ca="1" si="6"/>
        <v>17</v>
      </c>
      <c r="BE2" s="51">
        <f t="shared" ca="1" si="6"/>
        <v>18</v>
      </c>
      <c r="BF2" s="285"/>
      <c r="BG2" s="52"/>
      <c r="BH2" s="52"/>
      <c r="BI2" s="52"/>
      <c r="BJ2" s="52"/>
      <c r="BK2" s="52"/>
      <c r="BL2" s="52"/>
      <c r="BM2" s="52"/>
      <c r="BN2" s="119"/>
      <c r="BO2" s="123">
        <v>18</v>
      </c>
      <c r="BP2" s="123">
        <f>BO2+1</f>
        <v>19</v>
      </c>
      <c r="BQ2" s="123">
        <f t="shared" ref="BQ2" si="7">BP2+1</f>
        <v>20</v>
      </c>
      <c r="BR2" s="123">
        <f t="shared" ref="BR2" si="8">BQ2+1</f>
        <v>21</v>
      </c>
      <c r="BS2" s="123">
        <f t="shared" ref="BS2" si="9">BR2+1</f>
        <v>22</v>
      </c>
      <c r="BT2" s="123">
        <f t="shared" ref="BT2" si="10">BS2+1</f>
        <v>23</v>
      </c>
      <c r="BU2" s="123">
        <f t="shared" ref="BU2" si="11">BT2+1</f>
        <v>24</v>
      </c>
      <c r="BV2" s="435"/>
      <c r="BW2" s="435"/>
      <c r="BX2" s="435"/>
      <c r="BY2" s="435"/>
      <c r="BZ2" s="435"/>
      <c r="CA2" s="435"/>
      <c r="CB2" s="435"/>
      <c r="CC2" s="435"/>
      <c r="CD2" s="435"/>
      <c r="CE2" s="285"/>
      <c r="CF2" s="304">
        <f t="shared" ref="CF2:CL2" ca="1" si="12">AY2</f>
        <v>12</v>
      </c>
      <c r="CG2" s="304">
        <f t="shared" ca="1" si="12"/>
        <v>13</v>
      </c>
      <c r="CH2" s="304">
        <f t="shared" ca="1" si="12"/>
        <v>14</v>
      </c>
      <c r="CI2" s="304">
        <f t="shared" ca="1" si="12"/>
        <v>15</v>
      </c>
      <c r="CJ2" s="304">
        <f t="shared" ca="1" si="12"/>
        <v>16</v>
      </c>
      <c r="CK2" s="304">
        <f t="shared" ca="1" si="12"/>
        <v>17</v>
      </c>
      <c r="CL2" s="304">
        <f t="shared" ca="1" si="12"/>
        <v>18</v>
      </c>
      <c r="CM2" s="285"/>
      <c r="CN2" s="285"/>
      <c r="CO2" s="285"/>
      <c r="CP2" s="50">
        <f t="shared" ref="CP2:CV2" si="13">AO2</f>
        <v>5</v>
      </c>
      <c r="CQ2" s="50">
        <f t="shared" si="13"/>
        <v>6</v>
      </c>
      <c r="CR2" s="50">
        <f t="shared" si="13"/>
        <v>7</v>
      </c>
      <c r="CS2" s="50">
        <f t="shared" si="13"/>
        <v>8</v>
      </c>
      <c r="CT2" s="50">
        <f t="shared" si="13"/>
        <v>9</v>
      </c>
      <c r="CU2" s="50">
        <f t="shared" si="13"/>
        <v>10</v>
      </c>
      <c r="CV2" s="50">
        <f t="shared" si="13"/>
        <v>11</v>
      </c>
      <c r="CW2" s="285"/>
      <c r="CX2" s="52"/>
      <c r="CY2" s="52"/>
      <c r="CZ2" s="52"/>
      <c r="DA2" s="52"/>
      <c r="DB2" s="52"/>
      <c r="DC2" s="52"/>
      <c r="DD2" s="52"/>
      <c r="DE2" s="285"/>
      <c r="DF2" s="53">
        <f t="shared" ref="DF2:DL2" ca="1" si="14">CF2</f>
        <v>12</v>
      </c>
      <c r="DG2" s="53">
        <f t="shared" ca="1" si="14"/>
        <v>13</v>
      </c>
      <c r="DH2" s="53">
        <f t="shared" ca="1" si="14"/>
        <v>14</v>
      </c>
      <c r="DI2" s="53">
        <f t="shared" ca="1" si="14"/>
        <v>15</v>
      </c>
      <c r="DJ2" s="53">
        <f t="shared" ca="1" si="14"/>
        <v>16</v>
      </c>
      <c r="DK2" s="53">
        <f t="shared" ca="1" si="14"/>
        <v>17</v>
      </c>
      <c r="DL2" s="53">
        <f t="shared" ca="1" si="14"/>
        <v>18</v>
      </c>
      <c r="DM2" s="285"/>
      <c r="DN2" s="54"/>
      <c r="DO2" s="55"/>
      <c r="DP2" s="55"/>
      <c r="DQ2" s="55"/>
      <c r="DR2" s="55"/>
      <c r="DS2" s="55"/>
      <c r="DT2" s="55"/>
      <c r="DU2" s="430"/>
      <c r="DV2" s="432"/>
      <c r="DW2" s="725" t="s">
        <v>1899</v>
      </c>
      <c r="DX2" s="726"/>
      <c r="DY2" s="726"/>
      <c r="DZ2" s="726"/>
      <c r="EA2" s="726"/>
      <c r="EB2" s="726"/>
      <c r="EC2" s="727"/>
      <c r="ED2" s="725" t="s">
        <v>1900</v>
      </c>
      <c r="EE2" s="726"/>
      <c r="EF2" s="726"/>
      <c r="EG2" s="726"/>
      <c r="EH2" s="726"/>
      <c r="EI2" s="726"/>
      <c r="EJ2" s="727"/>
      <c r="EK2" s="725" t="s">
        <v>1901</v>
      </c>
      <c r="EL2" s="726"/>
      <c r="EM2" s="726"/>
      <c r="EN2" s="726"/>
      <c r="EO2" s="726"/>
      <c r="EP2" s="726"/>
      <c r="EQ2" s="727"/>
      <c r="ER2" s="725" t="s">
        <v>1902</v>
      </c>
      <c r="ES2" s="726"/>
      <c r="ET2" s="727"/>
      <c r="EU2" s="451" t="s">
        <v>1903</v>
      </c>
      <c r="EV2" s="725" t="s">
        <v>1904</v>
      </c>
      <c r="EW2" s="726"/>
      <c r="EX2" s="726"/>
      <c r="EY2" s="726"/>
      <c r="EZ2" s="726"/>
      <c r="FA2" s="726"/>
      <c r="FB2" s="727"/>
      <c r="FC2" s="450" t="s">
        <v>1905</v>
      </c>
      <c r="FD2" s="421" t="s">
        <v>1906</v>
      </c>
      <c r="FE2" s="22"/>
    </row>
    <row r="3" spans="1:214" ht="101" customHeight="1" thickBot="1" x14ac:dyDescent="0.9">
      <c r="A3" s="296" t="s">
        <v>433</v>
      </c>
      <c r="B3" s="312" t="str">
        <f>overview_of_services!B1</f>
        <v>Code</v>
      </c>
      <c r="C3" s="340" t="str">
        <f>overview_of_services!C1</f>
        <v>Service group</v>
      </c>
      <c r="D3" s="340" t="str">
        <f>overview_of_services!D1</f>
        <v>Smart ready service</v>
      </c>
      <c r="E3" s="340" t="str">
        <f>LINK!C942</f>
        <v>Service included in the selected method (A/B/custom): 0 - not included, 1 - included</v>
      </c>
      <c r="F3" s="340" t="str">
        <f>LINK!C979</f>
        <v>1 - This domain is present; 2 - This domain is absent but mandatory; 0 - This domain is absent and not mandatory</v>
      </c>
      <c r="G3" s="340" t="str">
        <f>LINK!C978</f>
        <v>TRIAGE: 1 - This service affects maximum obtainable score, even if service is not applicable in this building;  0 - This service does not affect maximum obtainable score when not present in building</v>
      </c>
      <c r="H3" s="415"/>
      <c r="I3" s="341" t="str">
        <f>LINK!C943</f>
        <v>Service applicable in your building? - to be assessed by the assessor: 1 - applicable; 0 - not applicable</v>
      </c>
      <c r="J3" s="341" t="str">
        <f>LINK!C944</f>
        <v xml:space="preserve">Main functionality level as inspected by SRI assessor </v>
      </c>
      <c r="K3" s="341" t="str">
        <f>LINK!C945</f>
        <v>share (default = 100% means applicable throughout the building)</v>
      </c>
      <c r="L3" s="342" t="str">
        <f>LINK!C946</f>
        <v>Optional: additional functionality level in part of the building</v>
      </c>
      <c r="M3" s="340" t="str">
        <f>LINK!C947</f>
        <v>Share of additional functionality level</v>
      </c>
      <c r="N3" s="340" t="str">
        <f>LINK!C948</f>
        <v>Warnings</v>
      </c>
      <c r="O3" s="340" t="str">
        <f>overview_of_services!E1</f>
        <v>Functionality level 0 (as non-smart default)</v>
      </c>
      <c r="P3" s="340" t="str">
        <f>overview_of_services!F1</f>
        <v>Functionality level 1</v>
      </c>
      <c r="Q3" s="340" t="str">
        <f>overview_of_services!G1</f>
        <v>Functionality level 2</v>
      </c>
      <c r="R3" s="340" t="str">
        <f>overview_of_services!H1</f>
        <v>Functionality level 3</v>
      </c>
      <c r="S3" s="340" t="str">
        <f>overview_of_services!I1</f>
        <v>Functionality level 4</v>
      </c>
      <c r="T3" s="340" t="str">
        <f>LINK!C950</f>
        <v>Service part of the method and domain selection?</v>
      </c>
      <c r="U3" s="340" t="str">
        <f>LINK!C953</f>
        <v>Service applicable?</v>
      </c>
      <c r="V3" s="343"/>
      <c r="W3" s="343"/>
      <c r="X3" s="344" t="str">
        <f>LINK!C951</f>
        <v>Optional feedback: Estimated assessment time (minutes)</v>
      </c>
      <c r="Y3" s="344" t="str">
        <f>LINK!C952</f>
        <v>Optional: assessor's comments</v>
      </c>
      <c r="Z3" s="312" t="s">
        <v>1907</v>
      </c>
      <c r="AA3" s="301" t="s">
        <v>1908</v>
      </c>
      <c r="AB3" s="302" t="s">
        <v>1909</v>
      </c>
      <c r="AC3" s="303" t="s">
        <v>1910</v>
      </c>
      <c r="AD3" s="303" t="s">
        <v>1911</v>
      </c>
      <c r="AE3" s="302" t="s">
        <v>1912</v>
      </c>
      <c r="AF3" s="302" t="s">
        <v>1913</v>
      </c>
      <c r="AG3" s="304" t="s">
        <v>1914</v>
      </c>
      <c r="AH3" s="304" t="s">
        <v>1915</v>
      </c>
      <c r="AI3" s="304" t="s">
        <v>1493</v>
      </c>
      <c r="AJ3" s="304" t="s">
        <v>1496</v>
      </c>
      <c r="AK3" s="304" t="s">
        <v>1916</v>
      </c>
      <c r="AL3" s="304" t="s">
        <v>1917</v>
      </c>
      <c r="AM3" s="304" t="s">
        <v>1918</v>
      </c>
      <c r="AN3" s="302" t="s">
        <v>1913</v>
      </c>
      <c r="AO3" s="305" t="s">
        <v>1914</v>
      </c>
      <c r="AP3" s="305" t="s">
        <v>1915</v>
      </c>
      <c r="AQ3" s="305" t="s">
        <v>1493</v>
      </c>
      <c r="AR3" s="305" t="s">
        <v>1496</v>
      </c>
      <c r="AS3" s="305" t="s">
        <v>1916</v>
      </c>
      <c r="AT3" s="305" t="s">
        <v>1917</v>
      </c>
      <c r="AU3" s="305" t="s">
        <v>1918</v>
      </c>
      <c r="AV3" s="306"/>
      <c r="AW3" s="307" t="s">
        <v>1912</v>
      </c>
      <c r="AX3" s="307" t="s">
        <v>1913</v>
      </c>
      <c r="AY3" s="304" t="s">
        <v>1914</v>
      </c>
      <c r="AZ3" s="304" t="s">
        <v>1915</v>
      </c>
      <c r="BA3" s="304" t="s">
        <v>1493</v>
      </c>
      <c r="BB3" s="304" t="s">
        <v>1496</v>
      </c>
      <c r="BC3" s="304" t="s">
        <v>1916</v>
      </c>
      <c r="BD3" s="304" t="s">
        <v>1917</v>
      </c>
      <c r="BE3" s="304" t="s">
        <v>1918</v>
      </c>
      <c r="BF3" s="308"/>
      <c r="BG3" s="304" t="s">
        <v>1914</v>
      </c>
      <c r="BH3" s="304" t="s">
        <v>1915</v>
      </c>
      <c r="BI3" s="304" t="s">
        <v>1493</v>
      </c>
      <c r="BJ3" s="304" t="s">
        <v>1496</v>
      </c>
      <c r="BK3" s="304" t="s">
        <v>1916</v>
      </c>
      <c r="BL3" s="304" t="s">
        <v>1917</v>
      </c>
      <c r="BM3" s="304" t="s">
        <v>1918</v>
      </c>
      <c r="BN3" s="304"/>
      <c r="BO3" s="305" t="s">
        <v>1914</v>
      </c>
      <c r="BP3" s="305" t="s">
        <v>1915</v>
      </c>
      <c r="BQ3" s="305" t="s">
        <v>1493</v>
      </c>
      <c r="BR3" s="305" t="s">
        <v>1496</v>
      </c>
      <c r="BS3" s="305" t="s">
        <v>1916</v>
      </c>
      <c r="BT3" s="305" t="s">
        <v>1917</v>
      </c>
      <c r="BU3" s="305" t="s">
        <v>1918</v>
      </c>
      <c r="BV3" s="305"/>
      <c r="BW3" s="304" t="s">
        <v>1914</v>
      </c>
      <c r="BX3" s="304" t="s">
        <v>1915</v>
      </c>
      <c r="BY3" s="304" t="s">
        <v>1493</v>
      </c>
      <c r="BZ3" s="304" t="s">
        <v>1496</v>
      </c>
      <c r="CA3" s="304" t="s">
        <v>1916</v>
      </c>
      <c r="CB3" s="304" t="s">
        <v>1917</v>
      </c>
      <c r="CC3" s="304" t="s">
        <v>1918</v>
      </c>
      <c r="CD3" s="305"/>
      <c r="CE3" s="309" t="s">
        <v>1913</v>
      </c>
      <c r="CF3" s="304" t="s">
        <v>1914</v>
      </c>
      <c r="CG3" s="304" t="s">
        <v>1915</v>
      </c>
      <c r="CH3" s="304" t="s">
        <v>1493</v>
      </c>
      <c r="CI3" s="304" t="s">
        <v>1496</v>
      </c>
      <c r="CJ3" s="304" t="s">
        <v>1916</v>
      </c>
      <c r="CK3" s="304" t="s">
        <v>1917</v>
      </c>
      <c r="CL3" s="304" t="s">
        <v>1918</v>
      </c>
      <c r="CM3" s="310" t="s">
        <v>1919</v>
      </c>
      <c r="CN3" s="308"/>
      <c r="CO3" s="308"/>
      <c r="CP3" s="304" t="s">
        <v>1914</v>
      </c>
      <c r="CQ3" s="304" t="s">
        <v>1915</v>
      </c>
      <c r="CR3" s="304" t="s">
        <v>1493</v>
      </c>
      <c r="CS3" s="304" t="s">
        <v>1496</v>
      </c>
      <c r="CT3" s="304" t="s">
        <v>1916</v>
      </c>
      <c r="CU3" s="304" t="s">
        <v>1917</v>
      </c>
      <c r="CV3" s="304" t="s">
        <v>1918</v>
      </c>
      <c r="CW3" s="308"/>
      <c r="CX3" s="304" t="s">
        <v>1914</v>
      </c>
      <c r="CY3" s="304" t="s">
        <v>1915</v>
      </c>
      <c r="CZ3" s="304" t="s">
        <v>1493</v>
      </c>
      <c r="DA3" s="304" t="s">
        <v>1496</v>
      </c>
      <c r="DB3" s="304" t="s">
        <v>1916</v>
      </c>
      <c r="DC3" s="304" t="s">
        <v>1917</v>
      </c>
      <c r="DD3" s="304" t="s">
        <v>1918</v>
      </c>
      <c r="DE3" s="309" t="s">
        <v>1913</v>
      </c>
      <c r="DF3" s="304" t="s">
        <v>1914</v>
      </c>
      <c r="DG3" s="304" t="s">
        <v>1915</v>
      </c>
      <c r="DH3" s="304" t="s">
        <v>1493</v>
      </c>
      <c r="DI3" s="304" t="s">
        <v>1496</v>
      </c>
      <c r="DJ3" s="304" t="s">
        <v>1916</v>
      </c>
      <c r="DK3" s="304" t="s">
        <v>1917</v>
      </c>
      <c r="DL3" s="304" t="s">
        <v>1918</v>
      </c>
      <c r="DM3" s="310" t="s">
        <v>1919</v>
      </c>
      <c r="DN3" s="304" t="str">
        <f>LINK!C966</f>
        <v>Energy efficiency</v>
      </c>
      <c r="DO3" s="304" t="str">
        <f>LINK!C967</f>
        <v>Energy flexibility and storage</v>
      </c>
      <c r="DP3" s="304" t="str">
        <f>LINK!C968</f>
        <v>Comfort</v>
      </c>
      <c r="DQ3" s="304" t="str">
        <f>LINK!C969</f>
        <v>Convenience</v>
      </c>
      <c r="DR3" s="304" t="str">
        <f>LINK!C970</f>
        <v>Health, well-being and accessibility</v>
      </c>
      <c r="DS3" s="304" t="str">
        <f>LINK!C971</f>
        <v>Maintenance and fault prediction</v>
      </c>
      <c r="DT3" s="311" t="str">
        <f>LINK!C972</f>
        <v>Information to occupants</v>
      </c>
      <c r="DU3" s="431"/>
      <c r="DV3" s="433"/>
      <c r="DW3" s="452" t="s">
        <v>1487</v>
      </c>
      <c r="DX3" s="453" t="s">
        <v>1490</v>
      </c>
      <c r="DY3" s="453" t="s">
        <v>1493</v>
      </c>
      <c r="DZ3" s="453" t="s">
        <v>1496</v>
      </c>
      <c r="EA3" s="453" t="s">
        <v>1499</v>
      </c>
      <c r="EB3" s="453" t="s">
        <v>1502</v>
      </c>
      <c r="EC3" s="454" t="s">
        <v>1505</v>
      </c>
      <c r="ED3" s="452" t="s">
        <v>1487</v>
      </c>
      <c r="EE3" s="453" t="s">
        <v>1490</v>
      </c>
      <c r="EF3" s="453" t="s">
        <v>1493</v>
      </c>
      <c r="EG3" s="453" t="s">
        <v>1496</v>
      </c>
      <c r="EH3" s="453" t="s">
        <v>1499</v>
      </c>
      <c r="EI3" s="453" t="s">
        <v>1502</v>
      </c>
      <c r="EJ3" s="454" t="s">
        <v>1505</v>
      </c>
      <c r="EK3" s="452" t="s">
        <v>1487</v>
      </c>
      <c r="EL3" s="453" t="s">
        <v>1490</v>
      </c>
      <c r="EM3" s="453" t="s">
        <v>1493</v>
      </c>
      <c r="EN3" s="453" t="s">
        <v>1496</v>
      </c>
      <c r="EO3" s="453" t="s">
        <v>1499</v>
      </c>
      <c r="EP3" s="453" t="s">
        <v>1502</v>
      </c>
      <c r="EQ3" s="454" t="s">
        <v>1505</v>
      </c>
      <c r="ER3" s="452" t="s">
        <v>1920</v>
      </c>
      <c r="ES3" s="453" t="s">
        <v>1921</v>
      </c>
      <c r="ET3" s="454" t="s">
        <v>1922</v>
      </c>
      <c r="EU3" s="455" t="s">
        <v>1906</v>
      </c>
      <c r="EV3" s="452" t="s">
        <v>1487</v>
      </c>
      <c r="EW3" s="453" t="s">
        <v>1490</v>
      </c>
      <c r="EX3" s="453" t="s">
        <v>1493</v>
      </c>
      <c r="EY3" s="453" t="s">
        <v>1496</v>
      </c>
      <c r="EZ3" s="453" t="s">
        <v>1499</v>
      </c>
      <c r="FA3" s="453" t="s">
        <v>1502</v>
      </c>
      <c r="FB3" s="454" t="s">
        <v>1505</v>
      </c>
      <c r="FC3" s="456"/>
      <c r="FD3" s="421">
        <f ca="1">IF(N2=0,EU4,LINK!C837)</f>
        <v>0.43307082763556276</v>
      </c>
      <c r="FE3" s="22"/>
    </row>
    <row r="4" spans="1:214" ht="29.5" customHeight="1" thickBot="1" x14ac:dyDescent="0.9">
      <c r="A4" s="261" t="s">
        <v>1923</v>
      </c>
      <c r="B4" s="339"/>
      <c r="C4" s="261"/>
      <c r="D4" s="261"/>
      <c r="E4" s="261"/>
      <c r="F4" s="261"/>
      <c r="G4" s="262"/>
      <c r="H4" s="416"/>
      <c r="I4" s="261"/>
      <c r="O4" s="261"/>
      <c r="P4" s="261"/>
      <c r="Q4" s="261"/>
      <c r="R4" s="261"/>
      <c r="S4" s="261"/>
      <c r="T4" s="262"/>
      <c r="U4" s="262"/>
      <c r="W4" s="262"/>
      <c r="X4" s="262"/>
      <c r="Y4" s="262"/>
      <c r="Z4" s="262"/>
      <c r="AA4" s="264"/>
      <c r="AB4" s="264"/>
      <c r="AC4" s="261"/>
      <c r="AD4" s="261"/>
      <c r="AE4" s="261"/>
      <c r="AF4" s="261">
        <v>4</v>
      </c>
      <c r="AG4" s="262">
        <f t="shared" ref="AG4:AM4" ca="1" si="15">SUM(AG6:AG59)</f>
        <v>33</v>
      </c>
      <c r="AH4" s="262">
        <f t="shared" ca="1" si="15"/>
        <v>10</v>
      </c>
      <c r="AI4" s="262">
        <f t="shared" ca="1" si="15"/>
        <v>22</v>
      </c>
      <c r="AJ4" s="262">
        <f t="shared" ca="1" si="15"/>
        <v>33</v>
      </c>
      <c r="AK4" s="262">
        <f t="shared" ca="1" si="15"/>
        <v>15</v>
      </c>
      <c r="AL4" s="262">
        <f t="shared" ca="1" si="15"/>
        <v>10</v>
      </c>
      <c r="AM4" s="262">
        <f t="shared" ca="1" si="15"/>
        <v>10</v>
      </c>
      <c r="AO4" s="265">
        <f t="shared" ref="AO4:AT4" ca="1" si="16">SUMIF(AO6:AO104,"&lt;&gt;#N/A")</f>
        <v>0</v>
      </c>
      <c r="AP4" s="265">
        <f ca="1">SUMIF(AP6:AP104,"&lt;&gt;#N/A")</f>
        <v>0</v>
      </c>
      <c r="AQ4" s="265">
        <f t="shared" ca="1" si="16"/>
        <v>0</v>
      </c>
      <c r="AR4" s="265">
        <f t="shared" ca="1" si="16"/>
        <v>0</v>
      </c>
      <c r="AS4" s="265">
        <f t="shared" ca="1" si="16"/>
        <v>0</v>
      </c>
      <c r="AT4" s="265">
        <f t="shared" ca="1" si="16"/>
        <v>0</v>
      </c>
      <c r="AU4" s="265">
        <f t="shared" ref="AU4" ca="1" si="17">SUMIF(AU6:AU104,"&lt;&gt;#N/A")</f>
        <v>0</v>
      </c>
      <c r="AX4" s="266">
        <f>IF('Building Information'!G37=_general!C62,ROW(Weightings!A4),IF('Building Information'!G18=LINK!C106,ROW(Weightings!A28),ROW(Weightings!A49)))</f>
        <v>28</v>
      </c>
      <c r="AY4" s="263" t="str">
        <f ca="1">'Building Information'!G21</f>
        <v>West Europe</v>
      </c>
      <c r="BF4" s="263"/>
      <c r="BG4" s="267">
        <f t="shared" ref="BG4:BM4" ca="1" si="18">SUMIF(BG6:BG104,"&lt;&gt;#N/A")</f>
        <v>5.2201581381982649</v>
      </c>
      <c r="BH4" s="267">
        <f t="shared" ca="1" si="18"/>
        <v>1.8088526038138735</v>
      </c>
      <c r="BI4" s="267">
        <f t="shared" ca="1" si="18"/>
        <v>3.5599999999999996</v>
      </c>
      <c r="BJ4" s="267">
        <f t="shared" ca="1" si="18"/>
        <v>3.8000000000000012</v>
      </c>
      <c r="BK4" s="267">
        <f t="shared" ca="1" si="18"/>
        <v>2.4000000000000004</v>
      </c>
      <c r="BL4" s="267">
        <f t="shared" ca="1" si="18"/>
        <v>2.0654400149680829</v>
      </c>
      <c r="BM4" s="267">
        <f t="shared" ca="1" si="18"/>
        <v>1.4000000000000001</v>
      </c>
      <c r="BN4" s="267"/>
      <c r="BO4" s="267">
        <f t="shared" ref="BO4:BU4" si="19">SUMIF(BO6:BO104,"&lt;&gt;#N/A")</f>
        <v>0</v>
      </c>
      <c r="BP4" s="267">
        <f t="shared" si="19"/>
        <v>0</v>
      </c>
      <c r="BQ4" s="267">
        <f t="shared" si="19"/>
        <v>0</v>
      </c>
      <c r="BR4" s="267">
        <f t="shared" si="19"/>
        <v>0</v>
      </c>
      <c r="BS4" s="267">
        <f t="shared" si="19"/>
        <v>0</v>
      </c>
      <c r="BT4" s="267">
        <f t="shared" si="19"/>
        <v>0</v>
      </c>
      <c r="BU4" s="267">
        <f t="shared" si="19"/>
        <v>0</v>
      </c>
      <c r="BV4" s="267"/>
      <c r="BW4" s="267"/>
      <c r="BX4" s="267"/>
      <c r="BY4" s="267"/>
      <c r="BZ4" s="267"/>
      <c r="CA4" s="267"/>
      <c r="CB4" s="267"/>
      <c r="CC4" s="267"/>
      <c r="CD4" s="267"/>
      <c r="CE4" s="267"/>
      <c r="CF4" s="267">
        <f ca="1">SUMIF(CF6:CF104,"&lt;&gt;#N/A")</f>
        <v>0.8700263563663776</v>
      </c>
      <c r="CG4" s="267">
        <f ca="1">SUMIF(CG6:CG104,"&lt;&gt;#N/A")</f>
        <v>0.60295086793795782</v>
      </c>
      <c r="CH4" s="267">
        <f ca="1">SUMIF(CH6:CH104,"&lt;&gt;#N/A")</f>
        <v>0.29666666666666663</v>
      </c>
      <c r="CI4" s="267">
        <f t="shared" ref="CI4:CL4" ca="1" si="20">SUMIF(CI6:CI104,"&lt;&gt;#N/A")</f>
        <v>0.31666666666666665</v>
      </c>
      <c r="CJ4" s="267">
        <f t="shared" ca="1" si="20"/>
        <v>0.19999999999999998</v>
      </c>
      <c r="CK4" s="267">
        <f t="shared" ca="1" si="20"/>
        <v>0.34424000249468045</v>
      </c>
      <c r="CL4" s="267">
        <f t="shared" ca="1" si="20"/>
        <v>0.11666666666666668</v>
      </c>
      <c r="CM4" s="291">
        <f ca="1">SUM(CF4:CL4)</f>
        <v>2.747217226799016</v>
      </c>
      <c r="CP4" s="265">
        <f t="shared" ref="CP4:CU4" ca="1" si="21">SUMIF(CP6:CP104,"&lt;&gt;#N/A")</f>
        <v>52</v>
      </c>
      <c r="CQ4" s="265">
        <f t="shared" ca="1" si="21"/>
        <v>29</v>
      </c>
      <c r="CR4" s="265">
        <f t="shared" ca="1" si="21"/>
        <v>29</v>
      </c>
      <c r="CS4" s="265">
        <f t="shared" ca="1" si="21"/>
        <v>56</v>
      </c>
      <c r="CT4" s="265">
        <f t="shared" ca="1" si="21"/>
        <v>23</v>
      </c>
      <c r="CU4" s="265">
        <f t="shared" ca="1" si="21"/>
        <v>27</v>
      </c>
      <c r="CV4" s="265">
        <f t="shared" ref="CV4:DK4" ca="1" si="22">SUMIF(CV6:CV104,"&lt;&gt;#N/A")</f>
        <v>30</v>
      </c>
      <c r="CW4" s="267"/>
      <c r="CX4" s="267">
        <f t="shared" ca="1" si="22"/>
        <v>9.4363258750770207</v>
      </c>
      <c r="CY4" s="267">
        <f t="shared" ca="1" si="22"/>
        <v>7.1091232167770642</v>
      </c>
      <c r="CZ4" s="267">
        <f t="shared" ca="1" si="22"/>
        <v>4.7600000000000007</v>
      </c>
      <c r="DA4" s="267">
        <f t="shared" ca="1" si="22"/>
        <v>7.3000000000000007</v>
      </c>
      <c r="DB4" s="267">
        <f t="shared" ca="1" si="22"/>
        <v>3.8400000000000003</v>
      </c>
      <c r="DC4" s="267">
        <f t="shared" ca="1" si="22"/>
        <v>4.8833618212966732</v>
      </c>
      <c r="DD4" s="267">
        <f t="shared" ca="1" si="22"/>
        <v>4.2000000000000011</v>
      </c>
      <c r="DE4" s="267"/>
      <c r="DF4" s="267">
        <f ca="1">SUMIF(DF6:DF104,"&lt;&gt;#N/A")</f>
        <v>1.5727209791795045</v>
      </c>
      <c r="DG4" s="267">
        <f t="shared" ca="1" si="22"/>
        <v>2.3697077389256878</v>
      </c>
      <c r="DH4" s="267">
        <f t="shared" ca="1" si="22"/>
        <v>0.39666666666666661</v>
      </c>
      <c r="DI4" s="267">
        <f t="shared" ca="1" si="22"/>
        <v>0.6083333333333335</v>
      </c>
      <c r="DJ4" s="267">
        <f t="shared" ca="1" si="22"/>
        <v>0.3199999999999999</v>
      </c>
      <c r="DK4" s="267">
        <f t="shared" ca="1" si="22"/>
        <v>0.81389363688277871</v>
      </c>
      <c r="DL4" s="267">
        <f ca="1">SUMIF(DL6:DL104,"&lt;&gt;#N/A")</f>
        <v>0.35</v>
      </c>
      <c r="DM4" s="291">
        <f ca="1">SUM(DF4:DL4)</f>
        <v>6.4313223549879712</v>
      </c>
      <c r="DN4" s="436">
        <f t="shared" ref="DN4:DT4" ca="1" si="23">CF4/DF4</f>
        <v>0.55319816285548262</v>
      </c>
      <c r="DO4" s="436">
        <f t="shared" ca="1" si="23"/>
        <v>0.25444102579979205</v>
      </c>
      <c r="DP4" s="436">
        <f t="shared" ca="1" si="23"/>
        <v>0.74789915966386555</v>
      </c>
      <c r="DQ4" s="436">
        <f t="shared" ca="1" si="23"/>
        <v>0.52054794520547931</v>
      </c>
      <c r="DR4" s="436">
        <f t="shared" ca="1" si="23"/>
        <v>0.62500000000000011</v>
      </c>
      <c r="DS4" s="436">
        <f t="shared" ca="1" si="23"/>
        <v>0.42295453225697072</v>
      </c>
      <c r="DT4" s="436">
        <f t="shared" ca="1" si="23"/>
        <v>0.33333333333333343</v>
      </c>
      <c r="DU4" s="267"/>
      <c r="DV4" s="457" t="s">
        <v>223</v>
      </c>
      <c r="DW4" s="458">
        <f ca="1">SUM(BW6:BW15)+SUM(BW60:BW64)</f>
        <v>2.7173441214900458</v>
      </c>
      <c r="DX4" s="459">
        <f t="shared" ref="DX4:EC4" ca="1" si="24">SUM(BX6:BX15)+SUM(BX60:BX64)</f>
        <v>0.45721599300532823</v>
      </c>
      <c r="DY4" s="459">
        <f t="shared" ca="1" si="24"/>
        <v>0.8</v>
      </c>
      <c r="DZ4" s="459">
        <f t="shared" ca="1" si="24"/>
        <v>0.4</v>
      </c>
      <c r="EA4" s="459">
        <f t="shared" ca="1" si="24"/>
        <v>0.32</v>
      </c>
      <c r="EB4" s="459">
        <f t="shared" ca="1" si="24"/>
        <v>0.6928694589727199</v>
      </c>
      <c r="EC4" s="460">
        <f t="shared" ca="1" si="24"/>
        <v>0.22857142857142859</v>
      </c>
      <c r="ED4" s="458">
        <f ca="1">SUM(CX6:CX15)+SUM(CX60:CX64)</f>
        <v>4.7553522126075798</v>
      </c>
      <c r="EE4" s="459">
        <f t="shared" ref="EE4:EJ4" ca="1" si="25">SUM(CY6:CY15)+SUM(CY60:CY64)</f>
        <v>3.6577279440426254</v>
      </c>
      <c r="EF4" s="459">
        <f t="shared" ca="1" si="25"/>
        <v>1.28</v>
      </c>
      <c r="EG4" s="459">
        <f t="shared" ca="1" si="25"/>
        <v>0.8</v>
      </c>
      <c r="EH4" s="459">
        <f t="shared" ca="1" si="25"/>
        <v>0.48</v>
      </c>
      <c r="EI4" s="459">
        <f t="shared" ca="1" si="25"/>
        <v>1.3857389179454398</v>
      </c>
      <c r="EJ4" s="460">
        <f t="shared" ca="1" si="25"/>
        <v>0.34285714285714286</v>
      </c>
      <c r="EK4" s="461">
        <f ca="1">(SUM(DW4:DW12))/(SUM(ED4:ED12))</f>
        <v>0.55319816285548273</v>
      </c>
      <c r="EL4" s="462">
        <f t="shared" ref="EL4:EQ4" ca="1" si="26">(SUM(DX4:DX12))/(SUM(EE4:EE12))</f>
        <v>0.25444102579979205</v>
      </c>
      <c r="EM4" s="462">
        <f t="shared" ca="1" si="26"/>
        <v>0.74789915966386566</v>
      </c>
      <c r="EN4" s="462">
        <f t="shared" ca="1" si="26"/>
        <v>0.52054794520547942</v>
      </c>
      <c r="EO4" s="462">
        <f t="shared" ca="1" si="26"/>
        <v>0.62500000000000011</v>
      </c>
      <c r="EP4" s="462">
        <f t="shared" ca="1" si="26"/>
        <v>0.42295453225697066</v>
      </c>
      <c r="EQ4" s="463">
        <f t="shared" ca="1" si="26"/>
        <v>0.33333333333333337</v>
      </c>
      <c r="ER4" s="461">
        <f ca="1">EK4*EK5+EP4*EP5</f>
        <v>0.4880763475562267</v>
      </c>
      <c r="ES4" s="462">
        <f ca="1">EM4*EM5+EN4*EN5+EO4*EO5+EQ4*EQ5</f>
        <v>0.5566951095506697</v>
      </c>
      <c r="ET4" s="463">
        <f ca="1">EL4*EL5</f>
        <v>0.25444102579979205</v>
      </c>
      <c r="EU4" s="464">
        <f ca="1">ER4*ER5+ES4*ES5+ET4*ET5</f>
        <v>0.43307082763556276</v>
      </c>
      <c r="EV4" s="465">
        <f ca="1">DW4/ED4</f>
        <v>0.57142857142857151</v>
      </c>
      <c r="EW4" s="466">
        <f t="shared" ref="EW4:FB12" ca="1" si="27">DX4/EE4</f>
        <v>0.12500000000000003</v>
      </c>
      <c r="EX4" s="466">
        <f t="shared" ca="1" si="27"/>
        <v>0.625</v>
      </c>
      <c r="EY4" s="466">
        <f t="shared" ca="1" si="27"/>
        <v>0.5</v>
      </c>
      <c r="EZ4" s="466">
        <f t="shared" ca="1" si="27"/>
        <v>0.66666666666666674</v>
      </c>
      <c r="FA4" s="466">
        <f t="shared" ca="1" si="27"/>
        <v>0.5</v>
      </c>
      <c r="FB4" s="467">
        <f t="shared" ca="1" si="27"/>
        <v>0.66666666666666674</v>
      </c>
      <c r="FC4" s="468"/>
      <c r="FE4" s="22"/>
    </row>
    <row r="5" spans="1:214" s="349" customFormat="1" ht="22.25" customHeight="1" thickBot="1" x14ac:dyDescent="0.9">
      <c r="A5" s="393"/>
      <c r="B5" s="346"/>
      <c r="C5" s="347"/>
      <c r="D5" s="347"/>
      <c r="E5" s="347"/>
      <c r="F5" s="347"/>
      <c r="G5" s="347"/>
      <c r="H5" s="417"/>
      <c r="I5" s="347"/>
      <c r="J5" s="347"/>
      <c r="K5" s="347"/>
      <c r="L5" s="347"/>
      <c r="M5" s="347"/>
      <c r="N5" s="348" t="str">
        <f>IF(N2=0,"",IF(N2=1,"1 warning!",N2&amp;" warnings!"))</f>
        <v/>
      </c>
      <c r="O5" s="347"/>
      <c r="P5" s="347"/>
      <c r="Q5" s="347"/>
      <c r="R5" s="347"/>
      <c r="S5" s="347"/>
      <c r="T5" s="347"/>
      <c r="U5" s="347"/>
      <c r="V5" s="343"/>
      <c r="W5" s="347"/>
      <c r="X5" s="347"/>
      <c r="Y5" s="347"/>
      <c r="Z5" s="347"/>
      <c r="AA5" s="347"/>
      <c r="AB5" s="347"/>
      <c r="AC5" s="343"/>
      <c r="AD5" s="343"/>
      <c r="AE5" s="343"/>
      <c r="AF5" s="343"/>
      <c r="AG5" s="343"/>
      <c r="AH5" s="343"/>
      <c r="AI5" s="343"/>
      <c r="AJ5" s="343"/>
      <c r="AK5" s="343"/>
      <c r="AL5" s="343"/>
      <c r="AM5" s="343"/>
      <c r="AO5" s="343"/>
      <c r="AP5" s="343"/>
      <c r="AQ5" s="343"/>
      <c r="AR5" s="343"/>
      <c r="AS5" s="343"/>
      <c r="AT5" s="343"/>
      <c r="AU5" s="343"/>
      <c r="AX5" s="350"/>
      <c r="AY5" s="350"/>
      <c r="AZ5" s="350"/>
      <c r="BA5" s="350"/>
      <c r="BB5" s="350"/>
      <c r="BC5" s="350"/>
      <c r="BD5" s="350"/>
      <c r="BE5" s="350"/>
      <c r="BF5" s="343"/>
      <c r="BG5" s="343"/>
      <c r="BH5" s="343"/>
      <c r="BI5" s="343"/>
      <c r="BJ5" s="343"/>
      <c r="BK5" s="343"/>
      <c r="BL5" s="343"/>
      <c r="BM5" s="343"/>
      <c r="BN5" s="343"/>
      <c r="BO5" s="343"/>
      <c r="BP5" s="343"/>
      <c r="BQ5" s="343"/>
      <c r="BR5" s="343"/>
      <c r="BS5" s="343"/>
      <c r="BT5" s="343"/>
      <c r="BU5" s="343"/>
      <c r="BV5" s="343"/>
      <c r="BW5" s="343"/>
      <c r="BX5" s="343"/>
      <c r="BY5" s="343"/>
      <c r="BZ5" s="343"/>
      <c r="CA5" s="343"/>
      <c r="CB5" s="343"/>
      <c r="CC5" s="343"/>
      <c r="CD5" s="343"/>
      <c r="CE5" s="350"/>
      <c r="CF5" s="343">
        <f ca="1">INDIRECT(ADDRESS($CE6,CF$2,1,,"Weightings"))</f>
        <v>0.16666666666666666</v>
      </c>
      <c r="CG5" s="343">
        <f t="shared" ref="CG5:CL5" ca="1" si="28">INDIRECT(ADDRESS($CE6,CG$2,1,,"Weightings"))</f>
        <v>0.33333333333333331</v>
      </c>
      <c r="CH5" s="343">
        <f t="shared" ca="1" si="28"/>
        <v>8.3333333333333329E-2</v>
      </c>
      <c r="CI5" s="343">
        <f t="shared" ca="1" si="28"/>
        <v>8.3333333333333329E-2</v>
      </c>
      <c r="CJ5" s="343">
        <f t="shared" ca="1" si="28"/>
        <v>8.3333333333333329E-2</v>
      </c>
      <c r="CK5" s="343">
        <f t="shared" ca="1" si="28"/>
        <v>0.16666666666666666</v>
      </c>
      <c r="CL5" s="343">
        <f t="shared" ca="1" si="28"/>
        <v>8.3333333333333329E-2</v>
      </c>
      <c r="CM5" s="343"/>
      <c r="CN5" s="343"/>
      <c r="CO5" s="343"/>
      <c r="CP5" s="343"/>
      <c r="CQ5" s="343"/>
      <c r="CR5" s="343"/>
      <c r="CS5" s="343"/>
      <c r="CT5" s="343"/>
      <c r="CU5" s="343"/>
      <c r="CV5" s="343"/>
      <c r="CW5" s="343"/>
      <c r="CX5" s="343"/>
      <c r="CY5" s="343"/>
      <c r="CZ5" s="343"/>
      <c r="DA5" s="343"/>
      <c r="DB5" s="343"/>
      <c r="DC5" s="343"/>
      <c r="DD5" s="343"/>
      <c r="DE5" s="350"/>
      <c r="DF5" s="343"/>
      <c r="DG5" s="343"/>
      <c r="DH5" s="343"/>
      <c r="DI5" s="343"/>
      <c r="DJ5" s="343"/>
      <c r="DK5" s="343"/>
      <c r="DL5" s="343"/>
      <c r="DM5" s="343"/>
      <c r="DN5" s="443"/>
      <c r="DO5" s="443"/>
      <c r="DP5" s="443"/>
      <c r="DQ5" s="443"/>
      <c r="DR5" s="443"/>
      <c r="DS5" s="443"/>
      <c r="DT5" s="443"/>
      <c r="DU5" s="263"/>
      <c r="DV5" s="469" t="s">
        <v>226</v>
      </c>
      <c r="DW5" s="470">
        <f ca="1">SUM(BW16:BW20)+SUM(BW65:BW69)</f>
        <v>0.22863132011580023</v>
      </c>
      <c r="DX5" s="471">
        <f t="shared" ref="DX5:EC5" ca="1" si="29">SUM(BX16:BX20)+SUM(BX65:BX69)</f>
        <v>0.20516875573647775</v>
      </c>
      <c r="DY5" s="471">
        <f t="shared" ca="1" si="29"/>
        <v>0</v>
      </c>
      <c r="DZ5" s="471">
        <f t="shared" ca="1" si="29"/>
        <v>0.2</v>
      </c>
      <c r="EA5" s="471">
        <f t="shared" ca="1" si="29"/>
        <v>0</v>
      </c>
      <c r="EB5" s="471">
        <f t="shared" ca="1" si="29"/>
        <v>7.7728670343987102E-2</v>
      </c>
      <c r="EC5" s="472">
        <f t="shared" ca="1" si="29"/>
        <v>0.1142857142857143</v>
      </c>
      <c r="ED5" s="470">
        <f ca="1">SUM(CX16:CX20)+SUM(CX65:CX69)</f>
        <v>0.22863132011580023</v>
      </c>
      <c r="EE5" s="471">
        <f t="shared" ref="EE5:EJ5" ca="1" si="30">SUM(CY16:CY20)+SUM(CY65:CY69)</f>
        <v>0.30775313360471662</v>
      </c>
      <c r="EF5" s="471">
        <f t="shared" ca="1" si="30"/>
        <v>0</v>
      </c>
      <c r="EG5" s="471">
        <f t="shared" ca="1" si="30"/>
        <v>0.30000000000000004</v>
      </c>
      <c r="EH5" s="471">
        <f t="shared" ca="1" si="30"/>
        <v>0</v>
      </c>
      <c r="EI5" s="471">
        <f t="shared" ca="1" si="30"/>
        <v>0.1554573406879742</v>
      </c>
      <c r="EJ5" s="472">
        <f t="shared" ca="1" si="30"/>
        <v>0.34285714285714286</v>
      </c>
      <c r="EK5" s="473">
        <f ca="1">CF5/(CF5+CK5)</f>
        <v>0.5</v>
      </c>
      <c r="EL5" s="474">
        <f ca="1">CG5/CG5</f>
        <v>1</v>
      </c>
      <c r="EM5" s="474">
        <f ca="1">CH5/(CH5+CI5+CJ5+CL5)</f>
        <v>0.25</v>
      </c>
      <c r="EN5" s="474">
        <f ca="1">CI5/(CH5+CI5+CJ5+CL5)</f>
        <v>0.25</v>
      </c>
      <c r="EO5" s="474">
        <f ca="1">CJ5/(CH5+CI5+CJ5+CL5)</f>
        <v>0.25</v>
      </c>
      <c r="EP5" s="474">
        <f ca="1">CK5/(CF5+CK5)</f>
        <v>0.5</v>
      </c>
      <c r="EQ5" s="475">
        <f ca="1">CL5/(CH5+CI5+CJ5+CL5)</f>
        <v>0.25</v>
      </c>
      <c r="ER5" s="473">
        <f ca="1">(EK5+EP5)/SUM(EK5:EQ5)</f>
        <v>0.33333333333333331</v>
      </c>
      <c r="ES5" s="474">
        <f ca="1">(EM5+EN5+EO5+EQ5)/SUM(EK5:EQ5)</f>
        <v>0.33333333333333331</v>
      </c>
      <c r="ET5" s="475">
        <f ca="1">EL5/SUM(EK5:EQ5)</f>
        <v>0.33333333333333331</v>
      </c>
      <c r="EU5" s="476"/>
      <c r="EV5" s="477">
        <f t="shared" ref="EV5:EV12" ca="1" si="31">DW5/ED5</f>
        <v>1</v>
      </c>
      <c r="EW5" s="478">
        <f t="shared" ca="1" si="27"/>
        <v>0.66666666666666663</v>
      </c>
      <c r="EX5" s="478" t="e">
        <f t="shared" ca="1" si="27"/>
        <v>#DIV/0!</v>
      </c>
      <c r="EY5" s="478">
        <f t="shared" ca="1" si="27"/>
        <v>0.66666666666666663</v>
      </c>
      <c r="EZ5" s="478" t="e">
        <f t="shared" ca="1" si="27"/>
        <v>#DIV/0!</v>
      </c>
      <c r="FA5" s="478">
        <f t="shared" ca="1" si="27"/>
        <v>0.5</v>
      </c>
      <c r="FB5" s="479">
        <f t="shared" ca="1" si="27"/>
        <v>0.33333333333333337</v>
      </c>
      <c r="FC5" s="468"/>
      <c r="FD5" s="343"/>
    </row>
    <row r="6" spans="1:214" ht="78.5" customHeight="1" thickBot="1" x14ac:dyDescent="0.9">
      <c r="A6" s="351" t="s">
        <v>223</v>
      </c>
      <c r="B6" s="368" t="str">
        <f>overview_of_services!B4</f>
        <v>H-1a</v>
      </c>
      <c r="C6" s="369" t="str">
        <f>overview_of_services!C4</f>
        <v>Heat control - demand side</v>
      </c>
      <c r="D6" s="370" t="str">
        <f>overview_of_services!D4</f>
        <v>Heat emission control</v>
      </c>
      <c r="E6" s="371">
        <f>IF($H$2="A",overview_of_services!J4,IF($H$2="B",overview_of_services!K4,overview_of_services!L4))</f>
        <v>1</v>
      </c>
      <c r="F6" s="371">
        <f>IF('Building Information'!$G$48="","",'Building Information'!$G$48)</f>
        <v>1</v>
      </c>
      <c r="G6" s="371">
        <f>overview_of_services!N4</f>
        <v>0</v>
      </c>
      <c r="H6" s="418"/>
      <c r="I6" s="372">
        <v>1</v>
      </c>
      <c r="J6" s="372">
        <v>3</v>
      </c>
      <c r="K6" s="373">
        <v>1</v>
      </c>
      <c r="L6" s="374"/>
      <c r="M6" s="375">
        <f>1-K6</f>
        <v>0</v>
      </c>
      <c r="N6" s="394" t="str">
        <f>IF(AND(U6=1,NOT(F6=2),OR(J6="",J6&lt;0,J6&gt;AC6,AND(M6&gt;0,OR(L6="",L6&lt;0,L6&gt;AC6)),K6&gt;1,K6&lt;0)),_general!$A$83,"")</f>
        <v/>
      </c>
      <c r="O6" s="376" t="str">
        <f>VLOOKUP($B6,overview_of_services!$B$4:$I$111,4,)</f>
        <v>No automatic control</v>
      </c>
      <c r="P6" s="376" t="str">
        <f>VLOOKUP($B6,overview_of_services!$B$4:$I$111,5,)</f>
        <v>Central automatic control (e.g. central thermostat)</v>
      </c>
      <c r="Q6" s="376" t="str">
        <f>VLOOKUP($B6,overview_of_services!$B$4:$I$111,6,)</f>
        <v>Individual room control (e.g. thermostatic valves, or electronic controller)</v>
      </c>
      <c r="R6" s="376" t="str">
        <f>VLOOKUP($B6,overview_of_services!$B$4:$I$111,7,)</f>
        <v>Individual room control with communication between controllers and to BACS</v>
      </c>
      <c r="S6" s="376" t="str">
        <f>VLOOKUP($B6,overview_of_services!$B$4:$I$111,8,)</f>
        <v>Individual room control with communication and occupancy detection</v>
      </c>
      <c r="T6" s="377">
        <f t="shared" ref="T6:T70" si="32">IF(OR(E6=0,OR(F6=0,F6=2)),0,1)</f>
        <v>1</v>
      </c>
      <c r="U6" s="378">
        <f>IF(AND(T6=1,I6=1),1,0)</f>
        <v>1</v>
      </c>
      <c r="X6" s="260"/>
      <c r="Y6" s="260" t="s">
        <v>1969</v>
      </c>
      <c r="Z6" s="345">
        <f>IF(OR(AND(F6=1,E6=1,G6=1),AND(F6=1,E6=1,G6=0,I6=1),AND(F6=2,E6=1,G6=1)),1,0)</f>
        <v>1</v>
      </c>
      <c r="AA6" s="270">
        <f>IF(U6=1,J6,0)</f>
        <v>3</v>
      </c>
      <c r="AB6" s="270">
        <f>IF(U6=1,L6,0)</f>
        <v>0</v>
      </c>
      <c r="AC6" s="270">
        <f t="shared" ref="AC6:AC37" si="33">ISTEXT(O6)+ISTEXT(P6)+ISTEXT(Q6)+ISTEXT(R6)+ISTEXT(S6)-1</f>
        <v>4</v>
      </c>
      <c r="AD6" s="270">
        <f>IF(Z6=1,AC6,0)</f>
        <v>4</v>
      </c>
      <c r="AE6" s="270" t="str">
        <f>VLOOKUP($B6,overview_of_services!$B$4:$R$111,$AE$2,FALSE)</f>
        <v>H</v>
      </c>
      <c r="AF6" s="270">
        <f t="shared" ref="AF6:AF37" ca="1" si="34">VLOOKUP(B6,INDIRECT("'"&amp;AE6&amp;"'!"&amp;"C1:Z400"),$AF$2,0)+AA6+$AF$4</f>
        <v>11</v>
      </c>
      <c r="AG6" s="270">
        <f ca="1">IF($U6=1,INDIRECT(ADDRESS($AF6,AG$2,1,,$AE6)),0)</f>
        <v>2</v>
      </c>
      <c r="AH6" s="270">
        <f t="shared" ref="AH6:AM21" ca="1" si="35">IF($U6=1,INDIRECT(ADDRESS($AF6,AH$2,1,,$AE6)),0)</f>
        <v>0</v>
      </c>
      <c r="AI6" s="270">
        <f t="shared" ca="1" si="35"/>
        <v>2</v>
      </c>
      <c r="AJ6" s="270">
        <f t="shared" ca="1" si="35"/>
        <v>3</v>
      </c>
      <c r="AK6" s="270">
        <f t="shared" ca="1" si="35"/>
        <v>2</v>
      </c>
      <c r="AL6" s="270">
        <f t="shared" ca="1" si="35"/>
        <v>1</v>
      </c>
      <c r="AM6" s="270">
        <f t="shared" ca="1" si="35"/>
        <v>0</v>
      </c>
      <c r="AN6" s="270">
        <f t="shared" ref="AN6:AN37" ca="1" si="36">VLOOKUP(B6,INDIRECT("'"&amp;AE6&amp;"'!"&amp;"C1:Z400"),$AF$2,0)+AB6+$AF$4</f>
        <v>8</v>
      </c>
      <c r="AO6" s="270">
        <f ca="1">IF($U6=1,INDIRECT(ADDRESS($AN6,AO$2,1,,$AE6)),0)</f>
        <v>0</v>
      </c>
      <c r="AP6" s="270">
        <f t="shared" ref="AP6:AU21" ca="1" si="37">IF($U6=1,INDIRECT(ADDRESS($AN6,AP$2,1,,$AE6)),0)</f>
        <v>0</v>
      </c>
      <c r="AQ6" s="270">
        <f t="shared" ca="1" si="37"/>
        <v>0</v>
      </c>
      <c r="AR6" s="270">
        <f t="shared" ca="1" si="37"/>
        <v>0</v>
      </c>
      <c r="AS6" s="270">
        <f t="shared" ca="1" si="37"/>
        <v>0</v>
      </c>
      <c r="AT6" s="270">
        <f t="shared" ca="1" si="37"/>
        <v>0</v>
      </c>
      <c r="AU6" s="270">
        <f t="shared" ca="1" si="37"/>
        <v>0</v>
      </c>
      <c r="AV6" s="271"/>
      <c r="AW6" s="271" t="s">
        <v>1924</v>
      </c>
      <c r="AX6" s="272">
        <f>VLOOKUP(AE6,_general!$A$65:$B$73,2,FALSE)+$AX$4</f>
        <v>33</v>
      </c>
      <c r="AY6" s="273">
        <f ca="1">INDIRECT(ADDRESS($AX6,AY$2,1,,"Weightings"))</f>
        <v>0.33966801518625572</v>
      </c>
      <c r="AZ6" s="273">
        <f t="shared" ref="AZ6:BE21" ca="1" si="38">INDIRECT(ADDRESS($AX6,AZ$2,1,,"Weightings"))</f>
        <v>0.45721599300532823</v>
      </c>
      <c r="BA6" s="273">
        <f t="shared" ca="1" si="38"/>
        <v>0.16</v>
      </c>
      <c r="BB6" s="273">
        <f t="shared" ca="1" si="38"/>
        <v>0.1</v>
      </c>
      <c r="BC6" s="273">
        <f t="shared" ca="1" si="38"/>
        <v>0.16</v>
      </c>
      <c r="BD6" s="273">
        <f t="shared" ca="1" si="38"/>
        <v>0.34643472948635995</v>
      </c>
      <c r="BE6" s="273">
        <f t="shared" ca="1" si="38"/>
        <v>0.1142857142857143</v>
      </c>
      <c r="BF6" s="274"/>
      <c r="BG6" s="275">
        <f ca="1">AG6*AY6</f>
        <v>0.67933603037251145</v>
      </c>
      <c r="BH6" s="275">
        <f t="shared" ref="BH6:BM6" ca="1" si="39">AH6*AZ6</f>
        <v>0</v>
      </c>
      <c r="BI6" s="275">
        <f t="shared" ca="1" si="39"/>
        <v>0.32</v>
      </c>
      <c r="BJ6" s="275">
        <f t="shared" ca="1" si="39"/>
        <v>0.30000000000000004</v>
      </c>
      <c r="BK6" s="275">
        <f t="shared" ca="1" si="39"/>
        <v>0.32</v>
      </c>
      <c r="BL6" s="275">
        <f t="shared" ca="1" si="39"/>
        <v>0.34643472948635995</v>
      </c>
      <c r="BM6" s="275">
        <f t="shared" ca="1" si="39"/>
        <v>0</v>
      </c>
      <c r="BN6" s="276"/>
      <c r="BO6" s="277">
        <f>IF($M6&gt;0,AO6*AY6,0)</f>
        <v>0</v>
      </c>
      <c r="BP6" s="277">
        <f t="shared" ref="BP6:BU6" si="40">IF($M6&gt;0,AP6*AZ6,0)</f>
        <v>0</v>
      </c>
      <c r="BQ6" s="277">
        <f t="shared" si="40"/>
        <v>0</v>
      </c>
      <c r="BR6" s="277">
        <f t="shared" si="40"/>
        <v>0</v>
      </c>
      <c r="BS6" s="277">
        <f t="shared" si="40"/>
        <v>0</v>
      </c>
      <c r="BT6" s="277">
        <f t="shared" si="40"/>
        <v>0</v>
      </c>
      <c r="BU6" s="277">
        <f t="shared" si="40"/>
        <v>0</v>
      </c>
      <c r="BV6" s="277"/>
      <c r="BW6" s="277">
        <f ca="1">(BG6*$K6+BO6*$M6)</f>
        <v>0.67933603037251145</v>
      </c>
      <c r="BX6" s="277">
        <f t="shared" ref="BX6:CC6" ca="1" si="41">(BH6*$K6+BP6*$M6)</f>
        <v>0</v>
      </c>
      <c r="BY6" s="277">
        <f t="shared" ca="1" si="41"/>
        <v>0.32</v>
      </c>
      <c r="BZ6" s="277">
        <f t="shared" ca="1" si="41"/>
        <v>0.30000000000000004</v>
      </c>
      <c r="CA6" s="277">
        <f t="shared" ca="1" si="41"/>
        <v>0.32</v>
      </c>
      <c r="CB6" s="277">
        <f t="shared" ca="1" si="41"/>
        <v>0.34643472948635995</v>
      </c>
      <c r="CC6" s="277">
        <f t="shared" ca="1" si="41"/>
        <v>0</v>
      </c>
      <c r="CD6" s="277"/>
      <c r="CE6" s="278">
        <f>$AX$4+18</f>
        <v>46</v>
      </c>
      <c r="CF6" s="275">
        <f t="shared" ref="CF6:CF37" ca="1" si="42">INDIRECT(ADDRESS($CE6,CF$2,1,,"Weightings"))*(BG6*$K6+BO6*$M6)</f>
        <v>0.1132226717287519</v>
      </c>
      <c r="CG6" s="275">
        <f t="shared" ref="CG6:CG37" ca="1" si="43">INDIRECT(ADDRESS($CE6,CG$2,1,,"Weightings"))*(BH6*$K6+BP6*$M6)</f>
        <v>0</v>
      </c>
      <c r="CH6" s="275">
        <f t="shared" ref="CH6:CH37" ca="1" si="44">INDIRECT(ADDRESS($CE6,CH$2,1,,"Weightings"))*(BI6*$K6+BQ6*$M6)</f>
        <v>2.6666666666666665E-2</v>
      </c>
      <c r="CI6" s="275">
        <f t="shared" ref="CI6:CI37" ca="1" si="45">INDIRECT(ADDRESS($CE6,CI$2,1,,"Weightings"))*(BJ6*$K6+BR6*$M6)</f>
        <v>2.5000000000000001E-2</v>
      </c>
      <c r="CJ6" s="275">
        <f t="shared" ref="CJ6:CJ37" ca="1" si="46">INDIRECT(ADDRESS($CE6,CJ$2,1,,"Weightings"))*(BK6*$K6+BS6*$M6)</f>
        <v>2.6666666666666665E-2</v>
      </c>
      <c r="CK6" s="275">
        <f t="shared" ref="CK6:CK37" ca="1" si="47">INDIRECT(ADDRESS($CE6,CK$2,1,,"Weightings"))*(BL6*$K6+BT6*$M6)</f>
        <v>5.7739121581059989E-2</v>
      </c>
      <c r="CL6" s="275">
        <f t="shared" ref="CL6:CL37" ca="1" si="48">INDIRECT(ADDRESS($CE6,CL$2,1,,"Weightings"))*(BM6*$K6+BU6*$M6)</f>
        <v>0</v>
      </c>
      <c r="CM6" s="279"/>
      <c r="CN6" s="270" t="str">
        <f>AE6</f>
        <v>H</v>
      </c>
      <c r="CO6" s="270">
        <f t="shared" ref="CO6:CO15" ca="1" si="49">VLOOKUP(B6,INDIRECT("'"&amp;AE6&amp;"'!"&amp;"C1:Z500"),$AF$2,0)+AD6+$AF$4</f>
        <v>12</v>
      </c>
      <c r="CP6" s="270">
        <f t="shared" ref="CP6:CV15" ca="1" si="50">IF(OR($T6=1,AND($F6=2,$E6=1,$G6=1)),INDIRECT(ADDRESS($CO6,CP$2,1,,$CN6)),0)</f>
        <v>3</v>
      </c>
      <c r="CQ6" s="270">
        <f t="shared" ca="1" si="50"/>
        <v>0</v>
      </c>
      <c r="CR6" s="270">
        <f t="shared" ca="1" si="50"/>
        <v>2</v>
      </c>
      <c r="CS6" s="270">
        <f t="shared" ca="1" si="50"/>
        <v>3</v>
      </c>
      <c r="CT6" s="270">
        <f t="shared" ca="1" si="50"/>
        <v>2</v>
      </c>
      <c r="CU6" s="270">
        <f t="shared" ca="1" si="50"/>
        <v>1</v>
      </c>
      <c r="CV6" s="270">
        <f t="shared" ca="1" si="50"/>
        <v>0</v>
      </c>
      <c r="CW6" s="279"/>
      <c r="CX6" s="275">
        <f ca="1">AY6*CP6</f>
        <v>1.0190040455587672</v>
      </c>
      <c r="CY6" s="275">
        <f t="shared" ref="CY6" ca="1" si="51">AZ6*CQ6</f>
        <v>0</v>
      </c>
      <c r="CZ6" s="275">
        <f t="shared" ref="CZ6" ca="1" si="52">BA6*CR6</f>
        <v>0.32</v>
      </c>
      <c r="DA6" s="275">
        <f t="shared" ref="DA6" ca="1" si="53">BB6*CS6</f>
        <v>0.30000000000000004</v>
      </c>
      <c r="DB6" s="275">
        <f t="shared" ref="DB6" ca="1" si="54">BC6*CT6</f>
        <v>0.32</v>
      </c>
      <c r="DC6" s="275">
        <f t="shared" ref="DC6" ca="1" si="55">BD6*CU6</f>
        <v>0.34643472948635995</v>
      </c>
      <c r="DD6" s="275">
        <f t="shared" ref="DD6" ca="1" si="56">BE6*CV6</f>
        <v>0</v>
      </c>
      <c r="DE6" s="280">
        <f t="shared" ref="DE6:DE37" si="57">CE6</f>
        <v>46</v>
      </c>
      <c r="DF6" s="275">
        <f t="shared" ref="DF6:DF37" ca="1" si="58">INDIRECT(ADDRESS($DE6,DF$2,1,,"Weightings"))*CX6</f>
        <v>0.16983400759312786</v>
      </c>
      <c r="DG6" s="275">
        <f t="shared" ref="DG6:DG37" ca="1" si="59">INDIRECT(ADDRESS($CE6,DG$2,1,,"Weightings"))*CY6</f>
        <v>0</v>
      </c>
      <c r="DH6" s="275">
        <f t="shared" ref="DH6:DH37" ca="1" si="60">INDIRECT(ADDRESS($CE6,DH$2,1,,"Weightings"))*CZ6</f>
        <v>2.6666666666666665E-2</v>
      </c>
      <c r="DI6" s="275">
        <f t="shared" ref="DI6:DI37" ca="1" si="61">INDIRECT(ADDRESS($CE6,DI$2,1,,"Weightings"))*DA6</f>
        <v>2.5000000000000001E-2</v>
      </c>
      <c r="DJ6" s="275">
        <f t="shared" ref="DJ6:DJ37" ca="1" si="62">INDIRECT(ADDRESS($CE6,DJ$2,1,,"Weightings"))*DB6</f>
        <v>2.6666666666666665E-2</v>
      </c>
      <c r="DK6" s="275">
        <f t="shared" ref="DK6:DK37" ca="1" si="63">INDIRECT(ADDRESS($CE6,DK$2,1,,"Weightings"))*DC6</f>
        <v>5.7739121581059989E-2</v>
      </c>
      <c r="DL6" s="275">
        <f t="shared" ref="DL6:DL37" ca="1" si="64">INDIRECT(ADDRESS($CE6,DL$2,1,,"Weightings"))*DD6</f>
        <v>0</v>
      </c>
      <c r="DV6" s="480" t="s">
        <v>229</v>
      </c>
      <c r="DW6" s="470">
        <f ca="1">SUM(BW21:BW30)+SUM(BW70:BW74)</f>
        <v>0</v>
      </c>
      <c r="DX6" s="471">
        <f t="shared" ref="DX6:EC6" ca="1" si="65">SUM(BX21:BX30)+SUM(BX70:BX74)</f>
        <v>0</v>
      </c>
      <c r="DY6" s="471">
        <f t="shared" ca="1" si="65"/>
        <v>0</v>
      </c>
      <c r="DZ6" s="471">
        <f t="shared" ca="1" si="65"/>
        <v>0</v>
      </c>
      <c r="EA6" s="471">
        <f t="shared" ca="1" si="65"/>
        <v>0</v>
      </c>
      <c r="EB6" s="471">
        <f t="shared" ca="1" si="65"/>
        <v>0</v>
      </c>
      <c r="EC6" s="472">
        <f t="shared" ca="1" si="65"/>
        <v>0</v>
      </c>
      <c r="ED6" s="470">
        <f ca="1">SUM(CX21:CX30)+SUM(CX70:CX74)</f>
        <v>0</v>
      </c>
      <c r="EE6" s="471">
        <f t="shared" ref="EE6:EJ6" ca="1" si="66">SUM(CY21:CY30)+SUM(CY70:CY74)</f>
        <v>0</v>
      </c>
      <c r="EF6" s="471">
        <f t="shared" ca="1" si="66"/>
        <v>0</v>
      </c>
      <c r="EG6" s="471">
        <f t="shared" ca="1" si="66"/>
        <v>0</v>
      </c>
      <c r="EH6" s="471">
        <f t="shared" ca="1" si="66"/>
        <v>0</v>
      </c>
      <c r="EI6" s="471">
        <f t="shared" ca="1" si="66"/>
        <v>0</v>
      </c>
      <c r="EJ6" s="472">
        <f t="shared" ca="1" si="66"/>
        <v>0</v>
      </c>
      <c r="EK6" s="481"/>
      <c r="EL6" s="481"/>
      <c r="EM6" s="481"/>
      <c r="EN6" s="481"/>
      <c r="EO6" s="481"/>
      <c r="EP6" s="481"/>
      <c r="EQ6" s="481"/>
      <c r="ER6" s="482"/>
      <c r="ES6" s="482"/>
      <c r="ET6" s="482"/>
      <c r="EU6" s="483"/>
      <c r="EV6" s="477" t="e">
        <f t="shared" ca="1" si="31"/>
        <v>#DIV/0!</v>
      </c>
      <c r="EW6" s="478" t="e">
        <f t="shared" ca="1" si="27"/>
        <v>#DIV/0!</v>
      </c>
      <c r="EX6" s="478" t="e">
        <f t="shared" ca="1" si="27"/>
        <v>#DIV/0!</v>
      </c>
      <c r="EY6" s="478" t="e">
        <f t="shared" ca="1" si="27"/>
        <v>#DIV/0!</v>
      </c>
      <c r="EZ6" s="478" t="e">
        <f t="shared" ca="1" si="27"/>
        <v>#DIV/0!</v>
      </c>
      <c r="FA6" s="478" t="e">
        <f t="shared" ca="1" si="27"/>
        <v>#DIV/0!</v>
      </c>
      <c r="FB6" s="479" t="e">
        <f t="shared" ca="1" si="27"/>
        <v>#DIV/0!</v>
      </c>
      <c r="FC6" s="468"/>
      <c r="FE6" s="22"/>
      <c r="FU6" s="426"/>
      <c r="FV6" s="426"/>
      <c r="FW6" s="426"/>
      <c r="FX6" s="426"/>
      <c r="FY6" s="426"/>
      <c r="FZ6" s="426"/>
      <c r="GA6" s="426"/>
      <c r="GB6" s="426"/>
      <c r="GE6" s="427"/>
      <c r="GF6" s="427"/>
      <c r="GG6" s="427"/>
      <c r="GM6" s="426"/>
      <c r="GN6" s="426"/>
      <c r="GO6" s="426"/>
    </row>
    <row r="7" spans="1:214" ht="89.25" thickBot="1" x14ac:dyDescent="0.9">
      <c r="A7" s="352" t="s">
        <v>223</v>
      </c>
      <c r="B7" s="379" t="str">
        <f>overview_of_services!B5</f>
        <v>H-1b</v>
      </c>
      <c r="C7" s="238" t="str">
        <f>overview_of_services!C5</f>
        <v>Heat control - demand side</v>
      </c>
      <c r="D7" s="8" t="str">
        <f>overview_of_services!D5</f>
        <v>Emission control for TABS (heating mode)</v>
      </c>
      <c r="E7" s="268">
        <f>IF($H$2="A",overview_of_services!J5,IF($H$2="B",overview_of_services!K5,overview_of_services!L5))</f>
        <v>1</v>
      </c>
      <c r="F7" s="268">
        <f>IF('Building Information'!$G$48="","",'Building Information'!$G$48)</f>
        <v>1</v>
      </c>
      <c r="G7" s="268">
        <f>overview_of_services!N5</f>
        <v>0</v>
      </c>
      <c r="H7" s="419"/>
      <c r="I7" s="372">
        <v>0</v>
      </c>
      <c r="J7" s="269">
        <v>1</v>
      </c>
      <c r="K7" s="125">
        <v>1</v>
      </c>
      <c r="L7" s="247"/>
      <c r="M7" s="124">
        <f>1-K7</f>
        <v>0</v>
      </c>
      <c r="N7" s="395" t="str">
        <f>IF(AND(U7=1,NOT(F7=2),OR(J7="",J7&lt;0,J7&gt;AC7,AND(M7&gt;0,OR(L7="",L7&lt;0,L7&gt;AC7)),K7&gt;1,K7&lt;0)),_general!$A$83,"")</f>
        <v/>
      </c>
      <c r="O7" s="56" t="str">
        <f>VLOOKUP($B7,overview_of_services!$B$4:$I$111,4,)</f>
        <v>No automatic control</v>
      </c>
      <c r="P7" s="56" t="str">
        <f>VLOOKUP($B7,overview_of_services!$B$4:$I$111,5,)</f>
        <v>Central automatic control</v>
      </c>
      <c r="Q7" s="56" t="str">
        <f>VLOOKUP($B7,overview_of_services!$B$4:$I$111,6,)</f>
        <v>Advanced central automatic control</v>
      </c>
      <c r="R7" s="56" t="str">
        <f>VLOOKUP($B7,overview_of_services!$B$4:$I$111,7,)</f>
        <v>Advanced central automatic control with intermittent operation and/or room temperature feedback control</v>
      </c>
      <c r="S7" s="56">
        <f>VLOOKUP($B7,overview_of_services!$B$4:$I$111,8,)</f>
        <v>0</v>
      </c>
      <c r="T7" s="377">
        <f t="shared" si="32"/>
        <v>1</v>
      </c>
      <c r="U7" s="380">
        <f t="shared" ref="U7:U70" si="67">IF(AND(T7=1,I7=1),1,0)</f>
        <v>0</v>
      </c>
      <c r="X7" s="259"/>
      <c r="Y7" s="260"/>
      <c r="Z7" s="345">
        <f t="shared" ref="Z7:Z70" si="68">IF(OR(AND(F7=1,E7=1,G7=1),AND(F7=1,E7=1,G7=0,I7=1),AND(F7=2,E7=1,G7=1)),1,0)</f>
        <v>0</v>
      </c>
      <c r="AA7" s="270">
        <f t="shared" ref="AA7:AA70" si="69">IF(U7=1,J7,0)</f>
        <v>0</v>
      </c>
      <c r="AB7" s="270">
        <f t="shared" ref="AB7:AB70" si="70">IF(U7=1,L7,0)</f>
        <v>0</v>
      </c>
      <c r="AC7" s="76">
        <f t="shared" si="33"/>
        <v>3</v>
      </c>
      <c r="AD7" s="76">
        <f t="shared" ref="AD7:AD59" si="71">IF(Z7=1,AC7,0)</f>
        <v>0</v>
      </c>
      <c r="AE7" s="76" t="str">
        <f>VLOOKUP($B7,overview_of_services!$B$4:$R$111,$AE$2,FALSE)</f>
        <v>H</v>
      </c>
      <c r="AF7" s="76">
        <f t="shared" ca="1" si="34"/>
        <v>25</v>
      </c>
      <c r="AG7" s="270">
        <f t="shared" ref="AG7:AM38" ca="1" si="72">IF($U7=1,INDIRECT(ADDRESS($AF7,AG$2,1,,$AE7)),0)</f>
        <v>0</v>
      </c>
      <c r="AH7" s="270">
        <f t="shared" ca="1" si="35"/>
        <v>0</v>
      </c>
      <c r="AI7" s="270">
        <f t="shared" ca="1" si="35"/>
        <v>0</v>
      </c>
      <c r="AJ7" s="270">
        <f t="shared" ca="1" si="35"/>
        <v>0</v>
      </c>
      <c r="AK7" s="270">
        <f t="shared" ca="1" si="35"/>
        <v>0</v>
      </c>
      <c r="AL7" s="270">
        <f t="shared" ca="1" si="35"/>
        <v>0</v>
      </c>
      <c r="AM7" s="270">
        <f t="shared" ca="1" si="35"/>
        <v>0</v>
      </c>
      <c r="AN7" s="270">
        <f t="shared" ca="1" si="36"/>
        <v>25</v>
      </c>
      <c r="AO7" s="270">
        <f t="shared" ref="AO7:AU38" ca="1" si="73">IF($U7=1,INDIRECT(ADDRESS($AN7,AO$2,1,,$AE7)),0)</f>
        <v>0</v>
      </c>
      <c r="AP7" s="270">
        <f t="shared" ca="1" si="37"/>
        <v>0</v>
      </c>
      <c r="AQ7" s="270">
        <f t="shared" ca="1" si="37"/>
        <v>0</v>
      </c>
      <c r="AR7" s="270">
        <f t="shared" ca="1" si="37"/>
        <v>0</v>
      </c>
      <c r="AS7" s="270">
        <f t="shared" ca="1" si="37"/>
        <v>0</v>
      </c>
      <c r="AT7" s="270">
        <f t="shared" ca="1" si="37"/>
        <v>0</v>
      </c>
      <c r="AU7" s="270">
        <f t="shared" ca="1" si="37"/>
        <v>0</v>
      </c>
      <c r="AV7" s="77"/>
      <c r="AW7" s="77" t="s">
        <v>1924</v>
      </c>
      <c r="AX7" s="78">
        <f>VLOOKUP(AE7,_general!$A$65:$B$73,2,FALSE)+$AX$4</f>
        <v>33</v>
      </c>
      <c r="AY7" s="79">
        <f t="shared" ref="AY7:BE36" ca="1" si="74">INDIRECT(ADDRESS($AX7,AY$2,1,,"Weightings"))</f>
        <v>0.33966801518625572</v>
      </c>
      <c r="AZ7" s="79">
        <f t="shared" ca="1" si="38"/>
        <v>0.45721599300532823</v>
      </c>
      <c r="BA7" s="79">
        <f t="shared" ca="1" si="38"/>
        <v>0.16</v>
      </c>
      <c r="BB7" s="79">
        <f t="shared" ca="1" si="38"/>
        <v>0.1</v>
      </c>
      <c r="BC7" s="79">
        <f t="shared" ca="1" si="38"/>
        <v>0.16</v>
      </c>
      <c r="BD7" s="79">
        <f t="shared" ca="1" si="38"/>
        <v>0.34643472948635995</v>
      </c>
      <c r="BE7" s="79">
        <f t="shared" ca="1" si="38"/>
        <v>0.1142857142857143</v>
      </c>
      <c r="BF7" s="130"/>
      <c r="BG7" s="128">
        <f ca="1">AG7*AY7</f>
        <v>0</v>
      </c>
      <c r="BH7" s="128">
        <f t="shared" ref="BH7:BH8" ca="1" si="75">AH7*AZ7</f>
        <v>0</v>
      </c>
      <c r="BI7" s="128">
        <f t="shared" ref="BI7:BI8" ca="1" si="76">AI7*BA7</f>
        <v>0</v>
      </c>
      <c r="BJ7" s="128">
        <f t="shared" ref="BJ7:BJ8" ca="1" si="77">AJ7*BB7</f>
        <v>0</v>
      </c>
      <c r="BK7" s="128">
        <f t="shared" ref="BK7:BK8" ca="1" si="78">AK7*BC7</f>
        <v>0</v>
      </c>
      <c r="BL7" s="128">
        <f t="shared" ref="BL7:BL8" ca="1" si="79">AL7*BD7</f>
        <v>0</v>
      </c>
      <c r="BM7" s="128">
        <f t="shared" ref="BM7:BM8" ca="1" si="80">AM7*BE7</f>
        <v>0</v>
      </c>
      <c r="BN7" s="132"/>
      <c r="BO7" s="128">
        <f>IF($M7&gt;0,AO7*AY7,0)</f>
        <v>0</v>
      </c>
      <c r="BP7" s="128">
        <f t="shared" ref="BP7:BP8" si="81">IF($M7&gt;0,AP7*AZ7,0)</f>
        <v>0</v>
      </c>
      <c r="BQ7" s="128">
        <f t="shared" ref="BQ7:BQ8" si="82">IF($M7&gt;0,AQ7*BA7,0)</f>
        <v>0</v>
      </c>
      <c r="BR7" s="128">
        <f t="shared" ref="BR7:BR8" si="83">IF($M7&gt;0,AR7*BB7,0)</f>
        <v>0</v>
      </c>
      <c r="BS7" s="128">
        <f t="shared" ref="BS7:BS8" si="84">IF($M7&gt;0,AS7*BC7,0)</f>
        <v>0</v>
      </c>
      <c r="BT7" s="128">
        <f t="shared" ref="BT7:BT8" si="85">IF($M7&gt;0,AT7*BD7,0)</f>
        <v>0</v>
      </c>
      <c r="BU7" s="128">
        <f t="shared" ref="BU7:BU8" si="86">IF($M7&gt;0,AU7*BE7,0)</f>
        <v>0</v>
      </c>
      <c r="BV7" s="128"/>
      <c r="BW7" s="277">
        <f t="shared" ref="BW7:BW70" ca="1" si="87">(BG7*$K7+BO7*$M7)</f>
        <v>0</v>
      </c>
      <c r="BX7" s="277">
        <f t="shared" ref="BX7:BX70" ca="1" si="88">(BH7*$K7+BP7*$M7)</f>
        <v>0</v>
      </c>
      <c r="BY7" s="277">
        <f t="shared" ref="BY7:BY70" ca="1" si="89">(BI7*$K7+BQ7*$M7)</f>
        <v>0</v>
      </c>
      <c r="BZ7" s="277">
        <f t="shared" ref="BZ7:BZ70" ca="1" si="90">(BJ7*$K7+BR7*$M7)</f>
        <v>0</v>
      </c>
      <c r="CA7" s="277">
        <f t="shared" ref="CA7:CA70" ca="1" si="91">(BK7*$K7+BS7*$M7)</f>
        <v>0</v>
      </c>
      <c r="CB7" s="277">
        <f t="shared" ref="CB7:CB70" ca="1" si="92">(BL7*$K7+BT7*$M7)</f>
        <v>0</v>
      </c>
      <c r="CC7" s="277">
        <f t="shared" ref="CC7:CC70" ca="1" si="93">(BM7*$K7+BU7*$M7)</f>
        <v>0</v>
      </c>
      <c r="CD7" s="128"/>
      <c r="CE7" s="129">
        <f t="shared" ref="CE7:CE70" si="94">$AX$4+18</f>
        <v>46</v>
      </c>
      <c r="CF7" s="80">
        <f t="shared" ca="1" si="42"/>
        <v>0</v>
      </c>
      <c r="CG7" s="80">
        <f t="shared" ca="1" si="43"/>
        <v>0</v>
      </c>
      <c r="CH7" s="80">
        <f t="shared" ca="1" si="44"/>
        <v>0</v>
      </c>
      <c r="CI7" s="80">
        <f t="shared" ca="1" si="45"/>
        <v>0</v>
      </c>
      <c r="CJ7" s="80">
        <f t="shared" ca="1" si="46"/>
        <v>0</v>
      </c>
      <c r="CK7" s="80">
        <f t="shared" ca="1" si="47"/>
        <v>0</v>
      </c>
      <c r="CL7" s="80">
        <f t="shared" ca="1" si="48"/>
        <v>0</v>
      </c>
      <c r="CM7" s="81"/>
      <c r="CN7" s="76" t="str">
        <f t="shared" ref="CN7:CN59" si="95">AE7</f>
        <v>H</v>
      </c>
      <c r="CO7" s="76">
        <f t="shared" ca="1" si="49"/>
        <v>25</v>
      </c>
      <c r="CP7" s="270">
        <f t="shared" ca="1" si="50"/>
        <v>0</v>
      </c>
      <c r="CQ7" s="270">
        <f t="shared" ca="1" si="50"/>
        <v>0</v>
      </c>
      <c r="CR7" s="270">
        <f t="shared" ca="1" si="50"/>
        <v>0</v>
      </c>
      <c r="CS7" s="270">
        <f t="shared" ca="1" si="50"/>
        <v>0</v>
      </c>
      <c r="CT7" s="270">
        <f t="shared" ca="1" si="50"/>
        <v>0</v>
      </c>
      <c r="CU7" s="270">
        <f t="shared" ca="1" si="50"/>
        <v>0</v>
      </c>
      <c r="CV7" s="270">
        <f t="shared" ca="1" si="50"/>
        <v>0</v>
      </c>
      <c r="CW7" s="81"/>
      <c r="CX7" s="80">
        <f t="shared" ref="CX7:CX59" ca="1" si="96">AY7*CP7</f>
        <v>0</v>
      </c>
      <c r="CY7" s="80">
        <f t="shared" ref="CY7:CY59" ca="1" si="97">AZ7*CQ7</f>
        <v>0</v>
      </c>
      <c r="CZ7" s="80">
        <f t="shared" ref="CZ7:CZ59" ca="1" si="98">BA7*CR7</f>
        <v>0</v>
      </c>
      <c r="DA7" s="80">
        <f t="shared" ref="DA7:DA59" ca="1" si="99">BB7*CS7</f>
        <v>0</v>
      </c>
      <c r="DB7" s="80">
        <f t="shared" ref="DB7:DB59" ca="1" si="100">BC7*CT7</f>
        <v>0</v>
      </c>
      <c r="DC7" s="80">
        <f t="shared" ref="DC7:DC59" ca="1" si="101">BD7*CU7</f>
        <v>0</v>
      </c>
      <c r="DD7" s="80">
        <f t="shared" ref="DD7:DD59" ca="1" si="102">BE7*CV7</f>
        <v>0</v>
      </c>
      <c r="DE7" s="191">
        <f t="shared" si="57"/>
        <v>46</v>
      </c>
      <c r="DF7" s="80">
        <f t="shared" ca="1" si="58"/>
        <v>0</v>
      </c>
      <c r="DG7" s="80">
        <f t="shared" ca="1" si="59"/>
        <v>0</v>
      </c>
      <c r="DH7" s="80">
        <f t="shared" ca="1" si="60"/>
        <v>0</v>
      </c>
      <c r="DI7" s="80">
        <f t="shared" ca="1" si="61"/>
        <v>0</v>
      </c>
      <c r="DJ7" s="80">
        <f t="shared" ca="1" si="62"/>
        <v>0</v>
      </c>
      <c r="DK7" s="80">
        <f t="shared" ca="1" si="63"/>
        <v>0</v>
      </c>
      <c r="DL7" s="80">
        <f t="shared" ca="1" si="64"/>
        <v>0</v>
      </c>
      <c r="DV7" s="484" t="s">
        <v>232</v>
      </c>
      <c r="DW7" s="470">
        <f ca="1">SUM(BW31:BW36)+SUM(BW75:BW79)</f>
        <v>1.425375803162825</v>
      </c>
      <c r="DX7" s="471">
        <f t="shared" ref="DX7:EC7" ca="1" si="103">SUM(BX31:BX36)+SUM(BX75:BX79)</f>
        <v>0</v>
      </c>
      <c r="DY7" s="471">
        <f t="shared" ca="1" si="103"/>
        <v>1.1200000000000001</v>
      </c>
      <c r="DZ7" s="471">
        <f t="shared" ca="1" si="103"/>
        <v>0.60000000000000009</v>
      </c>
      <c r="EA7" s="471">
        <f t="shared" ca="1" si="103"/>
        <v>1.1200000000000001</v>
      </c>
      <c r="EB7" s="471">
        <f t="shared" ca="1" si="103"/>
        <v>0.18172143781124897</v>
      </c>
      <c r="EC7" s="472">
        <f t="shared" ca="1" si="103"/>
        <v>0.1142857142857143</v>
      </c>
      <c r="ED7" s="470">
        <f ca="1">SUM(CX31:CX36)+SUM(CX75:CX79)</f>
        <v>1.9598917293488842</v>
      </c>
      <c r="EE7" s="471">
        <f t="shared" ref="EE7:EJ7" ca="1" si="104">SUM(CY31:CY36)+SUM(CY75:CY79)</f>
        <v>0</v>
      </c>
      <c r="EF7" s="471">
        <f t="shared" ca="1" si="104"/>
        <v>1.28</v>
      </c>
      <c r="EG7" s="471">
        <f t="shared" ca="1" si="104"/>
        <v>0.7</v>
      </c>
      <c r="EH7" s="471">
        <f t="shared" ca="1" si="104"/>
        <v>1.44</v>
      </c>
      <c r="EI7" s="471">
        <f t="shared" ca="1" si="104"/>
        <v>0.36344287562249794</v>
      </c>
      <c r="EJ7" s="472">
        <f t="shared" ca="1" si="104"/>
        <v>0.34285714285714286</v>
      </c>
      <c r="EK7" s="481"/>
      <c r="EL7" s="481"/>
      <c r="EM7" s="481"/>
      <c r="EN7" s="481"/>
      <c r="EO7" s="481"/>
      <c r="EP7" s="481"/>
      <c r="EQ7" s="481"/>
      <c r="ER7" s="482"/>
      <c r="ES7" s="482"/>
      <c r="ET7" s="482"/>
      <c r="EU7" s="483"/>
      <c r="EV7" s="477">
        <f t="shared" ca="1" si="31"/>
        <v>0.72727272727272729</v>
      </c>
      <c r="EW7" s="478" t="e">
        <f t="shared" ca="1" si="27"/>
        <v>#DIV/0!</v>
      </c>
      <c r="EX7" s="478">
        <f t="shared" ca="1" si="27"/>
        <v>0.87500000000000011</v>
      </c>
      <c r="EY7" s="478">
        <f t="shared" ca="1" si="27"/>
        <v>0.85714285714285732</v>
      </c>
      <c r="EZ7" s="478">
        <f t="shared" ca="1" si="27"/>
        <v>0.7777777777777779</v>
      </c>
      <c r="FA7" s="478">
        <f t="shared" ca="1" si="27"/>
        <v>0.5</v>
      </c>
      <c r="FB7" s="479">
        <f t="shared" ca="1" si="27"/>
        <v>0.33333333333333337</v>
      </c>
      <c r="FC7" s="468"/>
      <c r="FE7" s="426"/>
      <c r="FF7" s="426"/>
      <c r="FG7" s="426"/>
      <c r="FH7" s="426"/>
      <c r="FI7" s="426"/>
      <c r="FJ7" s="426"/>
      <c r="FK7" s="426"/>
      <c r="FL7" s="426"/>
      <c r="FM7" s="426"/>
      <c r="FN7" s="426"/>
      <c r="FO7" s="426"/>
      <c r="FP7" s="426"/>
      <c r="FQ7" s="426"/>
      <c r="FR7" s="426"/>
      <c r="FS7" s="426"/>
      <c r="FT7" s="426"/>
      <c r="FU7" s="426"/>
      <c r="FV7" s="426"/>
      <c r="FW7" s="426"/>
      <c r="FX7" s="426"/>
      <c r="FY7" s="426"/>
      <c r="FZ7" s="426"/>
      <c r="GA7" s="426"/>
      <c r="GB7" s="426"/>
      <c r="GE7" s="427"/>
      <c r="GF7" s="427"/>
      <c r="GG7" s="427"/>
      <c r="GM7" s="426"/>
      <c r="GN7" s="426"/>
      <c r="GO7" s="426"/>
    </row>
    <row r="8" spans="1:214" ht="75.5" customHeight="1" thickBot="1" x14ac:dyDescent="0.9">
      <c r="A8" s="353" t="s">
        <v>223</v>
      </c>
      <c r="B8" s="379" t="str">
        <f>overview_of_services!B6</f>
        <v>H-1c</v>
      </c>
      <c r="C8" s="238" t="str">
        <f>overview_of_services!C6</f>
        <v>Heat control - demand side</v>
      </c>
      <c r="D8" s="8" t="str">
        <f>overview_of_services!D6</f>
        <v>Control of distribution fluid temperature (supply or return air flow or water flow) - Similar function can be applied to the control of direct electric heating networks</v>
      </c>
      <c r="E8" s="268">
        <f>IF($H$2="A",overview_of_services!J6,IF($H$2="B",overview_of_services!K6,overview_of_services!L6))</f>
        <v>1</v>
      </c>
      <c r="F8" s="268">
        <f>IF('Building Information'!$G$48="","",'Building Information'!$G$48)</f>
        <v>1</v>
      </c>
      <c r="G8" s="268">
        <f>overview_of_services!N6</f>
        <v>0</v>
      </c>
      <c r="H8" s="419"/>
      <c r="I8" s="372">
        <v>1</v>
      </c>
      <c r="J8" s="269">
        <v>1</v>
      </c>
      <c r="K8" s="125">
        <v>1</v>
      </c>
      <c r="L8" s="247"/>
      <c r="M8" s="124">
        <f t="shared" ref="M8:M59" si="105">1-K8</f>
        <v>0</v>
      </c>
      <c r="N8" s="395" t="str">
        <f>IF(AND(U8=1,NOT(F8=2),OR(J8="",J8&lt;0,J8&gt;AC8,AND(M8&gt;0,OR(L8="",L8&lt;0,L8&gt;AC8)),K8&gt;1,K8&lt;0)),_general!$A$83,"")</f>
        <v/>
      </c>
      <c r="O8" s="56" t="str">
        <f>VLOOKUP($B8,overview_of_services!$B$4:$I$111,4,)</f>
        <v>No automatic control</v>
      </c>
      <c r="P8" s="56" t="str">
        <f>VLOOKUP($B8,overview_of_services!$B$4:$I$111,5,)</f>
        <v>Outside temperature compensated control</v>
      </c>
      <c r="Q8" s="56" t="str">
        <f>VLOOKUP($B8,overview_of_services!$B$4:$I$111,6,)</f>
        <v>Demand based control</v>
      </c>
      <c r="R8" s="56">
        <f>VLOOKUP($B8,overview_of_services!$B$4:$I$111,7,)</f>
        <v>0</v>
      </c>
      <c r="S8" s="56">
        <f>VLOOKUP($B8,overview_of_services!$B$4:$I$111,8,)</f>
        <v>0</v>
      </c>
      <c r="T8" s="377">
        <f t="shared" si="32"/>
        <v>1</v>
      </c>
      <c r="U8" s="380">
        <f t="shared" si="67"/>
        <v>1</v>
      </c>
      <c r="X8" s="259"/>
      <c r="Y8" s="738" t="s">
        <v>1978</v>
      </c>
      <c r="Z8" s="345">
        <f t="shared" si="68"/>
        <v>1</v>
      </c>
      <c r="AA8" s="270">
        <f t="shared" si="69"/>
        <v>1</v>
      </c>
      <c r="AB8" s="270">
        <f t="shared" si="70"/>
        <v>0</v>
      </c>
      <c r="AC8" s="76">
        <f t="shared" si="33"/>
        <v>2</v>
      </c>
      <c r="AD8" s="76">
        <f t="shared" si="71"/>
        <v>2</v>
      </c>
      <c r="AE8" s="76" t="str">
        <f>VLOOKUP($B8,overview_of_services!$B$4:$R$111,$AE$2,FALSE)</f>
        <v>H</v>
      </c>
      <c r="AF8" s="76">
        <f t="shared" ca="1" si="34"/>
        <v>40</v>
      </c>
      <c r="AG8" s="270">
        <f t="shared" ca="1" si="72"/>
        <v>1</v>
      </c>
      <c r="AH8" s="270">
        <f t="shared" ca="1" si="35"/>
        <v>0</v>
      </c>
      <c r="AI8" s="270">
        <f t="shared" ca="1" si="35"/>
        <v>1</v>
      </c>
      <c r="AJ8" s="270">
        <f t="shared" ca="1" si="35"/>
        <v>1</v>
      </c>
      <c r="AK8" s="270">
        <f t="shared" ca="1" si="35"/>
        <v>0</v>
      </c>
      <c r="AL8" s="270">
        <f t="shared" ca="1" si="35"/>
        <v>0</v>
      </c>
      <c r="AM8" s="270">
        <f t="shared" ca="1" si="35"/>
        <v>0</v>
      </c>
      <c r="AN8" s="270">
        <f t="shared" ca="1" si="36"/>
        <v>39</v>
      </c>
      <c r="AO8" s="270">
        <f t="shared" ca="1" si="73"/>
        <v>0</v>
      </c>
      <c r="AP8" s="270">
        <f t="shared" ca="1" si="37"/>
        <v>0</v>
      </c>
      <c r="AQ8" s="270">
        <f t="shared" ca="1" si="37"/>
        <v>0</v>
      </c>
      <c r="AR8" s="270">
        <f t="shared" ca="1" si="37"/>
        <v>0</v>
      </c>
      <c r="AS8" s="270">
        <f t="shared" ca="1" si="37"/>
        <v>0</v>
      </c>
      <c r="AT8" s="270">
        <f t="shared" ca="1" si="37"/>
        <v>0</v>
      </c>
      <c r="AU8" s="270">
        <f t="shared" ca="1" si="37"/>
        <v>0</v>
      </c>
      <c r="AV8" s="77"/>
      <c r="AW8" s="77" t="s">
        <v>1924</v>
      </c>
      <c r="AX8" s="78">
        <f>VLOOKUP(AE8,_general!$A$65:$B$73,2,FALSE)+$AX$4</f>
        <v>33</v>
      </c>
      <c r="AY8" s="79">
        <f t="shared" ca="1" si="74"/>
        <v>0.33966801518625572</v>
      </c>
      <c r="AZ8" s="79">
        <f t="shared" ca="1" si="38"/>
        <v>0.45721599300532823</v>
      </c>
      <c r="BA8" s="79">
        <f t="shared" ca="1" si="38"/>
        <v>0.16</v>
      </c>
      <c r="BB8" s="79">
        <f t="shared" ca="1" si="38"/>
        <v>0.1</v>
      </c>
      <c r="BC8" s="79">
        <f t="shared" ca="1" si="38"/>
        <v>0.16</v>
      </c>
      <c r="BD8" s="79">
        <f t="shared" ca="1" si="38"/>
        <v>0.34643472948635995</v>
      </c>
      <c r="BE8" s="79">
        <f t="shared" ca="1" si="38"/>
        <v>0.1142857142857143</v>
      </c>
      <c r="BF8" s="130"/>
      <c r="BG8" s="128">
        <f t="shared" ref="BG8:BG59" ca="1" si="106">AG8*AY8</f>
        <v>0.33966801518625572</v>
      </c>
      <c r="BH8" s="128">
        <f t="shared" ca="1" si="75"/>
        <v>0</v>
      </c>
      <c r="BI8" s="128">
        <f t="shared" ca="1" si="76"/>
        <v>0.16</v>
      </c>
      <c r="BJ8" s="128">
        <f t="shared" ca="1" si="77"/>
        <v>0.1</v>
      </c>
      <c r="BK8" s="128">
        <f t="shared" ca="1" si="78"/>
        <v>0</v>
      </c>
      <c r="BL8" s="128">
        <f t="shared" ca="1" si="79"/>
        <v>0</v>
      </c>
      <c r="BM8" s="128">
        <f t="shared" ca="1" si="80"/>
        <v>0</v>
      </c>
      <c r="BN8" s="132"/>
      <c r="BO8" s="128">
        <f t="shared" ref="BO8:BO59" si="107">IF($M8&gt;0,AO8*AY8,0)</f>
        <v>0</v>
      </c>
      <c r="BP8" s="128">
        <f t="shared" si="81"/>
        <v>0</v>
      </c>
      <c r="BQ8" s="128">
        <f t="shared" si="82"/>
        <v>0</v>
      </c>
      <c r="BR8" s="128">
        <f t="shared" si="83"/>
        <v>0</v>
      </c>
      <c r="BS8" s="128">
        <f t="shared" si="84"/>
        <v>0</v>
      </c>
      <c r="BT8" s="128">
        <f t="shared" si="85"/>
        <v>0</v>
      </c>
      <c r="BU8" s="128">
        <f t="shared" si="86"/>
        <v>0</v>
      </c>
      <c r="BV8" s="128"/>
      <c r="BW8" s="277">
        <f t="shared" ca="1" si="87"/>
        <v>0.33966801518625572</v>
      </c>
      <c r="BX8" s="277">
        <f t="shared" ca="1" si="88"/>
        <v>0</v>
      </c>
      <c r="BY8" s="277">
        <f t="shared" ca="1" si="89"/>
        <v>0.16</v>
      </c>
      <c r="BZ8" s="277">
        <f t="shared" ca="1" si="90"/>
        <v>0.1</v>
      </c>
      <c r="CA8" s="277">
        <f t="shared" ca="1" si="91"/>
        <v>0</v>
      </c>
      <c r="CB8" s="277">
        <f t="shared" ca="1" si="92"/>
        <v>0</v>
      </c>
      <c r="CC8" s="277">
        <f t="shared" ca="1" si="93"/>
        <v>0</v>
      </c>
      <c r="CD8" s="128"/>
      <c r="CE8" s="129">
        <f t="shared" si="94"/>
        <v>46</v>
      </c>
      <c r="CF8" s="80">
        <f t="shared" ca="1" si="42"/>
        <v>5.6611335864375951E-2</v>
      </c>
      <c r="CG8" s="80">
        <f t="shared" ca="1" si="43"/>
        <v>0</v>
      </c>
      <c r="CH8" s="80">
        <f t="shared" ca="1" si="44"/>
        <v>1.3333333333333332E-2</v>
      </c>
      <c r="CI8" s="80">
        <f t="shared" ca="1" si="45"/>
        <v>8.3333333333333332E-3</v>
      </c>
      <c r="CJ8" s="80">
        <f t="shared" ca="1" si="46"/>
        <v>0</v>
      </c>
      <c r="CK8" s="80">
        <f t="shared" ca="1" si="47"/>
        <v>0</v>
      </c>
      <c r="CL8" s="80">
        <f t="shared" ca="1" si="48"/>
        <v>0</v>
      </c>
      <c r="CM8" s="81"/>
      <c r="CN8" s="76" t="str">
        <f t="shared" si="95"/>
        <v>H</v>
      </c>
      <c r="CO8" s="76">
        <f t="shared" ca="1" si="49"/>
        <v>41</v>
      </c>
      <c r="CP8" s="270">
        <f t="shared" ca="1" si="50"/>
        <v>2</v>
      </c>
      <c r="CQ8" s="270">
        <f t="shared" ca="1" si="50"/>
        <v>0</v>
      </c>
      <c r="CR8" s="270">
        <f t="shared" ca="1" si="50"/>
        <v>1</v>
      </c>
      <c r="CS8" s="270">
        <f t="shared" ca="1" si="50"/>
        <v>1</v>
      </c>
      <c r="CT8" s="270">
        <f t="shared" ca="1" si="50"/>
        <v>0</v>
      </c>
      <c r="CU8" s="270">
        <f t="shared" ca="1" si="50"/>
        <v>0</v>
      </c>
      <c r="CV8" s="270">
        <f t="shared" ca="1" si="50"/>
        <v>0</v>
      </c>
      <c r="CW8" s="81"/>
      <c r="CX8" s="80">
        <f t="shared" ca="1" si="96"/>
        <v>0.67933603037251145</v>
      </c>
      <c r="CY8" s="80">
        <f t="shared" ca="1" si="97"/>
        <v>0</v>
      </c>
      <c r="CZ8" s="80">
        <f t="shared" ca="1" si="98"/>
        <v>0.16</v>
      </c>
      <c r="DA8" s="80">
        <f t="shared" ca="1" si="99"/>
        <v>0.1</v>
      </c>
      <c r="DB8" s="80">
        <f t="shared" ca="1" si="100"/>
        <v>0</v>
      </c>
      <c r="DC8" s="80">
        <f t="shared" ca="1" si="101"/>
        <v>0</v>
      </c>
      <c r="DD8" s="80">
        <f t="shared" ca="1" si="102"/>
        <v>0</v>
      </c>
      <c r="DE8" s="191">
        <f t="shared" si="57"/>
        <v>46</v>
      </c>
      <c r="DF8" s="80">
        <f t="shared" ca="1" si="58"/>
        <v>0.1132226717287519</v>
      </c>
      <c r="DG8" s="80">
        <f t="shared" ca="1" si="59"/>
        <v>0</v>
      </c>
      <c r="DH8" s="80">
        <f t="shared" ca="1" si="60"/>
        <v>1.3333333333333332E-2</v>
      </c>
      <c r="DI8" s="80">
        <f t="shared" ca="1" si="61"/>
        <v>8.3333333333333332E-3</v>
      </c>
      <c r="DJ8" s="80">
        <f t="shared" ca="1" si="62"/>
        <v>0</v>
      </c>
      <c r="DK8" s="80">
        <f t="shared" ca="1" si="63"/>
        <v>0</v>
      </c>
      <c r="DL8" s="80">
        <f t="shared" ca="1" si="64"/>
        <v>0</v>
      </c>
      <c r="DV8" s="484" t="s">
        <v>235</v>
      </c>
      <c r="DW8" s="470">
        <f ca="1">SUM(BW37:BW38)+SUM(BW80:BW84)</f>
        <v>8.7895963535803784E-2</v>
      </c>
      <c r="DX8" s="471">
        <f t="shared" ref="DX8:EC8" ca="1" si="108">SUM(BX37:BX38)+SUM(BX80:BX84)</f>
        <v>0</v>
      </c>
      <c r="DY8" s="471">
        <f t="shared" ca="1" si="108"/>
        <v>0.8</v>
      </c>
      <c r="DZ8" s="471">
        <f t="shared" ca="1" si="108"/>
        <v>0.5</v>
      </c>
      <c r="EA8" s="471">
        <f t="shared" ca="1" si="108"/>
        <v>0.48</v>
      </c>
      <c r="EB8" s="471">
        <f t="shared" ca="1" si="108"/>
        <v>0</v>
      </c>
      <c r="EC8" s="472">
        <f t="shared" ca="1" si="108"/>
        <v>0</v>
      </c>
      <c r="ED8" s="470">
        <f ca="1">SUM(CX37:CX38)+SUM(CX80:CX84)</f>
        <v>8.7895963535803784E-2</v>
      </c>
      <c r="EE8" s="471">
        <f t="shared" ref="EE8:EJ8" ca="1" si="109">SUM(CY37:CY38)+SUM(CY80:CY84)</f>
        <v>0</v>
      </c>
      <c r="EF8" s="471">
        <f t="shared" ca="1" si="109"/>
        <v>0.8</v>
      </c>
      <c r="EG8" s="471">
        <f t="shared" ca="1" si="109"/>
        <v>0.5</v>
      </c>
      <c r="EH8" s="471">
        <f t="shared" ca="1" si="109"/>
        <v>0.48</v>
      </c>
      <c r="EI8" s="471">
        <f t="shared" ca="1" si="109"/>
        <v>0</v>
      </c>
      <c r="EJ8" s="472">
        <f t="shared" ca="1" si="109"/>
        <v>0</v>
      </c>
      <c r="EK8" s="481"/>
      <c r="EL8" s="481"/>
      <c r="EM8" s="481"/>
      <c r="EN8" s="481"/>
      <c r="EO8" s="481"/>
      <c r="EP8" s="481"/>
      <c r="EQ8" s="481"/>
      <c r="ER8" s="482"/>
      <c r="ES8" s="482"/>
      <c r="ET8" s="482"/>
      <c r="EU8" s="483"/>
      <c r="EV8" s="477">
        <f t="shared" ca="1" si="31"/>
        <v>1</v>
      </c>
      <c r="EW8" s="478" t="e">
        <f t="shared" ca="1" si="27"/>
        <v>#DIV/0!</v>
      </c>
      <c r="EX8" s="478">
        <f t="shared" ca="1" si="27"/>
        <v>1</v>
      </c>
      <c r="EY8" s="478">
        <f t="shared" ca="1" si="27"/>
        <v>1</v>
      </c>
      <c r="EZ8" s="478">
        <f t="shared" ca="1" si="27"/>
        <v>1</v>
      </c>
      <c r="FA8" s="478" t="e">
        <f t="shared" ca="1" si="27"/>
        <v>#DIV/0!</v>
      </c>
      <c r="FB8" s="479" t="e">
        <f t="shared" ca="1" si="27"/>
        <v>#DIV/0!</v>
      </c>
      <c r="FC8" s="468"/>
      <c r="FD8" s="426"/>
      <c r="FE8" s="426"/>
      <c r="FF8" s="426"/>
      <c r="FG8" s="426"/>
      <c r="FH8" s="426"/>
      <c r="FI8" s="426"/>
      <c r="FJ8" s="426"/>
      <c r="FK8" s="426"/>
      <c r="FL8" s="426"/>
      <c r="FM8" s="426"/>
      <c r="FN8" s="426"/>
      <c r="FO8" s="426"/>
      <c r="FP8" s="426"/>
      <c r="FQ8" s="426"/>
      <c r="FR8" s="426"/>
      <c r="FS8" s="426"/>
      <c r="FT8" s="426"/>
      <c r="FU8" s="426"/>
      <c r="FV8" s="426"/>
      <c r="FW8" s="426"/>
      <c r="FX8" s="426"/>
      <c r="FY8" s="426"/>
      <c r="FZ8" s="426"/>
      <c r="GA8" s="426"/>
      <c r="GB8" s="426"/>
      <c r="GE8" s="427"/>
      <c r="GF8" s="427"/>
      <c r="GG8" s="427"/>
      <c r="GM8" s="426"/>
      <c r="GN8" s="426"/>
      <c r="GO8" s="426"/>
    </row>
    <row r="9" spans="1:214" ht="53" customHeight="1" thickBot="1" x14ac:dyDescent="0.9">
      <c r="A9" s="353" t="s">
        <v>223</v>
      </c>
      <c r="B9" s="379" t="str">
        <f>overview_of_services!B7</f>
        <v>H-1d</v>
      </c>
      <c r="C9" s="238" t="str">
        <f>overview_of_services!C7</f>
        <v>Heat control - demand side</v>
      </c>
      <c r="D9" s="8" t="str">
        <f>overview_of_services!D7</f>
        <v>Control of distribution pumps in networks</v>
      </c>
      <c r="E9" s="268">
        <f>IF($H$2="A",overview_of_services!J7,IF($H$2="B",overview_of_services!K7,overview_of_services!L7))</f>
        <v>1</v>
      </c>
      <c r="F9" s="268">
        <f>IF('Building Information'!$G$48="","",'Building Information'!$G$48)</f>
        <v>1</v>
      </c>
      <c r="G9" s="268">
        <f>overview_of_services!N7</f>
        <v>0</v>
      </c>
      <c r="H9" s="419"/>
      <c r="I9" s="372">
        <v>1</v>
      </c>
      <c r="J9" s="269">
        <v>3</v>
      </c>
      <c r="K9" s="125">
        <v>1</v>
      </c>
      <c r="L9" s="248"/>
      <c r="M9" s="124">
        <f t="shared" si="105"/>
        <v>0</v>
      </c>
      <c r="N9" s="395" t="str">
        <f>IF(AND(U9=1,NOT(F9=2),OR(J9="",J9&lt;0,J9&gt;AC9,AND(M9&gt;0,OR(L9="",L9&lt;0,L9&gt;AC9)),K9&gt;1,K9&lt;0)),_general!$A$83,"")</f>
        <v/>
      </c>
      <c r="O9" s="56" t="str">
        <f>VLOOKUP($B9,overview_of_services!$B$4:$I$111,4,)</f>
        <v>No automatic control</v>
      </c>
      <c r="P9" s="56" t="str">
        <f>VLOOKUP($B9,overview_of_services!$B$4:$I$111,5,)</f>
        <v>On off control</v>
      </c>
      <c r="Q9" s="56" t="str">
        <f>VLOOKUP($B9,overview_of_services!$B$4:$I$111,6,)</f>
        <v>Multi-Stage control</v>
      </c>
      <c r="R9" s="56" t="str">
        <f>VLOOKUP($B9,overview_of_services!$B$4:$I$111,7,)</f>
        <v>Variable speed pump control (pump unit (internal) estimations)</v>
      </c>
      <c r="S9" s="56" t="str">
        <f>VLOOKUP($B9,overview_of_services!$B$4:$I$111,8,)</f>
        <v>Variable speed pump control (external demand signal)</v>
      </c>
      <c r="T9" s="377">
        <f t="shared" si="32"/>
        <v>1</v>
      </c>
      <c r="U9" s="380">
        <f t="shared" si="67"/>
        <v>1</v>
      </c>
      <c r="X9" s="259"/>
      <c r="Y9" s="260"/>
      <c r="Z9" s="345">
        <f t="shared" si="68"/>
        <v>1</v>
      </c>
      <c r="AA9" s="270">
        <f t="shared" si="69"/>
        <v>3</v>
      </c>
      <c r="AB9" s="270">
        <f t="shared" si="70"/>
        <v>0</v>
      </c>
      <c r="AC9" s="76">
        <f t="shared" si="33"/>
        <v>4</v>
      </c>
      <c r="AD9" s="76">
        <f t="shared" si="71"/>
        <v>4</v>
      </c>
      <c r="AE9" s="76" t="str">
        <f>VLOOKUP($B9,overview_of_services!$B$4:$R$111,$AE$2,FALSE)</f>
        <v>H</v>
      </c>
      <c r="AF9" s="76">
        <f t="shared" ca="1" si="34"/>
        <v>56</v>
      </c>
      <c r="AG9" s="270">
        <f t="shared" ca="1" si="72"/>
        <v>2</v>
      </c>
      <c r="AH9" s="270">
        <f t="shared" ca="1" si="35"/>
        <v>0</v>
      </c>
      <c r="AI9" s="270">
        <f t="shared" ca="1" si="35"/>
        <v>0</v>
      </c>
      <c r="AJ9" s="270">
        <f t="shared" ca="1" si="35"/>
        <v>0</v>
      </c>
      <c r="AK9" s="270">
        <f t="shared" ca="1" si="35"/>
        <v>0</v>
      </c>
      <c r="AL9" s="270">
        <f t="shared" ca="1" si="35"/>
        <v>0</v>
      </c>
      <c r="AM9" s="270">
        <f t="shared" ca="1" si="35"/>
        <v>0</v>
      </c>
      <c r="AN9" s="270">
        <f t="shared" ca="1" si="36"/>
        <v>53</v>
      </c>
      <c r="AO9" s="270">
        <f t="shared" ca="1" si="73"/>
        <v>0</v>
      </c>
      <c r="AP9" s="270">
        <f t="shared" ca="1" si="37"/>
        <v>0</v>
      </c>
      <c r="AQ9" s="270">
        <f t="shared" ca="1" si="37"/>
        <v>0</v>
      </c>
      <c r="AR9" s="270">
        <f t="shared" ca="1" si="37"/>
        <v>0</v>
      </c>
      <c r="AS9" s="270">
        <f t="shared" ca="1" si="37"/>
        <v>0</v>
      </c>
      <c r="AT9" s="270">
        <f t="shared" ca="1" si="37"/>
        <v>0</v>
      </c>
      <c r="AU9" s="270">
        <f t="shared" ca="1" si="37"/>
        <v>0</v>
      </c>
      <c r="AV9" s="77"/>
      <c r="AW9" s="77" t="s">
        <v>1924</v>
      </c>
      <c r="AX9" s="78">
        <f>VLOOKUP(AE9,_general!$A$65:$B$73,2,FALSE)+$AX$4</f>
        <v>33</v>
      </c>
      <c r="AY9" s="79">
        <f t="shared" ca="1" si="74"/>
        <v>0.33966801518625572</v>
      </c>
      <c r="AZ9" s="79">
        <f t="shared" ca="1" si="38"/>
        <v>0.45721599300532823</v>
      </c>
      <c r="BA9" s="79">
        <f t="shared" ca="1" si="38"/>
        <v>0.16</v>
      </c>
      <c r="BB9" s="79">
        <f t="shared" ca="1" si="38"/>
        <v>0.1</v>
      </c>
      <c r="BC9" s="79">
        <f t="shared" ca="1" si="38"/>
        <v>0.16</v>
      </c>
      <c r="BD9" s="79">
        <f t="shared" ca="1" si="38"/>
        <v>0.34643472948635995</v>
      </c>
      <c r="BE9" s="79">
        <f t="shared" ca="1" si="38"/>
        <v>0.1142857142857143</v>
      </c>
      <c r="BF9" s="130"/>
      <c r="BG9" s="128">
        <f t="shared" ca="1" si="106"/>
        <v>0.67933603037251145</v>
      </c>
      <c r="BH9" s="128">
        <f t="shared" ref="BH9:BH59" ca="1" si="110">AH9*AZ9</f>
        <v>0</v>
      </c>
      <c r="BI9" s="128">
        <f t="shared" ref="BI9:BI59" ca="1" si="111">AI9*BA9</f>
        <v>0</v>
      </c>
      <c r="BJ9" s="128">
        <f t="shared" ref="BJ9:BJ59" ca="1" si="112">AJ9*BB9</f>
        <v>0</v>
      </c>
      <c r="BK9" s="128">
        <f t="shared" ref="BK9:BK59" ca="1" si="113">AK9*BC9</f>
        <v>0</v>
      </c>
      <c r="BL9" s="128">
        <f t="shared" ref="BL9:BL59" ca="1" si="114">AL9*BD9</f>
        <v>0</v>
      </c>
      <c r="BM9" s="128">
        <f t="shared" ref="BM9:BM59" ca="1" si="115">AM9*BE9</f>
        <v>0</v>
      </c>
      <c r="BN9" s="132"/>
      <c r="BO9" s="128">
        <f t="shared" si="107"/>
        <v>0</v>
      </c>
      <c r="BP9" s="128">
        <f t="shared" ref="BP9:BP59" si="116">IF($M9&gt;0,AP9*AZ9,0)</f>
        <v>0</v>
      </c>
      <c r="BQ9" s="128">
        <f t="shared" ref="BQ9:BQ59" si="117">IF($M9&gt;0,AQ9*BA9,0)</f>
        <v>0</v>
      </c>
      <c r="BR9" s="128">
        <f t="shared" ref="BR9:BR59" si="118">IF($M9&gt;0,AR9*BB9,0)</f>
        <v>0</v>
      </c>
      <c r="BS9" s="128">
        <f t="shared" ref="BS9:BS59" si="119">IF($M9&gt;0,AS9*BC9,0)</f>
        <v>0</v>
      </c>
      <c r="BT9" s="128">
        <f t="shared" ref="BT9:BT59" si="120">IF($M9&gt;0,AT9*BD9,0)</f>
        <v>0</v>
      </c>
      <c r="BU9" s="128">
        <f t="shared" ref="BU9:BU59" si="121">IF($M9&gt;0,AU9*BE9,0)</f>
        <v>0</v>
      </c>
      <c r="BV9" s="128"/>
      <c r="BW9" s="277">
        <f t="shared" ca="1" si="87"/>
        <v>0.67933603037251145</v>
      </c>
      <c r="BX9" s="277">
        <f t="shared" ca="1" si="88"/>
        <v>0</v>
      </c>
      <c r="BY9" s="277">
        <f t="shared" ca="1" si="89"/>
        <v>0</v>
      </c>
      <c r="BZ9" s="277">
        <f t="shared" ca="1" si="90"/>
        <v>0</v>
      </c>
      <c r="CA9" s="277">
        <f t="shared" ca="1" si="91"/>
        <v>0</v>
      </c>
      <c r="CB9" s="277">
        <f t="shared" ca="1" si="92"/>
        <v>0</v>
      </c>
      <c r="CC9" s="277">
        <f t="shared" ca="1" si="93"/>
        <v>0</v>
      </c>
      <c r="CD9" s="128"/>
      <c r="CE9" s="129">
        <f t="shared" si="94"/>
        <v>46</v>
      </c>
      <c r="CF9" s="80">
        <f t="shared" ca="1" si="42"/>
        <v>0.1132226717287519</v>
      </c>
      <c r="CG9" s="80">
        <f t="shared" ca="1" si="43"/>
        <v>0</v>
      </c>
      <c r="CH9" s="80">
        <f t="shared" ca="1" si="44"/>
        <v>0</v>
      </c>
      <c r="CI9" s="80">
        <f t="shared" ca="1" si="45"/>
        <v>0</v>
      </c>
      <c r="CJ9" s="80">
        <f t="shared" ca="1" si="46"/>
        <v>0</v>
      </c>
      <c r="CK9" s="80">
        <f t="shared" ca="1" si="47"/>
        <v>0</v>
      </c>
      <c r="CL9" s="80">
        <f t="shared" ca="1" si="48"/>
        <v>0</v>
      </c>
      <c r="CM9" s="81"/>
      <c r="CN9" s="76" t="str">
        <f t="shared" si="95"/>
        <v>H</v>
      </c>
      <c r="CO9" s="76">
        <f t="shared" ca="1" si="49"/>
        <v>57</v>
      </c>
      <c r="CP9" s="270">
        <f t="shared" ca="1" si="50"/>
        <v>2</v>
      </c>
      <c r="CQ9" s="270">
        <f t="shared" ca="1" si="50"/>
        <v>0</v>
      </c>
      <c r="CR9" s="270">
        <f t="shared" ca="1" si="50"/>
        <v>0</v>
      </c>
      <c r="CS9" s="270">
        <f t="shared" ca="1" si="50"/>
        <v>0</v>
      </c>
      <c r="CT9" s="270">
        <f t="shared" ca="1" si="50"/>
        <v>0</v>
      </c>
      <c r="CU9" s="270">
        <f t="shared" ca="1" si="50"/>
        <v>0</v>
      </c>
      <c r="CV9" s="270">
        <f t="shared" ca="1" si="50"/>
        <v>0</v>
      </c>
      <c r="CW9" s="81"/>
      <c r="CX9" s="80">
        <f t="shared" ca="1" si="96"/>
        <v>0.67933603037251145</v>
      </c>
      <c r="CY9" s="80">
        <f t="shared" ca="1" si="97"/>
        <v>0</v>
      </c>
      <c r="CZ9" s="80">
        <f t="shared" ca="1" si="98"/>
        <v>0</v>
      </c>
      <c r="DA9" s="80">
        <f t="shared" ca="1" si="99"/>
        <v>0</v>
      </c>
      <c r="DB9" s="80">
        <f t="shared" ca="1" si="100"/>
        <v>0</v>
      </c>
      <c r="DC9" s="80">
        <f t="shared" ca="1" si="101"/>
        <v>0</v>
      </c>
      <c r="DD9" s="80">
        <f t="shared" ca="1" si="102"/>
        <v>0</v>
      </c>
      <c r="DE9" s="191">
        <f t="shared" si="57"/>
        <v>46</v>
      </c>
      <c r="DF9" s="80">
        <f t="shared" ca="1" si="58"/>
        <v>0.1132226717287519</v>
      </c>
      <c r="DG9" s="80">
        <f t="shared" ca="1" si="59"/>
        <v>0</v>
      </c>
      <c r="DH9" s="80">
        <f t="shared" ca="1" si="60"/>
        <v>0</v>
      </c>
      <c r="DI9" s="80">
        <f t="shared" ca="1" si="61"/>
        <v>0</v>
      </c>
      <c r="DJ9" s="80">
        <f t="shared" ca="1" si="62"/>
        <v>0</v>
      </c>
      <c r="DK9" s="80">
        <f t="shared" ca="1" si="63"/>
        <v>0</v>
      </c>
      <c r="DL9" s="80">
        <f t="shared" ca="1" si="64"/>
        <v>0</v>
      </c>
      <c r="DV9" s="484" t="s">
        <v>238</v>
      </c>
      <c r="DW9" s="470">
        <f ca="1">SUM(BW39:BW41)+SUM(BW85:BW89)</f>
        <v>0.25</v>
      </c>
      <c r="DX9" s="471">
        <f t="shared" ref="DX9:EC9" ca="1" si="122">SUM(BX39:BX41)+SUM(BX85:BX89)</f>
        <v>0</v>
      </c>
      <c r="DY9" s="471">
        <f t="shared" ca="1" si="122"/>
        <v>0.64</v>
      </c>
      <c r="DZ9" s="471">
        <f t="shared" ca="1" si="122"/>
        <v>0.5</v>
      </c>
      <c r="EA9" s="471">
        <f t="shared" ca="1" si="122"/>
        <v>0.48</v>
      </c>
      <c r="EB9" s="471">
        <f t="shared" ca="1" si="122"/>
        <v>0</v>
      </c>
      <c r="EC9" s="472">
        <f t="shared" ca="1" si="122"/>
        <v>0</v>
      </c>
      <c r="ED9" s="470">
        <f ca="1">SUM(CX39:CX41)+SUM(CX85:CX89)</f>
        <v>0.25</v>
      </c>
      <c r="EE9" s="471">
        <f t="shared" ref="EE9:EJ9" ca="1" si="123">SUM(CY39:CY41)+SUM(CY85:CY89)</f>
        <v>0</v>
      </c>
      <c r="EF9" s="471">
        <f t="shared" ca="1" si="123"/>
        <v>0.8</v>
      </c>
      <c r="EG9" s="471">
        <f t="shared" ca="1" si="123"/>
        <v>0.6</v>
      </c>
      <c r="EH9" s="471">
        <f t="shared" ca="1" si="123"/>
        <v>0.64</v>
      </c>
      <c r="EI9" s="471">
        <f t="shared" ca="1" si="123"/>
        <v>0.1</v>
      </c>
      <c r="EJ9" s="472">
        <f t="shared" ca="1" si="123"/>
        <v>0.34285714285714286</v>
      </c>
      <c r="EK9" s="481"/>
      <c r="EL9" s="481"/>
      <c r="EM9" s="481"/>
      <c r="EN9" s="481"/>
      <c r="EO9" s="481"/>
      <c r="EP9" s="481"/>
      <c r="EQ9" s="481"/>
      <c r="ER9" s="482"/>
      <c r="ES9" s="482"/>
      <c r="ET9" s="482"/>
      <c r="EU9" s="483"/>
      <c r="EV9" s="477">
        <f t="shared" ca="1" si="31"/>
        <v>1</v>
      </c>
      <c r="EW9" s="478" t="e">
        <f t="shared" ca="1" si="27"/>
        <v>#DIV/0!</v>
      </c>
      <c r="EX9" s="478">
        <f t="shared" ca="1" si="27"/>
        <v>0.79999999999999993</v>
      </c>
      <c r="EY9" s="478">
        <f t="shared" ca="1" si="27"/>
        <v>0.83333333333333337</v>
      </c>
      <c r="EZ9" s="478">
        <f t="shared" ca="1" si="27"/>
        <v>0.75</v>
      </c>
      <c r="FA9" s="478">
        <f t="shared" ca="1" si="27"/>
        <v>0</v>
      </c>
      <c r="FB9" s="479">
        <f t="shared" ca="1" si="27"/>
        <v>0</v>
      </c>
      <c r="FC9" s="468"/>
      <c r="FD9" s="426"/>
      <c r="FE9" s="426"/>
      <c r="FF9" s="426"/>
      <c r="FG9" s="426"/>
      <c r="FH9" s="426"/>
      <c r="FI9" s="426"/>
      <c r="FJ9" s="426"/>
      <c r="FK9" s="426"/>
      <c r="FL9" s="426"/>
      <c r="FM9" s="426"/>
      <c r="FN9" s="426"/>
      <c r="FO9" s="426"/>
      <c r="FP9" s="426"/>
      <c r="FQ9" s="426"/>
      <c r="FR9" s="426"/>
      <c r="FS9" s="426"/>
      <c r="FT9" s="426"/>
      <c r="FU9" s="426"/>
      <c r="FV9" s="426"/>
      <c r="FW9" s="426"/>
      <c r="FX9" s="426"/>
      <c r="FY9" s="426"/>
      <c r="FZ9" s="426"/>
      <c r="GA9" s="426"/>
      <c r="GB9" s="426"/>
      <c r="GE9" s="427"/>
      <c r="GF9" s="427"/>
      <c r="GG9" s="427"/>
      <c r="GM9" s="426"/>
      <c r="GN9" s="426"/>
      <c r="GO9" s="426"/>
    </row>
    <row r="10" spans="1:214" ht="45" thickBot="1" x14ac:dyDescent="0.9">
      <c r="A10" s="353" t="s">
        <v>223</v>
      </c>
      <c r="B10" s="379" t="str">
        <f>overview_of_services!B8</f>
        <v>H-1f</v>
      </c>
      <c r="C10" s="238" t="str">
        <f>overview_of_services!C8</f>
        <v>Heat control - demand side</v>
      </c>
      <c r="D10" s="8" t="str">
        <f>overview_of_services!D8</f>
        <v>Thermal Energy Storage (TES) for building heating (excluding TABS)</v>
      </c>
      <c r="E10" s="268">
        <f>IF($H$2="A",overview_of_services!J8,IF($H$2="B",overview_of_services!K8,overview_of_services!L8))</f>
        <v>1</v>
      </c>
      <c r="F10" s="268">
        <f>IF('Building Information'!$G$48="","",'Building Information'!$G$48)</f>
        <v>1</v>
      </c>
      <c r="G10" s="268">
        <f>overview_of_services!N8</f>
        <v>0</v>
      </c>
      <c r="H10" s="419"/>
      <c r="I10" s="372">
        <v>1</v>
      </c>
      <c r="J10" s="269">
        <v>0</v>
      </c>
      <c r="K10" s="125">
        <v>1</v>
      </c>
      <c r="L10" s="247"/>
      <c r="M10" s="124">
        <f t="shared" si="105"/>
        <v>0</v>
      </c>
      <c r="N10" s="395" t="str">
        <f>IF(AND(U10=1,NOT(F10=2),OR(J10="",J10&lt;0,J10&gt;AC10,AND(M10&gt;0,OR(L10="",L10&lt;0,L10&gt;AC10)),K10&gt;1,K10&lt;0)),_general!$A$83,"")</f>
        <v/>
      </c>
      <c r="O10" s="56" t="str">
        <f>VLOOKUP($B10,overview_of_services!$B$4:$I$111,4,)</f>
        <v>Continuous storage operation</v>
      </c>
      <c r="P10" s="56" t="str">
        <f>VLOOKUP($B10,overview_of_services!$B$4:$I$111,5,)</f>
        <v>Time-scheduled storage operation</v>
      </c>
      <c r="Q10" s="56" t="str">
        <f>VLOOKUP($B10,overview_of_services!$B$4:$I$111,6,)</f>
        <v>Load prediction based storage operation</v>
      </c>
      <c r="R10" s="56" t="str">
        <f>VLOOKUP($B10,overview_of_services!$B$4:$I$111,7,)</f>
        <v xml:space="preserve">Heat storage capable of flexible control through grid signals (e.g. DSM) </v>
      </c>
      <c r="S10" s="56">
        <f>VLOOKUP($B10,overview_of_services!$B$4:$I$111,8,)</f>
        <v>0</v>
      </c>
      <c r="T10" s="377">
        <f t="shared" si="32"/>
        <v>1</v>
      </c>
      <c r="U10" s="380">
        <f t="shared" si="67"/>
        <v>1</v>
      </c>
      <c r="X10" s="259"/>
      <c r="Y10" s="260" t="s">
        <v>1976</v>
      </c>
      <c r="Z10" s="345">
        <f t="shared" si="68"/>
        <v>1</v>
      </c>
      <c r="AA10" s="270">
        <f t="shared" si="69"/>
        <v>0</v>
      </c>
      <c r="AB10" s="270">
        <f t="shared" si="70"/>
        <v>0</v>
      </c>
      <c r="AC10" s="76">
        <f t="shared" si="33"/>
        <v>3</v>
      </c>
      <c r="AD10" s="76">
        <f t="shared" si="71"/>
        <v>3</v>
      </c>
      <c r="AE10" s="76" t="str">
        <f>VLOOKUP($B10,overview_of_services!$B$4:$R$111,$AE$2,FALSE)</f>
        <v>H</v>
      </c>
      <c r="AF10" s="76">
        <f t="shared" ca="1" si="34"/>
        <v>68</v>
      </c>
      <c r="AG10" s="270">
        <f t="shared" ca="1" si="72"/>
        <v>0</v>
      </c>
      <c r="AH10" s="270">
        <f t="shared" ca="1" si="35"/>
        <v>0</v>
      </c>
      <c r="AI10" s="270">
        <f t="shared" ca="1" si="35"/>
        <v>0</v>
      </c>
      <c r="AJ10" s="270">
        <f t="shared" ca="1" si="35"/>
        <v>0</v>
      </c>
      <c r="AK10" s="270">
        <f t="shared" ca="1" si="35"/>
        <v>0</v>
      </c>
      <c r="AL10" s="270">
        <f t="shared" ca="1" si="35"/>
        <v>0</v>
      </c>
      <c r="AM10" s="270">
        <f t="shared" ca="1" si="35"/>
        <v>0</v>
      </c>
      <c r="AN10" s="270">
        <f t="shared" ca="1" si="36"/>
        <v>68</v>
      </c>
      <c r="AO10" s="270">
        <f t="shared" ca="1" si="73"/>
        <v>0</v>
      </c>
      <c r="AP10" s="270">
        <f t="shared" ca="1" si="37"/>
        <v>0</v>
      </c>
      <c r="AQ10" s="270">
        <f t="shared" ca="1" si="37"/>
        <v>0</v>
      </c>
      <c r="AR10" s="270">
        <f t="shared" ca="1" si="37"/>
        <v>0</v>
      </c>
      <c r="AS10" s="270">
        <f t="shared" ca="1" si="37"/>
        <v>0</v>
      </c>
      <c r="AT10" s="270">
        <f t="shared" ca="1" si="37"/>
        <v>0</v>
      </c>
      <c r="AU10" s="270">
        <f t="shared" ca="1" si="37"/>
        <v>0</v>
      </c>
      <c r="AV10" s="77"/>
      <c r="AW10" s="77" t="s">
        <v>1924</v>
      </c>
      <c r="AX10" s="78">
        <f>VLOOKUP(AE10,_general!$A$65:$B$73,2,FALSE)+$AX$4</f>
        <v>33</v>
      </c>
      <c r="AY10" s="79">
        <f t="shared" ca="1" si="74"/>
        <v>0.33966801518625572</v>
      </c>
      <c r="AZ10" s="79">
        <f t="shared" ca="1" si="38"/>
        <v>0.45721599300532823</v>
      </c>
      <c r="BA10" s="79">
        <f t="shared" ca="1" si="38"/>
        <v>0.16</v>
      </c>
      <c r="BB10" s="79">
        <f t="shared" ca="1" si="38"/>
        <v>0.1</v>
      </c>
      <c r="BC10" s="79">
        <f t="shared" ca="1" si="38"/>
        <v>0.16</v>
      </c>
      <c r="BD10" s="79">
        <f t="shared" ca="1" si="38"/>
        <v>0.34643472948635995</v>
      </c>
      <c r="BE10" s="79">
        <f t="shared" ca="1" si="38"/>
        <v>0.1142857142857143</v>
      </c>
      <c r="BF10" s="130"/>
      <c r="BG10" s="128">
        <f t="shared" ca="1" si="106"/>
        <v>0</v>
      </c>
      <c r="BH10" s="128">
        <f t="shared" ca="1" si="110"/>
        <v>0</v>
      </c>
      <c r="BI10" s="128">
        <f t="shared" ca="1" si="111"/>
        <v>0</v>
      </c>
      <c r="BJ10" s="128">
        <f t="shared" ca="1" si="112"/>
        <v>0</v>
      </c>
      <c r="BK10" s="128">
        <f t="shared" ca="1" si="113"/>
        <v>0</v>
      </c>
      <c r="BL10" s="128">
        <f t="shared" ca="1" si="114"/>
        <v>0</v>
      </c>
      <c r="BM10" s="128">
        <f t="shared" ca="1" si="115"/>
        <v>0</v>
      </c>
      <c r="BN10" s="132"/>
      <c r="BO10" s="128">
        <f t="shared" si="107"/>
        <v>0</v>
      </c>
      <c r="BP10" s="128">
        <f t="shared" si="116"/>
        <v>0</v>
      </c>
      <c r="BQ10" s="128">
        <f t="shared" si="117"/>
        <v>0</v>
      </c>
      <c r="BR10" s="128">
        <f t="shared" si="118"/>
        <v>0</v>
      </c>
      <c r="BS10" s="128">
        <f t="shared" si="119"/>
        <v>0</v>
      </c>
      <c r="BT10" s="128">
        <f t="shared" si="120"/>
        <v>0</v>
      </c>
      <c r="BU10" s="128">
        <f t="shared" si="121"/>
        <v>0</v>
      </c>
      <c r="BV10" s="128"/>
      <c r="BW10" s="277">
        <f t="shared" ca="1" si="87"/>
        <v>0</v>
      </c>
      <c r="BX10" s="277">
        <f t="shared" ca="1" si="88"/>
        <v>0</v>
      </c>
      <c r="BY10" s="277">
        <f t="shared" ca="1" si="89"/>
        <v>0</v>
      </c>
      <c r="BZ10" s="277">
        <f t="shared" ca="1" si="90"/>
        <v>0</v>
      </c>
      <c r="CA10" s="277">
        <f t="shared" ca="1" si="91"/>
        <v>0</v>
      </c>
      <c r="CB10" s="277">
        <f t="shared" ca="1" si="92"/>
        <v>0</v>
      </c>
      <c r="CC10" s="277">
        <f t="shared" ca="1" si="93"/>
        <v>0</v>
      </c>
      <c r="CD10" s="128"/>
      <c r="CE10" s="129">
        <f t="shared" si="94"/>
        <v>46</v>
      </c>
      <c r="CF10" s="80">
        <f t="shared" ca="1" si="42"/>
        <v>0</v>
      </c>
      <c r="CG10" s="80">
        <f t="shared" ca="1" si="43"/>
        <v>0</v>
      </c>
      <c r="CH10" s="80">
        <f t="shared" ca="1" si="44"/>
        <v>0</v>
      </c>
      <c r="CI10" s="80">
        <f t="shared" ca="1" si="45"/>
        <v>0</v>
      </c>
      <c r="CJ10" s="80">
        <f t="shared" ca="1" si="46"/>
        <v>0</v>
      </c>
      <c r="CK10" s="80">
        <f t="shared" ca="1" si="47"/>
        <v>0</v>
      </c>
      <c r="CL10" s="80">
        <f t="shared" ca="1" si="48"/>
        <v>0</v>
      </c>
      <c r="CM10" s="81"/>
      <c r="CN10" s="76" t="str">
        <f t="shared" si="95"/>
        <v>H</v>
      </c>
      <c r="CO10" s="76">
        <f t="shared" ca="1" si="49"/>
        <v>71</v>
      </c>
      <c r="CP10" s="270">
        <f t="shared" ca="1" si="50"/>
        <v>2</v>
      </c>
      <c r="CQ10" s="270">
        <f t="shared" ca="1" si="50"/>
        <v>2</v>
      </c>
      <c r="CR10" s="270">
        <f t="shared" ca="1" si="50"/>
        <v>0</v>
      </c>
      <c r="CS10" s="270">
        <f t="shared" ca="1" si="50"/>
        <v>0</v>
      </c>
      <c r="CT10" s="270">
        <f t="shared" ca="1" si="50"/>
        <v>0</v>
      </c>
      <c r="CU10" s="270">
        <f t="shared" ca="1" si="50"/>
        <v>0</v>
      </c>
      <c r="CV10" s="270">
        <f t="shared" ca="1" si="50"/>
        <v>0</v>
      </c>
      <c r="CW10" s="81"/>
      <c r="CX10" s="80">
        <f t="shared" ca="1" si="96"/>
        <v>0.67933603037251145</v>
      </c>
      <c r="CY10" s="80">
        <f t="shared" ca="1" si="97"/>
        <v>0.91443198601065645</v>
      </c>
      <c r="CZ10" s="80">
        <f t="shared" ca="1" si="98"/>
        <v>0</v>
      </c>
      <c r="DA10" s="80">
        <f t="shared" ca="1" si="99"/>
        <v>0</v>
      </c>
      <c r="DB10" s="80">
        <f t="shared" ca="1" si="100"/>
        <v>0</v>
      </c>
      <c r="DC10" s="80">
        <f t="shared" ca="1" si="101"/>
        <v>0</v>
      </c>
      <c r="DD10" s="80">
        <f t="shared" ca="1" si="102"/>
        <v>0</v>
      </c>
      <c r="DE10" s="191">
        <f t="shared" si="57"/>
        <v>46</v>
      </c>
      <c r="DF10" s="80">
        <f t="shared" ca="1" si="58"/>
        <v>0.1132226717287519</v>
      </c>
      <c r="DG10" s="80">
        <f t="shared" ca="1" si="59"/>
        <v>0.30481066200355211</v>
      </c>
      <c r="DH10" s="80">
        <f t="shared" ca="1" si="60"/>
        <v>0</v>
      </c>
      <c r="DI10" s="80">
        <f t="shared" ca="1" si="61"/>
        <v>0</v>
      </c>
      <c r="DJ10" s="80">
        <f t="shared" ca="1" si="62"/>
        <v>0</v>
      </c>
      <c r="DK10" s="80">
        <f t="shared" ca="1" si="63"/>
        <v>0</v>
      </c>
      <c r="DL10" s="80">
        <f t="shared" ca="1" si="64"/>
        <v>0</v>
      </c>
      <c r="DV10" s="484" t="s">
        <v>241</v>
      </c>
      <c r="DW10" s="470">
        <f ca="1">SUM(BW42:BW48)+SUM(BW90:BW94)</f>
        <v>0.11091092989379135</v>
      </c>
      <c r="DX10" s="471">
        <f t="shared" ref="DX10:EC10" ca="1" si="124">SUM(BX42:BX48)+SUM(BX90:BX94)</f>
        <v>0.74646785507206759</v>
      </c>
      <c r="DY10" s="471">
        <f t="shared" ca="1" si="124"/>
        <v>0</v>
      </c>
      <c r="DZ10" s="471">
        <f t="shared" ca="1" si="124"/>
        <v>0.60000000000000009</v>
      </c>
      <c r="EA10" s="471">
        <f t="shared" ca="1" si="124"/>
        <v>0</v>
      </c>
      <c r="EB10" s="471">
        <f t="shared" ca="1" si="124"/>
        <v>0.1131204478401268</v>
      </c>
      <c r="EC10" s="472">
        <f t="shared" ca="1" si="124"/>
        <v>0.34285714285714286</v>
      </c>
      <c r="ED10" s="470">
        <f ca="1">SUM(CX42:CX48)+SUM(CX90:CX94)</f>
        <v>0.55455464946895672</v>
      </c>
      <c r="EE10" s="471">
        <f t="shared" ref="EE10:EJ10" ca="1" si="125">SUM(CY42:CY48)+SUM(CY90:CY94)</f>
        <v>1.3436421391297215</v>
      </c>
      <c r="EF10" s="471">
        <f t="shared" ca="1" si="125"/>
        <v>0</v>
      </c>
      <c r="EG10" s="471">
        <f t="shared" ca="1" si="125"/>
        <v>1</v>
      </c>
      <c r="EH10" s="471">
        <f t="shared" ca="1" si="125"/>
        <v>0</v>
      </c>
      <c r="EI10" s="471">
        <f t="shared" ca="1" si="125"/>
        <v>0.67872268704076077</v>
      </c>
      <c r="EJ10" s="472">
        <f t="shared" ca="1" si="125"/>
        <v>1.0285714285714285</v>
      </c>
      <c r="EK10" s="481"/>
      <c r="EL10" s="481"/>
      <c r="EM10" s="481"/>
      <c r="EN10" s="481"/>
      <c r="EO10" s="481"/>
      <c r="EP10" s="481"/>
      <c r="EQ10" s="481"/>
      <c r="ER10" s="482"/>
      <c r="ES10" s="482"/>
      <c r="ET10" s="482"/>
      <c r="EU10" s="483"/>
      <c r="EV10" s="477">
        <f t="shared" ca="1" si="31"/>
        <v>0.2</v>
      </c>
      <c r="EW10" s="478">
        <f t="shared" ca="1" si="27"/>
        <v>0.55555555555555558</v>
      </c>
      <c r="EX10" s="478" t="e">
        <f t="shared" ca="1" si="27"/>
        <v>#DIV/0!</v>
      </c>
      <c r="EY10" s="478">
        <f t="shared" ca="1" si="27"/>
        <v>0.60000000000000009</v>
      </c>
      <c r="EZ10" s="478" t="e">
        <f t="shared" ca="1" si="27"/>
        <v>#DIV/0!</v>
      </c>
      <c r="FA10" s="478">
        <f t="shared" ca="1" si="27"/>
        <v>0.16666666666666669</v>
      </c>
      <c r="FB10" s="479">
        <f t="shared" ca="1" si="27"/>
        <v>0.33333333333333337</v>
      </c>
      <c r="FC10" s="468"/>
      <c r="FD10" s="426"/>
      <c r="FE10" s="426"/>
      <c r="FF10" s="426"/>
      <c r="FG10" s="426"/>
      <c r="FH10" s="426"/>
      <c r="FI10" s="426"/>
      <c r="FJ10" s="426"/>
      <c r="FK10" s="426"/>
      <c r="FL10" s="426"/>
      <c r="FM10" s="426"/>
      <c r="FN10" s="426"/>
      <c r="FO10" s="426"/>
      <c r="FP10" s="426"/>
      <c r="FQ10" s="426"/>
      <c r="FR10" s="426"/>
      <c r="FS10" s="426"/>
      <c r="FT10" s="426"/>
      <c r="FU10" s="426"/>
      <c r="FV10" s="426"/>
      <c r="FW10" s="426"/>
      <c r="FX10" s="426"/>
      <c r="FY10" s="426"/>
      <c r="FZ10" s="426"/>
      <c r="GA10" s="426"/>
      <c r="GB10" s="426"/>
      <c r="GE10" s="427"/>
      <c r="GF10" s="427"/>
      <c r="GG10" s="427"/>
      <c r="GM10" s="426"/>
      <c r="GN10" s="426"/>
      <c r="GO10" s="426"/>
    </row>
    <row r="11" spans="1:214" ht="89.25" thickBot="1" x14ac:dyDescent="0.9">
      <c r="A11" s="352" t="s">
        <v>223</v>
      </c>
      <c r="B11" s="379" t="str">
        <f>overview_of_services!B9</f>
        <v>H-2a</v>
      </c>
      <c r="C11" s="238" t="str">
        <f>overview_of_services!C9</f>
        <v>Control heat production facilities</v>
      </c>
      <c r="D11" s="8" t="str">
        <f>overview_of_services!D9</f>
        <v>Heat generator control (all except heat pumps)</v>
      </c>
      <c r="E11" s="268">
        <f>IF($H$2="A",overview_of_services!J9,IF($H$2="B",overview_of_services!K9,overview_of_services!L9))</f>
        <v>1</v>
      </c>
      <c r="F11" s="268">
        <f>IF('Building Information'!$G$48="","",'Building Information'!$G$48)</f>
        <v>1</v>
      </c>
      <c r="G11" s="268">
        <f>overview_of_services!N9</f>
        <v>0</v>
      </c>
      <c r="H11" s="419"/>
      <c r="I11" s="372">
        <v>0</v>
      </c>
      <c r="J11" s="269">
        <v>2</v>
      </c>
      <c r="K11" s="125">
        <v>1</v>
      </c>
      <c r="L11" s="247"/>
      <c r="M11" s="124">
        <f t="shared" si="105"/>
        <v>0</v>
      </c>
      <c r="N11" s="395" t="str">
        <f>IF(AND(U11=1,NOT(F11=2),OR(J11="",J11&lt;0,J11&gt;AC11,AND(M11&gt;0,OR(L11="",L11&lt;0,L11&gt;AC11)),K11&gt;1,K11&lt;0)),_general!$A$83,"")</f>
        <v/>
      </c>
      <c r="O11" s="56" t="str">
        <f>VLOOKUP($B11,overview_of_services!$B$4:$I$111,4,)</f>
        <v>Constant temperature control</v>
      </c>
      <c r="P11" s="56" t="str">
        <f>VLOOKUP($B11,overview_of_services!$B$4:$I$111,5,)</f>
        <v>Variable temperature control depending on outdoor temperature</v>
      </c>
      <c r="Q11" s="56" t="str">
        <f>VLOOKUP($B11,overview_of_services!$B$4:$I$111,6,)</f>
        <v>Variable temperature control depending on the load (e.g. depending on supply water temperature set point)</v>
      </c>
      <c r="R11" s="56">
        <f>VLOOKUP($B11,overview_of_services!$B$4:$I$111,7,)</f>
        <v>0</v>
      </c>
      <c r="S11" s="56">
        <f>VLOOKUP($B11,overview_of_services!$B$4:$I$111,8,)</f>
        <v>0</v>
      </c>
      <c r="T11" s="377">
        <f t="shared" si="32"/>
        <v>1</v>
      </c>
      <c r="U11" s="380">
        <f t="shared" si="67"/>
        <v>0</v>
      </c>
      <c r="X11" s="259"/>
      <c r="Y11" s="260"/>
      <c r="Z11" s="345">
        <f t="shared" si="68"/>
        <v>0</v>
      </c>
      <c r="AA11" s="270">
        <f t="shared" si="69"/>
        <v>0</v>
      </c>
      <c r="AB11" s="270">
        <f t="shared" si="70"/>
        <v>0</v>
      </c>
      <c r="AC11" s="76">
        <f t="shared" si="33"/>
        <v>2</v>
      </c>
      <c r="AD11" s="76">
        <f t="shared" si="71"/>
        <v>0</v>
      </c>
      <c r="AE11" s="76" t="str">
        <f>VLOOKUP($B11,overview_of_services!$B$4:$R$111,$AE$2,FALSE)</f>
        <v>H</v>
      </c>
      <c r="AF11" s="76">
        <f t="shared" ca="1" si="34"/>
        <v>84</v>
      </c>
      <c r="AG11" s="270">
        <f t="shared" ca="1" si="72"/>
        <v>0</v>
      </c>
      <c r="AH11" s="270">
        <f t="shared" ca="1" si="35"/>
        <v>0</v>
      </c>
      <c r="AI11" s="270">
        <f t="shared" ca="1" si="35"/>
        <v>0</v>
      </c>
      <c r="AJ11" s="270">
        <f t="shared" ca="1" si="35"/>
        <v>0</v>
      </c>
      <c r="AK11" s="270">
        <f t="shared" ca="1" si="35"/>
        <v>0</v>
      </c>
      <c r="AL11" s="270">
        <f t="shared" ca="1" si="35"/>
        <v>0</v>
      </c>
      <c r="AM11" s="270">
        <f t="shared" ca="1" si="35"/>
        <v>0</v>
      </c>
      <c r="AN11" s="270">
        <f t="shared" ca="1" si="36"/>
        <v>84</v>
      </c>
      <c r="AO11" s="270">
        <f t="shared" ca="1" si="73"/>
        <v>0</v>
      </c>
      <c r="AP11" s="270">
        <f t="shared" ca="1" si="37"/>
        <v>0</v>
      </c>
      <c r="AQ11" s="270">
        <f t="shared" ca="1" si="37"/>
        <v>0</v>
      </c>
      <c r="AR11" s="270">
        <f t="shared" ca="1" si="37"/>
        <v>0</v>
      </c>
      <c r="AS11" s="270">
        <f t="shared" ca="1" si="37"/>
        <v>0</v>
      </c>
      <c r="AT11" s="270">
        <f t="shared" ca="1" si="37"/>
        <v>0</v>
      </c>
      <c r="AU11" s="270">
        <f t="shared" ca="1" si="37"/>
        <v>0</v>
      </c>
      <c r="AV11" s="77"/>
      <c r="AW11" s="77" t="s">
        <v>1924</v>
      </c>
      <c r="AX11" s="78">
        <f>VLOOKUP(AE11,_general!$A$65:$B$73,2,FALSE)+$AX$4</f>
        <v>33</v>
      </c>
      <c r="AY11" s="79">
        <f t="shared" ca="1" si="74"/>
        <v>0.33966801518625572</v>
      </c>
      <c r="AZ11" s="79">
        <f t="shared" ca="1" si="38"/>
        <v>0.45721599300532823</v>
      </c>
      <c r="BA11" s="79">
        <f t="shared" ca="1" si="38"/>
        <v>0.16</v>
      </c>
      <c r="BB11" s="79">
        <f t="shared" ca="1" si="38"/>
        <v>0.1</v>
      </c>
      <c r="BC11" s="79">
        <f t="shared" ca="1" si="38"/>
        <v>0.16</v>
      </c>
      <c r="BD11" s="79">
        <f t="shared" ca="1" si="38"/>
        <v>0.34643472948635995</v>
      </c>
      <c r="BE11" s="79">
        <f t="shared" ca="1" si="38"/>
        <v>0.1142857142857143</v>
      </c>
      <c r="BF11" s="130"/>
      <c r="BG11" s="128">
        <f t="shared" ca="1" si="106"/>
        <v>0</v>
      </c>
      <c r="BH11" s="128">
        <f t="shared" ca="1" si="110"/>
        <v>0</v>
      </c>
      <c r="BI11" s="128">
        <f t="shared" ca="1" si="111"/>
        <v>0</v>
      </c>
      <c r="BJ11" s="128">
        <f t="shared" ca="1" si="112"/>
        <v>0</v>
      </c>
      <c r="BK11" s="128">
        <f t="shared" ca="1" si="113"/>
        <v>0</v>
      </c>
      <c r="BL11" s="128">
        <f t="shared" ca="1" si="114"/>
        <v>0</v>
      </c>
      <c r="BM11" s="128">
        <f t="shared" ca="1" si="115"/>
        <v>0</v>
      </c>
      <c r="BN11" s="132"/>
      <c r="BO11" s="128">
        <f t="shared" si="107"/>
        <v>0</v>
      </c>
      <c r="BP11" s="128">
        <f t="shared" si="116"/>
        <v>0</v>
      </c>
      <c r="BQ11" s="128">
        <f t="shared" si="117"/>
        <v>0</v>
      </c>
      <c r="BR11" s="128">
        <f t="shared" si="118"/>
        <v>0</v>
      </c>
      <c r="BS11" s="128">
        <f t="shared" si="119"/>
        <v>0</v>
      </c>
      <c r="BT11" s="128">
        <f t="shared" si="120"/>
        <v>0</v>
      </c>
      <c r="BU11" s="128">
        <f t="shared" si="121"/>
        <v>0</v>
      </c>
      <c r="BV11" s="128"/>
      <c r="BW11" s="277">
        <f t="shared" ca="1" si="87"/>
        <v>0</v>
      </c>
      <c r="BX11" s="277">
        <f t="shared" ca="1" si="88"/>
        <v>0</v>
      </c>
      <c r="BY11" s="277">
        <f t="shared" ca="1" si="89"/>
        <v>0</v>
      </c>
      <c r="BZ11" s="277">
        <f t="shared" ca="1" si="90"/>
        <v>0</v>
      </c>
      <c r="CA11" s="277">
        <f t="shared" ca="1" si="91"/>
        <v>0</v>
      </c>
      <c r="CB11" s="277">
        <f t="shared" ca="1" si="92"/>
        <v>0</v>
      </c>
      <c r="CC11" s="277">
        <f t="shared" ca="1" si="93"/>
        <v>0</v>
      </c>
      <c r="CD11" s="128"/>
      <c r="CE11" s="129">
        <f t="shared" si="94"/>
        <v>46</v>
      </c>
      <c r="CF11" s="80">
        <f t="shared" ca="1" si="42"/>
        <v>0</v>
      </c>
      <c r="CG11" s="80">
        <f t="shared" ca="1" si="43"/>
        <v>0</v>
      </c>
      <c r="CH11" s="80">
        <f t="shared" ca="1" si="44"/>
        <v>0</v>
      </c>
      <c r="CI11" s="80">
        <f t="shared" ca="1" si="45"/>
        <v>0</v>
      </c>
      <c r="CJ11" s="80">
        <f t="shared" ca="1" si="46"/>
        <v>0</v>
      </c>
      <c r="CK11" s="80">
        <f t="shared" ca="1" si="47"/>
        <v>0</v>
      </c>
      <c r="CL11" s="80">
        <f t="shared" ca="1" si="48"/>
        <v>0</v>
      </c>
      <c r="CM11" s="81"/>
      <c r="CN11" s="76" t="str">
        <f t="shared" si="95"/>
        <v>H</v>
      </c>
      <c r="CO11" s="76">
        <f t="shared" ca="1" si="49"/>
        <v>84</v>
      </c>
      <c r="CP11" s="270">
        <f t="shared" ca="1" si="50"/>
        <v>0</v>
      </c>
      <c r="CQ11" s="270">
        <f t="shared" ca="1" si="50"/>
        <v>0</v>
      </c>
      <c r="CR11" s="270">
        <f t="shared" ca="1" si="50"/>
        <v>0</v>
      </c>
      <c r="CS11" s="270">
        <f t="shared" ca="1" si="50"/>
        <v>0</v>
      </c>
      <c r="CT11" s="270">
        <f t="shared" ca="1" si="50"/>
        <v>0</v>
      </c>
      <c r="CU11" s="270">
        <f t="shared" ca="1" si="50"/>
        <v>0</v>
      </c>
      <c r="CV11" s="270">
        <f t="shared" ca="1" si="50"/>
        <v>0</v>
      </c>
      <c r="CW11" s="81"/>
      <c r="CX11" s="80">
        <f t="shared" ca="1" si="96"/>
        <v>0</v>
      </c>
      <c r="CY11" s="80">
        <f t="shared" ca="1" si="97"/>
        <v>0</v>
      </c>
      <c r="CZ11" s="80">
        <f t="shared" ca="1" si="98"/>
        <v>0</v>
      </c>
      <c r="DA11" s="80">
        <f t="shared" ca="1" si="99"/>
        <v>0</v>
      </c>
      <c r="DB11" s="80">
        <f t="shared" ca="1" si="100"/>
        <v>0</v>
      </c>
      <c r="DC11" s="80">
        <f t="shared" ca="1" si="101"/>
        <v>0</v>
      </c>
      <c r="DD11" s="80">
        <f t="shared" ca="1" si="102"/>
        <v>0</v>
      </c>
      <c r="DE11" s="191">
        <f t="shared" si="57"/>
        <v>46</v>
      </c>
      <c r="DF11" s="80">
        <f t="shared" ca="1" si="58"/>
        <v>0</v>
      </c>
      <c r="DG11" s="80">
        <f t="shared" ca="1" si="59"/>
        <v>0</v>
      </c>
      <c r="DH11" s="80">
        <f t="shared" ca="1" si="60"/>
        <v>0</v>
      </c>
      <c r="DI11" s="80">
        <f t="shared" ca="1" si="61"/>
        <v>0</v>
      </c>
      <c r="DJ11" s="80">
        <f t="shared" ca="1" si="62"/>
        <v>0</v>
      </c>
      <c r="DK11" s="80">
        <f t="shared" ca="1" si="63"/>
        <v>0</v>
      </c>
      <c r="DL11" s="80">
        <f t="shared" ca="1" si="64"/>
        <v>0</v>
      </c>
      <c r="DV11" s="484" t="s">
        <v>244</v>
      </c>
      <c r="DW11" s="470">
        <f ca="1">SUM(BW49:BW51)+SUM(BW95:BW99)</f>
        <v>0</v>
      </c>
      <c r="DX11" s="471">
        <f t="shared" ref="DX11:EC11" ca="1" si="126">SUM(BX49:BX51)+SUM(BX95:BX99)</f>
        <v>0</v>
      </c>
      <c r="DY11" s="471">
        <f t="shared" ca="1" si="126"/>
        <v>0</v>
      </c>
      <c r="DZ11" s="471">
        <f t="shared" ca="1" si="126"/>
        <v>0</v>
      </c>
      <c r="EA11" s="471">
        <f t="shared" ca="1" si="126"/>
        <v>0</v>
      </c>
      <c r="EB11" s="471">
        <f t="shared" ca="1" si="126"/>
        <v>0</v>
      </c>
      <c r="EC11" s="472">
        <f t="shared" ca="1" si="126"/>
        <v>0</v>
      </c>
      <c r="ED11" s="470">
        <f ca="1">SUM(CX49:CX51)+SUM(CX95:CX99)</f>
        <v>0</v>
      </c>
      <c r="EE11" s="471">
        <f t="shared" ref="EE11:EJ11" ca="1" si="127">SUM(CY49:CY51)+SUM(CY95:CY99)</f>
        <v>0</v>
      </c>
      <c r="EF11" s="471">
        <f t="shared" ca="1" si="127"/>
        <v>0</v>
      </c>
      <c r="EG11" s="471">
        <f t="shared" ca="1" si="127"/>
        <v>0</v>
      </c>
      <c r="EH11" s="471">
        <f t="shared" ca="1" si="127"/>
        <v>0</v>
      </c>
      <c r="EI11" s="471">
        <f t="shared" ca="1" si="127"/>
        <v>0</v>
      </c>
      <c r="EJ11" s="472">
        <f t="shared" ca="1" si="127"/>
        <v>0</v>
      </c>
      <c r="EK11" s="481"/>
      <c r="EL11" s="481"/>
      <c r="EM11" s="481"/>
      <c r="EN11" s="481"/>
      <c r="EO11" s="481"/>
      <c r="EP11" s="481"/>
      <c r="EQ11" s="481"/>
      <c r="ER11" s="482"/>
      <c r="ES11" s="482"/>
      <c r="ET11" s="482"/>
      <c r="EU11" s="483"/>
      <c r="EV11" s="477" t="e">
        <f t="shared" ca="1" si="31"/>
        <v>#DIV/0!</v>
      </c>
      <c r="EW11" s="478" t="e">
        <f t="shared" ca="1" si="27"/>
        <v>#DIV/0!</v>
      </c>
      <c r="EX11" s="478" t="e">
        <f t="shared" ca="1" si="27"/>
        <v>#DIV/0!</v>
      </c>
      <c r="EY11" s="478" t="e">
        <f t="shared" ca="1" si="27"/>
        <v>#DIV/0!</v>
      </c>
      <c r="EZ11" s="478" t="e">
        <f t="shared" ca="1" si="27"/>
        <v>#DIV/0!</v>
      </c>
      <c r="FA11" s="478" t="e">
        <f t="shared" ca="1" si="27"/>
        <v>#DIV/0!</v>
      </c>
      <c r="FB11" s="479" t="e">
        <f t="shared" ca="1" si="27"/>
        <v>#DIV/0!</v>
      </c>
      <c r="FC11" s="468"/>
      <c r="FD11" s="426"/>
      <c r="FE11" s="426"/>
      <c r="FF11" s="426"/>
      <c r="FG11" s="426"/>
      <c r="FH11" s="426"/>
      <c r="FI11" s="426"/>
      <c r="FJ11" s="426"/>
      <c r="FK11" s="426"/>
      <c r="FL11" s="426"/>
      <c r="FM11" s="426"/>
      <c r="FN11" s="426"/>
      <c r="FO11" s="426"/>
      <c r="FP11" s="426"/>
      <c r="FQ11" s="426"/>
      <c r="FR11" s="426"/>
      <c r="FS11" s="426"/>
      <c r="FT11" s="426"/>
      <c r="FU11" s="426"/>
      <c r="FV11" s="426"/>
      <c r="FW11" s="426"/>
      <c r="FX11" s="426"/>
      <c r="FY11" s="426"/>
      <c r="FZ11" s="426"/>
      <c r="GA11" s="426"/>
      <c r="GB11" s="426"/>
      <c r="GE11" s="427"/>
      <c r="GF11" s="427"/>
      <c r="GG11" s="427"/>
      <c r="GM11" s="426"/>
      <c r="GN11" s="426"/>
      <c r="GO11" s="426"/>
    </row>
    <row r="12" spans="1:214" ht="89.25" thickBot="1" x14ac:dyDescent="0.9">
      <c r="A12" s="353" t="s">
        <v>223</v>
      </c>
      <c r="B12" s="379" t="str">
        <f>overview_of_services!B10</f>
        <v>H-2b</v>
      </c>
      <c r="C12" s="238" t="str">
        <f>overview_of_services!C10</f>
        <v>Control heat production facilities</v>
      </c>
      <c r="D12" s="8" t="str">
        <f>overview_of_services!D10</f>
        <v>Heat generator control (for heat pumps)</v>
      </c>
      <c r="E12" s="268">
        <f>IF($H$2="A",overview_of_services!J10,IF($H$2="B",overview_of_services!K10,overview_of_services!L10))</f>
        <v>1</v>
      </c>
      <c r="F12" s="268">
        <f>IF('Building Information'!$G$48="","",'Building Information'!$G$48)</f>
        <v>1</v>
      </c>
      <c r="G12" s="268">
        <f>overview_of_services!N10</f>
        <v>0</v>
      </c>
      <c r="H12" s="419"/>
      <c r="I12" s="372">
        <v>1</v>
      </c>
      <c r="J12" s="269">
        <v>2</v>
      </c>
      <c r="K12" s="125">
        <v>1</v>
      </c>
      <c r="L12" s="247"/>
      <c r="M12" s="124">
        <f t="shared" si="105"/>
        <v>0</v>
      </c>
      <c r="N12" s="395" t="str">
        <f>IF(AND(U12=1,NOT(F12=2),OR(J12="",J12&lt;0,J12&gt;AC12,AND(M12&gt;0,OR(L12="",L12&lt;0,L12&gt;AC12)),K12&gt;1,K12&lt;0)),_general!$A$83,"")</f>
        <v/>
      </c>
      <c r="O12" s="56" t="str">
        <f>VLOOKUP($B12,overview_of_services!$B$4:$I$111,4,)</f>
        <v>On/Off-control of heat generator</v>
      </c>
      <c r="P12" s="56" t="str">
        <f>VLOOKUP($B12,overview_of_services!$B$4:$I$111,5,)</f>
        <v>Multi-stage control of heat generator capacity depending on the load or demand (e.g. on/off of several compressors)</v>
      </c>
      <c r="Q12" s="56" t="str">
        <f>VLOOKUP($B12,overview_of_services!$B$4:$I$111,6,)</f>
        <v>Variable control of heat generator capacity depending on the load or demand (e.g. hot gas bypass, inverter frequency control)</v>
      </c>
      <c r="R12" s="56" t="str">
        <f>VLOOKUP($B12,overview_of_services!$B$4:$I$111,7,)</f>
        <v>Variable control of heat generator capacity depending on the load AND external signals from grid</v>
      </c>
      <c r="S12" s="56">
        <f>VLOOKUP($B12,overview_of_services!$B$4:$I$111,8,)</f>
        <v>0</v>
      </c>
      <c r="T12" s="377">
        <f t="shared" si="32"/>
        <v>1</v>
      </c>
      <c r="U12" s="380">
        <f t="shared" si="67"/>
        <v>1</v>
      </c>
      <c r="X12" s="259"/>
      <c r="Y12" s="260" t="s">
        <v>1977</v>
      </c>
      <c r="Z12" s="345">
        <f t="shared" si="68"/>
        <v>1</v>
      </c>
      <c r="AA12" s="270">
        <f t="shared" si="69"/>
        <v>2</v>
      </c>
      <c r="AB12" s="270">
        <f t="shared" si="70"/>
        <v>0</v>
      </c>
      <c r="AC12" s="76">
        <f t="shared" si="33"/>
        <v>3</v>
      </c>
      <c r="AD12" s="76">
        <f t="shared" si="71"/>
        <v>3</v>
      </c>
      <c r="AE12" s="76" t="str">
        <f>VLOOKUP($B12,overview_of_services!$B$4:$R$111,$AE$2,FALSE)</f>
        <v>H</v>
      </c>
      <c r="AF12" s="76">
        <f t="shared" ca="1" si="34"/>
        <v>100</v>
      </c>
      <c r="AG12" s="270">
        <f t="shared" ca="1" si="72"/>
        <v>2</v>
      </c>
      <c r="AH12" s="270">
        <f t="shared" ca="1" si="35"/>
        <v>1</v>
      </c>
      <c r="AI12" s="270">
        <f t="shared" ca="1" si="35"/>
        <v>2</v>
      </c>
      <c r="AJ12" s="270">
        <f t="shared" ca="1" si="35"/>
        <v>0</v>
      </c>
      <c r="AK12" s="270">
        <f t="shared" ca="1" si="35"/>
        <v>0</v>
      </c>
      <c r="AL12" s="270">
        <f t="shared" ca="1" si="35"/>
        <v>0</v>
      </c>
      <c r="AM12" s="270">
        <f t="shared" ca="1" si="35"/>
        <v>0</v>
      </c>
      <c r="AN12" s="270">
        <f t="shared" ca="1" si="36"/>
        <v>98</v>
      </c>
      <c r="AO12" s="270">
        <f t="shared" ca="1" si="73"/>
        <v>0</v>
      </c>
      <c r="AP12" s="270">
        <f t="shared" ca="1" si="37"/>
        <v>0</v>
      </c>
      <c r="AQ12" s="270">
        <f t="shared" ca="1" si="37"/>
        <v>0</v>
      </c>
      <c r="AR12" s="270">
        <f t="shared" ca="1" si="37"/>
        <v>0</v>
      </c>
      <c r="AS12" s="270">
        <f t="shared" ca="1" si="37"/>
        <v>0</v>
      </c>
      <c r="AT12" s="270">
        <f t="shared" ca="1" si="37"/>
        <v>0</v>
      </c>
      <c r="AU12" s="270">
        <f t="shared" ca="1" si="37"/>
        <v>0</v>
      </c>
      <c r="AV12" s="77"/>
      <c r="AW12" s="77" t="s">
        <v>1924</v>
      </c>
      <c r="AX12" s="78">
        <f>VLOOKUP(AE12,_general!$A$65:$B$73,2,FALSE)+$AX$4</f>
        <v>33</v>
      </c>
      <c r="AY12" s="79">
        <f t="shared" ca="1" si="74"/>
        <v>0.33966801518625572</v>
      </c>
      <c r="AZ12" s="79">
        <f t="shared" ca="1" si="38"/>
        <v>0.45721599300532823</v>
      </c>
      <c r="BA12" s="79">
        <f t="shared" ca="1" si="38"/>
        <v>0.16</v>
      </c>
      <c r="BB12" s="79">
        <f t="shared" ca="1" si="38"/>
        <v>0.1</v>
      </c>
      <c r="BC12" s="79">
        <f t="shared" ca="1" si="38"/>
        <v>0.16</v>
      </c>
      <c r="BD12" s="79">
        <f t="shared" ca="1" si="38"/>
        <v>0.34643472948635995</v>
      </c>
      <c r="BE12" s="79">
        <f t="shared" ca="1" si="38"/>
        <v>0.1142857142857143</v>
      </c>
      <c r="BF12" s="130"/>
      <c r="BG12" s="128">
        <f t="shared" ca="1" si="106"/>
        <v>0.67933603037251145</v>
      </c>
      <c r="BH12" s="128">
        <f t="shared" ca="1" si="110"/>
        <v>0.45721599300532823</v>
      </c>
      <c r="BI12" s="128">
        <f t="shared" ca="1" si="111"/>
        <v>0.32</v>
      </c>
      <c r="BJ12" s="128">
        <f t="shared" ca="1" si="112"/>
        <v>0</v>
      </c>
      <c r="BK12" s="128">
        <f t="shared" ca="1" si="113"/>
        <v>0</v>
      </c>
      <c r="BL12" s="128">
        <f t="shared" ca="1" si="114"/>
        <v>0</v>
      </c>
      <c r="BM12" s="128">
        <f t="shared" ca="1" si="115"/>
        <v>0</v>
      </c>
      <c r="BN12" s="132"/>
      <c r="BO12" s="128">
        <f t="shared" si="107"/>
        <v>0</v>
      </c>
      <c r="BP12" s="128">
        <f t="shared" si="116"/>
        <v>0</v>
      </c>
      <c r="BQ12" s="128">
        <f t="shared" si="117"/>
        <v>0</v>
      </c>
      <c r="BR12" s="128">
        <f t="shared" si="118"/>
        <v>0</v>
      </c>
      <c r="BS12" s="128">
        <f t="shared" si="119"/>
        <v>0</v>
      </c>
      <c r="BT12" s="128">
        <f t="shared" si="120"/>
        <v>0</v>
      </c>
      <c r="BU12" s="128">
        <f t="shared" si="121"/>
        <v>0</v>
      </c>
      <c r="BV12" s="128"/>
      <c r="BW12" s="277">
        <f t="shared" ca="1" si="87"/>
        <v>0.67933603037251145</v>
      </c>
      <c r="BX12" s="277">
        <f t="shared" ca="1" si="88"/>
        <v>0.45721599300532823</v>
      </c>
      <c r="BY12" s="277">
        <f t="shared" ca="1" si="89"/>
        <v>0.32</v>
      </c>
      <c r="BZ12" s="277">
        <f t="shared" ca="1" si="90"/>
        <v>0</v>
      </c>
      <c r="CA12" s="277">
        <f t="shared" ca="1" si="91"/>
        <v>0</v>
      </c>
      <c r="CB12" s="277">
        <f t="shared" ca="1" si="92"/>
        <v>0</v>
      </c>
      <c r="CC12" s="277">
        <f t="shared" ca="1" si="93"/>
        <v>0</v>
      </c>
      <c r="CD12" s="128"/>
      <c r="CE12" s="129">
        <f t="shared" si="94"/>
        <v>46</v>
      </c>
      <c r="CF12" s="80">
        <f t="shared" ca="1" si="42"/>
        <v>0.1132226717287519</v>
      </c>
      <c r="CG12" s="80">
        <f t="shared" ca="1" si="43"/>
        <v>0.15240533100177606</v>
      </c>
      <c r="CH12" s="80">
        <f t="shared" ca="1" si="44"/>
        <v>2.6666666666666665E-2</v>
      </c>
      <c r="CI12" s="80">
        <f t="shared" ca="1" si="45"/>
        <v>0</v>
      </c>
      <c r="CJ12" s="80">
        <f t="shared" ca="1" si="46"/>
        <v>0</v>
      </c>
      <c r="CK12" s="80">
        <f t="shared" ca="1" si="47"/>
        <v>0</v>
      </c>
      <c r="CL12" s="80">
        <f t="shared" ca="1" si="48"/>
        <v>0</v>
      </c>
      <c r="CM12" s="81"/>
      <c r="CN12" s="76" t="str">
        <f t="shared" si="95"/>
        <v>H</v>
      </c>
      <c r="CO12" s="76">
        <f t="shared" ca="1" si="49"/>
        <v>101</v>
      </c>
      <c r="CP12" s="270">
        <f t="shared" ca="1" si="50"/>
        <v>2</v>
      </c>
      <c r="CQ12" s="270">
        <f t="shared" ca="1" si="50"/>
        <v>3</v>
      </c>
      <c r="CR12" s="270">
        <f t="shared" ca="1" si="50"/>
        <v>2</v>
      </c>
      <c r="CS12" s="270">
        <f t="shared" ca="1" si="50"/>
        <v>0</v>
      </c>
      <c r="CT12" s="270">
        <f t="shared" ca="1" si="50"/>
        <v>0</v>
      </c>
      <c r="CU12" s="270">
        <f t="shared" ca="1" si="50"/>
        <v>0</v>
      </c>
      <c r="CV12" s="270">
        <f t="shared" ca="1" si="50"/>
        <v>0</v>
      </c>
      <c r="CW12" s="81"/>
      <c r="CX12" s="80">
        <f t="shared" ca="1" si="96"/>
        <v>0.67933603037251145</v>
      </c>
      <c r="CY12" s="80">
        <f t="shared" ca="1" si="97"/>
        <v>1.3716479790159846</v>
      </c>
      <c r="CZ12" s="80">
        <f t="shared" ca="1" si="98"/>
        <v>0.32</v>
      </c>
      <c r="DA12" s="80">
        <f t="shared" ca="1" si="99"/>
        <v>0</v>
      </c>
      <c r="DB12" s="80">
        <f t="shared" ca="1" si="100"/>
        <v>0</v>
      </c>
      <c r="DC12" s="80">
        <f t="shared" ca="1" si="101"/>
        <v>0</v>
      </c>
      <c r="DD12" s="80">
        <f t="shared" ca="1" si="102"/>
        <v>0</v>
      </c>
      <c r="DE12" s="191">
        <f t="shared" si="57"/>
        <v>46</v>
      </c>
      <c r="DF12" s="80">
        <f t="shared" ca="1" si="58"/>
        <v>0.1132226717287519</v>
      </c>
      <c r="DG12" s="80">
        <f t="shared" ca="1" si="59"/>
        <v>0.45721599300532817</v>
      </c>
      <c r="DH12" s="80">
        <f t="shared" ca="1" si="60"/>
        <v>2.6666666666666665E-2</v>
      </c>
      <c r="DI12" s="80">
        <f t="shared" ca="1" si="61"/>
        <v>0</v>
      </c>
      <c r="DJ12" s="80">
        <f t="shared" ca="1" si="62"/>
        <v>0</v>
      </c>
      <c r="DK12" s="80">
        <f t="shared" ca="1" si="63"/>
        <v>0</v>
      </c>
      <c r="DL12" s="80">
        <f t="shared" ca="1" si="64"/>
        <v>0</v>
      </c>
      <c r="DV12" s="484" t="s">
        <v>247</v>
      </c>
      <c r="DW12" s="473">
        <f ca="1">SUM(BW52:BW59)+SUM(BW100:BW104)</f>
        <v>0.4</v>
      </c>
      <c r="DX12" s="474">
        <f t="shared" ref="DX12:EC12" ca="1" si="128">SUM(BX52:BX59)+SUM(BX100:BX104)</f>
        <v>0.4</v>
      </c>
      <c r="DY12" s="474">
        <f t="shared" ca="1" si="128"/>
        <v>0.2</v>
      </c>
      <c r="DZ12" s="474">
        <f t="shared" ca="1" si="128"/>
        <v>1</v>
      </c>
      <c r="EA12" s="474">
        <f t="shared" ca="1" si="128"/>
        <v>0</v>
      </c>
      <c r="EB12" s="474">
        <f t="shared" ca="1" si="128"/>
        <v>1</v>
      </c>
      <c r="EC12" s="475">
        <f t="shared" ca="1" si="128"/>
        <v>0.60000000000000009</v>
      </c>
      <c r="ED12" s="473">
        <f ca="1">SUM(CX52:CX59)+SUM(CX100:CX104)</f>
        <v>1.6</v>
      </c>
      <c r="EE12" s="474">
        <f t="shared" ref="EE12:EJ12" ca="1" si="129">SUM(CY52:CY59)+SUM(CY100:CY104)</f>
        <v>1.7999999999999998</v>
      </c>
      <c r="EF12" s="474">
        <f t="shared" ca="1" si="129"/>
        <v>0.60000000000000009</v>
      </c>
      <c r="EG12" s="474">
        <f t="shared" ca="1" si="129"/>
        <v>3.4000000000000004</v>
      </c>
      <c r="EH12" s="474">
        <f t="shared" ca="1" si="129"/>
        <v>0.8</v>
      </c>
      <c r="EI12" s="474">
        <f t="shared" ca="1" si="129"/>
        <v>2.2000000000000002</v>
      </c>
      <c r="EJ12" s="475">
        <f t="shared" ca="1" si="129"/>
        <v>1.8000000000000003</v>
      </c>
      <c r="EK12" s="481"/>
      <c r="EL12" s="481"/>
      <c r="EM12" s="481"/>
      <c r="EN12" s="481"/>
      <c r="EO12" s="481"/>
      <c r="EP12" s="481"/>
      <c r="EQ12" s="481"/>
      <c r="ER12" s="482"/>
      <c r="ES12" s="482"/>
      <c r="ET12" s="482"/>
      <c r="EU12" s="483"/>
      <c r="EV12" s="485">
        <f t="shared" ca="1" si="31"/>
        <v>0.25</v>
      </c>
      <c r="EW12" s="486">
        <f t="shared" ca="1" si="27"/>
        <v>0.22222222222222227</v>
      </c>
      <c r="EX12" s="486">
        <f t="shared" ca="1" si="27"/>
        <v>0.33333333333333331</v>
      </c>
      <c r="EY12" s="486">
        <f t="shared" ca="1" si="27"/>
        <v>0.29411764705882348</v>
      </c>
      <c r="EZ12" s="486">
        <f t="shared" ca="1" si="27"/>
        <v>0</v>
      </c>
      <c r="FA12" s="486">
        <f t="shared" ca="1" si="27"/>
        <v>0.45454545454545453</v>
      </c>
      <c r="FB12" s="487">
        <f t="shared" ca="1" si="27"/>
        <v>0.33333333333333331</v>
      </c>
      <c r="FC12" s="468"/>
      <c r="FD12" s="426"/>
      <c r="FE12" s="426"/>
      <c r="FF12" s="426"/>
      <c r="FG12" s="426"/>
      <c r="FH12" s="426"/>
      <c r="FI12" s="426"/>
      <c r="FJ12" s="426"/>
      <c r="FK12" s="426"/>
      <c r="FL12" s="426"/>
      <c r="FM12" s="426"/>
      <c r="FN12" s="426"/>
      <c r="FO12" s="426"/>
      <c r="FP12" s="426"/>
      <c r="FQ12" s="426"/>
      <c r="FR12" s="426"/>
      <c r="FS12" s="426"/>
      <c r="FT12" s="426"/>
      <c r="FU12" s="426"/>
      <c r="FV12" s="426"/>
      <c r="FW12" s="426"/>
      <c r="FX12" s="426"/>
      <c r="FY12" s="426"/>
      <c r="FZ12" s="426"/>
      <c r="GA12" s="426"/>
      <c r="GB12" s="426"/>
      <c r="GE12" s="427"/>
      <c r="GF12" s="427"/>
      <c r="GG12" s="427"/>
      <c r="GM12" s="426"/>
      <c r="GN12" s="426"/>
      <c r="GO12" s="426"/>
    </row>
    <row r="13" spans="1:214" ht="114" customHeight="1" thickBot="1" x14ac:dyDescent="0.9">
      <c r="A13" s="353" t="s">
        <v>223</v>
      </c>
      <c r="B13" s="379" t="str">
        <f>overview_of_services!B11</f>
        <v>H-2d</v>
      </c>
      <c r="C13" s="238" t="str">
        <f>overview_of_services!C11</f>
        <v>Control heat production facilities</v>
      </c>
      <c r="D13" s="8" t="str">
        <f>overview_of_services!D11</f>
        <v>Sequencing in case of different heat generators</v>
      </c>
      <c r="E13" s="268">
        <f>IF($H$2="A",overview_of_services!J11,IF($H$2="B",overview_of_services!K11,overview_of_services!L11))</f>
        <v>1</v>
      </c>
      <c r="F13" s="268">
        <f>IF('Building Information'!$G$48="","",'Building Information'!$G$48)</f>
        <v>1</v>
      </c>
      <c r="G13" s="268">
        <f>overview_of_services!N11</f>
        <v>0</v>
      </c>
      <c r="H13" s="419"/>
      <c r="I13" s="372">
        <v>0</v>
      </c>
      <c r="J13" s="269">
        <v>0</v>
      </c>
      <c r="K13" s="125">
        <v>1</v>
      </c>
      <c r="L13" s="247"/>
      <c r="M13" s="124">
        <f t="shared" si="105"/>
        <v>0</v>
      </c>
      <c r="N13" s="395" t="str">
        <f>IF(AND(U13=1,NOT(F13=2),OR(J13="",J13&lt;0,J13&gt;AC13,AND(M13&gt;0,OR(L13="",L13&lt;0,L13&gt;AC13)),K13&gt;1,K13&lt;0)),_general!$A$83,"")</f>
        <v/>
      </c>
      <c r="O13" s="56" t="str">
        <f>VLOOKUP($B13,overview_of_services!$B$4:$I$111,4,)</f>
        <v>Priorities only based on running time</v>
      </c>
      <c r="P13" s="56" t="str">
        <f>VLOOKUP($B13,overview_of_services!$B$4:$I$111,5,)</f>
        <v>Control according to fixed priority list: e.g. based on rated energy efficiency</v>
      </c>
      <c r="Q13" s="56" t="str">
        <f>VLOOKUP($B13,overview_of_services!$B$4:$I$111,6,)</f>
        <v>Control according to dynamic priority list (based on current energy efficiency, carbon emissions and capacity of generators, e.g. solar, geothermal heat, cogeneration plant, fossil fuels)</v>
      </c>
      <c r="R13" s="56" t="str">
        <f>VLOOKUP($B13,overview_of_services!$B$4:$I$111,7,)</f>
        <v>Control according to dynamic priority list (based on current AND predicted load, energy efficiency, carbon emissions  and capacity of generators)</v>
      </c>
      <c r="S13" s="56" t="str">
        <f>VLOOKUP($B13,overview_of_services!$B$4:$I$111,8,)</f>
        <v>Control according to dynamic priority list (based on current AND predicted load, energy efficiency, carbon emissions, capacity of generators AND external signals from grid)</v>
      </c>
      <c r="T13" s="377">
        <f t="shared" si="32"/>
        <v>1</v>
      </c>
      <c r="U13" s="380">
        <f t="shared" si="67"/>
        <v>0</v>
      </c>
      <c r="X13" s="259"/>
      <c r="Y13" s="260"/>
      <c r="Z13" s="345">
        <f t="shared" si="68"/>
        <v>0</v>
      </c>
      <c r="AA13" s="270">
        <f t="shared" si="69"/>
        <v>0</v>
      </c>
      <c r="AB13" s="270">
        <f t="shared" si="70"/>
        <v>0</v>
      </c>
      <c r="AC13" s="76">
        <f t="shared" si="33"/>
        <v>4</v>
      </c>
      <c r="AD13" s="76">
        <f t="shared" si="71"/>
        <v>0</v>
      </c>
      <c r="AE13" s="76" t="str">
        <f>VLOOKUP($B13,overview_of_services!$B$4:$R$111,$AE$2,FALSE)</f>
        <v>H</v>
      </c>
      <c r="AF13" s="76">
        <f t="shared" ca="1" si="34"/>
        <v>113</v>
      </c>
      <c r="AG13" s="270">
        <f t="shared" ca="1" si="72"/>
        <v>0</v>
      </c>
      <c r="AH13" s="270">
        <f t="shared" ca="1" si="35"/>
        <v>0</v>
      </c>
      <c r="AI13" s="270">
        <f t="shared" ca="1" si="35"/>
        <v>0</v>
      </c>
      <c r="AJ13" s="270">
        <f t="shared" ca="1" si="35"/>
        <v>0</v>
      </c>
      <c r="AK13" s="270">
        <f t="shared" ca="1" si="35"/>
        <v>0</v>
      </c>
      <c r="AL13" s="270">
        <f t="shared" ca="1" si="35"/>
        <v>0</v>
      </c>
      <c r="AM13" s="270">
        <f t="shared" ca="1" si="35"/>
        <v>0</v>
      </c>
      <c r="AN13" s="270">
        <f t="shared" ca="1" si="36"/>
        <v>113</v>
      </c>
      <c r="AO13" s="270">
        <f t="shared" ca="1" si="73"/>
        <v>0</v>
      </c>
      <c r="AP13" s="270">
        <f t="shared" ca="1" si="37"/>
        <v>0</v>
      </c>
      <c r="AQ13" s="270">
        <f t="shared" ca="1" si="37"/>
        <v>0</v>
      </c>
      <c r="AR13" s="270">
        <f t="shared" ca="1" si="37"/>
        <v>0</v>
      </c>
      <c r="AS13" s="270">
        <f t="shared" ca="1" si="37"/>
        <v>0</v>
      </c>
      <c r="AT13" s="270">
        <f t="shared" ca="1" si="37"/>
        <v>0</v>
      </c>
      <c r="AU13" s="270">
        <f t="shared" ca="1" si="37"/>
        <v>0</v>
      </c>
      <c r="AV13" s="77"/>
      <c r="AW13" s="77" t="s">
        <v>1924</v>
      </c>
      <c r="AX13" s="78">
        <f>VLOOKUP(AE13,_general!$A$65:$B$73,2,FALSE)+$AX$4</f>
        <v>33</v>
      </c>
      <c r="AY13" s="79">
        <f t="shared" ca="1" si="74"/>
        <v>0.33966801518625572</v>
      </c>
      <c r="AZ13" s="79">
        <f t="shared" ca="1" si="38"/>
        <v>0.45721599300532823</v>
      </c>
      <c r="BA13" s="79">
        <f t="shared" ca="1" si="38"/>
        <v>0.16</v>
      </c>
      <c r="BB13" s="79">
        <f t="shared" ca="1" si="38"/>
        <v>0.1</v>
      </c>
      <c r="BC13" s="79">
        <f t="shared" ca="1" si="38"/>
        <v>0.16</v>
      </c>
      <c r="BD13" s="79">
        <f t="shared" ca="1" si="38"/>
        <v>0.34643472948635995</v>
      </c>
      <c r="BE13" s="79">
        <f t="shared" ca="1" si="38"/>
        <v>0.1142857142857143</v>
      </c>
      <c r="BF13" s="130"/>
      <c r="BG13" s="128">
        <f t="shared" ca="1" si="106"/>
        <v>0</v>
      </c>
      <c r="BH13" s="128">
        <f t="shared" ca="1" si="110"/>
        <v>0</v>
      </c>
      <c r="BI13" s="128">
        <f t="shared" ca="1" si="111"/>
        <v>0</v>
      </c>
      <c r="BJ13" s="128">
        <f t="shared" ca="1" si="112"/>
        <v>0</v>
      </c>
      <c r="BK13" s="128">
        <f t="shared" ca="1" si="113"/>
        <v>0</v>
      </c>
      <c r="BL13" s="128">
        <f t="shared" ca="1" si="114"/>
        <v>0</v>
      </c>
      <c r="BM13" s="128">
        <f t="shared" ca="1" si="115"/>
        <v>0</v>
      </c>
      <c r="BN13" s="132"/>
      <c r="BO13" s="128">
        <f t="shared" si="107"/>
        <v>0</v>
      </c>
      <c r="BP13" s="128">
        <f t="shared" si="116"/>
        <v>0</v>
      </c>
      <c r="BQ13" s="128">
        <f t="shared" si="117"/>
        <v>0</v>
      </c>
      <c r="BR13" s="128">
        <f t="shared" si="118"/>
        <v>0</v>
      </c>
      <c r="BS13" s="128">
        <f t="shared" si="119"/>
        <v>0</v>
      </c>
      <c r="BT13" s="128">
        <f t="shared" si="120"/>
        <v>0</v>
      </c>
      <c r="BU13" s="128">
        <f t="shared" si="121"/>
        <v>0</v>
      </c>
      <c r="BV13" s="128"/>
      <c r="BW13" s="277">
        <f t="shared" ca="1" si="87"/>
        <v>0</v>
      </c>
      <c r="BX13" s="277">
        <f t="shared" ca="1" si="88"/>
        <v>0</v>
      </c>
      <c r="BY13" s="277">
        <f t="shared" ca="1" si="89"/>
        <v>0</v>
      </c>
      <c r="BZ13" s="277">
        <f t="shared" ca="1" si="90"/>
        <v>0</v>
      </c>
      <c r="CA13" s="277">
        <f t="shared" ca="1" si="91"/>
        <v>0</v>
      </c>
      <c r="CB13" s="277">
        <f t="shared" ca="1" si="92"/>
        <v>0</v>
      </c>
      <c r="CC13" s="277">
        <f t="shared" ca="1" si="93"/>
        <v>0</v>
      </c>
      <c r="CD13" s="128"/>
      <c r="CE13" s="129">
        <f t="shared" si="94"/>
        <v>46</v>
      </c>
      <c r="CF13" s="80">
        <f t="shared" ca="1" si="42"/>
        <v>0</v>
      </c>
      <c r="CG13" s="80">
        <f t="shared" ca="1" si="43"/>
        <v>0</v>
      </c>
      <c r="CH13" s="80">
        <f t="shared" ca="1" si="44"/>
        <v>0</v>
      </c>
      <c r="CI13" s="80">
        <f t="shared" ca="1" si="45"/>
        <v>0</v>
      </c>
      <c r="CJ13" s="80">
        <f t="shared" ca="1" si="46"/>
        <v>0</v>
      </c>
      <c r="CK13" s="80">
        <f t="shared" ca="1" si="47"/>
        <v>0</v>
      </c>
      <c r="CL13" s="80">
        <f t="shared" ca="1" si="48"/>
        <v>0</v>
      </c>
      <c r="CM13" s="81"/>
      <c r="CN13" s="76" t="str">
        <f t="shared" si="95"/>
        <v>H</v>
      </c>
      <c r="CO13" s="76">
        <f t="shared" ca="1" si="49"/>
        <v>113</v>
      </c>
      <c r="CP13" s="270">
        <f t="shared" ca="1" si="50"/>
        <v>0</v>
      </c>
      <c r="CQ13" s="270">
        <f t="shared" ca="1" si="50"/>
        <v>0</v>
      </c>
      <c r="CR13" s="270">
        <f t="shared" ca="1" si="50"/>
        <v>0</v>
      </c>
      <c r="CS13" s="270">
        <f t="shared" ca="1" si="50"/>
        <v>0</v>
      </c>
      <c r="CT13" s="270">
        <f t="shared" ca="1" si="50"/>
        <v>0</v>
      </c>
      <c r="CU13" s="270">
        <f t="shared" ca="1" si="50"/>
        <v>0</v>
      </c>
      <c r="CV13" s="270">
        <f t="shared" ca="1" si="50"/>
        <v>0</v>
      </c>
      <c r="CW13" s="81"/>
      <c r="CX13" s="80">
        <f t="shared" ca="1" si="96"/>
        <v>0</v>
      </c>
      <c r="CY13" s="80">
        <f t="shared" ca="1" si="97"/>
        <v>0</v>
      </c>
      <c r="CZ13" s="80">
        <f t="shared" ca="1" si="98"/>
        <v>0</v>
      </c>
      <c r="DA13" s="80">
        <f t="shared" ca="1" si="99"/>
        <v>0</v>
      </c>
      <c r="DB13" s="80">
        <f t="shared" ca="1" si="100"/>
        <v>0</v>
      </c>
      <c r="DC13" s="80">
        <f t="shared" ca="1" si="101"/>
        <v>0</v>
      </c>
      <c r="DD13" s="80">
        <f t="shared" ca="1" si="102"/>
        <v>0</v>
      </c>
      <c r="DE13" s="191">
        <f t="shared" si="57"/>
        <v>46</v>
      </c>
      <c r="DF13" s="80">
        <f t="shared" ca="1" si="58"/>
        <v>0</v>
      </c>
      <c r="DG13" s="80">
        <f t="shared" ca="1" si="59"/>
        <v>0</v>
      </c>
      <c r="DH13" s="80">
        <f t="shared" ca="1" si="60"/>
        <v>0</v>
      </c>
      <c r="DI13" s="80">
        <f t="shared" ca="1" si="61"/>
        <v>0</v>
      </c>
      <c r="DJ13" s="80">
        <f t="shared" ca="1" si="62"/>
        <v>0</v>
      </c>
      <c r="DK13" s="80">
        <f t="shared" ca="1" si="63"/>
        <v>0</v>
      </c>
      <c r="DL13" s="80">
        <f t="shared" ca="1" si="64"/>
        <v>0</v>
      </c>
      <c r="FD13" s="426"/>
      <c r="FE13" s="426"/>
      <c r="FF13" s="426"/>
      <c r="FG13" s="426"/>
      <c r="FH13" s="426"/>
      <c r="FI13" s="426"/>
      <c r="FJ13" s="426"/>
      <c r="FK13" s="426"/>
      <c r="FL13" s="426"/>
      <c r="FM13" s="426"/>
      <c r="FN13" s="426"/>
      <c r="FO13" s="426"/>
      <c r="FP13" s="426"/>
      <c r="FQ13" s="426"/>
      <c r="FR13" s="426"/>
      <c r="FS13" s="426"/>
      <c r="FT13" s="426"/>
      <c r="FU13" s="426"/>
      <c r="FV13" s="426"/>
      <c r="FW13" s="426"/>
      <c r="FX13" s="426"/>
      <c r="FY13" s="426"/>
      <c r="FZ13" s="426"/>
      <c r="GA13" s="426"/>
      <c r="GB13" s="426"/>
      <c r="GE13" s="427"/>
      <c r="GF13" s="427"/>
      <c r="GG13" s="427"/>
      <c r="GM13" s="426"/>
      <c r="GN13" s="426"/>
      <c r="GO13" s="426"/>
    </row>
    <row r="14" spans="1:214" ht="126.75" customHeight="1" thickBot="1" x14ac:dyDescent="0.9">
      <c r="A14" s="353" t="s">
        <v>223</v>
      </c>
      <c r="B14" s="379" t="str">
        <f>overview_of_services!B12</f>
        <v>H-3</v>
      </c>
      <c r="C14" s="238" t="str">
        <f>overview_of_services!C12</f>
        <v>Information to occupants and facility managers</v>
      </c>
      <c r="D14" s="8" t="str">
        <f>overview_of_services!D12</f>
        <v>Report information regarding heating system performance</v>
      </c>
      <c r="E14" s="268">
        <f>IF($H$2="A",overview_of_services!J12,IF($H$2="B",overview_of_services!K12,overview_of_services!L12))</f>
        <v>1</v>
      </c>
      <c r="F14" s="268">
        <f>IF('Building Information'!$G$48="","",'Building Information'!$G$48)</f>
        <v>1</v>
      </c>
      <c r="G14" s="268">
        <f>overview_of_services!N12</f>
        <v>1</v>
      </c>
      <c r="H14" s="419"/>
      <c r="I14" s="372">
        <v>1</v>
      </c>
      <c r="J14" s="269">
        <v>2</v>
      </c>
      <c r="K14" s="125">
        <v>1</v>
      </c>
      <c r="L14" s="247"/>
      <c r="M14" s="124">
        <f t="shared" si="105"/>
        <v>0</v>
      </c>
      <c r="N14" s="395" t="str">
        <f>IF(AND(U14=1,NOT(F14=2),OR(J14="",J14&lt;0,J14&gt;AC14,AND(M14&gt;0,OR(L14="",L14&lt;0,L14&gt;AC14)),K14&gt;1,K14&lt;0)),_general!$A$83,"")</f>
        <v/>
      </c>
      <c r="O14" s="56" t="str">
        <f>VLOOKUP($B14,overview_of_services!$B$4:$I$111,4,)</f>
        <v>None</v>
      </c>
      <c r="P14" s="56" t="str">
        <f>VLOOKUP($B14,overview_of_services!$B$4:$I$111,5,)</f>
        <v>Central or remote reporting of current performance KPIs (e.g. temperatures, submetering energy usage)</v>
      </c>
      <c r="Q14" s="56" t="str">
        <f>VLOOKUP($B14,overview_of_services!$B$4:$I$111,6,)</f>
        <v>Central or remote reporting of current performance KPIs and historical data</v>
      </c>
      <c r="R14" s="56" t="str">
        <f>VLOOKUP($B14,overview_of_services!$B$4:$I$111,7,)</f>
        <v>Central or remote reporting of performance evaluation including forecasting and/or benchmarking</v>
      </c>
      <c r="S14" s="56" t="str">
        <f>VLOOKUP($B14,overview_of_services!$B$4:$I$111,8,)</f>
        <v>Central or remote reporting of performance evaluation including forecasting and/or benchmarking; also including predictive management and fault detection</v>
      </c>
      <c r="T14" s="377">
        <f t="shared" si="32"/>
        <v>1</v>
      </c>
      <c r="U14" s="380">
        <f t="shared" si="67"/>
        <v>1</v>
      </c>
      <c r="X14" s="259"/>
      <c r="Y14" s="260"/>
      <c r="Z14" s="345">
        <f t="shared" si="68"/>
        <v>1</v>
      </c>
      <c r="AA14" s="270">
        <f t="shared" si="69"/>
        <v>2</v>
      </c>
      <c r="AB14" s="270">
        <f t="shared" si="70"/>
        <v>0</v>
      </c>
      <c r="AC14" s="76">
        <f t="shared" si="33"/>
        <v>4</v>
      </c>
      <c r="AD14" s="76">
        <f t="shared" si="71"/>
        <v>4</v>
      </c>
      <c r="AE14" s="76" t="str">
        <f>VLOOKUP($B14,overview_of_services!$B$4:$R$111,$AE$2,FALSE)</f>
        <v>H</v>
      </c>
      <c r="AF14" s="76">
        <f t="shared" ca="1" si="34"/>
        <v>131</v>
      </c>
      <c r="AG14" s="270">
        <f t="shared" ca="1" si="72"/>
        <v>1</v>
      </c>
      <c r="AH14" s="270">
        <f t="shared" ca="1" si="35"/>
        <v>0</v>
      </c>
      <c r="AI14" s="270">
        <f t="shared" ca="1" si="35"/>
        <v>0</v>
      </c>
      <c r="AJ14" s="270">
        <f t="shared" ca="1" si="35"/>
        <v>0</v>
      </c>
      <c r="AK14" s="270">
        <f t="shared" ca="1" si="35"/>
        <v>0</v>
      </c>
      <c r="AL14" s="270">
        <f t="shared" ca="1" si="35"/>
        <v>1</v>
      </c>
      <c r="AM14" s="270">
        <f t="shared" ca="1" si="35"/>
        <v>2</v>
      </c>
      <c r="AN14" s="270">
        <f t="shared" ca="1" si="36"/>
        <v>129</v>
      </c>
      <c r="AO14" s="270">
        <f t="shared" ca="1" si="73"/>
        <v>0</v>
      </c>
      <c r="AP14" s="270">
        <f t="shared" ca="1" si="37"/>
        <v>0</v>
      </c>
      <c r="AQ14" s="270">
        <f t="shared" ca="1" si="37"/>
        <v>0</v>
      </c>
      <c r="AR14" s="270">
        <f t="shared" ca="1" si="37"/>
        <v>0</v>
      </c>
      <c r="AS14" s="270">
        <f t="shared" ca="1" si="37"/>
        <v>0</v>
      </c>
      <c r="AT14" s="270">
        <f t="shared" ca="1" si="37"/>
        <v>0</v>
      </c>
      <c r="AU14" s="270">
        <f t="shared" ca="1" si="37"/>
        <v>0</v>
      </c>
      <c r="AV14" s="77"/>
      <c r="AW14" s="77" t="s">
        <v>1924</v>
      </c>
      <c r="AX14" s="78">
        <f>VLOOKUP(AE14,_general!$A$65:$B$73,2,FALSE)+$AX$4</f>
        <v>33</v>
      </c>
      <c r="AY14" s="79">
        <f t="shared" ca="1" si="74"/>
        <v>0.33966801518625572</v>
      </c>
      <c r="AZ14" s="79">
        <f t="shared" ca="1" si="38"/>
        <v>0.45721599300532823</v>
      </c>
      <c r="BA14" s="79">
        <f t="shared" ca="1" si="38"/>
        <v>0.16</v>
      </c>
      <c r="BB14" s="79">
        <f t="shared" ca="1" si="38"/>
        <v>0.1</v>
      </c>
      <c r="BC14" s="79">
        <f t="shared" ca="1" si="38"/>
        <v>0.16</v>
      </c>
      <c r="BD14" s="79">
        <f t="shared" ca="1" si="38"/>
        <v>0.34643472948635995</v>
      </c>
      <c r="BE14" s="79">
        <f t="shared" ca="1" si="38"/>
        <v>0.1142857142857143</v>
      </c>
      <c r="BF14" s="130"/>
      <c r="BG14" s="128">
        <f t="shared" ca="1" si="106"/>
        <v>0.33966801518625572</v>
      </c>
      <c r="BH14" s="128">
        <f t="shared" ca="1" si="110"/>
        <v>0</v>
      </c>
      <c r="BI14" s="128">
        <f t="shared" ca="1" si="111"/>
        <v>0</v>
      </c>
      <c r="BJ14" s="128">
        <f t="shared" ca="1" si="112"/>
        <v>0</v>
      </c>
      <c r="BK14" s="128">
        <f t="shared" ca="1" si="113"/>
        <v>0</v>
      </c>
      <c r="BL14" s="128">
        <f t="shared" ca="1" si="114"/>
        <v>0.34643472948635995</v>
      </c>
      <c r="BM14" s="128">
        <f t="shared" ca="1" si="115"/>
        <v>0.22857142857142859</v>
      </c>
      <c r="BN14" s="132"/>
      <c r="BO14" s="128">
        <f t="shared" si="107"/>
        <v>0</v>
      </c>
      <c r="BP14" s="128">
        <f t="shared" si="116"/>
        <v>0</v>
      </c>
      <c r="BQ14" s="128">
        <f t="shared" si="117"/>
        <v>0</v>
      </c>
      <c r="BR14" s="128">
        <f t="shared" si="118"/>
        <v>0</v>
      </c>
      <c r="BS14" s="128">
        <f t="shared" si="119"/>
        <v>0</v>
      </c>
      <c r="BT14" s="128">
        <f t="shared" si="120"/>
        <v>0</v>
      </c>
      <c r="BU14" s="128">
        <f t="shared" si="121"/>
        <v>0</v>
      </c>
      <c r="BV14" s="128"/>
      <c r="BW14" s="277">
        <f t="shared" ca="1" si="87"/>
        <v>0.33966801518625572</v>
      </c>
      <c r="BX14" s="277">
        <f t="shared" ca="1" si="88"/>
        <v>0</v>
      </c>
      <c r="BY14" s="277">
        <f t="shared" ca="1" si="89"/>
        <v>0</v>
      </c>
      <c r="BZ14" s="277">
        <f t="shared" ca="1" si="90"/>
        <v>0</v>
      </c>
      <c r="CA14" s="277">
        <f t="shared" ca="1" si="91"/>
        <v>0</v>
      </c>
      <c r="CB14" s="277">
        <f t="shared" ca="1" si="92"/>
        <v>0.34643472948635995</v>
      </c>
      <c r="CC14" s="277">
        <f t="shared" ca="1" si="93"/>
        <v>0.22857142857142859</v>
      </c>
      <c r="CD14" s="128"/>
      <c r="CE14" s="129">
        <f t="shared" si="94"/>
        <v>46</v>
      </c>
      <c r="CF14" s="80">
        <f t="shared" ca="1" si="42"/>
        <v>5.6611335864375951E-2</v>
      </c>
      <c r="CG14" s="80">
        <f t="shared" ca="1" si="43"/>
        <v>0</v>
      </c>
      <c r="CH14" s="80">
        <f t="shared" ca="1" si="44"/>
        <v>0</v>
      </c>
      <c r="CI14" s="80">
        <f t="shared" ca="1" si="45"/>
        <v>0</v>
      </c>
      <c r="CJ14" s="80">
        <f t="shared" ca="1" si="46"/>
        <v>0</v>
      </c>
      <c r="CK14" s="80">
        <f t="shared" ca="1" si="47"/>
        <v>5.7739121581059989E-2</v>
      </c>
      <c r="CL14" s="80">
        <f t="shared" ca="1" si="48"/>
        <v>1.9047619047619049E-2</v>
      </c>
      <c r="CM14" s="81"/>
      <c r="CN14" s="76" t="str">
        <f t="shared" si="95"/>
        <v>H</v>
      </c>
      <c r="CO14" s="76">
        <f t="shared" ca="1" si="49"/>
        <v>133</v>
      </c>
      <c r="CP14" s="270">
        <f t="shared" ca="1" si="50"/>
        <v>1</v>
      </c>
      <c r="CQ14" s="270">
        <f t="shared" ca="1" si="50"/>
        <v>0</v>
      </c>
      <c r="CR14" s="270">
        <f t="shared" ca="1" si="50"/>
        <v>0</v>
      </c>
      <c r="CS14" s="270">
        <f t="shared" ca="1" si="50"/>
        <v>1</v>
      </c>
      <c r="CT14" s="270">
        <f t="shared" ca="1" si="50"/>
        <v>0</v>
      </c>
      <c r="CU14" s="270">
        <f t="shared" ca="1" si="50"/>
        <v>3</v>
      </c>
      <c r="CV14" s="270">
        <f t="shared" ca="1" si="50"/>
        <v>3</v>
      </c>
      <c r="CW14" s="81"/>
      <c r="CX14" s="80">
        <f t="shared" ca="1" si="96"/>
        <v>0.33966801518625572</v>
      </c>
      <c r="CY14" s="80">
        <f t="shared" ca="1" si="97"/>
        <v>0</v>
      </c>
      <c r="CZ14" s="80">
        <f t="shared" ca="1" si="98"/>
        <v>0</v>
      </c>
      <c r="DA14" s="80">
        <f t="shared" ca="1" si="99"/>
        <v>0.1</v>
      </c>
      <c r="DB14" s="80">
        <f t="shared" ca="1" si="100"/>
        <v>0</v>
      </c>
      <c r="DC14" s="80">
        <f t="shared" ca="1" si="101"/>
        <v>1.0393041884590799</v>
      </c>
      <c r="DD14" s="80">
        <f t="shared" ca="1" si="102"/>
        <v>0.34285714285714286</v>
      </c>
      <c r="DE14" s="191">
        <f t="shared" si="57"/>
        <v>46</v>
      </c>
      <c r="DF14" s="80">
        <f t="shared" ca="1" si="58"/>
        <v>5.6611335864375951E-2</v>
      </c>
      <c r="DG14" s="80">
        <f t="shared" ca="1" si="59"/>
        <v>0</v>
      </c>
      <c r="DH14" s="80">
        <f t="shared" ca="1" si="60"/>
        <v>0</v>
      </c>
      <c r="DI14" s="80">
        <f t="shared" ca="1" si="61"/>
        <v>8.3333333333333332E-3</v>
      </c>
      <c r="DJ14" s="80">
        <f t="shared" ca="1" si="62"/>
        <v>0</v>
      </c>
      <c r="DK14" s="80">
        <f t="shared" ca="1" si="63"/>
        <v>0.17321736474317997</v>
      </c>
      <c r="DL14" s="80">
        <f t="shared" ca="1" si="64"/>
        <v>2.8571428571428571E-2</v>
      </c>
      <c r="FD14" s="426"/>
      <c r="FE14" s="426"/>
      <c r="FF14" s="426"/>
      <c r="FG14" s="426"/>
      <c r="FH14" s="426"/>
      <c r="FI14" s="426"/>
      <c r="FJ14" s="426"/>
      <c r="FK14" s="426"/>
      <c r="FL14" s="426"/>
      <c r="FM14" s="426"/>
      <c r="FN14" s="426"/>
      <c r="FO14" s="426"/>
      <c r="FP14" s="426"/>
      <c r="FQ14" s="426"/>
      <c r="FR14" s="426"/>
      <c r="FS14" s="426"/>
      <c r="FT14" s="426"/>
      <c r="FU14" s="426"/>
      <c r="FV14" s="426"/>
      <c r="FW14" s="426"/>
      <c r="FX14" s="426"/>
      <c r="FY14" s="426"/>
      <c r="FZ14" s="426"/>
      <c r="GA14" s="426"/>
      <c r="GB14" s="426"/>
      <c r="GE14" s="427"/>
      <c r="GF14" s="427"/>
      <c r="GG14" s="427"/>
      <c r="GM14" s="426"/>
      <c r="GN14" s="426"/>
      <c r="GO14" s="426"/>
    </row>
    <row r="15" spans="1:214" ht="68" customHeight="1" thickBot="1" x14ac:dyDescent="0.9">
      <c r="A15" s="354" t="s">
        <v>223</v>
      </c>
      <c r="B15" s="379" t="str">
        <f>overview_of_services!B13</f>
        <v>H-4</v>
      </c>
      <c r="C15" s="238" t="str">
        <f>overview_of_services!C13</f>
        <v>Flexibility and grid interaction</v>
      </c>
      <c r="D15" s="8" t="str">
        <f>overview_of_services!D13</f>
        <v>Flexibility and grid interaction</v>
      </c>
      <c r="E15" s="268">
        <f>IF($H$2="A",overview_of_services!J13,IF($H$2="B",overview_of_services!K13,overview_of_services!L13))</f>
        <v>1</v>
      </c>
      <c r="F15" s="268">
        <f>IF('Building Information'!$G$48="","",'Building Information'!$G$48)</f>
        <v>1</v>
      </c>
      <c r="G15" s="268">
        <f>overview_of_services!N13</f>
        <v>1</v>
      </c>
      <c r="H15" s="419"/>
      <c r="I15" s="372">
        <v>1</v>
      </c>
      <c r="J15" s="269">
        <v>0</v>
      </c>
      <c r="K15" s="125">
        <v>1</v>
      </c>
      <c r="L15" s="247"/>
      <c r="M15" s="124">
        <f>1-K15</f>
        <v>0</v>
      </c>
      <c r="N15" s="395" t="str">
        <f>IF(AND(U15=1,NOT(F15=2),OR(J15="",J15&lt;0,J15&gt;AC15,AND(M15&gt;0,OR(L15="",L15&lt;0,L15&gt;AC15)),K15&gt;1,K15&lt;0)),_general!$A$83,"")</f>
        <v/>
      </c>
      <c r="O15" s="56" t="str">
        <f>VLOOKUP($B15,overview_of_services!$B$4:$I$111,4,)</f>
        <v>No automatic control</v>
      </c>
      <c r="P15" s="56" t="str">
        <f>VLOOKUP($B15,overview_of_services!$B$4:$I$111,5,)</f>
        <v>Scheduled operation of heating system</v>
      </c>
      <c r="Q15" s="56" t="str">
        <f>VLOOKUP($B15,overview_of_services!$B$4:$I$111,6,)</f>
        <v>Self-learning optimal control of heating system</v>
      </c>
      <c r="R15" s="56" t="str">
        <f>VLOOKUP($B15,overview_of_services!$B$4:$I$111,7,)</f>
        <v xml:space="preserve">Heating system capable of flexible control through grid signals (e.g. DSM) </v>
      </c>
      <c r="S15" s="56" t="str">
        <f>VLOOKUP($B15,overview_of_services!$B$4:$I$111,8,)</f>
        <v>Optimized control of  heating system based on local predictions and grid signals (e.g. through model predictive control)</v>
      </c>
      <c r="T15" s="377">
        <f t="shared" si="32"/>
        <v>1</v>
      </c>
      <c r="U15" s="380">
        <f t="shared" si="67"/>
        <v>1</v>
      </c>
      <c r="X15" s="259"/>
      <c r="Y15" s="738" t="s">
        <v>1973</v>
      </c>
      <c r="Z15" s="345">
        <f t="shared" si="68"/>
        <v>1</v>
      </c>
      <c r="AA15" s="270">
        <f t="shared" si="69"/>
        <v>0</v>
      </c>
      <c r="AB15" s="270">
        <f t="shared" si="70"/>
        <v>0</v>
      </c>
      <c r="AC15" s="76">
        <f t="shared" si="33"/>
        <v>4</v>
      </c>
      <c r="AD15" s="76">
        <f>IF(Z15=1,AC15,0)</f>
        <v>4</v>
      </c>
      <c r="AE15" s="76" t="str">
        <f>VLOOKUP($B15,overview_of_services!$B$4:$R$111,$AE$2,FALSE)</f>
        <v>H</v>
      </c>
      <c r="AF15" s="76">
        <f t="shared" ca="1" si="34"/>
        <v>143</v>
      </c>
      <c r="AG15" s="270">
        <f t="shared" ca="1" si="72"/>
        <v>0</v>
      </c>
      <c r="AH15" s="270">
        <f t="shared" ca="1" si="35"/>
        <v>0</v>
      </c>
      <c r="AI15" s="270">
        <f t="shared" ca="1" si="35"/>
        <v>0</v>
      </c>
      <c r="AJ15" s="270">
        <f t="shared" ca="1" si="35"/>
        <v>0</v>
      </c>
      <c r="AK15" s="270">
        <f t="shared" ca="1" si="35"/>
        <v>0</v>
      </c>
      <c r="AL15" s="270">
        <f t="shared" ca="1" si="35"/>
        <v>0</v>
      </c>
      <c r="AM15" s="270">
        <f t="shared" ca="1" si="35"/>
        <v>0</v>
      </c>
      <c r="AN15" s="270">
        <f t="shared" ca="1" si="36"/>
        <v>143</v>
      </c>
      <c r="AO15" s="270">
        <f t="shared" ca="1" si="73"/>
        <v>0</v>
      </c>
      <c r="AP15" s="270">
        <f t="shared" ca="1" si="37"/>
        <v>0</v>
      </c>
      <c r="AQ15" s="270">
        <f t="shared" ca="1" si="37"/>
        <v>0</v>
      </c>
      <c r="AR15" s="270">
        <f t="shared" ca="1" si="37"/>
        <v>0</v>
      </c>
      <c r="AS15" s="270">
        <f t="shared" ca="1" si="37"/>
        <v>0</v>
      </c>
      <c r="AT15" s="270">
        <f t="shared" ca="1" si="37"/>
        <v>0</v>
      </c>
      <c r="AU15" s="270">
        <f t="shared" ca="1" si="37"/>
        <v>0</v>
      </c>
      <c r="AV15" s="77"/>
      <c r="AW15" s="77" t="s">
        <v>1924</v>
      </c>
      <c r="AX15" s="78">
        <f>VLOOKUP(AE15,_general!$A$65:$B$73,2,FALSE)+$AX$4</f>
        <v>33</v>
      </c>
      <c r="AY15" s="79">
        <f t="shared" ref="AY15:BE15" ca="1" si="130">INDIRECT(ADDRESS($AX15,AY$2,1,,"Weightings"))</f>
        <v>0.33966801518625572</v>
      </c>
      <c r="AZ15" s="79">
        <f t="shared" ca="1" si="130"/>
        <v>0.45721599300532823</v>
      </c>
      <c r="BA15" s="79">
        <f t="shared" ca="1" si="130"/>
        <v>0.16</v>
      </c>
      <c r="BB15" s="79">
        <f t="shared" ca="1" si="130"/>
        <v>0.1</v>
      </c>
      <c r="BC15" s="79">
        <f t="shared" ca="1" si="130"/>
        <v>0.16</v>
      </c>
      <c r="BD15" s="79">
        <f t="shared" ca="1" si="130"/>
        <v>0.34643472948635995</v>
      </c>
      <c r="BE15" s="79">
        <f t="shared" ca="1" si="130"/>
        <v>0.1142857142857143</v>
      </c>
      <c r="BF15" s="130"/>
      <c r="BG15" s="128">
        <f t="shared" ref="BG15:BM15" ca="1" si="131">AG15*AY15</f>
        <v>0</v>
      </c>
      <c r="BH15" s="128">
        <f t="shared" ca="1" si="131"/>
        <v>0</v>
      </c>
      <c r="BI15" s="128">
        <f t="shared" ca="1" si="131"/>
        <v>0</v>
      </c>
      <c r="BJ15" s="128">
        <f t="shared" ca="1" si="131"/>
        <v>0</v>
      </c>
      <c r="BK15" s="128">
        <f t="shared" ca="1" si="131"/>
        <v>0</v>
      </c>
      <c r="BL15" s="128">
        <f t="shared" ca="1" si="131"/>
        <v>0</v>
      </c>
      <c r="BM15" s="128">
        <f t="shared" ca="1" si="131"/>
        <v>0</v>
      </c>
      <c r="BN15" s="132"/>
      <c r="BO15" s="128">
        <f t="shared" ref="BO15:BU15" si="132">IF($M15&gt;0,AO15*AY15,0)</f>
        <v>0</v>
      </c>
      <c r="BP15" s="128">
        <f t="shared" si="132"/>
        <v>0</v>
      </c>
      <c r="BQ15" s="128">
        <f t="shared" si="132"/>
        <v>0</v>
      </c>
      <c r="BR15" s="128">
        <f t="shared" si="132"/>
        <v>0</v>
      </c>
      <c r="BS15" s="128">
        <f t="shared" si="132"/>
        <v>0</v>
      </c>
      <c r="BT15" s="128">
        <f t="shared" si="132"/>
        <v>0</v>
      </c>
      <c r="BU15" s="128">
        <f t="shared" si="132"/>
        <v>0</v>
      </c>
      <c r="BV15" s="128"/>
      <c r="BW15" s="277">
        <f t="shared" ca="1" si="87"/>
        <v>0</v>
      </c>
      <c r="BX15" s="277">
        <f t="shared" ca="1" si="88"/>
        <v>0</v>
      </c>
      <c r="BY15" s="277">
        <f t="shared" ca="1" si="89"/>
        <v>0</v>
      </c>
      <c r="BZ15" s="277">
        <f t="shared" ca="1" si="90"/>
        <v>0</v>
      </c>
      <c r="CA15" s="277">
        <f t="shared" ca="1" si="91"/>
        <v>0</v>
      </c>
      <c r="CB15" s="277">
        <f t="shared" ca="1" si="92"/>
        <v>0</v>
      </c>
      <c r="CC15" s="277">
        <f t="shared" ca="1" si="93"/>
        <v>0</v>
      </c>
      <c r="CD15" s="128"/>
      <c r="CE15" s="129">
        <f t="shared" si="94"/>
        <v>46</v>
      </c>
      <c r="CF15" s="80">
        <f t="shared" ca="1" si="42"/>
        <v>0</v>
      </c>
      <c r="CG15" s="80">
        <f t="shared" ca="1" si="43"/>
        <v>0</v>
      </c>
      <c r="CH15" s="80">
        <f t="shared" ca="1" si="44"/>
        <v>0</v>
      </c>
      <c r="CI15" s="80">
        <f t="shared" ca="1" si="45"/>
        <v>0</v>
      </c>
      <c r="CJ15" s="80">
        <f t="shared" ca="1" si="46"/>
        <v>0</v>
      </c>
      <c r="CK15" s="80">
        <f t="shared" ca="1" si="47"/>
        <v>0</v>
      </c>
      <c r="CL15" s="80">
        <f t="shared" ca="1" si="48"/>
        <v>0</v>
      </c>
      <c r="CM15" s="81"/>
      <c r="CN15" s="76" t="str">
        <f>AE15</f>
        <v>H</v>
      </c>
      <c r="CO15" s="76">
        <f t="shared" ca="1" si="49"/>
        <v>147</v>
      </c>
      <c r="CP15" s="270">
        <f t="shared" ca="1" si="50"/>
        <v>2</v>
      </c>
      <c r="CQ15" s="270">
        <f t="shared" ca="1" si="50"/>
        <v>3</v>
      </c>
      <c r="CR15" s="270">
        <f t="shared" ca="1" si="50"/>
        <v>3</v>
      </c>
      <c r="CS15" s="270">
        <f t="shared" ca="1" si="50"/>
        <v>3</v>
      </c>
      <c r="CT15" s="270">
        <f t="shared" ca="1" si="50"/>
        <v>1</v>
      </c>
      <c r="CU15" s="270">
        <f t="shared" ca="1" si="50"/>
        <v>0</v>
      </c>
      <c r="CV15" s="270">
        <f t="shared" ca="1" si="50"/>
        <v>0</v>
      </c>
      <c r="CW15" s="81"/>
      <c r="CX15" s="80">
        <f t="shared" ref="CX15:DD15" ca="1" si="133">AY15*CP15</f>
        <v>0.67933603037251145</v>
      </c>
      <c r="CY15" s="80">
        <f t="shared" ca="1" si="133"/>
        <v>1.3716479790159846</v>
      </c>
      <c r="CZ15" s="80">
        <f t="shared" ca="1" si="133"/>
        <v>0.48</v>
      </c>
      <c r="DA15" s="80">
        <f t="shared" ca="1" si="133"/>
        <v>0.30000000000000004</v>
      </c>
      <c r="DB15" s="80">
        <f t="shared" ca="1" si="133"/>
        <v>0.16</v>
      </c>
      <c r="DC15" s="80">
        <f t="shared" ca="1" si="133"/>
        <v>0</v>
      </c>
      <c r="DD15" s="80">
        <f t="shared" ca="1" si="133"/>
        <v>0</v>
      </c>
      <c r="DE15" s="191">
        <f t="shared" si="57"/>
        <v>46</v>
      </c>
      <c r="DF15" s="80">
        <f t="shared" ca="1" si="58"/>
        <v>0.1132226717287519</v>
      </c>
      <c r="DG15" s="80">
        <f t="shared" ca="1" si="59"/>
        <v>0.45721599300532817</v>
      </c>
      <c r="DH15" s="80">
        <f t="shared" ca="1" si="60"/>
        <v>3.9999999999999994E-2</v>
      </c>
      <c r="DI15" s="80">
        <f t="shared" ca="1" si="61"/>
        <v>2.5000000000000001E-2</v>
      </c>
      <c r="DJ15" s="80">
        <f t="shared" ca="1" si="62"/>
        <v>1.3333333333333332E-2</v>
      </c>
      <c r="DK15" s="80">
        <f t="shared" ca="1" si="63"/>
        <v>0</v>
      </c>
      <c r="DL15" s="80">
        <f t="shared" ca="1" si="64"/>
        <v>0</v>
      </c>
      <c r="FD15" s="426"/>
      <c r="FE15" s="426"/>
      <c r="FF15" s="426"/>
      <c r="FG15" s="426"/>
      <c r="FH15" s="426"/>
      <c r="FI15" s="426"/>
      <c r="FJ15" s="426"/>
      <c r="FK15" s="426"/>
      <c r="FL15" s="426"/>
      <c r="FM15" s="426"/>
      <c r="FN15" s="426"/>
      <c r="FO15" s="426"/>
      <c r="FP15" s="426"/>
      <c r="FQ15" s="426"/>
      <c r="FR15" s="426"/>
      <c r="FS15" s="426"/>
      <c r="FT15" s="426"/>
      <c r="FU15" s="426"/>
    </row>
    <row r="16" spans="1:214" ht="100.5" customHeight="1" thickBot="1" x14ac:dyDescent="0.9">
      <c r="A16" s="353" t="s">
        <v>223</v>
      </c>
      <c r="B16" s="70" t="str">
        <f>overview_of_services!B14</f>
        <v>DHW-1a</v>
      </c>
      <c r="C16" s="239" t="str">
        <f>overview_of_services!C14</f>
        <v>Control DHW production facilities</v>
      </c>
      <c r="D16" s="10" t="str">
        <f>overview_of_services!D14</f>
        <v>Control of DHW storage charging (with direct electric heating or integrated electric heat pump)</v>
      </c>
      <c r="E16" s="268">
        <f>IF($H$2="A",overview_of_services!J14,IF($H$2="B",overview_of_services!K14,overview_of_services!L14))</f>
        <v>1</v>
      </c>
      <c r="F16" s="268">
        <f>IF('Building Information'!$G$49="","",'Building Information'!$G$49)</f>
        <v>1</v>
      </c>
      <c r="G16" s="268">
        <f>overview_of_services!N14</f>
        <v>0</v>
      </c>
      <c r="H16" s="419"/>
      <c r="I16" s="372">
        <v>1</v>
      </c>
      <c r="J16" s="269">
        <v>2</v>
      </c>
      <c r="K16" s="125">
        <v>1</v>
      </c>
      <c r="L16" s="247"/>
      <c r="M16" s="124">
        <f t="shared" si="105"/>
        <v>0</v>
      </c>
      <c r="N16" s="395" t="str">
        <f>IF(AND(U16=1,NOT(F16=2),OR(J16="",J16&lt;0,J16&gt;AC16,AND(M16&gt;0,OR(L16="",L16&lt;0,L16&gt;AC16)),K16&gt;1,K16&lt;0)),_general!$A$83,"")</f>
        <v/>
      </c>
      <c r="O16" s="56" t="str">
        <f>VLOOKUP($B16,overview_of_services!$B$4:$I$111,4,)</f>
        <v>Automatic control on / off</v>
      </c>
      <c r="P16" s="56" t="str">
        <f>VLOOKUP($B16,overview_of_services!$B$4:$I$111,5,)</f>
        <v>Automatic control on / off and scheduled charging enable</v>
      </c>
      <c r="Q16" s="56" t="str">
        <f>VLOOKUP($B16,overview_of_services!$B$4:$I$111,6,)</f>
        <v>Automatic control on / off and scheduled charging enable and multi-sensor storage management</v>
      </c>
      <c r="R16" s="56" t="str">
        <f>VLOOKUP($B16,overview_of_services!$B$4:$I$111,7,)</f>
        <v xml:space="preserve">Automatic charging control based on local availability of renewables or information from electricity grid (DR, DSM) </v>
      </c>
      <c r="S16" s="56">
        <f>VLOOKUP($B16,overview_of_services!$B$4:$I$111,8,)</f>
        <v>0</v>
      </c>
      <c r="T16" s="377">
        <f t="shared" si="32"/>
        <v>1</v>
      </c>
      <c r="U16" s="380">
        <f t="shared" si="67"/>
        <v>1</v>
      </c>
      <c r="X16" s="259"/>
      <c r="Y16" s="260"/>
      <c r="Z16" s="345">
        <f t="shared" si="68"/>
        <v>1</v>
      </c>
      <c r="AA16" s="270">
        <f t="shared" si="69"/>
        <v>2</v>
      </c>
      <c r="AB16" s="270">
        <f t="shared" si="70"/>
        <v>0</v>
      </c>
      <c r="AC16" s="76">
        <f t="shared" si="33"/>
        <v>3</v>
      </c>
      <c r="AD16" s="76">
        <f t="shared" si="71"/>
        <v>3</v>
      </c>
      <c r="AE16" s="76" t="str">
        <f>VLOOKUP($B16,overview_of_services!$B$4:$R$111,$AE$2,FALSE)</f>
        <v>DHW</v>
      </c>
      <c r="AF16" s="76">
        <f t="shared" ca="1" si="34"/>
        <v>10</v>
      </c>
      <c r="AG16" s="270">
        <f t="shared" ca="1" si="72"/>
        <v>2</v>
      </c>
      <c r="AH16" s="270">
        <f t="shared" ca="1" si="35"/>
        <v>2</v>
      </c>
      <c r="AI16" s="270">
        <f t="shared" ca="1" si="35"/>
        <v>0</v>
      </c>
      <c r="AJ16" s="270">
        <f t="shared" ca="1" si="35"/>
        <v>2</v>
      </c>
      <c r="AK16" s="270">
        <f t="shared" ca="1" si="35"/>
        <v>0</v>
      </c>
      <c r="AL16" s="270">
        <f t="shared" ca="1" si="35"/>
        <v>0</v>
      </c>
      <c r="AM16" s="270">
        <f t="shared" ca="1" si="35"/>
        <v>0</v>
      </c>
      <c r="AN16" s="270">
        <f t="shared" ca="1" si="36"/>
        <v>8</v>
      </c>
      <c r="AO16" s="270">
        <f t="shared" ca="1" si="73"/>
        <v>0</v>
      </c>
      <c r="AP16" s="270">
        <f t="shared" ca="1" si="37"/>
        <v>0</v>
      </c>
      <c r="AQ16" s="270">
        <f t="shared" ca="1" si="37"/>
        <v>0</v>
      </c>
      <c r="AR16" s="270">
        <f t="shared" ca="1" si="37"/>
        <v>0</v>
      </c>
      <c r="AS16" s="270">
        <f t="shared" ca="1" si="37"/>
        <v>0</v>
      </c>
      <c r="AT16" s="270">
        <f t="shared" ca="1" si="37"/>
        <v>0</v>
      </c>
      <c r="AU16" s="270">
        <f t="shared" ca="1" si="37"/>
        <v>0</v>
      </c>
      <c r="AV16" s="77"/>
      <c r="AW16" s="77" t="s">
        <v>1924</v>
      </c>
      <c r="AX16" s="78">
        <f>VLOOKUP(AE16,_general!$A$65:$B$73,2,FALSE)+$AX$4</f>
        <v>34</v>
      </c>
      <c r="AY16" s="79">
        <f t="shared" ca="1" si="74"/>
        <v>7.6210440038600072E-2</v>
      </c>
      <c r="AZ16" s="79">
        <f t="shared" ca="1" si="38"/>
        <v>0.10258437786823887</v>
      </c>
      <c r="BA16" s="79">
        <f t="shared" ca="1" si="38"/>
        <v>0</v>
      </c>
      <c r="BB16" s="79">
        <f t="shared" ca="1" si="38"/>
        <v>0.1</v>
      </c>
      <c r="BC16" s="79">
        <f t="shared" ca="1" si="38"/>
        <v>0</v>
      </c>
      <c r="BD16" s="79">
        <f t="shared" ca="1" si="38"/>
        <v>7.7728670343987102E-2</v>
      </c>
      <c r="BE16" s="79">
        <f t="shared" ca="1" si="38"/>
        <v>0.1142857142857143</v>
      </c>
      <c r="BF16" s="130"/>
      <c r="BG16" s="128">
        <f t="shared" ca="1" si="106"/>
        <v>0.15242088007720014</v>
      </c>
      <c r="BH16" s="128">
        <f t="shared" ca="1" si="110"/>
        <v>0.20516875573647775</v>
      </c>
      <c r="BI16" s="128">
        <f t="shared" ca="1" si="111"/>
        <v>0</v>
      </c>
      <c r="BJ16" s="128">
        <f t="shared" ca="1" si="112"/>
        <v>0.2</v>
      </c>
      <c r="BK16" s="128">
        <f t="shared" ca="1" si="113"/>
        <v>0</v>
      </c>
      <c r="BL16" s="128">
        <f t="shared" ca="1" si="114"/>
        <v>0</v>
      </c>
      <c r="BM16" s="128">
        <f t="shared" ca="1" si="115"/>
        <v>0</v>
      </c>
      <c r="BN16" s="132"/>
      <c r="BO16" s="128">
        <f t="shared" si="107"/>
        <v>0</v>
      </c>
      <c r="BP16" s="128">
        <f t="shared" si="116"/>
        <v>0</v>
      </c>
      <c r="BQ16" s="128">
        <f t="shared" si="117"/>
        <v>0</v>
      </c>
      <c r="BR16" s="128">
        <f t="shared" si="118"/>
        <v>0</v>
      </c>
      <c r="BS16" s="128">
        <f t="shared" si="119"/>
        <v>0</v>
      </c>
      <c r="BT16" s="128">
        <f t="shared" si="120"/>
        <v>0</v>
      </c>
      <c r="BU16" s="128">
        <f t="shared" si="121"/>
        <v>0</v>
      </c>
      <c r="BV16" s="128"/>
      <c r="BW16" s="277">
        <f t="shared" ca="1" si="87"/>
        <v>0.15242088007720014</v>
      </c>
      <c r="BX16" s="277">
        <f t="shared" ca="1" si="88"/>
        <v>0.20516875573647775</v>
      </c>
      <c r="BY16" s="277">
        <f t="shared" ca="1" si="89"/>
        <v>0</v>
      </c>
      <c r="BZ16" s="277">
        <f t="shared" ca="1" si="90"/>
        <v>0.2</v>
      </c>
      <c r="CA16" s="277">
        <f t="shared" ca="1" si="91"/>
        <v>0</v>
      </c>
      <c r="CB16" s="277">
        <f t="shared" ca="1" si="92"/>
        <v>0</v>
      </c>
      <c r="CC16" s="277">
        <f t="shared" ca="1" si="93"/>
        <v>0</v>
      </c>
      <c r="CD16" s="128"/>
      <c r="CE16" s="129">
        <f t="shared" si="94"/>
        <v>46</v>
      </c>
      <c r="CF16" s="80">
        <f ca="1">INDIRECT(ADDRESS($CE16,CF$2,1,,"Weightings"))*(BG16*$K16+BO16*$M16)</f>
        <v>2.5403480012866689E-2</v>
      </c>
      <c r="CG16" s="80">
        <f t="shared" ca="1" si="43"/>
        <v>6.8389585245492573E-2</v>
      </c>
      <c r="CH16" s="80">
        <f t="shared" ca="1" si="44"/>
        <v>0</v>
      </c>
      <c r="CI16" s="80">
        <f t="shared" ca="1" si="45"/>
        <v>1.6666666666666666E-2</v>
      </c>
      <c r="CJ16" s="80">
        <f t="shared" ca="1" si="46"/>
        <v>0</v>
      </c>
      <c r="CK16" s="80">
        <f t="shared" ca="1" si="47"/>
        <v>0</v>
      </c>
      <c r="CL16" s="80">
        <f t="shared" ca="1" si="48"/>
        <v>0</v>
      </c>
      <c r="CM16" s="81"/>
      <c r="CN16" s="76" t="str">
        <f t="shared" si="95"/>
        <v>DHW</v>
      </c>
      <c r="CO16" s="76">
        <f t="shared" ref="CO16:CO17" ca="1" si="134">VLOOKUP(B16,INDIRECT("'"&amp;AE16&amp;"'!"&amp;"C1:Z500"),$AF$2,0)+AD16+$AF$4</f>
        <v>11</v>
      </c>
      <c r="CP16" s="270">
        <f t="shared" ref="CP16:CV25" ca="1" si="135">IF(OR($T16=1,AND($F16=2,$E16=1,$G16=1)),INDIRECT(ADDRESS($CO16,CP$2,1,,$CN16)),0)</f>
        <v>2</v>
      </c>
      <c r="CQ16" s="270">
        <f t="shared" ca="1" si="135"/>
        <v>3</v>
      </c>
      <c r="CR16" s="270">
        <f t="shared" ca="1" si="135"/>
        <v>0</v>
      </c>
      <c r="CS16" s="270">
        <f t="shared" ca="1" si="135"/>
        <v>2</v>
      </c>
      <c r="CT16" s="270">
        <f t="shared" ca="1" si="135"/>
        <v>0</v>
      </c>
      <c r="CU16" s="270">
        <f t="shared" ca="1" si="135"/>
        <v>0</v>
      </c>
      <c r="CV16" s="270">
        <f t="shared" ca="1" si="135"/>
        <v>0</v>
      </c>
      <c r="CW16" s="81"/>
      <c r="CX16" s="80">
        <f t="shared" ca="1" si="96"/>
        <v>0.15242088007720014</v>
      </c>
      <c r="CY16" s="80">
        <f t="shared" ca="1" si="97"/>
        <v>0.30775313360471662</v>
      </c>
      <c r="CZ16" s="80">
        <f t="shared" ca="1" si="98"/>
        <v>0</v>
      </c>
      <c r="DA16" s="80">
        <f t="shared" ca="1" si="99"/>
        <v>0.2</v>
      </c>
      <c r="DB16" s="80">
        <f t="shared" ca="1" si="100"/>
        <v>0</v>
      </c>
      <c r="DC16" s="80">
        <f t="shared" ca="1" si="101"/>
        <v>0</v>
      </c>
      <c r="DD16" s="80">
        <f t="shared" ca="1" si="102"/>
        <v>0</v>
      </c>
      <c r="DE16" s="191">
        <f t="shared" si="57"/>
        <v>46</v>
      </c>
      <c r="DF16" s="80">
        <f t="shared" ca="1" si="58"/>
        <v>2.5403480012866689E-2</v>
      </c>
      <c r="DG16" s="80">
        <f t="shared" ca="1" si="59"/>
        <v>0.10258437786823887</v>
      </c>
      <c r="DH16" s="80">
        <f t="shared" ca="1" si="60"/>
        <v>0</v>
      </c>
      <c r="DI16" s="80">
        <f t="shared" ca="1" si="61"/>
        <v>1.6666666666666666E-2</v>
      </c>
      <c r="DJ16" s="80">
        <f t="shared" ca="1" si="62"/>
        <v>0</v>
      </c>
      <c r="DK16" s="80">
        <f t="shared" ca="1" si="63"/>
        <v>0</v>
      </c>
      <c r="DL16" s="80">
        <f t="shared" ca="1" si="64"/>
        <v>0</v>
      </c>
      <c r="FD16" s="426"/>
      <c r="FE16" s="426"/>
      <c r="FF16" s="426"/>
      <c r="FG16" s="426"/>
      <c r="FH16" s="426"/>
      <c r="FI16" s="426"/>
      <c r="FJ16" s="426"/>
      <c r="FK16" s="426"/>
      <c r="FL16" s="426"/>
      <c r="FM16" s="426"/>
      <c r="FN16" s="426"/>
      <c r="FO16" s="426"/>
      <c r="FP16" s="426"/>
      <c r="FQ16" s="426"/>
      <c r="FR16" s="426"/>
      <c r="FS16" s="426"/>
      <c r="FT16" s="426"/>
      <c r="FU16" s="426"/>
    </row>
    <row r="17" spans="1:177" ht="83" customHeight="1" thickBot="1" x14ac:dyDescent="0.9">
      <c r="A17" s="354" t="s">
        <v>223</v>
      </c>
      <c r="B17" s="70" t="str">
        <f>overview_of_services!B15</f>
        <v>DHW-1b</v>
      </c>
      <c r="C17" s="239" t="str">
        <f>overview_of_services!C15</f>
        <v>Control DHW production facilities</v>
      </c>
      <c r="D17" s="10" t="str">
        <f>overview_of_services!D15</f>
        <v>Control of DHW storage charging (using hot water generation)</v>
      </c>
      <c r="E17" s="268">
        <f>IF($H$2="A",overview_of_services!J15,IF($H$2="B",overview_of_services!K15,overview_of_services!L15))</f>
        <v>1</v>
      </c>
      <c r="F17" s="268">
        <f>IF('Building Information'!$G$49="","",'Building Information'!$G$49)</f>
        <v>1</v>
      </c>
      <c r="G17" s="268">
        <f>overview_of_services!N15</f>
        <v>0</v>
      </c>
      <c r="H17" s="419">
        <v>0</v>
      </c>
      <c r="I17" s="372">
        <v>0</v>
      </c>
      <c r="J17" s="269">
        <v>3</v>
      </c>
      <c r="K17" s="125">
        <v>1</v>
      </c>
      <c r="L17" s="247"/>
      <c r="M17" s="124">
        <f t="shared" si="105"/>
        <v>0</v>
      </c>
      <c r="N17" s="395" t="str">
        <f>IF(AND(U17=1,NOT(F17=2),OR(J17="",J17&lt;0,J17&gt;AC17,AND(M17&gt;0,OR(L17="",L17&lt;0,L17&gt;AC17)),K17&gt;1,K17&lt;0)),_general!$A$83,"")</f>
        <v/>
      </c>
      <c r="O17" s="56" t="str">
        <f>VLOOKUP($B17,overview_of_services!$B$4:$I$111,4,)</f>
        <v>Automatic control on / off</v>
      </c>
      <c r="P17" s="56" t="str">
        <f>VLOOKUP($B17,overview_of_services!$B$4:$I$111,5,)</f>
        <v>Automatic control on / off and scheduled charging enable</v>
      </c>
      <c r="Q17" s="56" t="str">
        <f>VLOOKUP($B17,overview_of_services!$B$4:$I$111,6,)</f>
        <v>Automatic on/off control, scheduled charging enable and demand-based supply temperature control or multi-sensor storage management</v>
      </c>
      <c r="R17" s="56" t="str">
        <f>VLOOKUP($B17,overview_of_services!$B$4:$I$111,7,)</f>
        <v>DHW production system capable of automatic charging control based on external signals (e.g. from district heating grid)</v>
      </c>
      <c r="S17" s="56">
        <f>VLOOKUP($B17,overview_of_services!$B$4:$I$111,8,)</f>
        <v>0</v>
      </c>
      <c r="T17" s="377">
        <f t="shared" si="32"/>
        <v>1</v>
      </c>
      <c r="U17" s="380">
        <f t="shared" si="67"/>
        <v>0</v>
      </c>
      <c r="X17" s="259"/>
      <c r="Y17" s="260"/>
      <c r="Z17" s="345">
        <f t="shared" si="68"/>
        <v>0</v>
      </c>
      <c r="AA17" s="270">
        <f t="shared" si="69"/>
        <v>0</v>
      </c>
      <c r="AB17" s="270">
        <f t="shared" si="70"/>
        <v>0</v>
      </c>
      <c r="AC17" s="76">
        <f t="shared" si="33"/>
        <v>3</v>
      </c>
      <c r="AD17" s="76">
        <f t="shared" si="71"/>
        <v>0</v>
      </c>
      <c r="AE17" s="76" t="str">
        <f>VLOOKUP($B17,overview_of_services!$B$4:$R$111,$AE$2,FALSE)</f>
        <v>DHW</v>
      </c>
      <c r="AF17" s="76">
        <f t="shared" ca="1" si="34"/>
        <v>22</v>
      </c>
      <c r="AG17" s="270">
        <f t="shared" ca="1" si="72"/>
        <v>0</v>
      </c>
      <c r="AH17" s="270">
        <f t="shared" ca="1" si="35"/>
        <v>0</v>
      </c>
      <c r="AI17" s="270">
        <f t="shared" ca="1" si="35"/>
        <v>0</v>
      </c>
      <c r="AJ17" s="270">
        <f t="shared" ca="1" si="35"/>
        <v>0</v>
      </c>
      <c r="AK17" s="270">
        <f t="shared" ca="1" si="35"/>
        <v>0</v>
      </c>
      <c r="AL17" s="270">
        <f t="shared" ca="1" si="35"/>
        <v>0</v>
      </c>
      <c r="AM17" s="270">
        <f t="shared" ca="1" si="35"/>
        <v>0</v>
      </c>
      <c r="AN17" s="270">
        <f t="shared" ca="1" si="36"/>
        <v>22</v>
      </c>
      <c r="AO17" s="270">
        <f t="shared" ca="1" si="73"/>
        <v>0</v>
      </c>
      <c r="AP17" s="270">
        <f t="shared" ca="1" si="37"/>
        <v>0</v>
      </c>
      <c r="AQ17" s="270">
        <f t="shared" ca="1" si="37"/>
        <v>0</v>
      </c>
      <c r="AR17" s="270">
        <f t="shared" ca="1" si="37"/>
        <v>0</v>
      </c>
      <c r="AS17" s="270">
        <f t="shared" ca="1" si="37"/>
        <v>0</v>
      </c>
      <c r="AT17" s="270">
        <f t="shared" ca="1" si="37"/>
        <v>0</v>
      </c>
      <c r="AU17" s="270">
        <f t="shared" ca="1" si="37"/>
        <v>0</v>
      </c>
      <c r="AV17" s="77"/>
      <c r="AW17" s="77" t="s">
        <v>1924</v>
      </c>
      <c r="AX17" s="78">
        <f>VLOOKUP(AE17,_general!$A$65:$B$73,2,FALSE)+$AX$4</f>
        <v>34</v>
      </c>
      <c r="AY17" s="79">
        <f t="shared" ca="1" si="74"/>
        <v>7.6210440038600072E-2</v>
      </c>
      <c r="AZ17" s="79">
        <f t="shared" ca="1" si="38"/>
        <v>0.10258437786823887</v>
      </c>
      <c r="BA17" s="79">
        <f t="shared" ca="1" si="38"/>
        <v>0</v>
      </c>
      <c r="BB17" s="79">
        <f t="shared" ca="1" si="38"/>
        <v>0.1</v>
      </c>
      <c r="BC17" s="79">
        <f t="shared" ca="1" si="38"/>
        <v>0</v>
      </c>
      <c r="BD17" s="79">
        <f t="shared" ca="1" si="38"/>
        <v>7.7728670343987102E-2</v>
      </c>
      <c r="BE17" s="79">
        <f t="shared" ca="1" si="38"/>
        <v>0.1142857142857143</v>
      </c>
      <c r="BF17" s="130"/>
      <c r="BG17" s="128">
        <f t="shared" ca="1" si="106"/>
        <v>0</v>
      </c>
      <c r="BH17" s="128">
        <f t="shared" ca="1" si="110"/>
        <v>0</v>
      </c>
      <c r="BI17" s="128">
        <f t="shared" ca="1" si="111"/>
        <v>0</v>
      </c>
      <c r="BJ17" s="128">
        <f t="shared" ca="1" si="112"/>
        <v>0</v>
      </c>
      <c r="BK17" s="128">
        <f t="shared" ca="1" si="113"/>
        <v>0</v>
      </c>
      <c r="BL17" s="128">
        <f t="shared" ca="1" si="114"/>
        <v>0</v>
      </c>
      <c r="BM17" s="128">
        <f t="shared" ca="1" si="115"/>
        <v>0</v>
      </c>
      <c r="BN17" s="132"/>
      <c r="BO17" s="128">
        <f t="shared" si="107"/>
        <v>0</v>
      </c>
      <c r="BP17" s="128">
        <f t="shared" si="116"/>
        <v>0</v>
      </c>
      <c r="BQ17" s="128">
        <f t="shared" si="117"/>
        <v>0</v>
      </c>
      <c r="BR17" s="128">
        <f t="shared" si="118"/>
        <v>0</v>
      </c>
      <c r="BS17" s="128">
        <f t="shared" si="119"/>
        <v>0</v>
      </c>
      <c r="BT17" s="128">
        <f t="shared" si="120"/>
        <v>0</v>
      </c>
      <c r="BU17" s="128">
        <f t="shared" si="121"/>
        <v>0</v>
      </c>
      <c r="BV17" s="128"/>
      <c r="BW17" s="277">
        <f t="shared" ca="1" si="87"/>
        <v>0</v>
      </c>
      <c r="BX17" s="277">
        <f t="shared" ca="1" si="88"/>
        <v>0</v>
      </c>
      <c r="BY17" s="277">
        <f t="shared" ca="1" si="89"/>
        <v>0</v>
      </c>
      <c r="BZ17" s="277">
        <f t="shared" ca="1" si="90"/>
        <v>0</v>
      </c>
      <c r="CA17" s="277">
        <f t="shared" ca="1" si="91"/>
        <v>0</v>
      </c>
      <c r="CB17" s="277">
        <f t="shared" ca="1" si="92"/>
        <v>0</v>
      </c>
      <c r="CC17" s="277">
        <f t="shared" ca="1" si="93"/>
        <v>0</v>
      </c>
      <c r="CD17" s="128"/>
      <c r="CE17" s="129">
        <f t="shared" si="94"/>
        <v>46</v>
      </c>
      <c r="CF17" s="80">
        <f t="shared" ca="1" si="42"/>
        <v>0</v>
      </c>
      <c r="CG17" s="80">
        <f t="shared" ca="1" si="43"/>
        <v>0</v>
      </c>
      <c r="CH17" s="80">
        <f t="shared" ca="1" si="44"/>
        <v>0</v>
      </c>
      <c r="CI17" s="80">
        <f t="shared" ca="1" si="45"/>
        <v>0</v>
      </c>
      <c r="CJ17" s="80">
        <f t="shared" ca="1" si="46"/>
        <v>0</v>
      </c>
      <c r="CK17" s="80">
        <f t="shared" ca="1" si="47"/>
        <v>0</v>
      </c>
      <c r="CL17" s="80">
        <f t="shared" ca="1" si="48"/>
        <v>0</v>
      </c>
      <c r="CM17" s="81"/>
      <c r="CN17" s="76" t="str">
        <f t="shared" si="95"/>
        <v>DHW</v>
      </c>
      <c r="CO17" s="76">
        <f t="shared" ca="1" si="134"/>
        <v>22</v>
      </c>
      <c r="CP17" s="270">
        <f t="shared" ca="1" si="135"/>
        <v>0</v>
      </c>
      <c r="CQ17" s="270">
        <f t="shared" ca="1" si="135"/>
        <v>0</v>
      </c>
      <c r="CR17" s="270">
        <f t="shared" ca="1" si="135"/>
        <v>0</v>
      </c>
      <c r="CS17" s="270">
        <f t="shared" ca="1" si="135"/>
        <v>0</v>
      </c>
      <c r="CT17" s="270">
        <f t="shared" ca="1" si="135"/>
        <v>0</v>
      </c>
      <c r="CU17" s="270">
        <f t="shared" ca="1" si="135"/>
        <v>0</v>
      </c>
      <c r="CV17" s="270">
        <f t="shared" ca="1" si="135"/>
        <v>0</v>
      </c>
      <c r="CW17" s="81"/>
      <c r="CX17" s="80">
        <f t="shared" ca="1" si="96"/>
        <v>0</v>
      </c>
      <c r="CY17" s="80">
        <f t="shared" ca="1" si="97"/>
        <v>0</v>
      </c>
      <c r="CZ17" s="80">
        <f t="shared" ca="1" si="98"/>
        <v>0</v>
      </c>
      <c r="DA17" s="80">
        <f t="shared" ca="1" si="99"/>
        <v>0</v>
      </c>
      <c r="DB17" s="80">
        <f t="shared" ca="1" si="100"/>
        <v>0</v>
      </c>
      <c r="DC17" s="80">
        <f t="shared" ca="1" si="101"/>
        <v>0</v>
      </c>
      <c r="DD17" s="80">
        <f t="shared" ca="1" si="102"/>
        <v>0</v>
      </c>
      <c r="DE17" s="191">
        <f t="shared" si="57"/>
        <v>46</v>
      </c>
      <c r="DF17" s="80">
        <f t="shared" ca="1" si="58"/>
        <v>0</v>
      </c>
      <c r="DG17" s="80">
        <f t="shared" ca="1" si="59"/>
        <v>0</v>
      </c>
      <c r="DH17" s="80">
        <f t="shared" ca="1" si="60"/>
        <v>0</v>
      </c>
      <c r="DI17" s="80">
        <f t="shared" ca="1" si="61"/>
        <v>0</v>
      </c>
      <c r="DJ17" s="80">
        <f t="shared" ca="1" si="62"/>
        <v>0</v>
      </c>
      <c r="DK17" s="80">
        <f t="shared" ca="1" si="63"/>
        <v>0</v>
      </c>
      <c r="DL17" s="80">
        <f t="shared" ca="1" si="64"/>
        <v>0</v>
      </c>
      <c r="FD17" s="426"/>
      <c r="FE17" s="426"/>
      <c r="FF17" s="426"/>
      <c r="FG17" s="426"/>
      <c r="FH17" s="426"/>
      <c r="FI17" s="426"/>
      <c r="FJ17" s="426"/>
      <c r="FK17" s="426"/>
      <c r="FL17" s="426"/>
      <c r="FM17" s="426"/>
      <c r="FN17" s="426"/>
      <c r="FO17" s="426"/>
      <c r="FP17" s="426"/>
      <c r="FQ17" s="426"/>
      <c r="FR17" s="426"/>
      <c r="FS17" s="426"/>
      <c r="FT17" s="426"/>
      <c r="FU17" s="426"/>
    </row>
    <row r="18" spans="1:177" ht="115.5" customHeight="1" thickBot="1" x14ac:dyDescent="0.9">
      <c r="A18" s="355"/>
      <c r="B18" s="70" t="str">
        <f>overview_of_services!B16</f>
        <v>DHW-1d</v>
      </c>
      <c r="C18" s="239" t="str">
        <f>overview_of_services!C16</f>
        <v>Control DHW production facilities</v>
      </c>
      <c r="D18" s="10" t="str">
        <f>overview_of_services!D16</f>
        <v>Control of DHW storage charging (with solar collector and supplymentary heat generation)</v>
      </c>
      <c r="E18" s="268">
        <f>IF($H$2="A",overview_of_services!J16,IF($H$2="B",overview_of_services!K16,overview_of_services!L16))</f>
        <v>1</v>
      </c>
      <c r="F18" s="268">
        <f>IF('Building Information'!$G$49="","",'Building Information'!$G$49)</f>
        <v>1</v>
      </c>
      <c r="G18" s="268">
        <f>overview_of_services!N16</f>
        <v>0</v>
      </c>
      <c r="H18" s="419"/>
      <c r="I18" s="372">
        <v>0</v>
      </c>
      <c r="J18" s="269">
        <v>1</v>
      </c>
      <c r="K18" s="125">
        <v>1</v>
      </c>
      <c r="L18" s="247"/>
      <c r="M18" s="124">
        <f t="shared" si="105"/>
        <v>0</v>
      </c>
      <c r="N18" s="395" t="str">
        <f>IF(AND(U18=1,NOT(F18=2),OR(J18="",J18&lt;0,J18&gt;AC18,AND(M18&gt;0,OR(L18="",L18&lt;0,L18&gt;AC18)),K18&gt;1,K18&lt;0)),_general!$A$83,"")</f>
        <v/>
      </c>
      <c r="O18" s="56" t="str">
        <f>VLOOKUP($B18,overview_of_services!$B$4:$I$111,4,)</f>
        <v>Manual selected control of solar energy or heat generation</v>
      </c>
      <c r="P18" s="56" t="str">
        <f>VLOOKUP($B18,overview_of_services!$B$4:$I$111,5,)</f>
        <v>Automatic control of solar storage charge (Prio. 1) and supplementary storage charge</v>
      </c>
      <c r="Q18" s="56" t="str">
        <f>VLOOKUP($B18,overview_of_services!$B$4:$I$111,6,)</f>
        <v>Automatic control of solar storage charge (Prio. 1) and supplementary storage charge and demand-oriented supply or multi-sensor storage management</v>
      </c>
      <c r="R18" s="56" t="str">
        <f>VLOOKUP($B18,overview_of_services!$B$4:$I$111,7,)</f>
        <v>Automatic control of solar storage charge (Prio. 1) and supplementary storage charge, demand-oriented supply and return temperature control and multi-sensor storage management</v>
      </c>
      <c r="S18" s="56">
        <f>VLOOKUP($B18,overview_of_services!$B$4:$I$111,8,)</f>
        <v>0</v>
      </c>
      <c r="T18" s="377">
        <f t="shared" si="32"/>
        <v>1</v>
      </c>
      <c r="U18" s="380">
        <f t="shared" si="67"/>
        <v>0</v>
      </c>
      <c r="X18" s="259"/>
      <c r="Y18" s="260"/>
      <c r="Z18" s="345">
        <f t="shared" si="68"/>
        <v>0</v>
      </c>
      <c r="AA18" s="270">
        <f t="shared" si="69"/>
        <v>0</v>
      </c>
      <c r="AB18" s="270">
        <f t="shared" si="70"/>
        <v>0</v>
      </c>
      <c r="AC18" s="76">
        <f t="shared" si="33"/>
        <v>3</v>
      </c>
      <c r="AD18" s="76">
        <f t="shared" si="71"/>
        <v>0</v>
      </c>
      <c r="AE18" s="76" t="str">
        <f>VLOOKUP($B18,overview_of_services!$B$4:$R$111,$AE$2,FALSE)</f>
        <v>DHW</v>
      </c>
      <c r="AF18" s="76">
        <f t="shared" ca="1" si="34"/>
        <v>38</v>
      </c>
      <c r="AG18" s="270">
        <f t="shared" ca="1" si="72"/>
        <v>0</v>
      </c>
      <c r="AH18" s="270">
        <f t="shared" ca="1" si="35"/>
        <v>0</v>
      </c>
      <c r="AI18" s="270">
        <f t="shared" ca="1" si="35"/>
        <v>0</v>
      </c>
      <c r="AJ18" s="270">
        <f t="shared" ca="1" si="35"/>
        <v>0</v>
      </c>
      <c r="AK18" s="270">
        <f t="shared" ca="1" si="35"/>
        <v>0</v>
      </c>
      <c r="AL18" s="270">
        <f t="shared" ca="1" si="35"/>
        <v>0</v>
      </c>
      <c r="AM18" s="270">
        <f t="shared" ca="1" si="35"/>
        <v>0</v>
      </c>
      <c r="AN18" s="270">
        <f t="shared" ca="1" si="36"/>
        <v>38</v>
      </c>
      <c r="AO18" s="270">
        <f t="shared" ca="1" si="73"/>
        <v>0</v>
      </c>
      <c r="AP18" s="270">
        <f t="shared" ca="1" si="37"/>
        <v>0</v>
      </c>
      <c r="AQ18" s="270">
        <f t="shared" ca="1" si="37"/>
        <v>0</v>
      </c>
      <c r="AR18" s="270">
        <f t="shared" ca="1" si="37"/>
        <v>0</v>
      </c>
      <c r="AS18" s="270">
        <f t="shared" ca="1" si="37"/>
        <v>0</v>
      </c>
      <c r="AT18" s="270">
        <f t="shared" ca="1" si="37"/>
        <v>0</v>
      </c>
      <c r="AU18" s="270">
        <f t="shared" ca="1" si="37"/>
        <v>0</v>
      </c>
      <c r="AV18" s="77"/>
      <c r="AW18" s="77" t="s">
        <v>1924</v>
      </c>
      <c r="AX18" s="78">
        <f>VLOOKUP(AE18,_general!$A$65:$B$73,2,FALSE)+$AX$4</f>
        <v>34</v>
      </c>
      <c r="AY18" s="79">
        <f t="shared" ca="1" si="74"/>
        <v>7.6210440038600072E-2</v>
      </c>
      <c r="AZ18" s="79">
        <f t="shared" ca="1" si="38"/>
        <v>0.10258437786823887</v>
      </c>
      <c r="BA18" s="79">
        <f t="shared" ca="1" si="38"/>
        <v>0</v>
      </c>
      <c r="BB18" s="79">
        <f t="shared" ca="1" si="38"/>
        <v>0.1</v>
      </c>
      <c r="BC18" s="79">
        <f t="shared" ca="1" si="38"/>
        <v>0</v>
      </c>
      <c r="BD18" s="79">
        <f t="shared" ca="1" si="38"/>
        <v>7.7728670343987102E-2</v>
      </c>
      <c r="BE18" s="79">
        <f t="shared" ca="1" si="38"/>
        <v>0.1142857142857143</v>
      </c>
      <c r="BF18" s="130"/>
      <c r="BG18" s="128">
        <f ca="1">AG18*AY18</f>
        <v>0</v>
      </c>
      <c r="BH18" s="128">
        <f t="shared" ca="1" si="110"/>
        <v>0</v>
      </c>
      <c r="BI18" s="128">
        <f t="shared" ca="1" si="111"/>
        <v>0</v>
      </c>
      <c r="BJ18" s="128">
        <f t="shared" ca="1" si="112"/>
        <v>0</v>
      </c>
      <c r="BK18" s="128">
        <f t="shared" ca="1" si="113"/>
        <v>0</v>
      </c>
      <c r="BL18" s="128">
        <f t="shared" ca="1" si="114"/>
        <v>0</v>
      </c>
      <c r="BM18" s="128">
        <f t="shared" ca="1" si="115"/>
        <v>0</v>
      </c>
      <c r="BN18" s="132"/>
      <c r="BO18" s="128">
        <f t="shared" si="107"/>
        <v>0</v>
      </c>
      <c r="BP18" s="128">
        <f t="shared" si="116"/>
        <v>0</v>
      </c>
      <c r="BQ18" s="128">
        <f t="shared" si="117"/>
        <v>0</v>
      </c>
      <c r="BR18" s="128">
        <f t="shared" si="118"/>
        <v>0</v>
      </c>
      <c r="BS18" s="128">
        <f t="shared" si="119"/>
        <v>0</v>
      </c>
      <c r="BT18" s="128">
        <f t="shared" si="120"/>
        <v>0</v>
      </c>
      <c r="BU18" s="128">
        <f t="shared" si="121"/>
        <v>0</v>
      </c>
      <c r="BV18" s="128"/>
      <c r="BW18" s="277">
        <f t="shared" ca="1" si="87"/>
        <v>0</v>
      </c>
      <c r="BX18" s="277">
        <f t="shared" ca="1" si="88"/>
        <v>0</v>
      </c>
      <c r="BY18" s="277">
        <f t="shared" ca="1" si="89"/>
        <v>0</v>
      </c>
      <c r="BZ18" s="277">
        <f t="shared" ca="1" si="90"/>
        <v>0</v>
      </c>
      <c r="CA18" s="277">
        <f t="shared" ca="1" si="91"/>
        <v>0</v>
      </c>
      <c r="CB18" s="277">
        <f t="shared" ca="1" si="92"/>
        <v>0</v>
      </c>
      <c r="CC18" s="277">
        <f t="shared" ca="1" si="93"/>
        <v>0</v>
      </c>
      <c r="CD18" s="128"/>
      <c r="CE18" s="129">
        <f t="shared" si="94"/>
        <v>46</v>
      </c>
      <c r="CF18" s="80">
        <f t="shared" ca="1" si="42"/>
        <v>0</v>
      </c>
      <c r="CG18" s="80">
        <f t="shared" ca="1" si="43"/>
        <v>0</v>
      </c>
      <c r="CH18" s="80">
        <f t="shared" ca="1" si="44"/>
        <v>0</v>
      </c>
      <c r="CI18" s="80">
        <f t="shared" ca="1" si="45"/>
        <v>0</v>
      </c>
      <c r="CJ18" s="80">
        <f t="shared" ca="1" si="46"/>
        <v>0</v>
      </c>
      <c r="CK18" s="80">
        <f t="shared" ca="1" si="47"/>
        <v>0</v>
      </c>
      <c r="CL18" s="80">
        <f t="shared" ca="1" si="48"/>
        <v>0</v>
      </c>
      <c r="CM18" s="81"/>
      <c r="CN18" s="76" t="str">
        <f t="shared" si="95"/>
        <v>DHW</v>
      </c>
      <c r="CO18" s="76">
        <f t="shared" ref="CO18:CO49" ca="1" si="136">VLOOKUP(B18,INDIRECT("'"&amp;AE18&amp;"'!"&amp;"C1:Z500"),$AF$2,0)+AD18+$AF$4</f>
        <v>38</v>
      </c>
      <c r="CP18" s="270">
        <f t="shared" ca="1" si="135"/>
        <v>0</v>
      </c>
      <c r="CQ18" s="270">
        <f t="shared" ca="1" si="135"/>
        <v>0</v>
      </c>
      <c r="CR18" s="270">
        <f t="shared" ca="1" si="135"/>
        <v>0</v>
      </c>
      <c r="CS18" s="270">
        <f t="shared" ca="1" si="135"/>
        <v>0</v>
      </c>
      <c r="CT18" s="270">
        <f t="shared" ca="1" si="135"/>
        <v>0</v>
      </c>
      <c r="CU18" s="270">
        <f t="shared" ca="1" si="135"/>
        <v>0</v>
      </c>
      <c r="CV18" s="270">
        <f t="shared" ca="1" si="135"/>
        <v>0</v>
      </c>
      <c r="CW18" s="81"/>
      <c r="CX18" s="80">
        <f t="shared" ca="1" si="96"/>
        <v>0</v>
      </c>
      <c r="CY18" s="80">
        <f t="shared" ca="1" si="97"/>
        <v>0</v>
      </c>
      <c r="CZ18" s="80">
        <f t="shared" ca="1" si="98"/>
        <v>0</v>
      </c>
      <c r="DA18" s="80">
        <f t="shared" ca="1" si="99"/>
        <v>0</v>
      </c>
      <c r="DB18" s="80">
        <f t="shared" ca="1" si="100"/>
        <v>0</v>
      </c>
      <c r="DC18" s="80">
        <f t="shared" ca="1" si="101"/>
        <v>0</v>
      </c>
      <c r="DD18" s="80">
        <f t="shared" ca="1" si="102"/>
        <v>0</v>
      </c>
      <c r="DE18" s="191">
        <f t="shared" si="57"/>
        <v>46</v>
      </c>
      <c r="DF18" s="80">
        <f t="shared" ca="1" si="58"/>
        <v>0</v>
      </c>
      <c r="DG18" s="80">
        <f t="shared" ca="1" si="59"/>
        <v>0</v>
      </c>
      <c r="DH18" s="80">
        <f t="shared" ca="1" si="60"/>
        <v>0</v>
      </c>
      <c r="DI18" s="80">
        <f t="shared" ca="1" si="61"/>
        <v>0</v>
      </c>
      <c r="DJ18" s="80">
        <f t="shared" ca="1" si="62"/>
        <v>0</v>
      </c>
      <c r="DK18" s="80">
        <f t="shared" ca="1" si="63"/>
        <v>0</v>
      </c>
      <c r="DL18" s="80">
        <f t="shared" ca="1" si="64"/>
        <v>0</v>
      </c>
      <c r="FD18" s="426"/>
      <c r="FE18" s="426"/>
      <c r="FF18" s="426"/>
      <c r="FG18" s="426"/>
      <c r="FH18" s="426"/>
      <c r="FI18" s="426"/>
      <c r="FJ18" s="426"/>
      <c r="FK18" s="426"/>
      <c r="FL18" s="426"/>
      <c r="FM18" s="426"/>
      <c r="FN18" s="426"/>
      <c r="FO18" s="426"/>
      <c r="FP18" s="426"/>
      <c r="FQ18" s="426"/>
      <c r="FR18" s="426"/>
      <c r="FS18" s="426"/>
      <c r="FT18" s="426"/>
      <c r="FU18" s="426"/>
    </row>
    <row r="19" spans="1:177" ht="148.25" thickBot="1" x14ac:dyDescent="0.9">
      <c r="A19" s="356"/>
      <c r="B19" s="70" t="str">
        <f>overview_of_services!B17</f>
        <v>DHW-2b</v>
      </c>
      <c r="C19" s="239" t="str">
        <f>overview_of_services!C17</f>
        <v>Control DHW production facilities</v>
      </c>
      <c r="D19" s="10" t="str">
        <f>overview_of_services!D17</f>
        <v>Sequencing in case of different DHW generators</v>
      </c>
      <c r="E19" s="268">
        <f>IF($H$2="A",overview_of_services!J17,IF($H$2="B",overview_of_services!K17,overview_of_services!L17))</f>
        <v>1</v>
      </c>
      <c r="F19" s="268">
        <f>IF('Building Information'!$G$49="","",'Building Information'!$G$49)</f>
        <v>1</v>
      </c>
      <c r="G19" s="268">
        <f>overview_of_services!N17</f>
        <v>0</v>
      </c>
      <c r="H19" s="419"/>
      <c r="I19" s="372">
        <v>0</v>
      </c>
      <c r="J19" s="269">
        <v>0</v>
      </c>
      <c r="K19" s="125">
        <v>1</v>
      </c>
      <c r="L19" s="247"/>
      <c r="M19" s="124">
        <f t="shared" si="105"/>
        <v>0</v>
      </c>
      <c r="N19" s="395" t="str">
        <f>IF(AND(U19=1,NOT(F19=2),OR(J19="",J19&lt;0,J19&gt;AC19,AND(M19&gt;0,OR(L19="",L19&lt;0,L19&gt;AC19)),K19&gt;1,K19&lt;0)),_general!$A$83,"")</f>
        <v/>
      </c>
      <c r="O19" s="56" t="str">
        <f>VLOOKUP($B19,overview_of_services!$B$4:$I$111,4,)</f>
        <v>Priorities only based on running time</v>
      </c>
      <c r="P19" s="56" t="str">
        <f>VLOOKUP($B19,overview_of_services!$B$4:$I$111,5,)</f>
        <v>Control according to fixed priority list: e.g. based on rated energy efficiency</v>
      </c>
      <c r="Q19" s="56" t="str">
        <f>VLOOKUP($B19,overview_of_services!$B$4:$I$111,6,)</f>
        <v>Control according to dynamic priority list (based on current energy efficiency, carbon emissions and capacity of generators, e.g. solar, geothermal heat, cogeneration plant, fossil fuels)</v>
      </c>
      <c r="R19" s="56" t="str">
        <f>VLOOKUP($B19,overview_of_services!$B$4:$I$111,7,)</f>
        <v>Control according to dynamic priority list (based on current AND predicted load, energy efficiency, carbon emissions  and capacity of generators)</v>
      </c>
      <c r="S19" s="56" t="str">
        <f>VLOOKUP($B19,overview_of_services!$B$4:$I$111,8,)</f>
        <v>Control according to dynamic priority list (based on current AND predicted load, energy efficiency, carbon emissions, capacity of generators AND external signals from grid)</v>
      </c>
      <c r="T19" s="377">
        <f t="shared" si="32"/>
        <v>1</v>
      </c>
      <c r="U19" s="380">
        <f t="shared" si="67"/>
        <v>0</v>
      </c>
      <c r="X19" s="259"/>
      <c r="Y19" s="260"/>
      <c r="Z19" s="345">
        <f t="shared" si="68"/>
        <v>0</v>
      </c>
      <c r="AA19" s="270">
        <f t="shared" si="69"/>
        <v>0</v>
      </c>
      <c r="AB19" s="270">
        <f t="shared" si="70"/>
        <v>0</v>
      </c>
      <c r="AC19" s="76">
        <f t="shared" si="33"/>
        <v>4</v>
      </c>
      <c r="AD19" s="76">
        <f t="shared" si="71"/>
        <v>0</v>
      </c>
      <c r="AE19" s="76" t="str">
        <f>VLOOKUP($B19,overview_of_services!$B$4:$R$111,$AE$2,FALSE)</f>
        <v>DHW</v>
      </c>
      <c r="AF19" s="76">
        <f t="shared" ca="1" si="34"/>
        <v>52</v>
      </c>
      <c r="AG19" s="270">
        <f t="shared" ca="1" si="72"/>
        <v>0</v>
      </c>
      <c r="AH19" s="270">
        <f t="shared" ca="1" si="35"/>
        <v>0</v>
      </c>
      <c r="AI19" s="270">
        <f t="shared" ca="1" si="35"/>
        <v>0</v>
      </c>
      <c r="AJ19" s="270">
        <f t="shared" ca="1" si="35"/>
        <v>0</v>
      </c>
      <c r="AK19" s="270">
        <f t="shared" ca="1" si="35"/>
        <v>0</v>
      </c>
      <c r="AL19" s="270">
        <f t="shared" ca="1" si="35"/>
        <v>0</v>
      </c>
      <c r="AM19" s="270">
        <f t="shared" ca="1" si="35"/>
        <v>0</v>
      </c>
      <c r="AN19" s="270">
        <f t="shared" ca="1" si="36"/>
        <v>52</v>
      </c>
      <c r="AO19" s="270">
        <f t="shared" ca="1" si="73"/>
        <v>0</v>
      </c>
      <c r="AP19" s="270">
        <f t="shared" ca="1" si="37"/>
        <v>0</v>
      </c>
      <c r="AQ19" s="270">
        <f t="shared" ca="1" si="37"/>
        <v>0</v>
      </c>
      <c r="AR19" s="270">
        <f t="shared" ca="1" si="37"/>
        <v>0</v>
      </c>
      <c r="AS19" s="270">
        <f t="shared" ca="1" si="37"/>
        <v>0</v>
      </c>
      <c r="AT19" s="270">
        <f t="shared" ca="1" si="37"/>
        <v>0</v>
      </c>
      <c r="AU19" s="270">
        <f t="shared" ca="1" si="37"/>
        <v>0</v>
      </c>
      <c r="AV19" s="77"/>
      <c r="AW19" s="77" t="s">
        <v>1924</v>
      </c>
      <c r="AX19" s="78">
        <f>VLOOKUP(AE19,_general!$A$65:$B$73,2,FALSE)+$AX$4</f>
        <v>34</v>
      </c>
      <c r="AY19" s="79">
        <f t="shared" ca="1" si="74"/>
        <v>7.6210440038600072E-2</v>
      </c>
      <c r="AZ19" s="79">
        <f t="shared" ca="1" si="38"/>
        <v>0.10258437786823887</v>
      </c>
      <c r="BA19" s="79">
        <f t="shared" ca="1" si="38"/>
        <v>0</v>
      </c>
      <c r="BB19" s="79">
        <f t="shared" ca="1" si="38"/>
        <v>0.1</v>
      </c>
      <c r="BC19" s="79">
        <f t="shared" ca="1" si="38"/>
        <v>0</v>
      </c>
      <c r="BD19" s="79">
        <f t="shared" ca="1" si="38"/>
        <v>7.7728670343987102E-2</v>
      </c>
      <c r="BE19" s="79">
        <f t="shared" ca="1" si="38"/>
        <v>0.1142857142857143</v>
      </c>
      <c r="BF19" s="130"/>
      <c r="BG19" s="128">
        <f t="shared" ca="1" si="106"/>
        <v>0</v>
      </c>
      <c r="BH19" s="128">
        <f t="shared" ca="1" si="110"/>
        <v>0</v>
      </c>
      <c r="BI19" s="128">
        <f t="shared" ca="1" si="111"/>
        <v>0</v>
      </c>
      <c r="BJ19" s="128">
        <f t="shared" ca="1" si="112"/>
        <v>0</v>
      </c>
      <c r="BK19" s="128">
        <f t="shared" ca="1" si="113"/>
        <v>0</v>
      </c>
      <c r="BL19" s="128">
        <f t="shared" ca="1" si="114"/>
        <v>0</v>
      </c>
      <c r="BM19" s="128">
        <f t="shared" ca="1" si="115"/>
        <v>0</v>
      </c>
      <c r="BN19" s="132"/>
      <c r="BO19" s="128">
        <f t="shared" si="107"/>
        <v>0</v>
      </c>
      <c r="BP19" s="128">
        <f t="shared" si="116"/>
        <v>0</v>
      </c>
      <c r="BQ19" s="128">
        <f t="shared" si="117"/>
        <v>0</v>
      </c>
      <c r="BR19" s="128">
        <f t="shared" si="118"/>
        <v>0</v>
      </c>
      <c r="BS19" s="128">
        <f t="shared" si="119"/>
        <v>0</v>
      </c>
      <c r="BT19" s="128">
        <f t="shared" si="120"/>
        <v>0</v>
      </c>
      <c r="BU19" s="128">
        <f t="shared" si="121"/>
        <v>0</v>
      </c>
      <c r="BV19" s="128"/>
      <c r="BW19" s="277">
        <f t="shared" ca="1" si="87"/>
        <v>0</v>
      </c>
      <c r="BX19" s="277">
        <f t="shared" ca="1" si="88"/>
        <v>0</v>
      </c>
      <c r="BY19" s="277">
        <f t="shared" ca="1" si="89"/>
        <v>0</v>
      </c>
      <c r="BZ19" s="277">
        <f t="shared" ca="1" si="90"/>
        <v>0</v>
      </c>
      <c r="CA19" s="277">
        <f t="shared" ca="1" si="91"/>
        <v>0</v>
      </c>
      <c r="CB19" s="277">
        <f t="shared" ca="1" si="92"/>
        <v>0</v>
      </c>
      <c r="CC19" s="277">
        <f t="shared" ca="1" si="93"/>
        <v>0</v>
      </c>
      <c r="CD19" s="128"/>
      <c r="CE19" s="129">
        <f t="shared" si="94"/>
        <v>46</v>
      </c>
      <c r="CF19" s="80">
        <f t="shared" ca="1" si="42"/>
        <v>0</v>
      </c>
      <c r="CG19" s="80">
        <f t="shared" ca="1" si="43"/>
        <v>0</v>
      </c>
      <c r="CH19" s="80">
        <f t="shared" ca="1" si="44"/>
        <v>0</v>
      </c>
      <c r="CI19" s="80">
        <f t="shared" ca="1" si="45"/>
        <v>0</v>
      </c>
      <c r="CJ19" s="80">
        <f t="shared" ca="1" si="46"/>
        <v>0</v>
      </c>
      <c r="CK19" s="80">
        <f t="shared" ca="1" si="47"/>
        <v>0</v>
      </c>
      <c r="CL19" s="80">
        <f t="shared" ca="1" si="48"/>
        <v>0</v>
      </c>
      <c r="CM19" s="81"/>
      <c r="CN19" s="76" t="str">
        <f t="shared" si="95"/>
        <v>DHW</v>
      </c>
      <c r="CO19" s="76">
        <f t="shared" ca="1" si="136"/>
        <v>52</v>
      </c>
      <c r="CP19" s="270">
        <f t="shared" ca="1" si="135"/>
        <v>0</v>
      </c>
      <c r="CQ19" s="270">
        <f t="shared" ca="1" si="135"/>
        <v>0</v>
      </c>
      <c r="CR19" s="270">
        <f t="shared" ca="1" si="135"/>
        <v>0</v>
      </c>
      <c r="CS19" s="270">
        <f t="shared" ca="1" si="135"/>
        <v>0</v>
      </c>
      <c r="CT19" s="270">
        <f t="shared" ca="1" si="135"/>
        <v>0</v>
      </c>
      <c r="CU19" s="270">
        <f t="shared" ca="1" si="135"/>
        <v>0</v>
      </c>
      <c r="CV19" s="270">
        <f t="shared" ca="1" si="135"/>
        <v>0</v>
      </c>
      <c r="CW19" s="81"/>
      <c r="CX19" s="80">
        <f t="shared" ca="1" si="96"/>
        <v>0</v>
      </c>
      <c r="CY19" s="80">
        <f t="shared" ca="1" si="97"/>
        <v>0</v>
      </c>
      <c r="CZ19" s="80">
        <f t="shared" ca="1" si="98"/>
        <v>0</v>
      </c>
      <c r="DA19" s="80">
        <f t="shared" ca="1" si="99"/>
        <v>0</v>
      </c>
      <c r="DB19" s="80">
        <f t="shared" ca="1" si="100"/>
        <v>0</v>
      </c>
      <c r="DC19" s="80">
        <f t="shared" ca="1" si="101"/>
        <v>0</v>
      </c>
      <c r="DD19" s="80">
        <f t="shared" ca="1" si="102"/>
        <v>0</v>
      </c>
      <c r="DE19" s="191">
        <f t="shared" si="57"/>
        <v>46</v>
      </c>
      <c r="DF19" s="80">
        <f t="shared" ca="1" si="58"/>
        <v>0</v>
      </c>
      <c r="DG19" s="80">
        <f t="shared" ca="1" si="59"/>
        <v>0</v>
      </c>
      <c r="DH19" s="80">
        <f t="shared" ca="1" si="60"/>
        <v>0</v>
      </c>
      <c r="DI19" s="80">
        <f t="shared" ca="1" si="61"/>
        <v>0</v>
      </c>
      <c r="DJ19" s="80">
        <f t="shared" ca="1" si="62"/>
        <v>0</v>
      </c>
      <c r="DK19" s="80">
        <f t="shared" ca="1" si="63"/>
        <v>0</v>
      </c>
      <c r="DL19" s="80">
        <f t="shared" ca="1" si="64"/>
        <v>0</v>
      </c>
      <c r="FD19" s="426"/>
      <c r="FE19" s="426"/>
      <c r="FF19" s="426"/>
      <c r="FG19" s="426"/>
      <c r="FH19" s="426"/>
      <c r="FI19" s="426"/>
      <c r="FJ19" s="426"/>
      <c r="FK19" s="426"/>
      <c r="FL19" s="426"/>
      <c r="FM19" s="426"/>
      <c r="FN19" s="426"/>
      <c r="FO19" s="426"/>
      <c r="FP19" s="426"/>
      <c r="FQ19" s="426"/>
      <c r="FR19" s="426"/>
      <c r="FS19" s="426"/>
      <c r="FT19" s="426"/>
      <c r="FU19" s="426"/>
    </row>
    <row r="20" spans="1:177" ht="79.25" customHeight="1" thickBot="1" x14ac:dyDescent="0.9">
      <c r="A20" s="357" t="s">
        <v>226</v>
      </c>
      <c r="B20" s="70" t="str">
        <f>overview_of_services!B18</f>
        <v>DHW-3</v>
      </c>
      <c r="C20" s="239" t="str">
        <f>overview_of_services!C18</f>
        <v>Information to occupants and facility managers</v>
      </c>
      <c r="D20" s="10" t="str">
        <f>overview_of_services!D18</f>
        <v>Report information regarding domestic hot water performance</v>
      </c>
      <c r="E20" s="268">
        <f>IF($H$2="A",overview_of_services!J18,IF($H$2="B",overview_of_services!K18,overview_of_services!L18))</f>
        <v>1</v>
      </c>
      <c r="F20" s="268">
        <f>IF('Building Information'!$G$49="","",'Building Information'!$G$49)</f>
        <v>1</v>
      </c>
      <c r="G20" s="268">
        <f>overview_of_services!N18</f>
        <v>1</v>
      </c>
      <c r="H20" s="419"/>
      <c r="I20" s="372">
        <v>1</v>
      </c>
      <c r="J20" s="269">
        <v>1</v>
      </c>
      <c r="K20" s="125">
        <v>1</v>
      </c>
      <c r="L20" s="247"/>
      <c r="M20" s="124">
        <f t="shared" si="105"/>
        <v>0</v>
      </c>
      <c r="N20" s="395" t="str">
        <f>IF(AND(U20=1,NOT(F20=2),OR(J20="",J20&lt;0,J20&gt;AC20,AND(M20&gt;0,OR(L20="",L20&lt;0,L20&gt;AC20)),K20&gt;1,K20&lt;0)),_general!$A$83,"")</f>
        <v/>
      </c>
      <c r="O20" s="56" t="str">
        <f>VLOOKUP($B20,overview_of_services!$B$4:$I$111,4,)</f>
        <v>None</v>
      </c>
      <c r="P20" s="56" t="str">
        <f>VLOOKUP($B20,overview_of_services!$B$4:$I$111,5,)</f>
        <v>Indication of actual values (e.g. temperatures, submetering energy usage)</v>
      </c>
      <c r="Q20" s="56" t="str">
        <f>VLOOKUP($B20,overview_of_services!$B$4:$I$111,6,)</f>
        <v>Actual values and historical data</v>
      </c>
      <c r="R20" s="56" t="str">
        <f>VLOOKUP($B20,overview_of_services!$B$4:$I$111,7,)</f>
        <v>Performance evaluation including forecasting and/or benchmarking</v>
      </c>
      <c r="S20" s="56" t="str">
        <f>VLOOKUP($B20,overview_of_services!$B$4:$I$111,8,)</f>
        <v>Performance evaluation including forecasting and/or benchmarking; also including predictive management and fault detection</v>
      </c>
      <c r="T20" s="377">
        <f t="shared" si="32"/>
        <v>1</v>
      </c>
      <c r="U20" s="380">
        <f t="shared" si="67"/>
        <v>1</v>
      </c>
      <c r="X20" s="259"/>
      <c r="Y20" s="260"/>
      <c r="Z20" s="345">
        <f t="shared" si="68"/>
        <v>1</v>
      </c>
      <c r="AA20" s="270">
        <f t="shared" si="69"/>
        <v>1</v>
      </c>
      <c r="AB20" s="270">
        <f t="shared" si="70"/>
        <v>0</v>
      </c>
      <c r="AC20" s="76">
        <f t="shared" si="33"/>
        <v>4</v>
      </c>
      <c r="AD20" s="76">
        <f t="shared" si="71"/>
        <v>4</v>
      </c>
      <c r="AE20" s="76" t="str">
        <f>VLOOKUP($B20,overview_of_services!$B$4:$R$111,$AE$2,FALSE)</f>
        <v>DHW</v>
      </c>
      <c r="AF20" s="76">
        <f t="shared" ca="1" si="34"/>
        <v>68</v>
      </c>
      <c r="AG20" s="270">
        <f t="shared" ca="1" si="72"/>
        <v>1</v>
      </c>
      <c r="AH20" s="270">
        <f t="shared" ca="1" si="35"/>
        <v>0</v>
      </c>
      <c r="AI20" s="270">
        <f t="shared" ca="1" si="35"/>
        <v>0</v>
      </c>
      <c r="AJ20" s="270">
        <f t="shared" ca="1" si="35"/>
        <v>0</v>
      </c>
      <c r="AK20" s="270">
        <f t="shared" ca="1" si="35"/>
        <v>0</v>
      </c>
      <c r="AL20" s="270">
        <f t="shared" ca="1" si="35"/>
        <v>1</v>
      </c>
      <c r="AM20" s="270">
        <f t="shared" ca="1" si="35"/>
        <v>1</v>
      </c>
      <c r="AN20" s="270">
        <f t="shared" ca="1" si="36"/>
        <v>67</v>
      </c>
      <c r="AO20" s="270">
        <f t="shared" ca="1" si="73"/>
        <v>0</v>
      </c>
      <c r="AP20" s="270">
        <f t="shared" ca="1" si="37"/>
        <v>0</v>
      </c>
      <c r="AQ20" s="270">
        <f t="shared" ca="1" si="37"/>
        <v>0</v>
      </c>
      <c r="AR20" s="270">
        <f t="shared" ca="1" si="37"/>
        <v>0</v>
      </c>
      <c r="AS20" s="270">
        <f t="shared" ca="1" si="37"/>
        <v>0</v>
      </c>
      <c r="AT20" s="270">
        <f t="shared" ca="1" si="37"/>
        <v>0</v>
      </c>
      <c r="AU20" s="270">
        <f t="shared" ca="1" si="37"/>
        <v>0</v>
      </c>
      <c r="AV20" s="77"/>
      <c r="AW20" s="77" t="s">
        <v>1924</v>
      </c>
      <c r="AX20" s="78">
        <f>VLOOKUP(AE20,_general!$A$65:$B$73,2,FALSE)+$AX$4</f>
        <v>34</v>
      </c>
      <c r="AY20" s="79">
        <f t="shared" ca="1" si="74"/>
        <v>7.6210440038600072E-2</v>
      </c>
      <c r="AZ20" s="79">
        <f t="shared" ca="1" si="38"/>
        <v>0.10258437786823887</v>
      </c>
      <c r="BA20" s="79">
        <f t="shared" ca="1" si="38"/>
        <v>0</v>
      </c>
      <c r="BB20" s="79">
        <f t="shared" ca="1" si="38"/>
        <v>0.1</v>
      </c>
      <c r="BC20" s="79">
        <f t="shared" ca="1" si="38"/>
        <v>0</v>
      </c>
      <c r="BD20" s="79">
        <f t="shared" ca="1" si="38"/>
        <v>7.7728670343987102E-2</v>
      </c>
      <c r="BE20" s="79">
        <f t="shared" ca="1" si="38"/>
        <v>0.1142857142857143</v>
      </c>
      <c r="BF20" s="130"/>
      <c r="BG20" s="128">
        <f t="shared" ca="1" si="106"/>
        <v>7.6210440038600072E-2</v>
      </c>
      <c r="BH20" s="128">
        <f t="shared" ca="1" si="110"/>
        <v>0</v>
      </c>
      <c r="BI20" s="128">
        <f t="shared" ca="1" si="111"/>
        <v>0</v>
      </c>
      <c r="BJ20" s="128">
        <f t="shared" ca="1" si="112"/>
        <v>0</v>
      </c>
      <c r="BK20" s="128">
        <f t="shared" ca="1" si="113"/>
        <v>0</v>
      </c>
      <c r="BL20" s="128">
        <f t="shared" ca="1" si="114"/>
        <v>7.7728670343987102E-2</v>
      </c>
      <c r="BM20" s="128">
        <f t="shared" ca="1" si="115"/>
        <v>0.1142857142857143</v>
      </c>
      <c r="BN20" s="132"/>
      <c r="BO20" s="128">
        <f t="shared" si="107"/>
        <v>0</v>
      </c>
      <c r="BP20" s="128">
        <f t="shared" si="116"/>
        <v>0</v>
      </c>
      <c r="BQ20" s="128">
        <f t="shared" si="117"/>
        <v>0</v>
      </c>
      <c r="BR20" s="128">
        <f t="shared" si="118"/>
        <v>0</v>
      </c>
      <c r="BS20" s="128">
        <f t="shared" si="119"/>
        <v>0</v>
      </c>
      <c r="BT20" s="128">
        <f t="shared" si="120"/>
        <v>0</v>
      </c>
      <c r="BU20" s="128">
        <f t="shared" si="121"/>
        <v>0</v>
      </c>
      <c r="BV20" s="128"/>
      <c r="BW20" s="277">
        <f t="shared" ca="1" si="87"/>
        <v>7.6210440038600072E-2</v>
      </c>
      <c r="BX20" s="277">
        <f t="shared" ca="1" si="88"/>
        <v>0</v>
      </c>
      <c r="BY20" s="277">
        <f t="shared" ca="1" si="89"/>
        <v>0</v>
      </c>
      <c r="BZ20" s="277">
        <f t="shared" ca="1" si="90"/>
        <v>0</v>
      </c>
      <c r="CA20" s="277">
        <f t="shared" ca="1" si="91"/>
        <v>0</v>
      </c>
      <c r="CB20" s="277">
        <f t="shared" ca="1" si="92"/>
        <v>7.7728670343987102E-2</v>
      </c>
      <c r="CC20" s="277">
        <f t="shared" ca="1" si="93"/>
        <v>0.1142857142857143</v>
      </c>
      <c r="CD20" s="128"/>
      <c r="CE20" s="129">
        <f t="shared" si="94"/>
        <v>46</v>
      </c>
      <c r="CF20" s="80">
        <f t="shared" ca="1" si="42"/>
        <v>1.2701740006433345E-2</v>
      </c>
      <c r="CG20" s="80">
        <f t="shared" ca="1" si="43"/>
        <v>0</v>
      </c>
      <c r="CH20" s="80">
        <f t="shared" ca="1" si="44"/>
        <v>0</v>
      </c>
      <c r="CI20" s="80">
        <f t="shared" ca="1" si="45"/>
        <v>0</v>
      </c>
      <c r="CJ20" s="80">
        <f t="shared" ca="1" si="46"/>
        <v>0</v>
      </c>
      <c r="CK20" s="80">
        <f t="shared" ca="1" si="47"/>
        <v>1.2954778390664516E-2</v>
      </c>
      <c r="CL20" s="80">
        <f t="shared" ca="1" si="48"/>
        <v>9.5238095238095247E-3</v>
      </c>
      <c r="CM20" s="81"/>
      <c r="CN20" s="76" t="str">
        <f t="shared" si="95"/>
        <v>DHW</v>
      </c>
      <c r="CO20" s="76">
        <f t="shared" ca="1" si="136"/>
        <v>71</v>
      </c>
      <c r="CP20" s="270">
        <f t="shared" ca="1" si="135"/>
        <v>1</v>
      </c>
      <c r="CQ20" s="270">
        <f t="shared" ca="1" si="135"/>
        <v>0</v>
      </c>
      <c r="CR20" s="270">
        <f t="shared" ca="1" si="135"/>
        <v>0</v>
      </c>
      <c r="CS20" s="270">
        <f t="shared" ca="1" si="135"/>
        <v>1</v>
      </c>
      <c r="CT20" s="270">
        <f t="shared" ca="1" si="135"/>
        <v>0</v>
      </c>
      <c r="CU20" s="270">
        <f t="shared" ca="1" si="135"/>
        <v>2</v>
      </c>
      <c r="CV20" s="270">
        <f t="shared" ca="1" si="135"/>
        <v>3</v>
      </c>
      <c r="CW20" s="81"/>
      <c r="CX20" s="80">
        <f t="shared" ca="1" si="96"/>
        <v>7.6210440038600072E-2</v>
      </c>
      <c r="CY20" s="80">
        <f t="shared" ca="1" si="97"/>
        <v>0</v>
      </c>
      <c r="CZ20" s="80">
        <f t="shared" ca="1" si="98"/>
        <v>0</v>
      </c>
      <c r="DA20" s="80">
        <f t="shared" ca="1" si="99"/>
        <v>0.1</v>
      </c>
      <c r="DB20" s="80">
        <f t="shared" ca="1" si="100"/>
        <v>0</v>
      </c>
      <c r="DC20" s="80">
        <f t="shared" ca="1" si="101"/>
        <v>0.1554573406879742</v>
      </c>
      <c r="DD20" s="80">
        <f t="shared" ca="1" si="102"/>
        <v>0.34285714285714286</v>
      </c>
      <c r="DE20" s="191">
        <f t="shared" si="57"/>
        <v>46</v>
      </c>
      <c r="DF20" s="80">
        <f t="shared" ca="1" si="58"/>
        <v>1.2701740006433345E-2</v>
      </c>
      <c r="DG20" s="80">
        <f t="shared" ca="1" si="59"/>
        <v>0</v>
      </c>
      <c r="DH20" s="80">
        <f t="shared" ca="1" si="60"/>
        <v>0</v>
      </c>
      <c r="DI20" s="80">
        <f t="shared" ca="1" si="61"/>
        <v>8.3333333333333332E-3</v>
      </c>
      <c r="DJ20" s="80">
        <f t="shared" ca="1" si="62"/>
        <v>0</v>
      </c>
      <c r="DK20" s="80">
        <f t="shared" ca="1" si="63"/>
        <v>2.5909556781329033E-2</v>
      </c>
      <c r="DL20" s="80">
        <f t="shared" ca="1" si="64"/>
        <v>2.8571428571428571E-2</v>
      </c>
      <c r="FD20" s="426"/>
      <c r="FE20" s="426"/>
      <c r="FF20" s="426"/>
      <c r="FG20" s="426"/>
      <c r="FH20" s="426"/>
      <c r="FI20" s="426"/>
      <c r="FJ20" s="426"/>
      <c r="FK20" s="426"/>
      <c r="FL20" s="426"/>
      <c r="FM20" s="426"/>
      <c r="FN20" s="426"/>
      <c r="FO20" s="426"/>
      <c r="FP20" s="426"/>
      <c r="FQ20" s="426"/>
      <c r="FR20" s="426"/>
      <c r="FS20" s="426"/>
      <c r="FT20" s="426"/>
      <c r="FU20" s="426"/>
    </row>
    <row r="21" spans="1:177" ht="59.75" thickBot="1" x14ac:dyDescent="0.9">
      <c r="A21" s="357" t="s">
        <v>226</v>
      </c>
      <c r="B21" s="71" t="str">
        <f>overview_of_services!B19</f>
        <v>C-1a</v>
      </c>
      <c r="C21" s="240" t="str">
        <f>overview_of_services!C19</f>
        <v>Cooling control - demand side</v>
      </c>
      <c r="D21" s="11" t="str">
        <f>overview_of_services!D19</f>
        <v>Cooling emission control</v>
      </c>
      <c r="E21" s="268">
        <f>IF($H$2="A",overview_of_services!J19,IF($H$2="B",overview_of_services!K19,overview_of_services!L19))</f>
        <v>1</v>
      </c>
      <c r="F21" s="268">
        <f>IF('Building Information'!$G$50="","",'Building Information'!$G$50)</f>
        <v>0</v>
      </c>
      <c r="G21" s="268">
        <f>overview_of_services!N19</f>
        <v>0</v>
      </c>
      <c r="H21" s="419"/>
      <c r="I21" s="372">
        <v>1</v>
      </c>
      <c r="J21" s="269">
        <v>4</v>
      </c>
      <c r="K21" s="125">
        <v>1</v>
      </c>
      <c r="L21" s="247"/>
      <c r="M21" s="124">
        <f t="shared" si="105"/>
        <v>0</v>
      </c>
      <c r="N21" s="395" t="str">
        <f>IF(AND(U21=1,NOT(F21=2),OR(J21="",J21&lt;0,J21&gt;AC21,AND(M21&gt;0,OR(L21="",L21&lt;0,L21&gt;AC21)),K21&gt;1,K21&lt;0)),_general!$A$83,"")</f>
        <v/>
      </c>
      <c r="O21" s="56" t="str">
        <f>VLOOKUP($B21,overview_of_services!$B$4:$I$111,4,)</f>
        <v>No automatic control</v>
      </c>
      <c r="P21" s="56" t="str">
        <f>VLOOKUP($B21,overview_of_services!$B$4:$I$111,5,)</f>
        <v>Central automatic control</v>
      </c>
      <c r="Q21" s="56" t="str">
        <f>VLOOKUP($B21,overview_of_services!$B$4:$I$111,6,)</f>
        <v>Individual room control</v>
      </c>
      <c r="R21" s="56" t="str">
        <f>VLOOKUP($B21,overview_of_services!$B$4:$I$111,7,)</f>
        <v>Individual room control with communication between controllers and to BACS</v>
      </c>
      <c r="S21" s="56" t="str">
        <f>VLOOKUP($B21,overview_of_services!$B$4:$I$111,8,)</f>
        <v>Individual room control with communication and occupancy detection</v>
      </c>
      <c r="T21" s="377">
        <f t="shared" si="32"/>
        <v>0</v>
      </c>
      <c r="U21" s="380">
        <f t="shared" si="67"/>
        <v>0</v>
      </c>
      <c r="X21" s="259"/>
      <c r="Y21" s="260"/>
      <c r="Z21" s="345">
        <f t="shared" si="68"/>
        <v>0</v>
      </c>
      <c r="AA21" s="270">
        <f t="shared" si="69"/>
        <v>0</v>
      </c>
      <c r="AB21" s="270">
        <f t="shared" si="70"/>
        <v>0</v>
      </c>
      <c r="AC21" s="76">
        <f t="shared" si="33"/>
        <v>4</v>
      </c>
      <c r="AD21" s="76">
        <f t="shared" si="71"/>
        <v>0</v>
      </c>
      <c r="AE21" s="76" t="str">
        <f>VLOOKUP($B21,overview_of_services!$B$4:$R$111,$AE$2,FALSE)</f>
        <v>C</v>
      </c>
      <c r="AF21" s="76">
        <f t="shared" ca="1" si="34"/>
        <v>8</v>
      </c>
      <c r="AG21" s="270">
        <f t="shared" ca="1" si="72"/>
        <v>0</v>
      </c>
      <c r="AH21" s="270">
        <f t="shared" ca="1" si="35"/>
        <v>0</v>
      </c>
      <c r="AI21" s="270">
        <f t="shared" ca="1" si="35"/>
        <v>0</v>
      </c>
      <c r="AJ21" s="270">
        <f t="shared" ca="1" si="35"/>
        <v>0</v>
      </c>
      <c r="AK21" s="270">
        <f t="shared" ca="1" si="35"/>
        <v>0</v>
      </c>
      <c r="AL21" s="270">
        <f t="shared" ca="1" si="35"/>
        <v>0</v>
      </c>
      <c r="AM21" s="270">
        <f t="shared" ca="1" si="35"/>
        <v>0</v>
      </c>
      <c r="AN21" s="270">
        <f t="shared" ca="1" si="36"/>
        <v>8</v>
      </c>
      <c r="AO21" s="270">
        <f t="shared" ca="1" si="73"/>
        <v>0</v>
      </c>
      <c r="AP21" s="270">
        <f t="shared" ca="1" si="37"/>
        <v>0</v>
      </c>
      <c r="AQ21" s="270">
        <f t="shared" ca="1" si="37"/>
        <v>0</v>
      </c>
      <c r="AR21" s="270">
        <f t="shared" ca="1" si="37"/>
        <v>0</v>
      </c>
      <c r="AS21" s="270">
        <f t="shared" ca="1" si="37"/>
        <v>0</v>
      </c>
      <c r="AT21" s="270">
        <f t="shared" ca="1" si="37"/>
        <v>0</v>
      </c>
      <c r="AU21" s="270">
        <f t="shared" ca="1" si="37"/>
        <v>0</v>
      </c>
      <c r="AV21" s="77"/>
      <c r="AW21" s="77" t="s">
        <v>1924</v>
      </c>
      <c r="AX21" s="78">
        <f>VLOOKUP(AE21,_general!$A$65:$B$73,2,FALSE)+$AX$4</f>
        <v>35</v>
      </c>
      <c r="AY21" s="79">
        <f t="shared" ca="1" si="74"/>
        <v>3.0389312230032446E-2</v>
      </c>
      <c r="AZ21" s="79">
        <f t="shared" ca="1" si="38"/>
        <v>4.0906058112019354E-2</v>
      </c>
      <c r="BA21" s="79">
        <f t="shared" ca="1" si="38"/>
        <v>0.16</v>
      </c>
      <c r="BB21" s="79">
        <f t="shared" ca="1" si="38"/>
        <v>0.1</v>
      </c>
      <c r="BC21" s="79">
        <f t="shared" ca="1" si="38"/>
        <v>0.16</v>
      </c>
      <c r="BD21" s="79">
        <f t="shared" ca="1" si="38"/>
        <v>3.099471451827714E-2</v>
      </c>
      <c r="BE21" s="79">
        <f t="shared" ca="1" si="38"/>
        <v>0.1142857142857143</v>
      </c>
      <c r="BF21" s="130"/>
      <c r="BG21" s="128">
        <f t="shared" ca="1" si="106"/>
        <v>0</v>
      </c>
      <c r="BH21" s="128">
        <f t="shared" ca="1" si="110"/>
        <v>0</v>
      </c>
      <c r="BI21" s="128">
        <f t="shared" ca="1" si="111"/>
        <v>0</v>
      </c>
      <c r="BJ21" s="128">
        <f t="shared" ca="1" si="112"/>
        <v>0</v>
      </c>
      <c r="BK21" s="128">
        <f t="shared" ca="1" si="113"/>
        <v>0</v>
      </c>
      <c r="BL21" s="128">
        <f t="shared" ca="1" si="114"/>
        <v>0</v>
      </c>
      <c r="BM21" s="128">
        <f t="shared" ca="1" si="115"/>
        <v>0</v>
      </c>
      <c r="BN21" s="132"/>
      <c r="BO21" s="128">
        <f t="shared" si="107"/>
        <v>0</v>
      </c>
      <c r="BP21" s="128">
        <f t="shared" si="116"/>
        <v>0</v>
      </c>
      <c r="BQ21" s="128">
        <f t="shared" si="117"/>
        <v>0</v>
      </c>
      <c r="BR21" s="128">
        <f t="shared" si="118"/>
        <v>0</v>
      </c>
      <c r="BS21" s="128">
        <f t="shared" si="119"/>
        <v>0</v>
      </c>
      <c r="BT21" s="128">
        <f t="shared" si="120"/>
        <v>0</v>
      </c>
      <c r="BU21" s="128">
        <f t="shared" si="121"/>
        <v>0</v>
      </c>
      <c r="BV21" s="128"/>
      <c r="BW21" s="277">
        <f t="shared" ca="1" si="87"/>
        <v>0</v>
      </c>
      <c r="BX21" s="277">
        <f t="shared" ca="1" si="88"/>
        <v>0</v>
      </c>
      <c r="BY21" s="277">
        <f t="shared" ca="1" si="89"/>
        <v>0</v>
      </c>
      <c r="BZ21" s="277">
        <f t="shared" ca="1" si="90"/>
        <v>0</v>
      </c>
      <c r="CA21" s="277">
        <f t="shared" ca="1" si="91"/>
        <v>0</v>
      </c>
      <c r="CB21" s="277">
        <f t="shared" ca="1" si="92"/>
        <v>0</v>
      </c>
      <c r="CC21" s="277">
        <f t="shared" ca="1" si="93"/>
        <v>0</v>
      </c>
      <c r="CD21" s="128"/>
      <c r="CE21" s="129">
        <f t="shared" si="94"/>
        <v>46</v>
      </c>
      <c r="CF21" s="80">
        <f t="shared" ca="1" si="42"/>
        <v>0</v>
      </c>
      <c r="CG21" s="80">
        <f t="shared" ca="1" si="43"/>
        <v>0</v>
      </c>
      <c r="CH21" s="80">
        <f t="shared" ca="1" si="44"/>
        <v>0</v>
      </c>
      <c r="CI21" s="80">
        <f t="shared" ca="1" si="45"/>
        <v>0</v>
      </c>
      <c r="CJ21" s="80">
        <f t="shared" ca="1" si="46"/>
        <v>0</v>
      </c>
      <c r="CK21" s="80">
        <f t="shared" ca="1" si="47"/>
        <v>0</v>
      </c>
      <c r="CL21" s="80">
        <f t="shared" ca="1" si="48"/>
        <v>0</v>
      </c>
      <c r="CM21" s="81"/>
      <c r="CN21" s="76" t="str">
        <f t="shared" si="95"/>
        <v>C</v>
      </c>
      <c r="CO21" s="76">
        <f t="shared" ca="1" si="136"/>
        <v>8</v>
      </c>
      <c r="CP21" s="270">
        <f t="shared" ca="1" si="135"/>
        <v>0</v>
      </c>
      <c r="CQ21" s="270">
        <f t="shared" ca="1" si="135"/>
        <v>0</v>
      </c>
      <c r="CR21" s="270">
        <f t="shared" ca="1" si="135"/>
        <v>0</v>
      </c>
      <c r="CS21" s="270">
        <f t="shared" ca="1" si="135"/>
        <v>0</v>
      </c>
      <c r="CT21" s="270">
        <f t="shared" ca="1" si="135"/>
        <v>0</v>
      </c>
      <c r="CU21" s="270">
        <f t="shared" ca="1" si="135"/>
        <v>0</v>
      </c>
      <c r="CV21" s="270">
        <f t="shared" ca="1" si="135"/>
        <v>0</v>
      </c>
      <c r="CW21" s="81"/>
      <c r="CX21" s="80">
        <f t="shared" ca="1" si="96"/>
        <v>0</v>
      </c>
      <c r="CY21" s="80">
        <f t="shared" ca="1" si="97"/>
        <v>0</v>
      </c>
      <c r="CZ21" s="80">
        <f t="shared" ca="1" si="98"/>
        <v>0</v>
      </c>
      <c r="DA21" s="80">
        <f t="shared" ca="1" si="99"/>
        <v>0</v>
      </c>
      <c r="DB21" s="80">
        <f t="shared" ca="1" si="100"/>
        <v>0</v>
      </c>
      <c r="DC21" s="80">
        <f t="shared" ca="1" si="101"/>
        <v>0</v>
      </c>
      <c r="DD21" s="80">
        <f t="shared" ca="1" si="102"/>
        <v>0</v>
      </c>
      <c r="DE21" s="191">
        <f t="shared" si="57"/>
        <v>46</v>
      </c>
      <c r="DF21" s="80">
        <f t="shared" ca="1" si="58"/>
        <v>0</v>
      </c>
      <c r="DG21" s="80">
        <f t="shared" ca="1" si="59"/>
        <v>0</v>
      </c>
      <c r="DH21" s="80">
        <f t="shared" ca="1" si="60"/>
        <v>0</v>
      </c>
      <c r="DI21" s="80">
        <f t="shared" ca="1" si="61"/>
        <v>0</v>
      </c>
      <c r="DJ21" s="80">
        <f t="shared" ca="1" si="62"/>
        <v>0</v>
      </c>
      <c r="DK21" s="80">
        <f t="shared" ca="1" si="63"/>
        <v>0</v>
      </c>
      <c r="DL21" s="80">
        <f t="shared" ca="1" si="64"/>
        <v>0</v>
      </c>
      <c r="FD21" s="426"/>
      <c r="FE21" s="426"/>
      <c r="FF21" s="426"/>
      <c r="FG21" s="426"/>
      <c r="FH21" s="426"/>
      <c r="FI21" s="426"/>
      <c r="FJ21" s="426"/>
      <c r="FK21" s="426"/>
      <c r="FL21" s="426"/>
      <c r="FM21" s="426"/>
      <c r="FN21" s="426"/>
      <c r="FO21" s="426"/>
      <c r="FP21" s="426"/>
      <c r="FQ21" s="426"/>
      <c r="FR21" s="426"/>
      <c r="FS21" s="426"/>
      <c r="FT21" s="426"/>
      <c r="FU21" s="426"/>
    </row>
    <row r="22" spans="1:177" ht="89.25" thickBot="1" x14ac:dyDescent="0.9">
      <c r="A22" s="357" t="s">
        <v>226</v>
      </c>
      <c r="B22" s="71" t="str">
        <f>overview_of_services!B20</f>
        <v>C-1b</v>
      </c>
      <c r="C22" s="240" t="str">
        <f>overview_of_services!C20</f>
        <v>Cooling control - demand side</v>
      </c>
      <c r="D22" s="11" t="str">
        <f>overview_of_services!D20</f>
        <v>Emission control for TABS (cooling mode)</v>
      </c>
      <c r="E22" s="268">
        <f>IF($H$2="A",overview_of_services!J20,IF($H$2="B",overview_of_services!K20,overview_of_services!L20))</f>
        <v>1</v>
      </c>
      <c r="F22" s="268">
        <f>IF('Building Information'!$G$50="","",'Building Information'!$G$50)</f>
        <v>0</v>
      </c>
      <c r="G22" s="268">
        <f>overview_of_services!N20</f>
        <v>0</v>
      </c>
      <c r="H22" s="419"/>
      <c r="I22" s="372">
        <v>1</v>
      </c>
      <c r="J22" s="269">
        <v>3</v>
      </c>
      <c r="K22" s="125">
        <v>1</v>
      </c>
      <c r="L22" s="247"/>
      <c r="M22" s="124">
        <f t="shared" si="105"/>
        <v>0</v>
      </c>
      <c r="N22" s="395" t="str">
        <f>IF(AND(U22=1,NOT(F22=2),OR(J22="",J22&lt;0,J22&gt;AC22,AND(M22&gt;0,OR(L22="",L22&lt;0,L22&gt;AC22)),K22&gt;1,K22&lt;0)),_general!$A$83,"")</f>
        <v/>
      </c>
      <c r="O22" s="56" t="str">
        <f>VLOOKUP($B22,overview_of_services!$B$4:$I$111,4,)</f>
        <v>No automatic control</v>
      </c>
      <c r="P22" s="56" t="str">
        <f>VLOOKUP($B22,overview_of_services!$B$4:$I$111,5,)</f>
        <v>Central automatic control</v>
      </c>
      <c r="Q22" s="56" t="str">
        <f>VLOOKUP($B22,overview_of_services!$B$4:$I$111,6,)</f>
        <v>Advanced central automatic control</v>
      </c>
      <c r="R22" s="56" t="str">
        <f>VLOOKUP($B22,overview_of_services!$B$4:$I$111,7,)</f>
        <v>Advanced central automatic control with intermittent operation and/or room temperature feedback control</v>
      </c>
      <c r="S22" s="56">
        <f>VLOOKUP($B22,overview_of_services!$B$4:$I$111,8,)</f>
        <v>0</v>
      </c>
      <c r="T22" s="377">
        <f t="shared" si="32"/>
        <v>0</v>
      </c>
      <c r="U22" s="380">
        <f t="shared" si="67"/>
        <v>0</v>
      </c>
      <c r="X22" s="259"/>
      <c r="Y22" s="260"/>
      <c r="Z22" s="345">
        <f t="shared" si="68"/>
        <v>0</v>
      </c>
      <c r="AA22" s="270">
        <f t="shared" si="69"/>
        <v>0</v>
      </c>
      <c r="AB22" s="270">
        <f t="shared" si="70"/>
        <v>0</v>
      </c>
      <c r="AC22" s="76">
        <f t="shared" si="33"/>
        <v>3</v>
      </c>
      <c r="AD22" s="76">
        <f t="shared" si="71"/>
        <v>0</v>
      </c>
      <c r="AE22" s="76" t="str">
        <f>VLOOKUP($B22,overview_of_services!$B$4:$R$111,$AE$2,FALSE)</f>
        <v>C</v>
      </c>
      <c r="AF22" s="76">
        <f t="shared" ca="1" si="34"/>
        <v>22</v>
      </c>
      <c r="AG22" s="270">
        <f t="shared" ca="1" si="72"/>
        <v>0</v>
      </c>
      <c r="AH22" s="270">
        <f t="shared" ca="1" si="72"/>
        <v>0</v>
      </c>
      <c r="AI22" s="270">
        <f t="shared" ca="1" si="72"/>
        <v>0</v>
      </c>
      <c r="AJ22" s="270">
        <f t="shared" ca="1" si="72"/>
        <v>0</v>
      </c>
      <c r="AK22" s="270">
        <f t="shared" ca="1" si="72"/>
        <v>0</v>
      </c>
      <c r="AL22" s="270">
        <f t="shared" ca="1" si="72"/>
        <v>0</v>
      </c>
      <c r="AM22" s="270">
        <f t="shared" ca="1" si="72"/>
        <v>0</v>
      </c>
      <c r="AN22" s="270">
        <f t="shared" ca="1" si="36"/>
        <v>22</v>
      </c>
      <c r="AO22" s="270">
        <f t="shared" ca="1" si="73"/>
        <v>0</v>
      </c>
      <c r="AP22" s="270">
        <f t="shared" ca="1" si="73"/>
        <v>0</v>
      </c>
      <c r="AQ22" s="270">
        <f t="shared" ca="1" si="73"/>
        <v>0</v>
      </c>
      <c r="AR22" s="270">
        <f t="shared" ca="1" si="73"/>
        <v>0</v>
      </c>
      <c r="AS22" s="270">
        <f t="shared" ca="1" si="73"/>
        <v>0</v>
      </c>
      <c r="AT22" s="270">
        <f t="shared" ca="1" si="73"/>
        <v>0</v>
      </c>
      <c r="AU22" s="270">
        <f t="shared" ca="1" si="73"/>
        <v>0</v>
      </c>
      <c r="AV22" s="77"/>
      <c r="AW22" s="77" t="s">
        <v>1924</v>
      </c>
      <c r="AX22" s="78">
        <f>VLOOKUP(AE22,_general!$A$65:$B$73,2,FALSE)+$AX$4</f>
        <v>35</v>
      </c>
      <c r="AY22" s="79">
        <f t="shared" ca="1" si="74"/>
        <v>3.0389312230032446E-2</v>
      </c>
      <c r="AZ22" s="79">
        <f t="shared" ca="1" si="74"/>
        <v>4.0906058112019354E-2</v>
      </c>
      <c r="BA22" s="79">
        <f t="shared" ca="1" si="74"/>
        <v>0.16</v>
      </c>
      <c r="BB22" s="79">
        <f t="shared" ca="1" si="74"/>
        <v>0.1</v>
      </c>
      <c r="BC22" s="79">
        <f t="shared" ca="1" si="74"/>
        <v>0.16</v>
      </c>
      <c r="BD22" s="79">
        <f t="shared" ca="1" si="74"/>
        <v>3.099471451827714E-2</v>
      </c>
      <c r="BE22" s="79">
        <f t="shared" ca="1" si="74"/>
        <v>0.1142857142857143</v>
      </c>
      <c r="BF22" s="130"/>
      <c r="BG22" s="128">
        <f t="shared" ca="1" si="106"/>
        <v>0</v>
      </c>
      <c r="BH22" s="128">
        <f t="shared" ca="1" si="110"/>
        <v>0</v>
      </c>
      <c r="BI22" s="128">
        <f t="shared" ca="1" si="111"/>
        <v>0</v>
      </c>
      <c r="BJ22" s="128">
        <f t="shared" ca="1" si="112"/>
        <v>0</v>
      </c>
      <c r="BK22" s="128">
        <f t="shared" ca="1" si="113"/>
        <v>0</v>
      </c>
      <c r="BL22" s="128">
        <f t="shared" ca="1" si="114"/>
        <v>0</v>
      </c>
      <c r="BM22" s="128">
        <f t="shared" ca="1" si="115"/>
        <v>0</v>
      </c>
      <c r="BN22" s="132"/>
      <c r="BO22" s="128">
        <f t="shared" si="107"/>
        <v>0</v>
      </c>
      <c r="BP22" s="128">
        <f t="shared" si="116"/>
        <v>0</v>
      </c>
      <c r="BQ22" s="128">
        <f t="shared" si="117"/>
        <v>0</v>
      </c>
      <c r="BR22" s="128">
        <f t="shared" si="118"/>
        <v>0</v>
      </c>
      <c r="BS22" s="128">
        <f t="shared" si="119"/>
        <v>0</v>
      </c>
      <c r="BT22" s="128">
        <f t="shared" si="120"/>
        <v>0</v>
      </c>
      <c r="BU22" s="128">
        <f t="shared" si="121"/>
        <v>0</v>
      </c>
      <c r="BV22" s="128"/>
      <c r="BW22" s="277">
        <f t="shared" ca="1" si="87"/>
        <v>0</v>
      </c>
      <c r="BX22" s="277">
        <f t="shared" ca="1" si="88"/>
        <v>0</v>
      </c>
      <c r="BY22" s="277">
        <f t="shared" ca="1" si="89"/>
        <v>0</v>
      </c>
      <c r="BZ22" s="277">
        <f t="shared" ca="1" si="90"/>
        <v>0</v>
      </c>
      <c r="CA22" s="277">
        <f t="shared" ca="1" si="91"/>
        <v>0</v>
      </c>
      <c r="CB22" s="277">
        <f t="shared" ca="1" si="92"/>
        <v>0</v>
      </c>
      <c r="CC22" s="277">
        <f t="shared" ca="1" si="93"/>
        <v>0</v>
      </c>
      <c r="CD22" s="128"/>
      <c r="CE22" s="129">
        <f t="shared" si="94"/>
        <v>46</v>
      </c>
      <c r="CF22" s="80">
        <f t="shared" ca="1" si="42"/>
        <v>0</v>
      </c>
      <c r="CG22" s="80">
        <f t="shared" ca="1" si="43"/>
        <v>0</v>
      </c>
      <c r="CH22" s="80">
        <f t="shared" ca="1" si="44"/>
        <v>0</v>
      </c>
      <c r="CI22" s="80">
        <f t="shared" ca="1" si="45"/>
        <v>0</v>
      </c>
      <c r="CJ22" s="80">
        <f t="shared" ca="1" si="46"/>
        <v>0</v>
      </c>
      <c r="CK22" s="80">
        <f t="shared" ca="1" si="47"/>
        <v>0</v>
      </c>
      <c r="CL22" s="80">
        <f t="shared" ca="1" si="48"/>
        <v>0</v>
      </c>
      <c r="CM22" s="81"/>
      <c r="CN22" s="76" t="str">
        <f t="shared" si="95"/>
        <v>C</v>
      </c>
      <c r="CO22" s="76">
        <f t="shared" ca="1" si="136"/>
        <v>22</v>
      </c>
      <c r="CP22" s="270">
        <f t="shared" ca="1" si="135"/>
        <v>0</v>
      </c>
      <c r="CQ22" s="270">
        <f t="shared" ca="1" si="135"/>
        <v>0</v>
      </c>
      <c r="CR22" s="270">
        <f t="shared" ca="1" si="135"/>
        <v>0</v>
      </c>
      <c r="CS22" s="270">
        <f t="shared" ca="1" si="135"/>
        <v>0</v>
      </c>
      <c r="CT22" s="270">
        <f t="shared" ca="1" si="135"/>
        <v>0</v>
      </c>
      <c r="CU22" s="270">
        <f t="shared" ca="1" si="135"/>
        <v>0</v>
      </c>
      <c r="CV22" s="270">
        <f t="shared" ca="1" si="135"/>
        <v>0</v>
      </c>
      <c r="CW22" s="81"/>
      <c r="CX22" s="80">
        <f t="shared" ca="1" si="96"/>
        <v>0</v>
      </c>
      <c r="CY22" s="80">
        <f t="shared" ca="1" si="97"/>
        <v>0</v>
      </c>
      <c r="CZ22" s="80">
        <f t="shared" ca="1" si="98"/>
        <v>0</v>
      </c>
      <c r="DA22" s="80">
        <f t="shared" ca="1" si="99"/>
        <v>0</v>
      </c>
      <c r="DB22" s="80">
        <f t="shared" ca="1" si="100"/>
        <v>0</v>
      </c>
      <c r="DC22" s="80">
        <f t="shared" ca="1" si="101"/>
        <v>0</v>
      </c>
      <c r="DD22" s="80">
        <f t="shared" ca="1" si="102"/>
        <v>0</v>
      </c>
      <c r="DE22" s="191">
        <f t="shared" si="57"/>
        <v>46</v>
      </c>
      <c r="DF22" s="80">
        <f t="shared" ca="1" si="58"/>
        <v>0</v>
      </c>
      <c r="DG22" s="80">
        <f t="shared" ca="1" si="59"/>
        <v>0</v>
      </c>
      <c r="DH22" s="80">
        <f t="shared" ca="1" si="60"/>
        <v>0</v>
      </c>
      <c r="DI22" s="80">
        <f t="shared" ca="1" si="61"/>
        <v>0</v>
      </c>
      <c r="DJ22" s="80">
        <f t="shared" ca="1" si="62"/>
        <v>0</v>
      </c>
      <c r="DK22" s="80">
        <f t="shared" ca="1" si="63"/>
        <v>0</v>
      </c>
      <c r="DL22" s="80">
        <f t="shared" ca="1" si="64"/>
        <v>0</v>
      </c>
      <c r="FD22" s="426"/>
      <c r="FE22" s="426"/>
      <c r="FF22" s="426"/>
      <c r="FG22" s="426"/>
      <c r="FH22" s="426"/>
      <c r="FI22" s="426"/>
      <c r="FJ22" s="426"/>
      <c r="FK22" s="426"/>
      <c r="FL22" s="426"/>
      <c r="FM22" s="426"/>
      <c r="FN22" s="426"/>
      <c r="FO22" s="426"/>
      <c r="FP22" s="426"/>
      <c r="FQ22" s="426"/>
      <c r="FR22" s="426"/>
      <c r="FS22" s="426"/>
      <c r="FT22" s="426"/>
      <c r="FU22" s="426"/>
    </row>
    <row r="23" spans="1:177" ht="45" thickBot="1" x14ac:dyDescent="0.9">
      <c r="A23" s="358" t="s">
        <v>226</v>
      </c>
      <c r="B23" s="71" t="str">
        <f>overview_of_services!B21</f>
        <v>C-1c</v>
      </c>
      <c r="C23" s="240" t="str">
        <f>overview_of_services!C21</f>
        <v>Cooling control - demand side</v>
      </c>
      <c r="D23" s="11" t="str">
        <f>overview_of_services!D21</f>
        <v>Control of distribution network chilled water temperature (supply or return)</v>
      </c>
      <c r="E23" s="268">
        <f>IF($H$2="A",overview_of_services!J21,IF($H$2="B",overview_of_services!K21,overview_of_services!L21))</f>
        <v>1</v>
      </c>
      <c r="F23" s="268">
        <f>IF('Building Information'!$G$50="","",'Building Information'!$G$50)</f>
        <v>0</v>
      </c>
      <c r="G23" s="268">
        <f>overview_of_services!N21</f>
        <v>0</v>
      </c>
      <c r="H23" s="419"/>
      <c r="I23" s="372">
        <v>1</v>
      </c>
      <c r="J23" s="269">
        <v>2</v>
      </c>
      <c r="K23" s="125">
        <v>1</v>
      </c>
      <c r="L23" s="247"/>
      <c r="M23" s="124">
        <f t="shared" si="105"/>
        <v>0</v>
      </c>
      <c r="N23" s="395" t="str">
        <f>IF(AND(U23=1,NOT(F23=2),OR(J23="",J23&lt;0,J23&gt;AC23,AND(M23&gt;0,OR(L23="",L23&lt;0,L23&gt;AC23)),K23&gt;1,K23&lt;0)),_general!$A$83,"")</f>
        <v/>
      </c>
      <c r="O23" s="56" t="str">
        <f>VLOOKUP($B23,overview_of_services!$B$4:$I$111,4,)</f>
        <v>Constant temperature control</v>
      </c>
      <c r="P23" s="56" t="str">
        <f>VLOOKUP($B23,overview_of_services!$B$4:$I$111,5,)</f>
        <v>Outside temperature compensated control</v>
      </c>
      <c r="Q23" s="56" t="str">
        <f>VLOOKUP($B23,overview_of_services!$B$4:$I$111,6,)</f>
        <v>Demand based control</v>
      </c>
      <c r="R23" s="56">
        <f>VLOOKUP($B23,overview_of_services!$B$4:$I$111,7,)</f>
        <v>0</v>
      </c>
      <c r="S23" s="56">
        <f>VLOOKUP($B23,overview_of_services!$B$4:$I$111,8,)</f>
        <v>0</v>
      </c>
      <c r="T23" s="377">
        <f t="shared" si="32"/>
        <v>0</v>
      </c>
      <c r="U23" s="380">
        <f t="shared" si="67"/>
        <v>0</v>
      </c>
      <c r="X23" s="259"/>
      <c r="Y23" s="260"/>
      <c r="Z23" s="345">
        <f t="shared" si="68"/>
        <v>0</v>
      </c>
      <c r="AA23" s="270">
        <f t="shared" si="69"/>
        <v>0</v>
      </c>
      <c r="AB23" s="270">
        <f t="shared" si="70"/>
        <v>0</v>
      </c>
      <c r="AC23" s="76">
        <f t="shared" si="33"/>
        <v>2</v>
      </c>
      <c r="AD23" s="76">
        <f t="shared" si="71"/>
        <v>0</v>
      </c>
      <c r="AE23" s="76" t="str">
        <f>VLOOKUP($B23,overview_of_services!$B$4:$R$111,$AE$2,FALSE)</f>
        <v>C</v>
      </c>
      <c r="AF23" s="76">
        <f t="shared" ca="1" si="34"/>
        <v>36</v>
      </c>
      <c r="AG23" s="270">
        <f t="shared" ca="1" si="72"/>
        <v>0</v>
      </c>
      <c r="AH23" s="270">
        <f t="shared" ca="1" si="72"/>
        <v>0</v>
      </c>
      <c r="AI23" s="270">
        <f t="shared" ca="1" si="72"/>
        <v>0</v>
      </c>
      <c r="AJ23" s="270">
        <f t="shared" ca="1" si="72"/>
        <v>0</v>
      </c>
      <c r="AK23" s="270">
        <f t="shared" ca="1" si="72"/>
        <v>0</v>
      </c>
      <c r="AL23" s="270">
        <f t="shared" ca="1" si="72"/>
        <v>0</v>
      </c>
      <c r="AM23" s="270">
        <f t="shared" ca="1" si="72"/>
        <v>0</v>
      </c>
      <c r="AN23" s="270">
        <f t="shared" ca="1" si="36"/>
        <v>36</v>
      </c>
      <c r="AO23" s="270">
        <f t="shared" ca="1" si="73"/>
        <v>0</v>
      </c>
      <c r="AP23" s="270">
        <f t="shared" ca="1" si="73"/>
        <v>0</v>
      </c>
      <c r="AQ23" s="270">
        <f t="shared" ca="1" si="73"/>
        <v>0</v>
      </c>
      <c r="AR23" s="270">
        <f t="shared" ca="1" si="73"/>
        <v>0</v>
      </c>
      <c r="AS23" s="270">
        <f t="shared" ca="1" si="73"/>
        <v>0</v>
      </c>
      <c r="AT23" s="270">
        <f t="shared" ca="1" si="73"/>
        <v>0</v>
      </c>
      <c r="AU23" s="270">
        <f t="shared" ca="1" si="73"/>
        <v>0</v>
      </c>
      <c r="AV23" s="77"/>
      <c r="AW23" s="77" t="s">
        <v>1924</v>
      </c>
      <c r="AX23" s="78">
        <f>VLOOKUP(AE23,_general!$A$65:$B$73,2,FALSE)+$AX$4</f>
        <v>35</v>
      </c>
      <c r="AY23" s="79">
        <f t="shared" ca="1" si="74"/>
        <v>3.0389312230032446E-2</v>
      </c>
      <c r="AZ23" s="79">
        <f t="shared" ca="1" si="74"/>
        <v>4.0906058112019354E-2</v>
      </c>
      <c r="BA23" s="79">
        <f t="shared" ca="1" si="74"/>
        <v>0.16</v>
      </c>
      <c r="BB23" s="79">
        <f t="shared" ca="1" si="74"/>
        <v>0.1</v>
      </c>
      <c r="BC23" s="79">
        <f t="shared" ca="1" si="74"/>
        <v>0.16</v>
      </c>
      <c r="BD23" s="79">
        <f t="shared" ca="1" si="74"/>
        <v>3.099471451827714E-2</v>
      </c>
      <c r="BE23" s="79">
        <f t="shared" ca="1" si="74"/>
        <v>0.1142857142857143</v>
      </c>
      <c r="BF23" s="130"/>
      <c r="BG23" s="128">
        <f t="shared" ca="1" si="106"/>
        <v>0</v>
      </c>
      <c r="BH23" s="128">
        <f t="shared" ca="1" si="110"/>
        <v>0</v>
      </c>
      <c r="BI23" s="128">
        <f t="shared" ca="1" si="111"/>
        <v>0</v>
      </c>
      <c r="BJ23" s="128">
        <f t="shared" ca="1" si="112"/>
        <v>0</v>
      </c>
      <c r="BK23" s="128">
        <f t="shared" ca="1" si="113"/>
        <v>0</v>
      </c>
      <c r="BL23" s="128">
        <f t="shared" ca="1" si="114"/>
        <v>0</v>
      </c>
      <c r="BM23" s="128">
        <f t="shared" ca="1" si="115"/>
        <v>0</v>
      </c>
      <c r="BN23" s="132"/>
      <c r="BO23" s="128">
        <f t="shared" si="107"/>
        <v>0</v>
      </c>
      <c r="BP23" s="128">
        <f t="shared" si="116"/>
        <v>0</v>
      </c>
      <c r="BQ23" s="128">
        <f t="shared" si="117"/>
        <v>0</v>
      </c>
      <c r="BR23" s="128">
        <f t="shared" si="118"/>
        <v>0</v>
      </c>
      <c r="BS23" s="128">
        <f t="shared" si="119"/>
        <v>0</v>
      </c>
      <c r="BT23" s="128">
        <f t="shared" si="120"/>
        <v>0</v>
      </c>
      <c r="BU23" s="128">
        <f t="shared" si="121"/>
        <v>0</v>
      </c>
      <c r="BV23" s="128"/>
      <c r="BW23" s="277">
        <f t="shared" ca="1" si="87"/>
        <v>0</v>
      </c>
      <c r="BX23" s="277">
        <f t="shared" ca="1" si="88"/>
        <v>0</v>
      </c>
      <c r="BY23" s="277">
        <f t="shared" ca="1" si="89"/>
        <v>0</v>
      </c>
      <c r="BZ23" s="277">
        <f t="shared" ca="1" si="90"/>
        <v>0</v>
      </c>
      <c r="CA23" s="277">
        <f t="shared" ca="1" si="91"/>
        <v>0</v>
      </c>
      <c r="CB23" s="277">
        <f t="shared" ca="1" si="92"/>
        <v>0</v>
      </c>
      <c r="CC23" s="277">
        <f t="shared" ca="1" si="93"/>
        <v>0</v>
      </c>
      <c r="CD23" s="128"/>
      <c r="CE23" s="129">
        <f t="shared" si="94"/>
        <v>46</v>
      </c>
      <c r="CF23" s="80">
        <f t="shared" ca="1" si="42"/>
        <v>0</v>
      </c>
      <c r="CG23" s="80">
        <f t="shared" ca="1" si="43"/>
        <v>0</v>
      </c>
      <c r="CH23" s="80">
        <f t="shared" ca="1" si="44"/>
        <v>0</v>
      </c>
      <c r="CI23" s="80">
        <f t="shared" ca="1" si="45"/>
        <v>0</v>
      </c>
      <c r="CJ23" s="80">
        <f t="shared" ca="1" si="46"/>
        <v>0</v>
      </c>
      <c r="CK23" s="80">
        <f t="shared" ca="1" si="47"/>
        <v>0</v>
      </c>
      <c r="CL23" s="80">
        <f t="shared" ca="1" si="48"/>
        <v>0</v>
      </c>
      <c r="CM23" s="81"/>
      <c r="CN23" s="76" t="str">
        <f t="shared" si="95"/>
        <v>C</v>
      </c>
      <c r="CO23" s="76">
        <f t="shared" ca="1" si="136"/>
        <v>36</v>
      </c>
      <c r="CP23" s="270">
        <f t="shared" ca="1" si="135"/>
        <v>0</v>
      </c>
      <c r="CQ23" s="270">
        <f t="shared" ca="1" si="135"/>
        <v>0</v>
      </c>
      <c r="CR23" s="270">
        <f t="shared" ca="1" si="135"/>
        <v>0</v>
      </c>
      <c r="CS23" s="270">
        <f t="shared" ca="1" si="135"/>
        <v>0</v>
      </c>
      <c r="CT23" s="270">
        <f t="shared" ca="1" si="135"/>
        <v>0</v>
      </c>
      <c r="CU23" s="270">
        <f t="shared" ca="1" si="135"/>
        <v>0</v>
      </c>
      <c r="CV23" s="270">
        <f t="shared" ca="1" si="135"/>
        <v>0</v>
      </c>
      <c r="CW23" s="81"/>
      <c r="CX23" s="80">
        <f t="shared" ca="1" si="96"/>
        <v>0</v>
      </c>
      <c r="CY23" s="80">
        <f t="shared" ca="1" si="97"/>
        <v>0</v>
      </c>
      <c r="CZ23" s="80">
        <f t="shared" ca="1" si="98"/>
        <v>0</v>
      </c>
      <c r="DA23" s="80">
        <f t="shared" ca="1" si="99"/>
        <v>0</v>
      </c>
      <c r="DB23" s="80">
        <f t="shared" ca="1" si="100"/>
        <v>0</v>
      </c>
      <c r="DC23" s="80">
        <f t="shared" ca="1" si="101"/>
        <v>0</v>
      </c>
      <c r="DD23" s="80">
        <f t="shared" ca="1" si="102"/>
        <v>0</v>
      </c>
      <c r="DE23" s="191">
        <f t="shared" si="57"/>
        <v>46</v>
      </c>
      <c r="DF23" s="80">
        <f t="shared" ca="1" si="58"/>
        <v>0</v>
      </c>
      <c r="DG23" s="80">
        <f t="shared" ca="1" si="59"/>
        <v>0</v>
      </c>
      <c r="DH23" s="80">
        <f t="shared" ca="1" si="60"/>
        <v>0</v>
      </c>
      <c r="DI23" s="80">
        <f t="shared" ca="1" si="61"/>
        <v>0</v>
      </c>
      <c r="DJ23" s="80">
        <f t="shared" ca="1" si="62"/>
        <v>0</v>
      </c>
      <c r="DK23" s="80">
        <f t="shared" ca="1" si="63"/>
        <v>0</v>
      </c>
      <c r="DL23" s="80">
        <f t="shared" ca="1" si="64"/>
        <v>0</v>
      </c>
      <c r="FD23" s="426"/>
      <c r="FE23" s="426"/>
      <c r="FF23" s="426"/>
      <c r="FG23" s="426"/>
      <c r="FH23" s="426"/>
      <c r="FI23" s="426"/>
      <c r="FJ23" s="426"/>
      <c r="FK23" s="426"/>
      <c r="FL23" s="426"/>
      <c r="FM23" s="426"/>
      <c r="FN23" s="426"/>
      <c r="FO23" s="426"/>
      <c r="FP23" s="426"/>
      <c r="FQ23" s="426"/>
      <c r="FR23" s="426"/>
      <c r="FS23" s="426"/>
      <c r="FT23" s="426"/>
      <c r="FU23" s="426"/>
    </row>
    <row r="24" spans="1:177" ht="44.5" customHeight="1" thickBot="1" x14ac:dyDescent="0.9">
      <c r="A24" s="355"/>
      <c r="B24" s="71" t="str">
        <f>overview_of_services!B22</f>
        <v>C-1d</v>
      </c>
      <c r="C24" s="240" t="str">
        <f>overview_of_services!C22</f>
        <v>Cooling control - demand side</v>
      </c>
      <c r="D24" s="11" t="str">
        <f>overview_of_services!D22</f>
        <v>Control of distribution pumps in networks</v>
      </c>
      <c r="E24" s="268">
        <f>IF($H$2="A",overview_of_services!J22,IF($H$2="B",overview_of_services!K22,overview_of_services!L22))</f>
        <v>1</v>
      </c>
      <c r="F24" s="268">
        <f>IF('Building Information'!$G$50="","",'Building Information'!$G$50)</f>
        <v>0</v>
      </c>
      <c r="G24" s="268">
        <f>overview_of_services!N22</f>
        <v>0</v>
      </c>
      <c r="H24" s="419"/>
      <c r="I24" s="372">
        <v>1</v>
      </c>
      <c r="J24" s="269">
        <v>4</v>
      </c>
      <c r="K24" s="125">
        <v>1</v>
      </c>
      <c r="L24" s="247"/>
      <c r="M24" s="124">
        <f t="shared" si="105"/>
        <v>0</v>
      </c>
      <c r="N24" s="395" t="str">
        <f>IF(AND(U24=1,NOT(F24=2),OR(J24="",J24&lt;0,J24&gt;AC24,AND(M24&gt;0,OR(L24="",L24&lt;0,L24&gt;AC24)),K24&gt;1,K24&lt;0)),_general!$A$83,"")</f>
        <v/>
      </c>
      <c r="O24" s="56" t="str">
        <f>VLOOKUP($B24,overview_of_services!$B$4:$I$111,4,)</f>
        <v>No automatic control</v>
      </c>
      <c r="P24" s="56" t="str">
        <f>VLOOKUP($B24,overview_of_services!$B$4:$I$111,5,)</f>
        <v>On off control</v>
      </c>
      <c r="Q24" s="56" t="str">
        <f>VLOOKUP($B24,overview_of_services!$B$4:$I$111,6,)</f>
        <v>Multi-Stage control</v>
      </c>
      <c r="R24" s="56" t="str">
        <f>VLOOKUP($B24,overview_of_services!$B$4:$I$111,7,)</f>
        <v>Variable speed pump control (pump unit (internal) estimations)</v>
      </c>
      <c r="S24" s="56" t="str">
        <f>VLOOKUP($B24,overview_of_services!$B$4:$I$111,8,)</f>
        <v>Variable speed pump control (external demand signal)</v>
      </c>
      <c r="T24" s="377">
        <f t="shared" si="32"/>
        <v>0</v>
      </c>
      <c r="U24" s="380">
        <f t="shared" si="67"/>
        <v>0</v>
      </c>
      <c r="X24" s="259"/>
      <c r="Y24" s="260"/>
      <c r="Z24" s="345">
        <f t="shared" si="68"/>
        <v>0</v>
      </c>
      <c r="AA24" s="270">
        <f t="shared" si="69"/>
        <v>0</v>
      </c>
      <c r="AB24" s="270">
        <f t="shared" si="70"/>
        <v>0</v>
      </c>
      <c r="AC24" s="76">
        <f t="shared" si="33"/>
        <v>4</v>
      </c>
      <c r="AD24" s="76">
        <f t="shared" si="71"/>
        <v>0</v>
      </c>
      <c r="AE24" s="76" t="str">
        <f>VLOOKUP($B24,overview_of_services!$B$4:$R$111,$AE$2,FALSE)</f>
        <v>C</v>
      </c>
      <c r="AF24" s="76">
        <f t="shared" ca="1" si="34"/>
        <v>50</v>
      </c>
      <c r="AG24" s="270">
        <f t="shared" ca="1" si="72"/>
        <v>0</v>
      </c>
      <c r="AH24" s="270">
        <f t="shared" ca="1" si="72"/>
        <v>0</v>
      </c>
      <c r="AI24" s="270">
        <f t="shared" ca="1" si="72"/>
        <v>0</v>
      </c>
      <c r="AJ24" s="270">
        <f t="shared" ca="1" si="72"/>
        <v>0</v>
      </c>
      <c r="AK24" s="270">
        <f t="shared" ca="1" si="72"/>
        <v>0</v>
      </c>
      <c r="AL24" s="270">
        <f t="shared" ca="1" si="72"/>
        <v>0</v>
      </c>
      <c r="AM24" s="270">
        <f t="shared" ca="1" si="72"/>
        <v>0</v>
      </c>
      <c r="AN24" s="270">
        <f t="shared" ca="1" si="36"/>
        <v>50</v>
      </c>
      <c r="AO24" s="270">
        <f t="shared" ca="1" si="73"/>
        <v>0</v>
      </c>
      <c r="AP24" s="270">
        <f t="shared" ca="1" si="73"/>
        <v>0</v>
      </c>
      <c r="AQ24" s="270">
        <f t="shared" ca="1" si="73"/>
        <v>0</v>
      </c>
      <c r="AR24" s="270">
        <f t="shared" ca="1" si="73"/>
        <v>0</v>
      </c>
      <c r="AS24" s="270">
        <f t="shared" ca="1" si="73"/>
        <v>0</v>
      </c>
      <c r="AT24" s="270">
        <f t="shared" ca="1" si="73"/>
        <v>0</v>
      </c>
      <c r="AU24" s="270">
        <f t="shared" ca="1" si="73"/>
        <v>0</v>
      </c>
      <c r="AV24" s="77"/>
      <c r="AW24" s="77" t="s">
        <v>1924</v>
      </c>
      <c r="AX24" s="78">
        <f>VLOOKUP(AE24,_general!$A$65:$B$73,2,FALSE)+$AX$4</f>
        <v>35</v>
      </c>
      <c r="AY24" s="79">
        <f t="shared" ca="1" si="74"/>
        <v>3.0389312230032446E-2</v>
      </c>
      <c r="AZ24" s="79">
        <f t="shared" ca="1" si="74"/>
        <v>4.0906058112019354E-2</v>
      </c>
      <c r="BA24" s="79">
        <f t="shared" ca="1" si="74"/>
        <v>0.16</v>
      </c>
      <c r="BB24" s="79">
        <f t="shared" ca="1" si="74"/>
        <v>0.1</v>
      </c>
      <c r="BC24" s="79">
        <f t="shared" ca="1" si="74"/>
        <v>0.16</v>
      </c>
      <c r="BD24" s="79">
        <f t="shared" ca="1" si="74"/>
        <v>3.099471451827714E-2</v>
      </c>
      <c r="BE24" s="79">
        <f t="shared" ca="1" si="74"/>
        <v>0.1142857142857143</v>
      </c>
      <c r="BF24" s="130"/>
      <c r="BG24" s="128">
        <f t="shared" ca="1" si="106"/>
        <v>0</v>
      </c>
      <c r="BH24" s="128">
        <f t="shared" ca="1" si="110"/>
        <v>0</v>
      </c>
      <c r="BI24" s="128">
        <f t="shared" ca="1" si="111"/>
        <v>0</v>
      </c>
      <c r="BJ24" s="128">
        <f t="shared" ca="1" si="112"/>
        <v>0</v>
      </c>
      <c r="BK24" s="128">
        <f t="shared" ca="1" si="113"/>
        <v>0</v>
      </c>
      <c r="BL24" s="128">
        <f t="shared" ca="1" si="114"/>
        <v>0</v>
      </c>
      <c r="BM24" s="128">
        <f t="shared" ca="1" si="115"/>
        <v>0</v>
      </c>
      <c r="BN24" s="132"/>
      <c r="BO24" s="128">
        <f t="shared" si="107"/>
        <v>0</v>
      </c>
      <c r="BP24" s="128">
        <f t="shared" si="116"/>
        <v>0</v>
      </c>
      <c r="BQ24" s="128">
        <f t="shared" si="117"/>
        <v>0</v>
      </c>
      <c r="BR24" s="128">
        <f t="shared" si="118"/>
        <v>0</v>
      </c>
      <c r="BS24" s="128">
        <f t="shared" si="119"/>
        <v>0</v>
      </c>
      <c r="BT24" s="128">
        <f t="shared" si="120"/>
        <v>0</v>
      </c>
      <c r="BU24" s="128">
        <f t="shared" si="121"/>
        <v>0</v>
      </c>
      <c r="BV24" s="128"/>
      <c r="BW24" s="277">
        <f t="shared" ca="1" si="87"/>
        <v>0</v>
      </c>
      <c r="BX24" s="277">
        <f t="shared" ca="1" si="88"/>
        <v>0</v>
      </c>
      <c r="BY24" s="277">
        <f t="shared" ca="1" si="89"/>
        <v>0</v>
      </c>
      <c r="BZ24" s="277">
        <f t="shared" ca="1" si="90"/>
        <v>0</v>
      </c>
      <c r="CA24" s="277">
        <f t="shared" ca="1" si="91"/>
        <v>0</v>
      </c>
      <c r="CB24" s="277">
        <f t="shared" ca="1" si="92"/>
        <v>0</v>
      </c>
      <c r="CC24" s="277">
        <f t="shared" ca="1" si="93"/>
        <v>0</v>
      </c>
      <c r="CD24" s="128"/>
      <c r="CE24" s="129">
        <f t="shared" si="94"/>
        <v>46</v>
      </c>
      <c r="CF24" s="80">
        <f t="shared" ca="1" si="42"/>
        <v>0</v>
      </c>
      <c r="CG24" s="80">
        <f t="shared" ca="1" si="43"/>
        <v>0</v>
      </c>
      <c r="CH24" s="80">
        <f t="shared" ca="1" si="44"/>
        <v>0</v>
      </c>
      <c r="CI24" s="80">
        <f t="shared" ca="1" si="45"/>
        <v>0</v>
      </c>
      <c r="CJ24" s="80">
        <f t="shared" ca="1" si="46"/>
        <v>0</v>
      </c>
      <c r="CK24" s="80">
        <f t="shared" ca="1" si="47"/>
        <v>0</v>
      </c>
      <c r="CL24" s="80">
        <f t="shared" ca="1" si="48"/>
        <v>0</v>
      </c>
      <c r="CM24" s="81"/>
      <c r="CN24" s="76" t="str">
        <f t="shared" si="95"/>
        <v>C</v>
      </c>
      <c r="CO24" s="76">
        <f t="shared" ca="1" si="136"/>
        <v>50</v>
      </c>
      <c r="CP24" s="270">
        <f t="shared" ca="1" si="135"/>
        <v>0</v>
      </c>
      <c r="CQ24" s="270">
        <f t="shared" ca="1" si="135"/>
        <v>0</v>
      </c>
      <c r="CR24" s="270">
        <f t="shared" ca="1" si="135"/>
        <v>0</v>
      </c>
      <c r="CS24" s="270">
        <f t="shared" ca="1" si="135"/>
        <v>0</v>
      </c>
      <c r="CT24" s="270">
        <f t="shared" ca="1" si="135"/>
        <v>0</v>
      </c>
      <c r="CU24" s="270">
        <f t="shared" ca="1" si="135"/>
        <v>0</v>
      </c>
      <c r="CV24" s="270">
        <f t="shared" ca="1" si="135"/>
        <v>0</v>
      </c>
      <c r="CW24" s="81"/>
      <c r="CX24" s="80">
        <f t="shared" ca="1" si="96"/>
        <v>0</v>
      </c>
      <c r="CY24" s="80">
        <f t="shared" ca="1" si="97"/>
        <v>0</v>
      </c>
      <c r="CZ24" s="80">
        <f t="shared" ca="1" si="98"/>
        <v>0</v>
      </c>
      <c r="DA24" s="80">
        <f t="shared" ca="1" si="99"/>
        <v>0</v>
      </c>
      <c r="DB24" s="80">
        <f t="shared" ca="1" si="100"/>
        <v>0</v>
      </c>
      <c r="DC24" s="80">
        <f t="shared" ca="1" si="101"/>
        <v>0</v>
      </c>
      <c r="DD24" s="80">
        <f t="shared" ca="1" si="102"/>
        <v>0</v>
      </c>
      <c r="DE24" s="191">
        <f t="shared" si="57"/>
        <v>46</v>
      </c>
      <c r="DF24" s="80">
        <f t="shared" ca="1" si="58"/>
        <v>0</v>
      </c>
      <c r="DG24" s="80">
        <f t="shared" ca="1" si="59"/>
        <v>0</v>
      </c>
      <c r="DH24" s="80">
        <f t="shared" ca="1" si="60"/>
        <v>0</v>
      </c>
      <c r="DI24" s="80">
        <f t="shared" ca="1" si="61"/>
        <v>0</v>
      </c>
      <c r="DJ24" s="80">
        <f t="shared" ca="1" si="62"/>
        <v>0</v>
      </c>
      <c r="DK24" s="80">
        <f t="shared" ca="1" si="63"/>
        <v>0</v>
      </c>
      <c r="DL24" s="80">
        <f t="shared" ca="1" si="64"/>
        <v>0</v>
      </c>
      <c r="FD24" s="426"/>
      <c r="FE24" s="426"/>
      <c r="FF24" s="426"/>
      <c r="FG24" s="426"/>
      <c r="FH24" s="426"/>
      <c r="FI24" s="426"/>
      <c r="FJ24" s="426"/>
      <c r="FK24" s="426"/>
      <c r="FL24" s="426"/>
      <c r="FM24" s="426"/>
      <c r="FN24" s="426"/>
      <c r="FO24" s="426"/>
      <c r="FP24" s="426"/>
      <c r="FQ24" s="426"/>
      <c r="FR24" s="426"/>
      <c r="FS24" s="426"/>
      <c r="FT24" s="426"/>
      <c r="FU24" s="426"/>
    </row>
    <row r="25" spans="1:177" ht="74.5" thickBot="1" x14ac:dyDescent="0.9">
      <c r="A25" s="356"/>
      <c r="B25" s="71" t="str">
        <f>overview_of_services!B23</f>
        <v>C-1f</v>
      </c>
      <c r="C25" s="240" t="str">
        <f>overview_of_services!C23</f>
        <v>Cooling control - demand side</v>
      </c>
      <c r="D25" s="11" t="str">
        <f>overview_of_services!D23</f>
        <v>Interlock: avoiding simultaneous heating and cooling in the same room</v>
      </c>
      <c r="E25" s="268">
        <f>IF($H$2="A",overview_of_services!J23,IF($H$2="B",overview_of_services!K23,overview_of_services!L23))</f>
        <v>1</v>
      </c>
      <c r="F25" s="268">
        <f>IF('Building Information'!$G$50="","",'Building Information'!$G$50)</f>
        <v>0</v>
      </c>
      <c r="G25" s="268">
        <f>overview_of_services!N23</f>
        <v>1</v>
      </c>
      <c r="H25" s="419"/>
      <c r="I25" s="372">
        <v>1</v>
      </c>
      <c r="J25" s="269">
        <v>2</v>
      </c>
      <c r="K25" s="125">
        <v>1</v>
      </c>
      <c r="L25" s="247"/>
      <c r="M25" s="124">
        <f t="shared" si="105"/>
        <v>0</v>
      </c>
      <c r="N25" s="395" t="str">
        <f>IF(AND(U25=1,NOT(F25=2),OR(J25="",J25&lt;0,J25&gt;AC25,AND(M25&gt;0,OR(L25="",L25&lt;0,L25&gt;AC25)),K25&gt;1,K25&lt;0)),_general!$A$83,"")</f>
        <v/>
      </c>
      <c r="O25" s="56" t="str">
        <f>VLOOKUP($B25,overview_of_services!$B$4:$I$111,4,)</f>
        <v>No interlock</v>
      </c>
      <c r="P25" s="56" t="str">
        <f>VLOOKUP($B25,overview_of_services!$B$4:$I$111,5,)</f>
        <v>Partial interlock (minimising risk of simultanieus heating and cooling e.g. by sliding setpoints)</v>
      </c>
      <c r="Q25" s="56" t="str">
        <f>VLOOKUP($B25,overview_of_services!$B$4:$I$111,6,)</f>
        <v>Total interlock (control system ensures no  simultaneous heating and cooling can take place)</v>
      </c>
      <c r="R25" s="56">
        <f>VLOOKUP($B25,overview_of_services!$B$4:$I$111,7,)</f>
        <v>0</v>
      </c>
      <c r="S25" s="56">
        <f>VLOOKUP($B25,overview_of_services!$B$4:$I$111,8,)</f>
        <v>0</v>
      </c>
      <c r="T25" s="377">
        <f t="shared" si="32"/>
        <v>0</v>
      </c>
      <c r="U25" s="380">
        <f t="shared" si="67"/>
        <v>0</v>
      </c>
      <c r="X25" s="259"/>
      <c r="Y25" s="260"/>
      <c r="Z25" s="345">
        <f t="shared" si="68"/>
        <v>0</v>
      </c>
      <c r="AA25" s="270">
        <f t="shared" si="69"/>
        <v>0</v>
      </c>
      <c r="AB25" s="270">
        <f t="shared" si="70"/>
        <v>0</v>
      </c>
      <c r="AC25" s="76">
        <f t="shared" si="33"/>
        <v>2</v>
      </c>
      <c r="AD25" s="76">
        <f t="shared" si="71"/>
        <v>0</v>
      </c>
      <c r="AE25" s="76" t="str">
        <f>VLOOKUP($B25,overview_of_services!$B$4:$R$111,$AE$2,FALSE)</f>
        <v>C</v>
      </c>
      <c r="AF25" s="76">
        <f t="shared" ca="1" si="34"/>
        <v>76</v>
      </c>
      <c r="AG25" s="270">
        <f t="shared" ca="1" si="72"/>
        <v>0</v>
      </c>
      <c r="AH25" s="270">
        <f t="shared" ca="1" si="72"/>
        <v>0</v>
      </c>
      <c r="AI25" s="270">
        <f t="shared" ca="1" si="72"/>
        <v>0</v>
      </c>
      <c r="AJ25" s="270">
        <f t="shared" ca="1" si="72"/>
        <v>0</v>
      </c>
      <c r="AK25" s="270">
        <f t="shared" ca="1" si="72"/>
        <v>0</v>
      </c>
      <c r="AL25" s="270">
        <f t="shared" ca="1" si="72"/>
        <v>0</v>
      </c>
      <c r="AM25" s="270">
        <f t="shared" ca="1" si="72"/>
        <v>0</v>
      </c>
      <c r="AN25" s="270">
        <f t="shared" ca="1" si="36"/>
        <v>76</v>
      </c>
      <c r="AO25" s="270">
        <f t="shared" ca="1" si="73"/>
        <v>0</v>
      </c>
      <c r="AP25" s="270">
        <f t="shared" ca="1" si="73"/>
        <v>0</v>
      </c>
      <c r="AQ25" s="270">
        <f t="shared" ca="1" si="73"/>
        <v>0</v>
      </c>
      <c r="AR25" s="270">
        <f t="shared" ca="1" si="73"/>
        <v>0</v>
      </c>
      <c r="AS25" s="270">
        <f t="shared" ca="1" si="73"/>
        <v>0</v>
      </c>
      <c r="AT25" s="270">
        <f t="shared" ca="1" si="73"/>
        <v>0</v>
      </c>
      <c r="AU25" s="270">
        <f t="shared" ca="1" si="73"/>
        <v>0</v>
      </c>
      <c r="AV25" s="77"/>
      <c r="AW25" s="77" t="s">
        <v>1924</v>
      </c>
      <c r="AX25" s="78">
        <f>VLOOKUP(AE25,_general!$A$65:$B$73,2,FALSE)+$AX$4</f>
        <v>35</v>
      </c>
      <c r="AY25" s="79">
        <f t="shared" ca="1" si="74"/>
        <v>3.0389312230032446E-2</v>
      </c>
      <c r="AZ25" s="79">
        <f t="shared" ca="1" si="74"/>
        <v>4.0906058112019354E-2</v>
      </c>
      <c r="BA25" s="79">
        <f t="shared" ca="1" si="74"/>
        <v>0.16</v>
      </c>
      <c r="BB25" s="79">
        <f t="shared" ca="1" si="74"/>
        <v>0.1</v>
      </c>
      <c r="BC25" s="79">
        <f t="shared" ca="1" si="74"/>
        <v>0.16</v>
      </c>
      <c r="BD25" s="79">
        <f t="shared" ca="1" si="74"/>
        <v>3.099471451827714E-2</v>
      </c>
      <c r="BE25" s="79">
        <f t="shared" ca="1" si="74"/>
        <v>0.1142857142857143</v>
      </c>
      <c r="BF25" s="130"/>
      <c r="BG25" s="128">
        <f t="shared" ca="1" si="106"/>
        <v>0</v>
      </c>
      <c r="BH25" s="128">
        <f t="shared" ca="1" si="110"/>
        <v>0</v>
      </c>
      <c r="BI25" s="128">
        <f t="shared" ca="1" si="111"/>
        <v>0</v>
      </c>
      <c r="BJ25" s="128">
        <f t="shared" ca="1" si="112"/>
        <v>0</v>
      </c>
      <c r="BK25" s="128">
        <f t="shared" ca="1" si="113"/>
        <v>0</v>
      </c>
      <c r="BL25" s="128">
        <f t="shared" ca="1" si="114"/>
        <v>0</v>
      </c>
      <c r="BM25" s="128">
        <f t="shared" ca="1" si="115"/>
        <v>0</v>
      </c>
      <c r="BN25" s="132"/>
      <c r="BO25" s="128">
        <f t="shared" si="107"/>
        <v>0</v>
      </c>
      <c r="BP25" s="128">
        <f t="shared" si="116"/>
        <v>0</v>
      </c>
      <c r="BQ25" s="128">
        <f t="shared" si="117"/>
        <v>0</v>
      </c>
      <c r="BR25" s="128">
        <f t="shared" si="118"/>
        <v>0</v>
      </c>
      <c r="BS25" s="128">
        <f t="shared" si="119"/>
        <v>0</v>
      </c>
      <c r="BT25" s="128">
        <f t="shared" si="120"/>
        <v>0</v>
      </c>
      <c r="BU25" s="128">
        <f t="shared" si="121"/>
        <v>0</v>
      </c>
      <c r="BV25" s="128"/>
      <c r="BW25" s="277">
        <f t="shared" ca="1" si="87"/>
        <v>0</v>
      </c>
      <c r="BX25" s="277">
        <f t="shared" ca="1" si="88"/>
        <v>0</v>
      </c>
      <c r="BY25" s="277">
        <f t="shared" ca="1" si="89"/>
        <v>0</v>
      </c>
      <c r="BZ25" s="277">
        <f t="shared" ca="1" si="90"/>
        <v>0</v>
      </c>
      <c r="CA25" s="277">
        <f t="shared" ca="1" si="91"/>
        <v>0</v>
      </c>
      <c r="CB25" s="277">
        <f t="shared" ca="1" si="92"/>
        <v>0</v>
      </c>
      <c r="CC25" s="277">
        <f t="shared" ca="1" si="93"/>
        <v>0</v>
      </c>
      <c r="CD25" s="128"/>
      <c r="CE25" s="129">
        <f t="shared" si="94"/>
        <v>46</v>
      </c>
      <c r="CF25" s="80">
        <f t="shared" ca="1" si="42"/>
        <v>0</v>
      </c>
      <c r="CG25" s="80">
        <f t="shared" ca="1" si="43"/>
        <v>0</v>
      </c>
      <c r="CH25" s="80">
        <f t="shared" ca="1" si="44"/>
        <v>0</v>
      </c>
      <c r="CI25" s="80">
        <f t="shared" ca="1" si="45"/>
        <v>0</v>
      </c>
      <c r="CJ25" s="80">
        <f t="shared" ca="1" si="46"/>
        <v>0</v>
      </c>
      <c r="CK25" s="80">
        <f t="shared" ca="1" si="47"/>
        <v>0</v>
      </c>
      <c r="CL25" s="80">
        <f t="shared" ca="1" si="48"/>
        <v>0</v>
      </c>
      <c r="CM25" s="81"/>
      <c r="CN25" s="76" t="str">
        <f t="shared" si="95"/>
        <v>C</v>
      </c>
      <c r="CO25" s="76">
        <f t="shared" ca="1" si="136"/>
        <v>76</v>
      </c>
      <c r="CP25" s="270">
        <f t="shared" ca="1" si="135"/>
        <v>0</v>
      </c>
      <c r="CQ25" s="270">
        <f t="shared" ca="1" si="135"/>
        <v>0</v>
      </c>
      <c r="CR25" s="270">
        <f t="shared" ca="1" si="135"/>
        <v>0</v>
      </c>
      <c r="CS25" s="270">
        <f t="shared" ca="1" si="135"/>
        <v>0</v>
      </c>
      <c r="CT25" s="270">
        <f t="shared" ca="1" si="135"/>
        <v>0</v>
      </c>
      <c r="CU25" s="270">
        <f t="shared" ca="1" si="135"/>
        <v>0</v>
      </c>
      <c r="CV25" s="270">
        <f t="shared" ca="1" si="135"/>
        <v>0</v>
      </c>
      <c r="CW25" s="81"/>
      <c r="CX25" s="80">
        <f t="shared" ca="1" si="96"/>
        <v>0</v>
      </c>
      <c r="CY25" s="80">
        <f t="shared" ca="1" si="97"/>
        <v>0</v>
      </c>
      <c r="CZ25" s="80">
        <f t="shared" ca="1" si="98"/>
        <v>0</v>
      </c>
      <c r="DA25" s="80">
        <f t="shared" ca="1" si="99"/>
        <v>0</v>
      </c>
      <c r="DB25" s="80">
        <f t="shared" ca="1" si="100"/>
        <v>0</v>
      </c>
      <c r="DC25" s="80">
        <f t="shared" ca="1" si="101"/>
        <v>0</v>
      </c>
      <c r="DD25" s="80">
        <f t="shared" ca="1" si="102"/>
        <v>0</v>
      </c>
      <c r="DE25" s="191">
        <f t="shared" si="57"/>
        <v>46</v>
      </c>
      <c r="DF25" s="80">
        <f t="shared" ca="1" si="58"/>
        <v>0</v>
      </c>
      <c r="DG25" s="80">
        <f t="shared" ca="1" si="59"/>
        <v>0</v>
      </c>
      <c r="DH25" s="80">
        <f t="shared" ca="1" si="60"/>
        <v>0</v>
      </c>
      <c r="DI25" s="80">
        <f t="shared" ca="1" si="61"/>
        <v>0</v>
      </c>
      <c r="DJ25" s="80">
        <f t="shared" ca="1" si="62"/>
        <v>0</v>
      </c>
      <c r="DK25" s="80">
        <f t="shared" ca="1" si="63"/>
        <v>0</v>
      </c>
      <c r="DL25" s="80">
        <f t="shared" ca="1" si="64"/>
        <v>0</v>
      </c>
      <c r="FD25" s="426"/>
      <c r="FE25" s="426"/>
      <c r="FF25" s="426"/>
      <c r="FG25" s="426"/>
      <c r="FH25" s="426"/>
      <c r="FI25" s="426"/>
      <c r="FJ25" s="426"/>
      <c r="FK25" s="426"/>
      <c r="FL25" s="426"/>
      <c r="FM25" s="426"/>
      <c r="FN25" s="426"/>
      <c r="FO25" s="426"/>
      <c r="FP25" s="426"/>
      <c r="FQ25" s="426"/>
      <c r="FR25" s="426"/>
      <c r="FS25" s="426"/>
      <c r="FT25" s="426"/>
      <c r="FU25" s="426"/>
    </row>
    <row r="26" spans="1:177" ht="45" thickBot="1" x14ac:dyDescent="0.9">
      <c r="A26" s="359" t="s">
        <v>229</v>
      </c>
      <c r="B26" s="71" t="str">
        <f>overview_of_services!B24</f>
        <v>C-1g</v>
      </c>
      <c r="C26" s="240" t="str">
        <f>overview_of_services!C24</f>
        <v>Cooling control - demand side</v>
      </c>
      <c r="D26" s="11" t="str">
        <f>overview_of_services!D24</f>
        <v>Control of Thermal Energy Storage (TES) operation</v>
      </c>
      <c r="E26" s="268">
        <f>IF($H$2="A",overview_of_services!J24,IF($H$2="B",overview_of_services!K24,overview_of_services!L24))</f>
        <v>1</v>
      </c>
      <c r="F26" s="268">
        <f>IF('Building Information'!$G$50="","",'Building Information'!$G$50)</f>
        <v>0</v>
      </c>
      <c r="G26" s="268">
        <f>overview_of_services!N24</f>
        <v>0</v>
      </c>
      <c r="H26" s="419"/>
      <c r="I26" s="372">
        <v>1</v>
      </c>
      <c r="J26" s="269">
        <v>3</v>
      </c>
      <c r="K26" s="125">
        <v>1</v>
      </c>
      <c r="L26" s="247"/>
      <c r="M26" s="124">
        <f t="shared" si="105"/>
        <v>0</v>
      </c>
      <c r="N26" s="395" t="str">
        <f>IF(AND(U26=1,NOT(F26=2),OR(J26="",J26&lt;0,J26&gt;AC26,AND(M26&gt;0,OR(L26="",L26&lt;0,L26&gt;AC26)),K26&gt;1,K26&lt;0)),_general!$A$83,"")</f>
        <v/>
      </c>
      <c r="O26" s="56" t="str">
        <f>VLOOKUP($B26,overview_of_services!$B$4:$I$111,4,)</f>
        <v>Continuous storage operation</v>
      </c>
      <c r="P26" s="56" t="str">
        <f>VLOOKUP($B26,overview_of_services!$B$4:$I$111,5,)</f>
        <v>Time-scheduled storage operation</v>
      </c>
      <c r="Q26" s="56" t="str">
        <f>VLOOKUP($B26,overview_of_services!$B$4:$I$111,6,)</f>
        <v>Load prediction based storage operation</v>
      </c>
      <c r="R26" s="56" t="str">
        <f>VLOOKUP($B26,overview_of_services!$B$4:$I$111,7,)</f>
        <v xml:space="preserve">Cold storage capable of flexible control through grid signals (e.g. DSM) </v>
      </c>
      <c r="S26" s="56">
        <f>VLOOKUP($B26,overview_of_services!$B$4:$I$111,8,)</f>
        <v>0</v>
      </c>
      <c r="T26" s="377">
        <f t="shared" si="32"/>
        <v>0</v>
      </c>
      <c r="U26" s="380">
        <f t="shared" si="67"/>
        <v>0</v>
      </c>
      <c r="X26" s="259"/>
      <c r="Y26" s="260"/>
      <c r="Z26" s="345">
        <f t="shared" si="68"/>
        <v>0</v>
      </c>
      <c r="AA26" s="270">
        <f t="shared" si="69"/>
        <v>0</v>
      </c>
      <c r="AB26" s="270">
        <f t="shared" si="70"/>
        <v>0</v>
      </c>
      <c r="AC26" s="76">
        <f t="shared" si="33"/>
        <v>3</v>
      </c>
      <c r="AD26" s="76">
        <f t="shared" si="71"/>
        <v>0</v>
      </c>
      <c r="AE26" s="76" t="str">
        <f>VLOOKUP($B26,overview_of_services!$B$4:$R$111,$AE$2,FALSE)</f>
        <v>C</v>
      </c>
      <c r="AF26" s="76">
        <f t="shared" ca="1" si="34"/>
        <v>90</v>
      </c>
      <c r="AG26" s="270">
        <f t="shared" ca="1" si="72"/>
        <v>0</v>
      </c>
      <c r="AH26" s="270">
        <f t="shared" ca="1" si="72"/>
        <v>0</v>
      </c>
      <c r="AI26" s="270">
        <f t="shared" ca="1" si="72"/>
        <v>0</v>
      </c>
      <c r="AJ26" s="270">
        <f t="shared" ca="1" si="72"/>
        <v>0</v>
      </c>
      <c r="AK26" s="270">
        <f t="shared" ca="1" si="72"/>
        <v>0</v>
      </c>
      <c r="AL26" s="270">
        <f t="shared" ca="1" si="72"/>
        <v>0</v>
      </c>
      <c r="AM26" s="270">
        <f t="shared" ca="1" si="72"/>
        <v>0</v>
      </c>
      <c r="AN26" s="270">
        <f t="shared" ca="1" si="36"/>
        <v>90</v>
      </c>
      <c r="AO26" s="270">
        <f t="shared" ca="1" si="73"/>
        <v>0</v>
      </c>
      <c r="AP26" s="270">
        <f t="shared" ca="1" si="73"/>
        <v>0</v>
      </c>
      <c r="AQ26" s="270">
        <f t="shared" ca="1" si="73"/>
        <v>0</v>
      </c>
      <c r="AR26" s="270">
        <f t="shared" ca="1" si="73"/>
        <v>0</v>
      </c>
      <c r="AS26" s="270">
        <f t="shared" ca="1" si="73"/>
        <v>0</v>
      </c>
      <c r="AT26" s="270">
        <f t="shared" ca="1" si="73"/>
        <v>0</v>
      </c>
      <c r="AU26" s="270">
        <f t="shared" ca="1" si="73"/>
        <v>0</v>
      </c>
      <c r="AV26" s="77"/>
      <c r="AW26" s="77" t="s">
        <v>1924</v>
      </c>
      <c r="AX26" s="78">
        <f>VLOOKUP(AE26,_general!$A$65:$B$73,2,FALSE)+$AX$4</f>
        <v>35</v>
      </c>
      <c r="AY26" s="79">
        <f t="shared" ca="1" si="74"/>
        <v>3.0389312230032446E-2</v>
      </c>
      <c r="AZ26" s="79">
        <f t="shared" ca="1" si="74"/>
        <v>4.0906058112019354E-2</v>
      </c>
      <c r="BA26" s="79">
        <f t="shared" ca="1" si="74"/>
        <v>0.16</v>
      </c>
      <c r="BB26" s="79">
        <f t="shared" ca="1" si="74"/>
        <v>0.1</v>
      </c>
      <c r="BC26" s="79">
        <f t="shared" ca="1" si="74"/>
        <v>0.16</v>
      </c>
      <c r="BD26" s="79">
        <f t="shared" ca="1" si="74"/>
        <v>3.099471451827714E-2</v>
      </c>
      <c r="BE26" s="79">
        <f t="shared" ca="1" si="74"/>
        <v>0.1142857142857143</v>
      </c>
      <c r="BF26" s="130"/>
      <c r="BG26" s="128">
        <f t="shared" ca="1" si="106"/>
        <v>0</v>
      </c>
      <c r="BH26" s="128">
        <f t="shared" ca="1" si="110"/>
        <v>0</v>
      </c>
      <c r="BI26" s="128">
        <f t="shared" ca="1" si="111"/>
        <v>0</v>
      </c>
      <c r="BJ26" s="128">
        <f t="shared" ca="1" si="112"/>
        <v>0</v>
      </c>
      <c r="BK26" s="128">
        <f t="shared" ca="1" si="113"/>
        <v>0</v>
      </c>
      <c r="BL26" s="128">
        <f t="shared" ca="1" si="114"/>
        <v>0</v>
      </c>
      <c r="BM26" s="128">
        <f t="shared" ca="1" si="115"/>
        <v>0</v>
      </c>
      <c r="BN26" s="132"/>
      <c r="BO26" s="128">
        <f t="shared" si="107"/>
        <v>0</v>
      </c>
      <c r="BP26" s="128">
        <f t="shared" si="116"/>
        <v>0</v>
      </c>
      <c r="BQ26" s="128">
        <f t="shared" si="117"/>
        <v>0</v>
      </c>
      <c r="BR26" s="128">
        <f t="shared" si="118"/>
        <v>0</v>
      </c>
      <c r="BS26" s="128">
        <f t="shared" si="119"/>
        <v>0</v>
      </c>
      <c r="BT26" s="128">
        <f t="shared" si="120"/>
        <v>0</v>
      </c>
      <c r="BU26" s="128">
        <f t="shared" si="121"/>
        <v>0</v>
      </c>
      <c r="BV26" s="128"/>
      <c r="BW26" s="277">
        <f t="shared" ca="1" si="87"/>
        <v>0</v>
      </c>
      <c r="BX26" s="277">
        <f t="shared" ca="1" si="88"/>
        <v>0</v>
      </c>
      <c r="BY26" s="277">
        <f t="shared" ca="1" si="89"/>
        <v>0</v>
      </c>
      <c r="BZ26" s="277">
        <f t="shared" ca="1" si="90"/>
        <v>0</v>
      </c>
      <c r="CA26" s="277">
        <f t="shared" ca="1" si="91"/>
        <v>0</v>
      </c>
      <c r="CB26" s="277">
        <f t="shared" ca="1" si="92"/>
        <v>0</v>
      </c>
      <c r="CC26" s="277">
        <f t="shared" ca="1" si="93"/>
        <v>0</v>
      </c>
      <c r="CD26" s="128"/>
      <c r="CE26" s="129">
        <f t="shared" si="94"/>
        <v>46</v>
      </c>
      <c r="CF26" s="80">
        <f t="shared" ca="1" si="42"/>
        <v>0</v>
      </c>
      <c r="CG26" s="80">
        <f t="shared" ca="1" si="43"/>
        <v>0</v>
      </c>
      <c r="CH26" s="80">
        <f t="shared" ca="1" si="44"/>
        <v>0</v>
      </c>
      <c r="CI26" s="80">
        <f t="shared" ca="1" si="45"/>
        <v>0</v>
      </c>
      <c r="CJ26" s="80">
        <f t="shared" ca="1" si="46"/>
        <v>0</v>
      </c>
      <c r="CK26" s="80">
        <f t="shared" ca="1" si="47"/>
        <v>0</v>
      </c>
      <c r="CL26" s="80">
        <f t="shared" ca="1" si="48"/>
        <v>0</v>
      </c>
      <c r="CM26" s="81"/>
      <c r="CN26" s="76" t="str">
        <f t="shared" si="95"/>
        <v>C</v>
      </c>
      <c r="CO26" s="76">
        <f t="shared" ca="1" si="136"/>
        <v>90</v>
      </c>
      <c r="CP26" s="270">
        <f t="shared" ref="CP26:CV35" ca="1" si="137">IF(OR($T26=1,AND($F26=2,$E26=1,$G26=1)),INDIRECT(ADDRESS($CO26,CP$2,1,,$CN26)),0)</f>
        <v>0</v>
      </c>
      <c r="CQ26" s="270">
        <f t="shared" ca="1" si="137"/>
        <v>0</v>
      </c>
      <c r="CR26" s="270">
        <f t="shared" ca="1" si="137"/>
        <v>0</v>
      </c>
      <c r="CS26" s="270">
        <f t="shared" ca="1" si="137"/>
        <v>0</v>
      </c>
      <c r="CT26" s="270">
        <f t="shared" ca="1" si="137"/>
        <v>0</v>
      </c>
      <c r="CU26" s="270">
        <f t="shared" ca="1" si="137"/>
        <v>0</v>
      </c>
      <c r="CV26" s="270">
        <f t="shared" ca="1" si="137"/>
        <v>0</v>
      </c>
      <c r="CW26" s="81"/>
      <c r="CX26" s="80">
        <f t="shared" ca="1" si="96"/>
        <v>0</v>
      </c>
      <c r="CY26" s="80">
        <f t="shared" ca="1" si="97"/>
        <v>0</v>
      </c>
      <c r="CZ26" s="80">
        <f t="shared" ca="1" si="98"/>
        <v>0</v>
      </c>
      <c r="DA26" s="80">
        <f t="shared" ca="1" si="99"/>
        <v>0</v>
      </c>
      <c r="DB26" s="80">
        <f t="shared" ca="1" si="100"/>
        <v>0</v>
      </c>
      <c r="DC26" s="80">
        <f t="shared" ca="1" si="101"/>
        <v>0</v>
      </c>
      <c r="DD26" s="80">
        <f t="shared" ca="1" si="102"/>
        <v>0</v>
      </c>
      <c r="DE26" s="191">
        <f t="shared" si="57"/>
        <v>46</v>
      </c>
      <c r="DF26" s="80">
        <f t="shared" ca="1" si="58"/>
        <v>0</v>
      </c>
      <c r="DG26" s="80">
        <f t="shared" ca="1" si="59"/>
        <v>0</v>
      </c>
      <c r="DH26" s="80">
        <f t="shared" ca="1" si="60"/>
        <v>0</v>
      </c>
      <c r="DI26" s="80">
        <f t="shared" ca="1" si="61"/>
        <v>0</v>
      </c>
      <c r="DJ26" s="80">
        <f t="shared" ca="1" si="62"/>
        <v>0</v>
      </c>
      <c r="DK26" s="80">
        <f t="shared" ca="1" si="63"/>
        <v>0</v>
      </c>
      <c r="DL26" s="80">
        <f t="shared" ca="1" si="64"/>
        <v>0</v>
      </c>
      <c r="FD26" s="426"/>
      <c r="FE26" s="426"/>
      <c r="FF26" s="426"/>
      <c r="FG26" s="426"/>
      <c r="FH26" s="426"/>
      <c r="FI26" s="426"/>
      <c r="FJ26" s="426"/>
      <c r="FK26" s="426"/>
      <c r="FL26" s="426"/>
      <c r="FM26" s="426"/>
      <c r="FN26" s="426"/>
      <c r="FO26" s="426"/>
      <c r="FP26" s="426"/>
      <c r="FQ26" s="426"/>
      <c r="FR26" s="426"/>
      <c r="FS26" s="426"/>
      <c r="FT26" s="426"/>
      <c r="FU26" s="426"/>
    </row>
    <row r="27" spans="1:177" ht="78" customHeight="1" thickBot="1" x14ac:dyDescent="0.9">
      <c r="A27" s="359" t="s">
        <v>229</v>
      </c>
      <c r="B27" s="71" t="str">
        <f>overview_of_services!B25</f>
        <v>C-2a</v>
      </c>
      <c r="C27" s="240" t="str">
        <f>overview_of_services!C25</f>
        <v>Control cooling production facilities</v>
      </c>
      <c r="D27" s="11" t="str">
        <f>overview_of_services!D25</f>
        <v>Generator control for cooling</v>
      </c>
      <c r="E27" s="268">
        <f>IF($H$2="A",overview_of_services!J25,IF($H$2="B",overview_of_services!K25,overview_of_services!L25))</f>
        <v>1</v>
      </c>
      <c r="F27" s="268">
        <f>IF('Building Information'!$G$50="","",'Building Information'!$G$50)</f>
        <v>0</v>
      </c>
      <c r="G27" s="268">
        <f>overview_of_services!N25</f>
        <v>1</v>
      </c>
      <c r="H27" s="419"/>
      <c r="I27" s="372">
        <v>1</v>
      </c>
      <c r="J27" s="269">
        <v>3</v>
      </c>
      <c r="K27" s="125">
        <v>1</v>
      </c>
      <c r="L27" s="247"/>
      <c r="M27" s="124">
        <f t="shared" si="105"/>
        <v>0</v>
      </c>
      <c r="N27" s="395" t="str">
        <f>IF(AND(U27=1,NOT(F27=2),OR(J27="",J27&lt;0,J27&gt;AC27,AND(M27&gt;0,OR(L27="",L27&lt;0,L27&gt;AC27)),K27&gt;1,K27&lt;0)),_general!$A$83,"")</f>
        <v/>
      </c>
      <c r="O27" s="56" t="str">
        <f>VLOOKUP($B27,overview_of_services!$B$4:$I$111,4,)</f>
        <v>On/Off-control of cooling production</v>
      </c>
      <c r="P27" s="56" t="str">
        <f>VLOOKUP($B27,overview_of_services!$B$4:$I$111,5,)</f>
        <v>Multi-stage control of  cooling production capacity depending on the load or demand (e.g. on/off of several compressors)</v>
      </c>
      <c r="Q27" s="56" t="str">
        <f>VLOOKUP($B27,overview_of_services!$B$4:$I$111,6,)</f>
        <v>Variable control of  cooling production capacity depending on the load or demand (e.g. hot gas bypass, inverter frequency control)</v>
      </c>
      <c r="R27" s="56" t="str">
        <f>VLOOKUP($B27,overview_of_services!$B$4:$I$111,7,)</f>
        <v>Variable control of  cooling production capacity depending on the load AND external signals from grid</v>
      </c>
      <c r="S27" s="56">
        <f>VLOOKUP($B27,overview_of_services!$B$4:$I$111,8,)</f>
        <v>0</v>
      </c>
      <c r="T27" s="377">
        <f t="shared" si="32"/>
        <v>0</v>
      </c>
      <c r="U27" s="380">
        <f t="shared" si="67"/>
        <v>0</v>
      </c>
      <c r="X27" s="259"/>
      <c r="Y27" s="260"/>
      <c r="Z27" s="345">
        <f t="shared" si="68"/>
        <v>0</v>
      </c>
      <c r="AA27" s="270">
        <f t="shared" si="69"/>
        <v>0</v>
      </c>
      <c r="AB27" s="270">
        <f t="shared" si="70"/>
        <v>0</v>
      </c>
      <c r="AC27" s="76">
        <f t="shared" si="33"/>
        <v>3</v>
      </c>
      <c r="AD27" s="76">
        <f t="shared" si="71"/>
        <v>0</v>
      </c>
      <c r="AE27" s="76" t="str">
        <f>VLOOKUP($B27,overview_of_services!$B$4:$R$111,$AE$2,FALSE)</f>
        <v>C</v>
      </c>
      <c r="AF27" s="76">
        <f t="shared" ca="1" si="34"/>
        <v>105</v>
      </c>
      <c r="AG27" s="270">
        <f t="shared" ca="1" si="72"/>
        <v>0</v>
      </c>
      <c r="AH27" s="270">
        <f t="shared" ca="1" si="72"/>
        <v>0</v>
      </c>
      <c r="AI27" s="270">
        <f t="shared" ca="1" si="72"/>
        <v>0</v>
      </c>
      <c r="AJ27" s="270">
        <f t="shared" ca="1" si="72"/>
        <v>0</v>
      </c>
      <c r="AK27" s="270">
        <f t="shared" ca="1" si="72"/>
        <v>0</v>
      </c>
      <c r="AL27" s="270">
        <f t="shared" ca="1" si="72"/>
        <v>0</v>
      </c>
      <c r="AM27" s="270">
        <f t="shared" ca="1" si="72"/>
        <v>0</v>
      </c>
      <c r="AN27" s="270">
        <f t="shared" ca="1" si="36"/>
        <v>105</v>
      </c>
      <c r="AO27" s="270">
        <f t="shared" ca="1" si="73"/>
        <v>0</v>
      </c>
      <c r="AP27" s="270">
        <f t="shared" ca="1" si="73"/>
        <v>0</v>
      </c>
      <c r="AQ27" s="270">
        <f t="shared" ca="1" si="73"/>
        <v>0</v>
      </c>
      <c r="AR27" s="270">
        <f t="shared" ca="1" si="73"/>
        <v>0</v>
      </c>
      <c r="AS27" s="270">
        <f t="shared" ca="1" si="73"/>
        <v>0</v>
      </c>
      <c r="AT27" s="270">
        <f t="shared" ca="1" si="73"/>
        <v>0</v>
      </c>
      <c r="AU27" s="270">
        <f t="shared" ca="1" si="73"/>
        <v>0</v>
      </c>
      <c r="AV27" s="77"/>
      <c r="AW27" s="77" t="s">
        <v>1924</v>
      </c>
      <c r="AX27" s="78">
        <f>VLOOKUP(AE27,_general!$A$65:$B$73,2,FALSE)+$AX$4</f>
        <v>35</v>
      </c>
      <c r="AY27" s="79">
        <f t="shared" ca="1" si="74"/>
        <v>3.0389312230032446E-2</v>
      </c>
      <c r="AZ27" s="79">
        <f t="shared" ca="1" si="74"/>
        <v>4.0906058112019354E-2</v>
      </c>
      <c r="BA27" s="79">
        <f t="shared" ca="1" si="74"/>
        <v>0.16</v>
      </c>
      <c r="BB27" s="79">
        <f t="shared" ca="1" si="74"/>
        <v>0.1</v>
      </c>
      <c r="BC27" s="79">
        <f t="shared" ca="1" si="74"/>
        <v>0.16</v>
      </c>
      <c r="BD27" s="79">
        <f t="shared" ca="1" si="74"/>
        <v>3.099471451827714E-2</v>
      </c>
      <c r="BE27" s="79">
        <f t="shared" ca="1" si="74"/>
        <v>0.1142857142857143</v>
      </c>
      <c r="BF27" s="130"/>
      <c r="BG27" s="128">
        <f t="shared" ca="1" si="106"/>
        <v>0</v>
      </c>
      <c r="BH27" s="128">
        <f t="shared" ca="1" si="110"/>
        <v>0</v>
      </c>
      <c r="BI27" s="128">
        <f t="shared" ca="1" si="111"/>
        <v>0</v>
      </c>
      <c r="BJ27" s="128">
        <f t="shared" ca="1" si="112"/>
        <v>0</v>
      </c>
      <c r="BK27" s="128">
        <f t="shared" ca="1" si="113"/>
        <v>0</v>
      </c>
      <c r="BL27" s="128">
        <f t="shared" ca="1" si="114"/>
        <v>0</v>
      </c>
      <c r="BM27" s="128">
        <f t="shared" ca="1" si="115"/>
        <v>0</v>
      </c>
      <c r="BN27" s="132"/>
      <c r="BO27" s="128">
        <f t="shared" si="107"/>
        <v>0</v>
      </c>
      <c r="BP27" s="128">
        <f t="shared" si="116"/>
        <v>0</v>
      </c>
      <c r="BQ27" s="128">
        <f t="shared" si="117"/>
        <v>0</v>
      </c>
      <c r="BR27" s="128">
        <f t="shared" si="118"/>
        <v>0</v>
      </c>
      <c r="BS27" s="128">
        <f t="shared" si="119"/>
        <v>0</v>
      </c>
      <c r="BT27" s="128">
        <f t="shared" si="120"/>
        <v>0</v>
      </c>
      <c r="BU27" s="128">
        <f t="shared" si="121"/>
        <v>0</v>
      </c>
      <c r="BV27" s="128"/>
      <c r="BW27" s="277">
        <f t="shared" ca="1" si="87"/>
        <v>0</v>
      </c>
      <c r="BX27" s="277">
        <f t="shared" ca="1" si="88"/>
        <v>0</v>
      </c>
      <c r="BY27" s="277">
        <f t="shared" ca="1" si="89"/>
        <v>0</v>
      </c>
      <c r="BZ27" s="277">
        <f t="shared" ca="1" si="90"/>
        <v>0</v>
      </c>
      <c r="CA27" s="277">
        <f t="shared" ca="1" si="91"/>
        <v>0</v>
      </c>
      <c r="CB27" s="277">
        <f t="shared" ca="1" si="92"/>
        <v>0</v>
      </c>
      <c r="CC27" s="277">
        <f t="shared" ca="1" si="93"/>
        <v>0</v>
      </c>
      <c r="CD27" s="128"/>
      <c r="CE27" s="129">
        <f t="shared" si="94"/>
        <v>46</v>
      </c>
      <c r="CF27" s="80">
        <f t="shared" ca="1" si="42"/>
        <v>0</v>
      </c>
      <c r="CG27" s="80">
        <f t="shared" ca="1" si="43"/>
        <v>0</v>
      </c>
      <c r="CH27" s="80">
        <f t="shared" ca="1" si="44"/>
        <v>0</v>
      </c>
      <c r="CI27" s="80">
        <f t="shared" ca="1" si="45"/>
        <v>0</v>
      </c>
      <c r="CJ27" s="80">
        <f t="shared" ca="1" si="46"/>
        <v>0</v>
      </c>
      <c r="CK27" s="80">
        <f t="shared" ca="1" si="47"/>
        <v>0</v>
      </c>
      <c r="CL27" s="80">
        <f t="shared" ca="1" si="48"/>
        <v>0</v>
      </c>
      <c r="CM27" s="81"/>
      <c r="CN27" s="76" t="str">
        <f t="shared" si="95"/>
        <v>C</v>
      </c>
      <c r="CO27" s="76">
        <f t="shared" ca="1" si="136"/>
        <v>105</v>
      </c>
      <c r="CP27" s="270">
        <f t="shared" ca="1" si="137"/>
        <v>0</v>
      </c>
      <c r="CQ27" s="270">
        <f t="shared" ca="1" si="137"/>
        <v>0</v>
      </c>
      <c r="CR27" s="270">
        <f t="shared" ca="1" si="137"/>
        <v>0</v>
      </c>
      <c r="CS27" s="270">
        <f t="shared" ca="1" si="137"/>
        <v>0</v>
      </c>
      <c r="CT27" s="270">
        <f t="shared" ca="1" si="137"/>
        <v>0</v>
      </c>
      <c r="CU27" s="270">
        <f t="shared" ca="1" si="137"/>
        <v>0</v>
      </c>
      <c r="CV27" s="270">
        <f t="shared" ca="1" si="137"/>
        <v>0</v>
      </c>
      <c r="CW27" s="81"/>
      <c r="CX27" s="80">
        <f t="shared" ca="1" si="96"/>
        <v>0</v>
      </c>
      <c r="CY27" s="80">
        <f t="shared" ca="1" si="97"/>
        <v>0</v>
      </c>
      <c r="CZ27" s="80">
        <f t="shared" ca="1" si="98"/>
        <v>0</v>
      </c>
      <c r="DA27" s="80">
        <f t="shared" ca="1" si="99"/>
        <v>0</v>
      </c>
      <c r="DB27" s="80">
        <f t="shared" ca="1" si="100"/>
        <v>0</v>
      </c>
      <c r="DC27" s="80">
        <f t="shared" ca="1" si="101"/>
        <v>0</v>
      </c>
      <c r="DD27" s="80">
        <f t="shared" ca="1" si="102"/>
        <v>0</v>
      </c>
      <c r="DE27" s="191">
        <f t="shared" si="57"/>
        <v>46</v>
      </c>
      <c r="DF27" s="80">
        <f t="shared" ca="1" si="58"/>
        <v>0</v>
      </c>
      <c r="DG27" s="80">
        <f t="shared" ca="1" si="59"/>
        <v>0</v>
      </c>
      <c r="DH27" s="80">
        <f t="shared" ca="1" si="60"/>
        <v>0</v>
      </c>
      <c r="DI27" s="80">
        <f t="shared" ca="1" si="61"/>
        <v>0</v>
      </c>
      <c r="DJ27" s="80">
        <f t="shared" ca="1" si="62"/>
        <v>0</v>
      </c>
      <c r="DK27" s="80">
        <f t="shared" ca="1" si="63"/>
        <v>0</v>
      </c>
      <c r="DL27" s="80">
        <f t="shared" ca="1" si="64"/>
        <v>0</v>
      </c>
      <c r="FD27" s="426"/>
      <c r="FE27" s="426"/>
      <c r="FF27" s="426"/>
      <c r="FG27" s="426"/>
      <c r="FH27" s="426"/>
      <c r="FI27" s="426"/>
      <c r="FJ27" s="426"/>
      <c r="FK27" s="426"/>
      <c r="FL27" s="426"/>
      <c r="FM27" s="426"/>
      <c r="FN27" s="426"/>
      <c r="FO27" s="426"/>
      <c r="FP27" s="426"/>
      <c r="FQ27" s="426"/>
      <c r="FR27" s="426"/>
      <c r="FS27" s="426"/>
      <c r="FT27" s="426"/>
      <c r="FU27" s="426"/>
    </row>
    <row r="28" spans="1:177" ht="104" thickBot="1" x14ac:dyDescent="0.9">
      <c r="A28" s="359" t="s">
        <v>229</v>
      </c>
      <c r="B28" s="71" t="str">
        <f>overview_of_services!B26</f>
        <v>C-2b</v>
      </c>
      <c r="C28" s="240" t="str">
        <f>overview_of_services!C26</f>
        <v>Control cooling production facilities</v>
      </c>
      <c r="D28" s="11" t="str">
        <f>overview_of_services!D26</f>
        <v>Sequencing of different cooling generators</v>
      </c>
      <c r="E28" s="268">
        <f>IF($H$2="A",overview_of_services!J26,IF($H$2="B",overview_of_services!K26,overview_of_services!L26))</f>
        <v>1</v>
      </c>
      <c r="F28" s="268">
        <f>IF('Building Information'!$G$50="","",'Building Information'!$G$50)</f>
        <v>0</v>
      </c>
      <c r="G28" s="268">
        <f>overview_of_services!N26</f>
        <v>0</v>
      </c>
      <c r="H28" s="419"/>
      <c r="I28" s="372">
        <v>1</v>
      </c>
      <c r="J28" s="269">
        <v>4</v>
      </c>
      <c r="K28" s="125">
        <v>1</v>
      </c>
      <c r="L28" s="247"/>
      <c r="M28" s="124">
        <f t="shared" si="105"/>
        <v>0</v>
      </c>
      <c r="N28" s="395" t="str">
        <f>IF(AND(U28=1,NOT(F28=2),OR(J28="",J28&lt;0,J28&gt;AC28,AND(M28&gt;0,OR(L28="",L28&lt;0,L28&gt;AC28)),K28&gt;1,K28&lt;0)),_general!$A$83,"")</f>
        <v/>
      </c>
      <c r="O28" s="56" t="str">
        <f>VLOOKUP($B28,overview_of_services!$B$4:$I$111,4,)</f>
        <v>Priorities only based on running times</v>
      </c>
      <c r="P28" s="56" t="str">
        <f>VLOOKUP($B28,overview_of_services!$B$4:$I$111,5,)</f>
        <v>Fixed sequencing based on loads only: e.g. depending on the generators characteristics such as absorption chiller vs. centrifugal chiller</v>
      </c>
      <c r="Q28" s="56" t="str">
        <f>VLOOKUP($B28,overview_of_services!$B$4:$I$111,6,)</f>
        <v>Dynamic priorities based on generator efficiency and characteristics (e.g. availability of free cooling)</v>
      </c>
      <c r="R28" s="56" t="str">
        <f>VLOOKUP($B28,overview_of_services!$B$4:$I$111,7,)</f>
        <v>Load prediction based sequencing: the sequence is based on e.g. COP and available power of a device and the predicted required power</v>
      </c>
      <c r="S28" s="56" t="str">
        <f>VLOOKUP($B28,overview_of_services!$B$4:$I$111,8,)</f>
        <v>Sequencing based on dynamic priority list, including external signals from grid</v>
      </c>
      <c r="T28" s="377">
        <f t="shared" si="32"/>
        <v>0</v>
      </c>
      <c r="U28" s="380">
        <f t="shared" si="67"/>
        <v>0</v>
      </c>
      <c r="X28" s="259"/>
      <c r="Y28" s="260"/>
      <c r="Z28" s="345">
        <f t="shared" si="68"/>
        <v>0</v>
      </c>
      <c r="AA28" s="270">
        <f t="shared" si="69"/>
        <v>0</v>
      </c>
      <c r="AB28" s="270">
        <f t="shared" si="70"/>
        <v>0</v>
      </c>
      <c r="AC28" s="76">
        <f t="shared" si="33"/>
        <v>4</v>
      </c>
      <c r="AD28" s="76">
        <f t="shared" si="71"/>
        <v>0</v>
      </c>
      <c r="AE28" s="76" t="str">
        <f>VLOOKUP($B28,overview_of_services!$B$4:$R$111,$AE$2,FALSE)</f>
        <v>C</v>
      </c>
      <c r="AF28" s="76">
        <f t="shared" ca="1" si="34"/>
        <v>119</v>
      </c>
      <c r="AG28" s="270">
        <f t="shared" ca="1" si="72"/>
        <v>0</v>
      </c>
      <c r="AH28" s="270">
        <f t="shared" ca="1" si="72"/>
        <v>0</v>
      </c>
      <c r="AI28" s="270">
        <f t="shared" ca="1" si="72"/>
        <v>0</v>
      </c>
      <c r="AJ28" s="270">
        <f t="shared" ca="1" si="72"/>
        <v>0</v>
      </c>
      <c r="AK28" s="270">
        <f t="shared" ca="1" si="72"/>
        <v>0</v>
      </c>
      <c r="AL28" s="270">
        <f t="shared" ca="1" si="72"/>
        <v>0</v>
      </c>
      <c r="AM28" s="270">
        <f t="shared" ca="1" si="72"/>
        <v>0</v>
      </c>
      <c r="AN28" s="270">
        <f t="shared" ca="1" si="36"/>
        <v>119</v>
      </c>
      <c r="AO28" s="270">
        <f t="shared" ca="1" si="73"/>
        <v>0</v>
      </c>
      <c r="AP28" s="270">
        <f t="shared" ca="1" si="73"/>
        <v>0</v>
      </c>
      <c r="AQ28" s="270">
        <f t="shared" ca="1" si="73"/>
        <v>0</v>
      </c>
      <c r="AR28" s="270">
        <f t="shared" ca="1" si="73"/>
        <v>0</v>
      </c>
      <c r="AS28" s="270">
        <f t="shared" ca="1" si="73"/>
        <v>0</v>
      </c>
      <c r="AT28" s="270">
        <f t="shared" ca="1" si="73"/>
        <v>0</v>
      </c>
      <c r="AU28" s="270">
        <f t="shared" ca="1" si="73"/>
        <v>0</v>
      </c>
      <c r="AV28" s="77"/>
      <c r="AW28" s="77" t="s">
        <v>1924</v>
      </c>
      <c r="AX28" s="78">
        <f>VLOOKUP(AE28,_general!$A$65:$B$73,2,FALSE)+$AX$4</f>
        <v>35</v>
      </c>
      <c r="AY28" s="79">
        <f t="shared" ca="1" si="74"/>
        <v>3.0389312230032446E-2</v>
      </c>
      <c r="AZ28" s="79">
        <f t="shared" ca="1" si="74"/>
        <v>4.0906058112019354E-2</v>
      </c>
      <c r="BA28" s="79">
        <f t="shared" ca="1" si="74"/>
        <v>0.16</v>
      </c>
      <c r="BB28" s="79">
        <f t="shared" ca="1" si="74"/>
        <v>0.1</v>
      </c>
      <c r="BC28" s="79">
        <f t="shared" ca="1" si="74"/>
        <v>0.16</v>
      </c>
      <c r="BD28" s="79">
        <f t="shared" ca="1" si="74"/>
        <v>3.099471451827714E-2</v>
      </c>
      <c r="BE28" s="79">
        <f t="shared" ca="1" si="74"/>
        <v>0.1142857142857143</v>
      </c>
      <c r="BF28" s="130"/>
      <c r="BG28" s="128">
        <f t="shared" ca="1" si="106"/>
        <v>0</v>
      </c>
      <c r="BH28" s="128">
        <f t="shared" ca="1" si="110"/>
        <v>0</v>
      </c>
      <c r="BI28" s="128">
        <f t="shared" ca="1" si="111"/>
        <v>0</v>
      </c>
      <c r="BJ28" s="128">
        <f t="shared" ca="1" si="112"/>
        <v>0</v>
      </c>
      <c r="BK28" s="128">
        <f t="shared" ca="1" si="113"/>
        <v>0</v>
      </c>
      <c r="BL28" s="128">
        <f t="shared" ca="1" si="114"/>
        <v>0</v>
      </c>
      <c r="BM28" s="128">
        <f t="shared" ca="1" si="115"/>
        <v>0</v>
      </c>
      <c r="BN28" s="132"/>
      <c r="BO28" s="128">
        <f t="shared" si="107"/>
        <v>0</v>
      </c>
      <c r="BP28" s="128">
        <f t="shared" si="116"/>
        <v>0</v>
      </c>
      <c r="BQ28" s="128">
        <f t="shared" si="117"/>
        <v>0</v>
      </c>
      <c r="BR28" s="128">
        <f t="shared" si="118"/>
        <v>0</v>
      </c>
      <c r="BS28" s="128">
        <f t="shared" si="119"/>
        <v>0</v>
      </c>
      <c r="BT28" s="128">
        <f t="shared" si="120"/>
        <v>0</v>
      </c>
      <c r="BU28" s="128">
        <f t="shared" si="121"/>
        <v>0</v>
      </c>
      <c r="BV28" s="128"/>
      <c r="BW28" s="277">
        <f t="shared" ca="1" si="87"/>
        <v>0</v>
      </c>
      <c r="BX28" s="277">
        <f t="shared" ca="1" si="88"/>
        <v>0</v>
      </c>
      <c r="BY28" s="277">
        <f t="shared" ca="1" si="89"/>
        <v>0</v>
      </c>
      <c r="BZ28" s="277">
        <f t="shared" ca="1" si="90"/>
        <v>0</v>
      </c>
      <c r="CA28" s="277">
        <f t="shared" ca="1" si="91"/>
        <v>0</v>
      </c>
      <c r="CB28" s="277">
        <f t="shared" ca="1" si="92"/>
        <v>0</v>
      </c>
      <c r="CC28" s="277">
        <f t="shared" ca="1" si="93"/>
        <v>0</v>
      </c>
      <c r="CD28" s="128"/>
      <c r="CE28" s="129">
        <f t="shared" si="94"/>
        <v>46</v>
      </c>
      <c r="CF28" s="80">
        <f t="shared" ca="1" si="42"/>
        <v>0</v>
      </c>
      <c r="CG28" s="80">
        <f t="shared" ca="1" si="43"/>
        <v>0</v>
      </c>
      <c r="CH28" s="80">
        <f t="shared" ca="1" si="44"/>
        <v>0</v>
      </c>
      <c r="CI28" s="80">
        <f t="shared" ca="1" si="45"/>
        <v>0</v>
      </c>
      <c r="CJ28" s="80">
        <f t="shared" ca="1" si="46"/>
        <v>0</v>
      </c>
      <c r="CK28" s="80">
        <f t="shared" ca="1" si="47"/>
        <v>0</v>
      </c>
      <c r="CL28" s="80">
        <f t="shared" ca="1" si="48"/>
        <v>0</v>
      </c>
      <c r="CM28" s="81"/>
      <c r="CN28" s="76" t="str">
        <f t="shared" si="95"/>
        <v>C</v>
      </c>
      <c r="CO28" s="76">
        <f t="shared" ca="1" si="136"/>
        <v>119</v>
      </c>
      <c r="CP28" s="270">
        <f t="shared" ca="1" si="137"/>
        <v>0</v>
      </c>
      <c r="CQ28" s="270">
        <f t="shared" ca="1" si="137"/>
        <v>0</v>
      </c>
      <c r="CR28" s="270">
        <f t="shared" ca="1" si="137"/>
        <v>0</v>
      </c>
      <c r="CS28" s="270">
        <f t="shared" ca="1" si="137"/>
        <v>0</v>
      </c>
      <c r="CT28" s="270">
        <f t="shared" ca="1" si="137"/>
        <v>0</v>
      </c>
      <c r="CU28" s="270">
        <f t="shared" ca="1" si="137"/>
        <v>0</v>
      </c>
      <c r="CV28" s="270">
        <f t="shared" ca="1" si="137"/>
        <v>0</v>
      </c>
      <c r="CW28" s="81"/>
      <c r="CX28" s="80">
        <f t="shared" ca="1" si="96"/>
        <v>0</v>
      </c>
      <c r="CY28" s="80">
        <f t="shared" ca="1" si="97"/>
        <v>0</v>
      </c>
      <c r="CZ28" s="80">
        <f t="shared" ca="1" si="98"/>
        <v>0</v>
      </c>
      <c r="DA28" s="80">
        <f t="shared" ca="1" si="99"/>
        <v>0</v>
      </c>
      <c r="DB28" s="80">
        <f t="shared" ca="1" si="100"/>
        <v>0</v>
      </c>
      <c r="DC28" s="80">
        <f t="shared" ca="1" si="101"/>
        <v>0</v>
      </c>
      <c r="DD28" s="80">
        <f t="shared" ca="1" si="102"/>
        <v>0</v>
      </c>
      <c r="DE28" s="191">
        <f t="shared" si="57"/>
        <v>46</v>
      </c>
      <c r="DF28" s="80">
        <f t="shared" ca="1" si="58"/>
        <v>0</v>
      </c>
      <c r="DG28" s="80">
        <f t="shared" ca="1" si="59"/>
        <v>0</v>
      </c>
      <c r="DH28" s="80">
        <f t="shared" ca="1" si="60"/>
        <v>0</v>
      </c>
      <c r="DI28" s="80">
        <f t="shared" ca="1" si="61"/>
        <v>0</v>
      </c>
      <c r="DJ28" s="80">
        <f t="shared" ca="1" si="62"/>
        <v>0</v>
      </c>
      <c r="DK28" s="80">
        <f t="shared" ca="1" si="63"/>
        <v>0</v>
      </c>
      <c r="DL28" s="80">
        <f t="shared" ca="1" si="64"/>
        <v>0</v>
      </c>
      <c r="FD28" s="426"/>
      <c r="FE28" s="426"/>
      <c r="FF28" s="426"/>
      <c r="FG28" s="426"/>
      <c r="FH28" s="426"/>
      <c r="FI28" s="426"/>
      <c r="FJ28" s="426"/>
      <c r="FK28" s="426"/>
      <c r="FL28" s="426"/>
      <c r="FM28" s="426"/>
      <c r="FN28" s="426"/>
      <c r="FO28" s="426"/>
      <c r="FP28" s="426"/>
      <c r="FQ28" s="426"/>
      <c r="FR28" s="426"/>
      <c r="FS28" s="426"/>
      <c r="FT28" s="426"/>
      <c r="FU28" s="426"/>
    </row>
    <row r="29" spans="1:177" ht="94.5" customHeight="1" thickBot="1" x14ac:dyDescent="0.9">
      <c r="A29" s="359" t="s">
        <v>229</v>
      </c>
      <c r="B29" s="71" t="str">
        <f>overview_of_services!B27</f>
        <v>C-3</v>
      </c>
      <c r="C29" s="240" t="str">
        <f>overview_of_services!C27</f>
        <v>Information to occupants and facility managers</v>
      </c>
      <c r="D29" s="11" t="str">
        <f>overview_of_services!D27</f>
        <v>Report information regarding cooling system performance</v>
      </c>
      <c r="E29" s="268">
        <f>IF($H$2="A",overview_of_services!J27,IF($H$2="B",overview_of_services!K27,overview_of_services!L27))</f>
        <v>1</v>
      </c>
      <c r="F29" s="268">
        <f>IF('Building Information'!$G$50="","",'Building Information'!$G$50)</f>
        <v>0</v>
      </c>
      <c r="G29" s="268">
        <f>overview_of_services!N27</f>
        <v>1</v>
      </c>
      <c r="H29" s="419"/>
      <c r="I29" s="372">
        <v>1</v>
      </c>
      <c r="J29" s="269">
        <v>4</v>
      </c>
      <c r="K29" s="125">
        <v>1</v>
      </c>
      <c r="L29" s="247"/>
      <c r="M29" s="124">
        <f t="shared" si="105"/>
        <v>0</v>
      </c>
      <c r="N29" s="395" t="str">
        <f>IF(AND(U29=1,NOT(F29=2),OR(J29="",J29&lt;0,J29&gt;AC29,AND(M29&gt;0,OR(L29="",L29&lt;0,L29&gt;AC29)),K29&gt;1,K29&lt;0)),_general!$A$83,"")</f>
        <v/>
      </c>
      <c r="O29" s="56" t="str">
        <f>VLOOKUP($B29,overview_of_services!$B$4:$I$111,4,)</f>
        <v>None</v>
      </c>
      <c r="P29" s="56" t="str">
        <f>VLOOKUP($B29,overview_of_services!$B$4:$I$111,5,)</f>
        <v>Central or remote reporting of current performance KPIs (e.g. temperatures, submetering energy usage)</v>
      </c>
      <c r="Q29" s="56" t="str">
        <f>VLOOKUP($B29,overview_of_services!$B$4:$I$111,6,)</f>
        <v>Central or remote reporting of current performance KPIs and historical data</v>
      </c>
      <c r="R29" s="56" t="str">
        <f>VLOOKUP($B29,overview_of_services!$B$4:$I$111,7,)</f>
        <v>Central or remote reporting of performance evaluation including forecasting and/or benchmarking</v>
      </c>
      <c r="S29" s="56" t="str">
        <f>VLOOKUP($B29,overview_of_services!$B$4:$I$111,8,)</f>
        <v>Central or remote reporting of performance evaluation including forecasting and/or benchmarking; also including predictive management and fault detection</v>
      </c>
      <c r="T29" s="377">
        <f t="shared" si="32"/>
        <v>0</v>
      </c>
      <c r="U29" s="380">
        <f t="shared" si="67"/>
        <v>0</v>
      </c>
      <c r="X29" s="259"/>
      <c r="Y29" s="260"/>
      <c r="Z29" s="345">
        <f t="shared" si="68"/>
        <v>0</v>
      </c>
      <c r="AA29" s="270">
        <f t="shared" si="69"/>
        <v>0</v>
      </c>
      <c r="AB29" s="270">
        <f t="shared" si="70"/>
        <v>0</v>
      </c>
      <c r="AC29" s="76">
        <f t="shared" si="33"/>
        <v>4</v>
      </c>
      <c r="AD29" s="76">
        <f t="shared" si="71"/>
        <v>0</v>
      </c>
      <c r="AE29" s="76" t="str">
        <f>VLOOKUP($B29,overview_of_services!$B$4:$R$111,$AE$2,FALSE)</f>
        <v>C</v>
      </c>
      <c r="AF29" s="76">
        <f t="shared" ca="1" si="34"/>
        <v>133</v>
      </c>
      <c r="AG29" s="270">
        <f t="shared" ca="1" si="72"/>
        <v>0</v>
      </c>
      <c r="AH29" s="270">
        <f t="shared" ca="1" si="72"/>
        <v>0</v>
      </c>
      <c r="AI29" s="270">
        <f t="shared" ca="1" si="72"/>
        <v>0</v>
      </c>
      <c r="AJ29" s="270">
        <f t="shared" ca="1" si="72"/>
        <v>0</v>
      </c>
      <c r="AK29" s="270">
        <f t="shared" ca="1" si="72"/>
        <v>0</v>
      </c>
      <c r="AL29" s="270">
        <f t="shared" ca="1" si="72"/>
        <v>0</v>
      </c>
      <c r="AM29" s="270">
        <f t="shared" ca="1" si="72"/>
        <v>0</v>
      </c>
      <c r="AN29" s="270">
        <f t="shared" ca="1" si="36"/>
        <v>133</v>
      </c>
      <c r="AO29" s="270">
        <f t="shared" ca="1" si="73"/>
        <v>0</v>
      </c>
      <c r="AP29" s="270">
        <f t="shared" ca="1" si="73"/>
        <v>0</v>
      </c>
      <c r="AQ29" s="270">
        <f t="shared" ca="1" si="73"/>
        <v>0</v>
      </c>
      <c r="AR29" s="270">
        <f t="shared" ca="1" si="73"/>
        <v>0</v>
      </c>
      <c r="AS29" s="270">
        <f t="shared" ca="1" si="73"/>
        <v>0</v>
      </c>
      <c r="AT29" s="270">
        <f t="shared" ca="1" si="73"/>
        <v>0</v>
      </c>
      <c r="AU29" s="270">
        <f t="shared" ca="1" si="73"/>
        <v>0</v>
      </c>
      <c r="AV29" s="77"/>
      <c r="AW29" s="77" t="s">
        <v>1924</v>
      </c>
      <c r="AX29" s="78">
        <f>VLOOKUP(AE29,_general!$A$65:$B$73,2,FALSE)+$AX$4</f>
        <v>35</v>
      </c>
      <c r="AY29" s="79">
        <f t="shared" ca="1" si="74"/>
        <v>3.0389312230032446E-2</v>
      </c>
      <c r="AZ29" s="79">
        <f t="shared" ca="1" si="74"/>
        <v>4.0906058112019354E-2</v>
      </c>
      <c r="BA29" s="79">
        <f t="shared" ca="1" si="74"/>
        <v>0.16</v>
      </c>
      <c r="BB29" s="79">
        <f t="shared" ca="1" si="74"/>
        <v>0.1</v>
      </c>
      <c r="BC29" s="79">
        <f t="shared" ca="1" si="74"/>
        <v>0.16</v>
      </c>
      <c r="BD29" s="79">
        <f t="shared" ca="1" si="74"/>
        <v>3.099471451827714E-2</v>
      </c>
      <c r="BE29" s="79">
        <f t="shared" ca="1" si="74"/>
        <v>0.1142857142857143</v>
      </c>
      <c r="BF29" s="130"/>
      <c r="BG29" s="128">
        <f t="shared" ca="1" si="106"/>
        <v>0</v>
      </c>
      <c r="BH29" s="128">
        <f t="shared" ca="1" si="110"/>
        <v>0</v>
      </c>
      <c r="BI29" s="128">
        <f t="shared" ca="1" si="111"/>
        <v>0</v>
      </c>
      <c r="BJ29" s="128">
        <f t="shared" ca="1" si="112"/>
        <v>0</v>
      </c>
      <c r="BK29" s="128">
        <f t="shared" ca="1" si="113"/>
        <v>0</v>
      </c>
      <c r="BL29" s="128">
        <f t="shared" ca="1" si="114"/>
        <v>0</v>
      </c>
      <c r="BM29" s="128">
        <f t="shared" ca="1" si="115"/>
        <v>0</v>
      </c>
      <c r="BN29" s="132"/>
      <c r="BO29" s="128">
        <f t="shared" si="107"/>
        <v>0</v>
      </c>
      <c r="BP29" s="128">
        <f t="shared" si="116"/>
        <v>0</v>
      </c>
      <c r="BQ29" s="128">
        <f t="shared" si="117"/>
        <v>0</v>
      </c>
      <c r="BR29" s="128">
        <f t="shared" si="118"/>
        <v>0</v>
      </c>
      <c r="BS29" s="128">
        <f t="shared" si="119"/>
        <v>0</v>
      </c>
      <c r="BT29" s="128">
        <f t="shared" si="120"/>
        <v>0</v>
      </c>
      <c r="BU29" s="128">
        <f t="shared" si="121"/>
        <v>0</v>
      </c>
      <c r="BV29" s="128"/>
      <c r="BW29" s="277">
        <f t="shared" ca="1" si="87"/>
        <v>0</v>
      </c>
      <c r="BX29" s="277">
        <f t="shared" ca="1" si="88"/>
        <v>0</v>
      </c>
      <c r="BY29" s="277">
        <f t="shared" ca="1" si="89"/>
        <v>0</v>
      </c>
      <c r="BZ29" s="277">
        <f t="shared" ca="1" si="90"/>
        <v>0</v>
      </c>
      <c r="CA29" s="277">
        <f t="shared" ca="1" si="91"/>
        <v>0</v>
      </c>
      <c r="CB29" s="277">
        <f t="shared" ca="1" si="92"/>
        <v>0</v>
      </c>
      <c r="CC29" s="277">
        <f t="shared" ca="1" si="93"/>
        <v>0</v>
      </c>
      <c r="CD29" s="128"/>
      <c r="CE29" s="129">
        <f t="shared" si="94"/>
        <v>46</v>
      </c>
      <c r="CF29" s="80">
        <f t="shared" ca="1" si="42"/>
        <v>0</v>
      </c>
      <c r="CG29" s="80">
        <f t="shared" ca="1" si="43"/>
        <v>0</v>
      </c>
      <c r="CH29" s="80">
        <f t="shared" ca="1" si="44"/>
        <v>0</v>
      </c>
      <c r="CI29" s="80">
        <f t="shared" ca="1" si="45"/>
        <v>0</v>
      </c>
      <c r="CJ29" s="80">
        <f t="shared" ca="1" si="46"/>
        <v>0</v>
      </c>
      <c r="CK29" s="80">
        <f t="shared" ca="1" si="47"/>
        <v>0</v>
      </c>
      <c r="CL29" s="80">
        <f t="shared" ca="1" si="48"/>
        <v>0</v>
      </c>
      <c r="CM29" s="81"/>
      <c r="CN29" s="76" t="str">
        <f t="shared" si="95"/>
        <v>C</v>
      </c>
      <c r="CO29" s="76">
        <f t="shared" ca="1" si="136"/>
        <v>133</v>
      </c>
      <c r="CP29" s="270">
        <f t="shared" ca="1" si="137"/>
        <v>0</v>
      </c>
      <c r="CQ29" s="270">
        <f t="shared" ca="1" si="137"/>
        <v>0</v>
      </c>
      <c r="CR29" s="270">
        <f t="shared" ca="1" si="137"/>
        <v>0</v>
      </c>
      <c r="CS29" s="270">
        <f t="shared" ca="1" si="137"/>
        <v>0</v>
      </c>
      <c r="CT29" s="270">
        <f t="shared" ca="1" si="137"/>
        <v>0</v>
      </c>
      <c r="CU29" s="270">
        <f t="shared" ca="1" si="137"/>
        <v>0</v>
      </c>
      <c r="CV29" s="270">
        <f t="shared" ca="1" si="137"/>
        <v>0</v>
      </c>
      <c r="CW29" s="81"/>
      <c r="CX29" s="80">
        <f t="shared" ca="1" si="96"/>
        <v>0</v>
      </c>
      <c r="CY29" s="80">
        <f t="shared" ca="1" si="97"/>
        <v>0</v>
      </c>
      <c r="CZ29" s="80">
        <f t="shared" ca="1" si="98"/>
        <v>0</v>
      </c>
      <c r="DA29" s="80">
        <f t="shared" ca="1" si="99"/>
        <v>0</v>
      </c>
      <c r="DB29" s="80">
        <f t="shared" ca="1" si="100"/>
        <v>0</v>
      </c>
      <c r="DC29" s="80">
        <f t="shared" ca="1" si="101"/>
        <v>0</v>
      </c>
      <c r="DD29" s="80">
        <f t="shared" ca="1" si="102"/>
        <v>0</v>
      </c>
      <c r="DE29" s="191">
        <f t="shared" si="57"/>
        <v>46</v>
      </c>
      <c r="DF29" s="80">
        <f t="shared" ca="1" si="58"/>
        <v>0</v>
      </c>
      <c r="DG29" s="80">
        <f t="shared" ca="1" si="59"/>
        <v>0</v>
      </c>
      <c r="DH29" s="80">
        <f t="shared" ca="1" si="60"/>
        <v>0</v>
      </c>
      <c r="DI29" s="80">
        <f t="shared" ca="1" si="61"/>
        <v>0</v>
      </c>
      <c r="DJ29" s="80">
        <f t="shared" ca="1" si="62"/>
        <v>0</v>
      </c>
      <c r="DK29" s="80">
        <f t="shared" ca="1" si="63"/>
        <v>0</v>
      </c>
      <c r="DL29" s="80">
        <f t="shared" ca="1" si="64"/>
        <v>0</v>
      </c>
      <c r="FD29" s="426"/>
      <c r="FE29" s="426"/>
      <c r="FF29" s="426"/>
      <c r="FG29" s="426"/>
      <c r="FH29" s="426"/>
      <c r="FI29" s="426"/>
      <c r="FJ29" s="426"/>
      <c r="FK29" s="426"/>
      <c r="FL29" s="426"/>
      <c r="FM29" s="426"/>
      <c r="FN29" s="426"/>
      <c r="FO29" s="426"/>
      <c r="FP29" s="426"/>
      <c r="FQ29" s="426"/>
      <c r="FR29" s="426"/>
      <c r="FS29" s="426"/>
      <c r="FT29" s="426"/>
      <c r="FU29" s="426"/>
    </row>
    <row r="30" spans="1:177" ht="100.5" customHeight="1" thickBot="1" x14ac:dyDescent="0.9">
      <c r="A30" s="359" t="s">
        <v>229</v>
      </c>
      <c r="B30" s="71" t="str">
        <f>overview_of_services!B28</f>
        <v>C-4</v>
      </c>
      <c r="C30" s="240" t="str">
        <f>overview_of_services!C28</f>
        <v>Flexibility and grid interaction</v>
      </c>
      <c r="D30" s="11" t="str">
        <f>overview_of_services!D28</f>
        <v>Flexibility and grid interaction</v>
      </c>
      <c r="E30" s="268">
        <f>IF($H$2="A",overview_of_services!J28,IF($H$2="B",overview_of_services!K28,overview_of_services!L28))</f>
        <v>1</v>
      </c>
      <c r="F30" s="268">
        <f>IF('Building Information'!$G$50="","",'Building Information'!$G$50)</f>
        <v>0</v>
      </c>
      <c r="G30" s="268">
        <f>overview_of_services!N28</f>
        <v>1</v>
      </c>
      <c r="H30" s="419"/>
      <c r="I30" s="372">
        <v>1</v>
      </c>
      <c r="J30" s="269">
        <v>4</v>
      </c>
      <c r="K30" s="125">
        <v>1</v>
      </c>
      <c r="L30" s="247"/>
      <c r="M30" s="124">
        <f t="shared" si="105"/>
        <v>0</v>
      </c>
      <c r="N30" s="395" t="str">
        <f>IF(AND(U30=1,NOT(F30=2),OR(J30="",J30&lt;0,J30&gt;AC30,AND(M30&gt;0,OR(L30="",L30&lt;0,L30&gt;AC30)),K30&gt;1,K30&lt;0)),_general!$A$83,"")</f>
        <v/>
      </c>
      <c r="O30" s="56" t="str">
        <f>VLOOKUP($B30,overview_of_services!$B$4:$I$111,4,)</f>
        <v>No automatic control</v>
      </c>
      <c r="P30" s="56" t="str">
        <f>VLOOKUP($B30,overview_of_services!$B$4:$I$111,5,)</f>
        <v>Scheduled operation of cooling system</v>
      </c>
      <c r="Q30" s="56" t="str">
        <f>VLOOKUP($B30,overview_of_services!$B$4:$I$111,6,)</f>
        <v>Self-learning optimal control of cooling system</v>
      </c>
      <c r="R30" s="56" t="str">
        <f>VLOOKUP($B30,overview_of_services!$B$4:$I$111,7,)</f>
        <v xml:space="preserve">Cooling system capable of flexible control through grid signals (e.g. DSM) </v>
      </c>
      <c r="S30" s="56" t="str">
        <f>VLOOKUP($B30,overview_of_services!$B$4:$I$111,8,)</f>
        <v>Optimized control of  cooling system based on local predictions and grid signals (e.g. through model predictive control)</v>
      </c>
      <c r="T30" s="377">
        <f t="shared" si="32"/>
        <v>0</v>
      </c>
      <c r="U30" s="380">
        <f t="shared" si="67"/>
        <v>0</v>
      </c>
      <c r="X30" s="259"/>
      <c r="Y30" s="260"/>
      <c r="Z30" s="345">
        <f t="shared" si="68"/>
        <v>0</v>
      </c>
      <c r="AA30" s="270">
        <f t="shared" si="69"/>
        <v>0</v>
      </c>
      <c r="AB30" s="270">
        <f t="shared" si="70"/>
        <v>0</v>
      </c>
      <c r="AC30" s="76">
        <f t="shared" si="33"/>
        <v>4</v>
      </c>
      <c r="AD30" s="76">
        <f t="shared" si="71"/>
        <v>0</v>
      </c>
      <c r="AE30" s="76" t="str">
        <f>VLOOKUP($B30,overview_of_services!$B$4:$R$111,$AE$2,FALSE)</f>
        <v>C</v>
      </c>
      <c r="AF30" s="76">
        <f t="shared" ca="1" si="34"/>
        <v>147</v>
      </c>
      <c r="AG30" s="270">
        <f t="shared" ca="1" si="72"/>
        <v>0</v>
      </c>
      <c r="AH30" s="270">
        <f t="shared" ca="1" si="72"/>
        <v>0</v>
      </c>
      <c r="AI30" s="270">
        <f t="shared" ca="1" si="72"/>
        <v>0</v>
      </c>
      <c r="AJ30" s="270">
        <f t="shared" ca="1" si="72"/>
        <v>0</v>
      </c>
      <c r="AK30" s="270">
        <f t="shared" ca="1" si="72"/>
        <v>0</v>
      </c>
      <c r="AL30" s="270">
        <f t="shared" ca="1" si="72"/>
        <v>0</v>
      </c>
      <c r="AM30" s="270">
        <f t="shared" ca="1" si="72"/>
        <v>0</v>
      </c>
      <c r="AN30" s="270">
        <f t="shared" ca="1" si="36"/>
        <v>147</v>
      </c>
      <c r="AO30" s="270">
        <f t="shared" ca="1" si="73"/>
        <v>0</v>
      </c>
      <c r="AP30" s="270">
        <f t="shared" ca="1" si="73"/>
        <v>0</v>
      </c>
      <c r="AQ30" s="270">
        <f t="shared" ca="1" si="73"/>
        <v>0</v>
      </c>
      <c r="AR30" s="270">
        <f t="shared" ca="1" si="73"/>
        <v>0</v>
      </c>
      <c r="AS30" s="270">
        <f t="shared" ca="1" si="73"/>
        <v>0</v>
      </c>
      <c r="AT30" s="270">
        <f t="shared" ca="1" si="73"/>
        <v>0</v>
      </c>
      <c r="AU30" s="270">
        <f t="shared" ca="1" si="73"/>
        <v>0</v>
      </c>
      <c r="AV30" s="77"/>
      <c r="AW30" s="77" t="s">
        <v>1924</v>
      </c>
      <c r="AX30" s="78">
        <f>VLOOKUP(AE30,_general!$A$65:$B$73,2,FALSE)+$AX$4</f>
        <v>35</v>
      </c>
      <c r="AY30" s="79">
        <f t="shared" ca="1" si="74"/>
        <v>3.0389312230032446E-2</v>
      </c>
      <c r="AZ30" s="79">
        <f t="shared" ca="1" si="74"/>
        <v>4.0906058112019354E-2</v>
      </c>
      <c r="BA30" s="79">
        <f t="shared" ca="1" si="74"/>
        <v>0.16</v>
      </c>
      <c r="BB30" s="79">
        <f t="shared" ca="1" si="74"/>
        <v>0.1</v>
      </c>
      <c r="BC30" s="79">
        <f t="shared" ca="1" si="74"/>
        <v>0.16</v>
      </c>
      <c r="BD30" s="79">
        <f t="shared" ca="1" si="74"/>
        <v>3.099471451827714E-2</v>
      </c>
      <c r="BE30" s="79">
        <f t="shared" ca="1" si="74"/>
        <v>0.1142857142857143</v>
      </c>
      <c r="BF30" s="130"/>
      <c r="BG30" s="128">
        <f t="shared" ca="1" si="106"/>
        <v>0</v>
      </c>
      <c r="BH30" s="128">
        <f t="shared" ca="1" si="110"/>
        <v>0</v>
      </c>
      <c r="BI30" s="128">
        <f t="shared" ca="1" si="111"/>
        <v>0</v>
      </c>
      <c r="BJ30" s="128">
        <f t="shared" ca="1" si="112"/>
        <v>0</v>
      </c>
      <c r="BK30" s="128">
        <f t="shared" ca="1" si="113"/>
        <v>0</v>
      </c>
      <c r="BL30" s="128">
        <f t="shared" ca="1" si="114"/>
        <v>0</v>
      </c>
      <c r="BM30" s="128">
        <f t="shared" ca="1" si="115"/>
        <v>0</v>
      </c>
      <c r="BN30" s="132"/>
      <c r="BO30" s="128">
        <f t="shared" si="107"/>
        <v>0</v>
      </c>
      <c r="BP30" s="128">
        <f t="shared" si="116"/>
        <v>0</v>
      </c>
      <c r="BQ30" s="128">
        <f t="shared" si="117"/>
        <v>0</v>
      </c>
      <c r="BR30" s="128">
        <f t="shared" si="118"/>
        <v>0</v>
      </c>
      <c r="BS30" s="128">
        <f t="shared" si="119"/>
        <v>0</v>
      </c>
      <c r="BT30" s="128">
        <f t="shared" si="120"/>
        <v>0</v>
      </c>
      <c r="BU30" s="128">
        <f t="shared" si="121"/>
        <v>0</v>
      </c>
      <c r="BV30" s="128"/>
      <c r="BW30" s="277">
        <f t="shared" ca="1" si="87"/>
        <v>0</v>
      </c>
      <c r="BX30" s="277">
        <f t="shared" ca="1" si="88"/>
        <v>0</v>
      </c>
      <c r="BY30" s="277">
        <f t="shared" ca="1" si="89"/>
        <v>0</v>
      </c>
      <c r="BZ30" s="277">
        <f t="shared" ca="1" si="90"/>
        <v>0</v>
      </c>
      <c r="CA30" s="277">
        <f t="shared" ca="1" si="91"/>
        <v>0</v>
      </c>
      <c r="CB30" s="277">
        <f t="shared" ca="1" si="92"/>
        <v>0</v>
      </c>
      <c r="CC30" s="277">
        <f t="shared" ca="1" si="93"/>
        <v>0</v>
      </c>
      <c r="CD30" s="128"/>
      <c r="CE30" s="129">
        <f t="shared" si="94"/>
        <v>46</v>
      </c>
      <c r="CF30" s="80">
        <f t="shared" ca="1" si="42"/>
        <v>0</v>
      </c>
      <c r="CG30" s="80">
        <f t="shared" ca="1" si="43"/>
        <v>0</v>
      </c>
      <c r="CH30" s="80">
        <f t="shared" ca="1" si="44"/>
        <v>0</v>
      </c>
      <c r="CI30" s="80">
        <f t="shared" ca="1" si="45"/>
        <v>0</v>
      </c>
      <c r="CJ30" s="80">
        <f t="shared" ca="1" si="46"/>
        <v>0</v>
      </c>
      <c r="CK30" s="80">
        <f t="shared" ca="1" si="47"/>
        <v>0</v>
      </c>
      <c r="CL30" s="80">
        <f t="shared" ca="1" si="48"/>
        <v>0</v>
      </c>
      <c r="CM30" s="81"/>
      <c r="CN30" s="76" t="str">
        <f t="shared" si="95"/>
        <v>C</v>
      </c>
      <c r="CO30" s="76">
        <f t="shared" ca="1" si="136"/>
        <v>147</v>
      </c>
      <c r="CP30" s="270">
        <f t="shared" ca="1" si="137"/>
        <v>0</v>
      </c>
      <c r="CQ30" s="270">
        <f t="shared" ca="1" si="137"/>
        <v>0</v>
      </c>
      <c r="CR30" s="270">
        <f t="shared" ca="1" si="137"/>
        <v>0</v>
      </c>
      <c r="CS30" s="270">
        <f t="shared" ca="1" si="137"/>
        <v>0</v>
      </c>
      <c r="CT30" s="270">
        <f t="shared" ca="1" si="137"/>
        <v>0</v>
      </c>
      <c r="CU30" s="270">
        <f t="shared" ca="1" si="137"/>
        <v>0</v>
      </c>
      <c r="CV30" s="270">
        <f t="shared" ca="1" si="137"/>
        <v>0</v>
      </c>
      <c r="CW30" s="81"/>
      <c r="CX30" s="80">
        <f t="shared" ca="1" si="96"/>
        <v>0</v>
      </c>
      <c r="CY30" s="80">
        <f t="shared" ca="1" si="97"/>
        <v>0</v>
      </c>
      <c r="CZ30" s="80">
        <f t="shared" ca="1" si="98"/>
        <v>0</v>
      </c>
      <c r="DA30" s="80">
        <f t="shared" ca="1" si="99"/>
        <v>0</v>
      </c>
      <c r="DB30" s="80">
        <f t="shared" ca="1" si="100"/>
        <v>0</v>
      </c>
      <c r="DC30" s="80">
        <f t="shared" ca="1" si="101"/>
        <v>0</v>
      </c>
      <c r="DD30" s="80">
        <f t="shared" ca="1" si="102"/>
        <v>0</v>
      </c>
      <c r="DE30" s="191">
        <f t="shared" si="57"/>
        <v>46</v>
      </c>
      <c r="DF30" s="80">
        <f t="shared" ca="1" si="58"/>
        <v>0</v>
      </c>
      <c r="DG30" s="80">
        <f t="shared" ca="1" si="59"/>
        <v>0</v>
      </c>
      <c r="DH30" s="80">
        <f t="shared" ca="1" si="60"/>
        <v>0</v>
      </c>
      <c r="DI30" s="80">
        <f t="shared" ca="1" si="61"/>
        <v>0</v>
      </c>
      <c r="DJ30" s="80">
        <f t="shared" ca="1" si="62"/>
        <v>0</v>
      </c>
      <c r="DK30" s="80">
        <f t="shared" ca="1" si="63"/>
        <v>0</v>
      </c>
      <c r="DL30" s="80">
        <f t="shared" ca="1" si="64"/>
        <v>0</v>
      </c>
      <c r="FD30" s="426"/>
      <c r="FE30" s="426"/>
      <c r="FF30" s="426"/>
      <c r="FG30" s="426"/>
      <c r="FH30" s="426"/>
      <c r="FI30" s="426"/>
      <c r="FJ30" s="426"/>
      <c r="FK30" s="426"/>
      <c r="FL30" s="426"/>
      <c r="FM30" s="426"/>
      <c r="FN30" s="426"/>
      <c r="FO30" s="426"/>
      <c r="FP30" s="426"/>
      <c r="FQ30" s="426"/>
      <c r="FR30" s="426"/>
      <c r="FS30" s="426"/>
      <c r="FT30" s="426"/>
      <c r="FU30" s="426"/>
    </row>
    <row r="31" spans="1:177" ht="118.75" thickBot="1" x14ac:dyDescent="0.9">
      <c r="A31" s="359" t="s">
        <v>229</v>
      </c>
      <c r="B31" s="72" t="str">
        <f>overview_of_services!B29</f>
        <v>V-1a</v>
      </c>
      <c r="C31" s="241" t="str">
        <f>overview_of_services!C29</f>
        <v>Air flow control</v>
      </c>
      <c r="D31" s="12" t="str">
        <f>overview_of_services!D29</f>
        <v>Supply air flow control at the room level</v>
      </c>
      <c r="E31" s="268">
        <f>IF($H$2="A",overview_of_services!J29,IF($H$2="B",overview_of_services!K29,overview_of_services!L29))</f>
        <v>1</v>
      </c>
      <c r="F31" s="268">
        <f>IF('Building Information'!$G$51="","",'Building Information'!$G$51)</f>
        <v>1</v>
      </c>
      <c r="G31" s="268">
        <f>overview_of_services!N29</f>
        <v>1</v>
      </c>
      <c r="H31" s="419"/>
      <c r="I31" s="372">
        <v>1</v>
      </c>
      <c r="J31" s="269">
        <v>4</v>
      </c>
      <c r="K31" s="125">
        <v>1</v>
      </c>
      <c r="L31" s="247"/>
      <c r="M31" s="124">
        <f t="shared" si="105"/>
        <v>0</v>
      </c>
      <c r="N31" s="395" t="str">
        <f>IF(AND(U31=1,NOT(F31=2),OR(J31="",J31&lt;0,J31&gt;AC31,AND(M31&gt;0,OR(L31="",L31&lt;0,L31&gt;AC31)),K31&gt;1,K31&lt;0)),_general!$A$83,"")</f>
        <v/>
      </c>
      <c r="O31" s="56" t="str">
        <f>VLOOKUP($B31,overview_of_services!$B$4:$I$111,4,)</f>
        <v>No ventilation system or manual control</v>
      </c>
      <c r="P31" s="56" t="str">
        <f>VLOOKUP($B31,overview_of_services!$B$4:$I$111,5,)</f>
        <v>Clock control</v>
      </c>
      <c r="Q31" s="56" t="str">
        <f>VLOOKUP($B31,overview_of_services!$B$4:$I$111,6,)</f>
        <v>Occupancy detection control</v>
      </c>
      <c r="R31" s="56" t="str">
        <f>VLOOKUP($B31,overview_of_services!$B$4:$I$111,7,)</f>
        <v>Central Demand Control based on air quality sensors (CO2, VOC, humidity, ...)</v>
      </c>
      <c r="S31" s="56" t="str">
        <f>VLOOKUP($B31,overview_of_services!$B$4:$I$111,8,)</f>
        <v>Local Demand Control based on air quality sensors (CO2, VOC,...) with local flow from/to the zone regulated by dampers</v>
      </c>
      <c r="T31" s="377">
        <f t="shared" si="32"/>
        <v>1</v>
      </c>
      <c r="U31" s="380">
        <f t="shared" si="67"/>
        <v>1</v>
      </c>
      <c r="X31" s="259"/>
      <c r="Y31" s="738" t="s">
        <v>1971</v>
      </c>
      <c r="Z31" s="345">
        <f t="shared" si="68"/>
        <v>1</v>
      </c>
      <c r="AA31" s="270">
        <f t="shared" si="69"/>
        <v>4</v>
      </c>
      <c r="AB31" s="270">
        <f t="shared" si="70"/>
        <v>0</v>
      </c>
      <c r="AC31" s="76">
        <f t="shared" si="33"/>
        <v>4</v>
      </c>
      <c r="AD31" s="76">
        <f t="shared" si="71"/>
        <v>4</v>
      </c>
      <c r="AE31" s="76" t="str">
        <f>VLOOKUP($B31,overview_of_services!$B$4:$R$111,$AE$2,FALSE)</f>
        <v>V</v>
      </c>
      <c r="AF31" s="76">
        <f t="shared" ca="1" si="34"/>
        <v>12</v>
      </c>
      <c r="AG31" s="270">
        <f t="shared" ca="1" si="72"/>
        <v>3</v>
      </c>
      <c r="AH31" s="270">
        <f t="shared" ca="1" si="72"/>
        <v>0</v>
      </c>
      <c r="AI31" s="270">
        <f t="shared" ca="1" si="72"/>
        <v>3</v>
      </c>
      <c r="AJ31" s="270">
        <f t="shared" ca="1" si="72"/>
        <v>3</v>
      </c>
      <c r="AK31" s="270">
        <f t="shared" ca="1" si="72"/>
        <v>3</v>
      </c>
      <c r="AL31" s="270">
        <f t="shared" ca="1" si="72"/>
        <v>0</v>
      </c>
      <c r="AM31" s="270">
        <f t="shared" ca="1" si="72"/>
        <v>0</v>
      </c>
      <c r="AN31" s="270">
        <f t="shared" ca="1" si="36"/>
        <v>8</v>
      </c>
      <c r="AO31" s="270">
        <f t="shared" ca="1" si="73"/>
        <v>0</v>
      </c>
      <c r="AP31" s="270">
        <f t="shared" ca="1" si="73"/>
        <v>0</v>
      </c>
      <c r="AQ31" s="270">
        <f t="shared" ca="1" si="73"/>
        <v>0</v>
      </c>
      <c r="AR31" s="270">
        <f t="shared" ca="1" si="73"/>
        <v>0</v>
      </c>
      <c r="AS31" s="270">
        <f t="shared" ca="1" si="73"/>
        <v>0</v>
      </c>
      <c r="AT31" s="270">
        <f t="shared" ca="1" si="73"/>
        <v>0</v>
      </c>
      <c r="AU31" s="270">
        <f t="shared" ca="1" si="73"/>
        <v>0</v>
      </c>
      <c r="AV31" s="77"/>
      <c r="AW31" s="77" t="s">
        <v>1924</v>
      </c>
      <c r="AX31" s="78">
        <f>VLOOKUP(AE31,_general!$A$65:$B$73,2,FALSE)+$AX$4</f>
        <v>36</v>
      </c>
      <c r="AY31" s="79">
        <f t="shared" ca="1" si="74"/>
        <v>0.17817197539535312</v>
      </c>
      <c r="AZ31" s="79">
        <f t="shared" ca="1" si="74"/>
        <v>0</v>
      </c>
      <c r="BA31" s="79">
        <f t="shared" ca="1" si="74"/>
        <v>0.16</v>
      </c>
      <c r="BB31" s="79">
        <f t="shared" ca="1" si="74"/>
        <v>0.1</v>
      </c>
      <c r="BC31" s="79">
        <f t="shared" ca="1" si="74"/>
        <v>0.16</v>
      </c>
      <c r="BD31" s="79">
        <f t="shared" ca="1" si="74"/>
        <v>0.18172143781124897</v>
      </c>
      <c r="BE31" s="79">
        <f t="shared" ca="1" si="74"/>
        <v>0.1142857142857143</v>
      </c>
      <c r="BF31" s="130"/>
      <c r="BG31" s="128">
        <f t="shared" ca="1" si="106"/>
        <v>0.53451592618605936</v>
      </c>
      <c r="BH31" s="128">
        <f t="shared" ca="1" si="110"/>
        <v>0</v>
      </c>
      <c r="BI31" s="128">
        <f t="shared" ca="1" si="111"/>
        <v>0.48</v>
      </c>
      <c r="BJ31" s="128">
        <f t="shared" ca="1" si="112"/>
        <v>0.30000000000000004</v>
      </c>
      <c r="BK31" s="128">
        <f t="shared" ca="1" si="113"/>
        <v>0.48</v>
      </c>
      <c r="BL31" s="128">
        <f t="shared" ca="1" si="114"/>
        <v>0</v>
      </c>
      <c r="BM31" s="128">
        <f t="shared" ca="1" si="115"/>
        <v>0</v>
      </c>
      <c r="BN31" s="132"/>
      <c r="BO31" s="128">
        <f t="shared" si="107"/>
        <v>0</v>
      </c>
      <c r="BP31" s="128">
        <f t="shared" si="116"/>
        <v>0</v>
      </c>
      <c r="BQ31" s="128">
        <f t="shared" si="117"/>
        <v>0</v>
      </c>
      <c r="BR31" s="128">
        <f t="shared" si="118"/>
        <v>0</v>
      </c>
      <c r="BS31" s="128">
        <f t="shared" si="119"/>
        <v>0</v>
      </c>
      <c r="BT31" s="128">
        <f t="shared" si="120"/>
        <v>0</v>
      </c>
      <c r="BU31" s="128">
        <f t="shared" si="121"/>
        <v>0</v>
      </c>
      <c r="BV31" s="128"/>
      <c r="BW31" s="277">
        <f t="shared" ca="1" si="87"/>
        <v>0.53451592618605936</v>
      </c>
      <c r="BX31" s="277">
        <f t="shared" ca="1" si="88"/>
        <v>0</v>
      </c>
      <c r="BY31" s="277">
        <f t="shared" ca="1" si="89"/>
        <v>0.48</v>
      </c>
      <c r="BZ31" s="277">
        <f t="shared" ca="1" si="90"/>
        <v>0.30000000000000004</v>
      </c>
      <c r="CA31" s="277">
        <f t="shared" ca="1" si="91"/>
        <v>0.48</v>
      </c>
      <c r="CB31" s="277">
        <f t="shared" ca="1" si="92"/>
        <v>0</v>
      </c>
      <c r="CC31" s="277">
        <f t="shared" ca="1" si="93"/>
        <v>0</v>
      </c>
      <c r="CD31" s="128"/>
      <c r="CE31" s="129">
        <f t="shared" si="94"/>
        <v>46</v>
      </c>
      <c r="CF31" s="80">
        <f t="shared" ca="1" si="42"/>
        <v>8.9085987697676561E-2</v>
      </c>
      <c r="CG31" s="80">
        <f t="shared" ca="1" si="43"/>
        <v>0</v>
      </c>
      <c r="CH31" s="80">
        <f t="shared" ca="1" si="44"/>
        <v>3.9999999999999994E-2</v>
      </c>
      <c r="CI31" s="80">
        <f t="shared" ca="1" si="45"/>
        <v>2.5000000000000001E-2</v>
      </c>
      <c r="CJ31" s="80">
        <f t="shared" ca="1" si="46"/>
        <v>3.9999999999999994E-2</v>
      </c>
      <c r="CK31" s="80">
        <f t="shared" ca="1" si="47"/>
        <v>0</v>
      </c>
      <c r="CL31" s="80">
        <f t="shared" ca="1" si="48"/>
        <v>0</v>
      </c>
      <c r="CM31" s="81"/>
      <c r="CN31" s="76" t="str">
        <f t="shared" si="95"/>
        <v>V</v>
      </c>
      <c r="CO31" s="76">
        <f t="shared" ca="1" si="136"/>
        <v>12</v>
      </c>
      <c r="CP31" s="270">
        <f t="shared" ca="1" si="137"/>
        <v>3</v>
      </c>
      <c r="CQ31" s="270">
        <f t="shared" ca="1" si="137"/>
        <v>0</v>
      </c>
      <c r="CR31" s="270">
        <f t="shared" ca="1" si="137"/>
        <v>3</v>
      </c>
      <c r="CS31" s="270">
        <f t="shared" ca="1" si="137"/>
        <v>3</v>
      </c>
      <c r="CT31" s="270">
        <f t="shared" ca="1" si="137"/>
        <v>3</v>
      </c>
      <c r="CU31" s="270">
        <f t="shared" ca="1" si="137"/>
        <v>0</v>
      </c>
      <c r="CV31" s="270">
        <f t="shared" ca="1" si="137"/>
        <v>0</v>
      </c>
      <c r="CW31" s="81"/>
      <c r="CX31" s="80">
        <f t="shared" ca="1" si="96"/>
        <v>0.53451592618605936</v>
      </c>
      <c r="CY31" s="80">
        <f t="shared" ca="1" si="97"/>
        <v>0</v>
      </c>
      <c r="CZ31" s="80">
        <f t="shared" ca="1" si="98"/>
        <v>0.48</v>
      </c>
      <c r="DA31" s="80">
        <f t="shared" ca="1" si="99"/>
        <v>0.30000000000000004</v>
      </c>
      <c r="DB31" s="80">
        <f t="shared" ca="1" si="100"/>
        <v>0.48</v>
      </c>
      <c r="DC31" s="80">
        <f t="shared" ca="1" si="101"/>
        <v>0</v>
      </c>
      <c r="DD31" s="80">
        <f t="shared" ca="1" si="102"/>
        <v>0</v>
      </c>
      <c r="DE31" s="191">
        <f t="shared" si="57"/>
        <v>46</v>
      </c>
      <c r="DF31" s="80">
        <f t="shared" ca="1" si="58"/>
        <v>8.9085987697676561E-2</v>
      </c>
      <c r="DG31" s="80">
        <f t="shared" ca="1" si="59"/>
        <v>0</v>
      </c>
      <c r="DH31" s="80">
        <f t="shared" ca="1" si="60"/>
        <v>3.9999999999999994E-2</v>
      </c>
      <c r="DI31" s="80">
        <f t="shared" ca="1" si="61"/>
        <v>2.5000000000000001E-2</v>
      </c>
      <c r="DJ31" s="80">
        <f t="shared" ca="1" si="62"/>
        <v>3.9999999999999994E-2</v>
      </c>
      <c r="DK31" s="80">
        <f t="shared" ca="1" si="63"/>
        <v>0</v>
      </c>
      <c r="DL31" s="80">
        <f t="shared" ca="1" si="64"/>
        <v>0</v>
      </c>
      <c r="FD31" s="426"/>
      <c r="FE31" s="426"/>
      <c r="FF31" s="426"/>
      <c r="FG31" s="426"/>
      <c r="FH31" s="426"/>
      <c r="FI31" s="426"/>
      <c r="FJ31" s="426"/>
      <c r="FK31" s="426"/>
      <c r="FL31" s="426"/>
      <c r="FM31" s="426"/>
      <c r="FN31" s="426"/>
      <c r="FO31" s="426"/>
      <c r="FP31" s="426"/>
      <c r="FQ31" s="426"/>
      <c r="FR31" s="426"/>
      <c r="FS31" s="426"/>
      <c r="FT31" s="426"/>
      <c r="FU31" s="426"/>
    </row>
    <row r="32" spans="1:177" ht="148.25" thickBot="1" x14ac:dyDescent="0.9">
      <c r="A32" s="359" t="s">
        <v>229</v>
      </c>
      <c r="B32" s="72" t="str">
        <f>overview_of_services!B30</f>
        <v>V-1c</v>
      </c>
      <c r="C32" s="241" t="str">
        <f>overview_of_services!C30</f>
        <v>Air flow control</v>
      </c>
      <c r="D32" s="12" t="str">
        <f>overview_of_services!D30</f>
        <v>Air flow or pressure control at the air handler level</v>
      </c>
      <c r="E32" s="268">
        <f>IF($H$2="A",overview_of_services!J30,IF($H$2="B",overview_of_services!K30,overview_of_services!L30))</f>
        <v>1</v>
      </c>
      <c r="F32" s="268">
        <f>IF('Building Information'!$G$51="","",'Building Information'!$G$51)</f>
        <v>1</v>
      </c>
      <c r="G32" s="268">
        <f>overview_of_services!N30</f>
        <v>0</v>
      </c>
      <c r="H32" s="419"/>
      <c r="I32" s="372">
        <v>1</v>
      </c>
      <c r="J32" s="269">
        <v>4</v>
      </c>
      <c r="K32" s="125">
        <v>1</v>
      </c>
      <c r="L32" s="247"/>
      <c r="M32" s="124">
        <f t="shared" si="105"/>
        <v>0</v>
      </c>
      <c r="N32" s="395" t="str">
        <f>IF(AND(U32=1,NOT(F32=2),OR(J32="",J32&lt;0,J32&gt;AC32,AND(M32&gt;0,OR(L32="",L32&lt;0,L32&gt;AC32)),K32&gt;1,K32&lt;0)),_general!$A$83,"")</f>
        <v/>
      </c>
      <c r="O32" s="56" t="str">
        <f>VLOOKUP($B32,overview_of_services!$B$4:$I$111,4,)</f>
        <v>No automatic control: Continuously supplies of air flow for a maximum load of all rooms</v>
      </c>
      <c r="P32" s="56" t="str">
        <f>VLOOKUP($B32,overview_of_services!$B$4:$I$111,5,)</f>
        <v>On off time control: Continuously supplies of air flow for a maximum load of all rooms during nominal occupancy time</v>
      </c>
      <c r="Q32" s="56" t="str">
        <f>VLOOKUP($B32,overview_of_services!$B$4:$I$111,6,)</f>
        <v>Multi-stage control: To reduce the auxiliary energy demand of the fan</v>
      </c>
      <c r="R32" s="56" t="str">
        <f>VLOOKUP($B32,overview_of_services!$B$4:$I$111,7,)</f>
        <v>Automatic flow or pressure control without pressure reset: Load dependent supplies of air flow for the demand of all connected rooms.</v>
      </c>
      <c r="S32" s="56" t="str">
        <f>VLOOKUP($B32,overview_of_services!$B$4:$I$111,8,)</f>
        <v>Automatic flow or pressure control with pressure reset: Load dependent supplies of air flow for the demand of all connected rooms (for variable air volume systems with VFD).</v>
      </c>
      <c r="T32" s="377">
        <f t="shared" si="32"/>
        <v>1</v>
      </c>
      <c r="U32" s="380">
        <f t="shared" si="67"/>
        <v>1</v>
      </c>
      <c r="X32" s="259"/>
      <c r="Y32" s="260"/>
      <c r="Z32" s="345">
        <f t="shared" si="68"/>
        <v>1</v>
      </c>
      <c r="AA32" s="270">
        <f t="shared" si="69"/>
        <v>4</v>
      </c>
      <c r="AB32" s="270">
        <f t="shared" si="70"/>
        <v>0</v>
      </c>
      <c r="AC32" s="76">
        <f t="shared" si="33"/>
        <v>4</v>
      </c>
      <c r="AD32" s="76">
        <f t="shared" si="71"/>
        <v>4</v>
      </c>
      <c r="AE32" s="76" t="str">
        <f>VLOOKUP($B32,overview_of_services!$B$4:$R$111,$AE$2,FALSE)</f>
        <v>V</v>
      </c>
      <c r="AF32" s="76">
        <f t="shared" ca="1" si="34"/>
        <v>28</v>
      </c>
      <c r="AG32" s="270">
        <f t="shared" ca="1" si="72"/>
        <v>3</v>
      </c>
      <c r="AH32" s="270">
        <f t="shared" ca="1" si="72"/>
        <v>0</v>
      </c>
      <c r="AI32" s="270">
        <f t="shared" ca="1" si="72"/>
        <v>0</v>
      </c>
      <c r="AJ32" s="270">
        <f t="shared" ca="1" si="72"/>
        <v>0</v>
      </c>
      <c r="AK32" s="270">
        <f t="shared" ca="1" si="72"/>
        <v>0</v>
      </c>
      <c r="AL32" s="270">
        <f t="shared" ca="1" si="72"/>
        <v>0</v>
      </c>
      <c r="AM32" s="270">
        <f t="shared" ca="1" si="72"/>
        <v>0</v>
      </c>
      <c r="AN32" s="270">
        <f t="shared" ca="1" si="36"/>
        <v>24</v>
      </c>
      <c r="AO32" s="270">
        <f t="shared" ca="1" si="73"/>
        <v>0</v>
      </c>
      <c r="AP32" s="270">
        <f t="shared" ca="1" si="73"/>
        <v>0</v>
      </c>
      <c r="AQ32" s="270">
        <f t="shared" ca="1" si="73"/>
        <v>0</v>
      </c>
      <c r="AR32" s="270">
        <f t="shared" ca="1" si="73"/>
        <v>0</v>
      </c>
      <c r="AS32" s="270">
        <f t="shared" ca="1" si="73"/>
        <v>0</v>
      </c>
      <c r="AT32" s="270">
        <f t="shared" ca="1" si="73"/>
        <v>0</v>
      </c>
      <c r="AU32" s="270">
        <f t="shared" ca="1" si="73"/>
        <v>0</v>
      </c>
      <c r="AV32" s="77"/>
      <c r="AW32" s="77" t="s">
        <v>1924</v>
      </c>
      <c r="AX32" s="78">
        <f>VLOOKUP(AE32,_general!$A$65:$B$73,2,FALSE)+$AX$4</f>
        <v>36</v>
      </c>
      <c r="AY32" s="79">
        <f t="shared" ca="1" si="74"/>
        <v>0.17817197539535312</v>
      </c>
      <c r="AZ32" s="79">
        <f t="shared" ca="1" si="74"/>
        <v>0</v>
      </c>
      <c r="BA32" s="79">
        <f t="shared" ca="1" si="74"/>
        <v>0.16</v>
      </c>
      <c r="BB32" s="79">
        <f t="shared" ca="1" si="74"/>
        <v>0.1</v>
      </c>
      <c r="BC32" s="79">
        <f t="shared" ca="1" si="74"/>
        <v>0.16</v>
      </c>
      <c r="BD32" s="79">
        <f t="shared" ca="1" si="74"/>
        <v>0.18172143781124897</v>
      </c>
      <c r="BE32" s="79">
        <f t="shared" ca="1" si="74"/>
        <v>0.1142857142857143</v>
      </c>
      <c r="BF32" s="130"/>
      <c r="BG32" s="128">
        <f t="shared" ca="1" si="106"/>
        <v>0.53451592618605936</v>
      </c>
      <c r="BH32" s="128">
        <f t="shared" ca="1" si="110"/>
        <v>0</v>
      </c>
      <c r="BI32" s="128">
        <f t="shared" ca="1" si="111"/>
        <v>0</v>
      </c>
      <c r="BJ32" s="128">
        <f t="shared" ca="1" si="112"/>
        <v>0</v>
      </c>
      <c r="BK32" s="128">
        <f t="shared" ca="1" si="113"/>
        <v>0</v>
      </c>
      <c r="BL32" s="128">
        <f t="shared" ca="1" si="114"/>
        <v>0</v>
      </c>
      <c r="BM32" s="128">
        <f t="shared" ca="1" si="115"/>
        <v>0</v>
      </c>
      <c r="BN32" s="132"/>
      <c r="BO32" s="128">
        <f t="shared" si="107"/>
        <v>0</v>
      </c>
      <c r="BP32" s="128">
        <f t="shared" si="116"/>
        <v>0</v>
      </c>
      <c r="BQ32" s="128">
        <f t="shared" si="117"/>
        <v>0</v>
      </c>
      <c r="BR32" s="128">
        <f t="shared" si="118"/>
        <v>0</v>
      </c>
      <c r="BS32" s="128">
        <f t="shared" si="119"/>
        <v>0</v>
      </c>
      <c r="BT32" s="128">
        <f t="shared" si="120"/>
        <v>0</v>
      </c>
      <c r="BU32" s="128">
        <f t="shared" si="121"/>
        <v>0</v>
      </c>
      <c r="BV32" s="128"/>
      <c r="BW32" s="277">
        <f t="shared" ca="1" si="87"/>
        <v>0.53451592618605936</v>
      </c>
      <c r="BX32" s="277">
        <f t="shared" ca="1" si="88"/>
        <v>0</v>
      </c>
      <c r="BY32" s="277">
        <f t="shared" ca="1" si="89"/>
        <v>0</v>
      </c>
      <c r="BZ32" s="277">
        <f t="shared" ca="1" si="90"/>
        <v>0</v>
      </c>
      <c r="CA32" s="277">
        <f t="shared" ca="1" si="91"/>
        <v>0</v>
      </c>
      <c r="CB32" s="277">
        <f t="shared" ca="1" si="92"/>
        <v>0</v>
      </c>
      <c r="CC32" s="277">
        <f t="shared" ca="1" si="93"/>
        <v>0</v>
      </c>
      <c r="CD32" s="128"/>
      <c r="CE32" s="129">
        <f t="shared" si="94"/>
        <v>46</v>
      </c>
      <c r="CF32" s="80">
        <f t="shared" ca="1" si="42"/>
        <v>8.9085987697676561E-2</v>
      </c>
      <c r="CG32" s="80">
        <f t="shared" ca="1" si="43"/>
        <v>0</v>
      </c>
      <c r="CH32" s="80">
        <f t="shared" ca="1" si="44"/>
        <v>0</v>
      </c>
      <c r="CI32" s="80">
        <f t="shared" ca="1" si="45"/>
        <v>0</v>
      </c>
      <c r="CJ32" s="80">
        <f t="shared" ca="1" si="46"/>
        <v>0</v>
      </c>
      <c r="CK32" s="80">
        <f t="shared" ca="1" si="47"/>
        <v>0</v>
      </c>
      <c r="CL32" s="80">
        <f t="shared" ca="1" si="48"/>
        <v>0</v>
      </c>
      <c r="CM32" s="81"/>
      <c r="CN32" s="76" t="str">
        <f t="shared" si="95"/>
        <v>V</v>
      </c>
      <c r="CO32" s="76">
        <f t="shared" ca="1" si="136"/>
        <v>28</v>
      </c>
      <c r="CP32" s="270">
        <f t="shared" ca="1" si="137"/>
        <v>3</v>
      </c>
      <c r="CQ32" s="270">
        <f t="shared" ca="1" si="137"/>
        <v>0</v>
      </c>
      <c r="CR32" s="270">
        <f t="shared" ca="1" si="137"/>
        <v>0</v>
      </c>
      <c r="CS32" s="270">
        <f t="shared" ca="1" si="137"/>
        <v>0</v>
      </c>
      <c r="CT32" s="270">
        <f t="shared" ca="1" si="137"/>
        <v>0</v>
      </c>
      <c r="CU32" s="270">
        <f t="shared" ca="1" si="137"/>
        <v>0</v>
      </c>
      <c r="CV32" s="270">
        <f t="shared" ca="1" si="137"/>
        <v>0</v>
      </c>
      <c r="CW32" s="81"/>
      <c r="CX32" s="80">
        <f t="shared" ca="1" si="96"/>
        <v>0.53451592618605936</v>
      </c>
      <c r="CY32" s="80">
        <f t="shared" ca="1" si="97"/>
        <v>0</v>
      </c>
      <c r="CZ32" s="80">
        <f t="shared" ca="1" si="98"/>
        <v>0</v>
      </c>
      <c r="DA32" s="80">
        <f t="shared" ca="1" si="99"/>
        <v>0</v>
      </c>
      <c r="DB32" s="80">
        <f t="shared" ca="1" si="100"/>
        <v>0</v>
      </c>
      <c r="DC32" s="80">
        <f t="shared" ca="1" si="101"/>
        <v>0</v>
      </c>
      <c r="DD32" s="80">
        <f t="shared" ca="1" si="102"/>
        <v>0</v>
      </c>
      <c r="DE32" s="191">
        <f t="shared" si="57"/>
        <v>46</v>
      </c>
      <c r="DF32" s="80">
        <f t="shared" ca="1" si="58"/>
        <v>8.9085987697676561E-2</v>
      </c>
      <c r="DG32" s="80">
        <f t="shared" ca="1" si="59"/>
        <v>0</v>
      </c>
      <c r="DH32" s="80">
        <f t="shared" ca="1" si="60"/>
        <v>0</v>
      </c>
      <c r="DI32" s="80">
        <f t="shared" ca="1" si="61"/>
        <v>0</v>
      </c>
      <c r="DJ32" s="80">
        <f t="shared" ca="1" si="62"/>
        <v>0</v>
      </c>
      <c r="DK32" s="80">
        <f t="shared" ca="1" si="63"/>
        <v>0</v>
      </c>
      <c r="DL32" s="80">
        <f t="shared" ca="1" si="64"/>
        <v>0</v>
      </c>
      <c r="FD32" s="426"/>
      <c r="FE32" s="426"/>
      <c r="FF32" s="426"/>
      <c r="FG32" s="426"/>
      <c r="FH32" s="426"/>
      <c r="FI32" s="426"/>
      <c r="FJ32" s="426"/>
      <c r="FK32" s="426"/>
      <c r="FL32" s="426"/>
      <c r="FM32" s="426"/>
      <c r="FN32" s="426"/>
      <c r="FO32" s="426"/>
      <c r="FP32" s="426"/>
      <c r="FQ32" s="426"/>
      <c r="FR32" s="426"/>
      <c r="FS32" s="426"/>
      <c r="FT32" s="426"/>
      <c r="FU32" s="426"/>
    </row>
    <row r="33" spans="1:177" ht="74.5" thickBot="1" x14ac:dyDescent="0.9">
      <c r="A33" s="359" t="s">
        <v>229</v>
      </c>
      <c r="B33" s="72" t="str">
        <f>overview_of_services!B31</f>
        <v>V-2c</v>
      </c>
      <c r="C33" s="241" t="str">
        <f>overview_of_services!C31</f>
        <v>Air temperature control</v>
      </c>
      <c r="D33" s="12" t="str">
        <f>overview_of_services!D31</f>
        <v>Heat recovery control:
prevention of overheating</v>
      </c>
      <c r="E33" s="268">
        <f>IF($H$2="A",overview_of_services!J31,IF($H$2="B",overview_of_services!K31,overview_of_services!L31))</f>
        <v>1</v>
      </c>
      <c r="F33" s="268">
        <f>IF('Building Information'!$G$51="","",'Building Information'!$G$51)</f>
        <v>1</v>
      </c>
      <c r="G33" s="268">
        <f>overview_of_services!N31</f>
        <v>0</v>
      </c>
      <c r="H33" s="419"/>
      <c r="I33" s="372">
        <v>1</v>
      </c>
      <c r="J33" s="269">
        <v>1</v>
      </c>
      <c r="K33" s="125">
        <v>1</v>
      </c>
      <c r="L33" s="247"/>
      <c r="M33" s="124">
        <f t="shared" si="105"/>
        <v>0</v>
      </c>
      <c r="N33" s="395" t="str">
        <f>IF(AND(U33=1,NOT(F33=2),OR(J33="",J33&lt;0,J33&gt;AC33,AND(M33&gt;0,OR(L33="",L33&lt;0,L33&gt;AC33)),K33&gt;1,K33&lt;0)),_general!$A$83,"")</f>
        <v/>
      </c>
      <c r="O33" s="56" t="str">
        <f>VLOOKUP($B33,overview_of_services!$B$4:$I$111,4,)</f>
        <v>Without overheating control</v>
      </c>
      <c r="P33" s="56" t="str">
        <f>VLOOKUP($B33,overview_of_services!$B$4:$I$111,5,)</f>
        <v>Modulate or bypass heat recovery based on sensors in air exhaust</v>
      </c>
      <c r="Q33" s="56" t="str">
        <f>VLOOKUP($B33,overview_of_services!$B$4:$I$111,6,)</f>
        <v>Modulate or bypass heat recovery based on multiple room temperature sensors or predictive control</v>
      </c>
      <c r="R33" s="56">
        <f>VLOOKUP($B33,overview_of_services!$B$4:$I$111,7,)</f>
        <v>0</v>
      </c>
      <c r="S33" s="56">
        <f>VLOOKUP($B33,overview_of_services!$B$4:$I$111,8,)</f>
        <v>0</v>
      </c>
      <c r="T33" s="377">
        <f t="shared" si="32"/>
        <v>1</v>
      </c>
      <c r="U33" s="380">
        <f t="shared" si="67"/>
        <v>1</v>
      </c>
      <c r="X33" s="259"/>
      <c r="Y33" s="260"/>
      <c r="Z33" s="345">
        <f t="shared" si="68"/>
        <v>1</v>
      </c>
      <c r="AA33" s="270">
        <f t="shared" si="69"/>
        <v>1</v>
      </c>
      <c r="AB33" s="270">
        <f t="shared" si="70"/>
        <v>0</v>
      </c>
      <c r="AC33" s="76">
        <f t="shared" si="33"/>
        <v>2</v>
      </c>
      <c r="AD33" s="76">
        <f t="shared" si="71"/>
        <v>2</v>
      </c>
      <c r="AE33" s="76" t="str">
        <f>VLOOKUP($B33,overview_of_services!$B$4:$R$111,$AE$2,FALSE)</f>
        <v>V</v>
      </c>
      <c r="AF33" s="76">
        <f t="shared" ca="1" si="34"/>
        <v>42</v>
      </c>
      <c r="AG33" s="270">
        <f t="shared" ca="1" si="72"/>
        <v>1</v>
      </c>
      <c r="AH33" s="270">
        <f t="shared" ca="1" si="72"/>
        <v>0</v>
      </c>
      <c r="AI33" s="270">
        <f t="shared" ca="1" si="72"/>
        <v>1</v>
      </c>
      <c r="AJ33" s="270">
        <f t="shared" ca="1" si="72"/>
        <v>1</v>
      </c>
      <c r="AK33" s="270">
        <f t="shared" ca="1" si="72"/>
        <v>1</v>
      </c>
      <c r="AL33" s="270">
        <f t="shared" ca="1" si="72"/>
        <v>0</v>
      </c>
      <c r="AM33" s="270">
        <f t="shared" ca="1" si="72"/>
        <v>0</v>
      </c>
      <c r="AN33" s="270">
        <f t="shared" ca="1" si="36"/>
        <v>41</v>
      </c>
      <c r="AO33" s="270">
        <f t="shared" ca="1" si="73"/>
        <v>0</v>
      </c>
      <c r="AP33" s="270">
        <f t="shared" ca="1" si="73"/>
        <v>0</v>
      </c>
      <c r="AQ33" s="270">
        <f t="shared" ca="1" si="73"/>
        <v>0</v>
      </c>
      <c r="AR33" s="270">
        <f t="shared" ca="1" si="73"/>
        <v>0</v>
      </c>
      <c r="AS33" s="270">
        <f t="shared" ca="1" si="73"/>
        <v>0</v>
      </c>
      <c r="AT33" s="270">
        <f t="shared" ca="1" si="73"/>
        <v>0</v>
      </c>
      <c r="AU33" s="270">
        <f t="shared" ca="1" si="73"/>
        <v>0</v>
      </c>
      <c r="AV33" s="77"/>
      <c r="AW33" s="77" t="s">
        <v>1924</v>
      </c>
      <c r="AX33" s="78">
        <f>VLOOKUP(AE33,_general!$A$65:$B$73,2,FALSE)+$AX$4</f>
        <v>36</v>
      </c>
      <c r="AY33" s="79">
        <f t="shared" ca="1" si="74"/>
        <v>0.17817197539535312</v>
      </c>
      <c r="AZ33" s="79">
        <f t="shared" ca="1" si="74"/>
        <v>0</v>
      </c>
      <c r="BA33" s="79">
        <f t="shared" ca="1" si="74"/>
        <v>0.16</v>
      </c>
      <c r="BB33" s="79">
        <f t="shared" ca="1" si="74"/>
        <v>0.1</v>
      </c>
      <c r="BC33" s="79">
        <f t="shared" ca="1" si="74"/>
        <v>0.16</v>
      </c>
      <c r="BD33" s="79">
        <f t="shared" ca="1" si="74"/>
        <v>0.18172143781124897</v>
      </c>
      <c r="BE33" s="79">
        <f t="shared" ca="1" si="74"/>
        <v>0.1142857142857143</v>
      </c>
      <c r="BF33" s="130"/>
      <c r="BG33" s="128">
        <f t="shared" ca="1" si="106"/>
        <v>0.17817197539535312</v>
      </c>
      <c r="BH33" s="128">
        <f t="shared" ca="1" si="110"/>
        <v>0</v>
      </c>
      <c r="BI33" s="128">
        <f t="shared" ca="1" si="111"/>
        <v>0.16</v>
      </c>
      <c r="BJ33" s="128">
        <f t="shared" ca="1" si="112"/>
        <v>0.1</v>
      </c>
      <c r="BK33" s="128">
        <f t="shared" ca="1" si="113"/>
        <v>0.16</v>
      </c>
      <c r="BL33" s="128">
        <f t="shared" ca="1" si="114"/>
        <v>0</v>
      </c>
      <c r="BM33" s="128">
        <f t="shared" ca="1" si="115"/>
        <v>0</v>
      </c>
      <c r="BN33" s="132"/>
      <c r="BO33" s="128">
        <f t="shared" si="107"/>
        <v>0</v>
      </c>
      <c r="BP33" s="128">
        <f t="shared" si="116"/>
        <v>0</v>
      </c>
      <c r="BQ33" s="128">
        <f t="shared" si="117"/>
        <v>0</v>
      </c>
      <c r="BR33" s="128">
        <f t="shared" si="118"/>
        <v>0</v>
      </c>
      <c r="BS33" s="128">
        <f t="shared" si="119"/>
        <v>0</v>
      </c>
      <c r="BT33" s="128">
        <f t="shared" si="120"/>
        <v>0</v>
      </c>
      <c r="BU33" s="128">
        <f t="shared" si="121"/>
        <v>0</v>
      </c>
      <c r="BV33" s="128"/>
      <c r="BW33" s="277">
        <f t="shared" ca="1" si="87"/>
        <v>0.17817197539535312</v>
      </c>
      <c r="BX33" s="277">
        <f t="shared" ca="1" si="88"/>
        <v>0</v>
      </c>
      <c r="BY33" s="277">
        <f t="shared" ca="1" si="89"/>
        <v>0.16</v>
      </c>
      <c r="BZ33" s="277">
        <f t="shared" ca="1" si="90"/>
        <v>0.1</v>
      </c>
      <c r="CA33" s="277">
        <f t="shared" ca="1" si="91"/>
        <v>0.16</v>
      </c>
      <c r="CB33" s="277">
        <f t="shared" ca="1" si="92"/>
        <v>0</v>
      </c>
      <c r="CC33" s="277">
        <f t="shared" ca="1" si="93"/>
        <v>0</v>
      </c>
      <c r="CD33" s="128"/>
      <c r="CE33" s="129">
        <f t="shared" si="94"/>
        <v>46</v>
      </c>
      <c r="CF33" s="80">
        <f t="shared" ca="1" si="42"/>
        <v>2.9695329232558854E-2</v>
      </c>
      <c r="CG33" s="80">
        <f t="shared" ca="1" si="43"/>
        <v>0</v>
      </c>
      <c r="CH33" s="80">
        <f t="shared" ca="1" si="44"/>
        <v>1.3333333333333332E-2</v>
      </c>
      <c r="CI33" s="80">
        <f t="shared" ca="1" si="45"/>
        <v>8.3333333333333332E-3</v>
      </c>
      <c r="CJ33" s="80">
        <f t="shared" ca="1" si="46"/>
        <v>1.3333333333333332E-2</v>
      </c>
      <c r="CK33" s="80">
        <f t="shared" ca="1" si="47"/>
        <v>0</v>
      </c>
      <c r="CL33" s="80">
        <f t="shared" ca="1" si="48"/>
        <v>0</v>
      </c>
      <c r="CM33" s="81"/>
      <c r="CN33" s="76" t="str">
        <f t="shared" si="95"/>
        <v>V</v>
      </c>
      <c r="CO33" s="76">
        <f t="shared" ca="1" si="136"/>
        <v>43</v>
      </c>
      <c r="CP33" s="270">
        <f t="shared" ca="1" si="137"/>
        <v>2</v>
      </c>
      <c r="CQ33" s="270">
        <f t="shared" ca="1" si="137"/>
        <v>0</v>
      </c>
      <c r="CR33" s="270">
        <f t="shared" ca="1" si="137"/>
        <v>2</v>
      </c>
      <c r="CS33" s="270">
        <f t="shared" ca="1" si="137"/>
        <v>2</v>
      </c>
      <c r="CT33" s="270">
        <f t="shared" ca="1" si="137"/>
        <v>2</v>
      </c>
      <c r="CU33" s="270">
        <f t="shared" ca="1" si="137"/>
        <v>0</v>
      </c>
      <c r="CV33" s="270">
        <f t="shared" ca="1" si="137"/>
        <v>0</v>
      </c>
      <c r="CW33" s="81"/>
      <c r="CX33" s="80">
        <f t="shared" ca="1" si="96"/>
        <v>0.35634395079070624</v>
      </c>
      <c r="CY33" s="80">
        <f t="shared" ca="1" si="97"/>
        <v>0</v>
      </c>
      <c r="CZ33" s="80">
        <f t="shared" ca="1" si="98"/>
        <v>0.32</v>
      </c>
      <c r="DA33" s="80">
        <f t="shared" ca="1" si="99"/>
        <v>0.2</v>
      </c>
      <c r="DB33" s="80">
        <f t="shared" ca="1" si="100"/>
        <v>0.32</v>
      </c>
      <c r="DC33" s="80">
        <f t="shared" ca="1" si="101"/>
        <v>0</v>
      </c>
      <c r="DD33" s="80">
        <f t="shared" ca="1" si="102"/>
        <v>0</v>
      </c>
      <c r="DE33" s="191">
        <f t="shared" si="57"/>
        <v>46</v>
      </c>
      <c r="DF33" s="80">
        <f t="shared" ca="1" si="58"/>
        <v>5.9390658465117707E-2</v>
      </c>
      <c r="DG33" s="80">
        <f t="shared" ca="1" si="59"/>
        <v>0</v>
      </c>
      <c r="DH33" s="80">
        <f t="shared" ca="1" si="60"/>
        <v>2.6666666666666665E-2</v>
      </c>
      <c r="DI33" s="80">
        <f t="shared" ca="1" si="61"/>
        <v>1.6666666666666666E-2</v>
      </c>
      <c r="DJ33" s="80">
        <f t="shared" ca="1" si="62"/>
        <v>2.6666666666666665E-2</v>
      </c>
      <c r="DK33" s="80">
        <f t="shared" ca="1" si="63"/>
        <v>0</v>
      </c>
      <c r="DL33" s="80">
        <f t="shared" ca="1" si="64"/>
        <v>0</v>
      </c>
      <c r="FD33" s="426"/>
      <c r="FE33" s="426"/>
      <c r="FF33" s="426"/>
      <c r="FG33" s="426"/>
      <c r="FH33" s="426"/>
      <c r="FI33" s="426"/>
      <c r="FJ33" s="426"/>
      <c r="FK33" s="426"/>
      <c r="FL33" s="426"/>
      <c r="FM33" s="426"/>
      <c r="FN33" s="426"/>
      <c r="FO33" s="426"/>
      <c r="FP33" s="426"/>
      <c r="FQ33" s="426"/>
      <c r="FR33" s="426"/>
      <c r="FS33" s="426"/>
      <c r="FT33" s="426"/>
      <c r="FU33" s="426"/>
    </row>
    <row r="34" spans="1:177" ht="133.5" thickBot="1" x14ac:dyDescent="0.9">
      <c r="A34" s="359"/>
      <c r="B34" s="72" t="str">
        <f>overview_of_services!B32</f>
        <v>V-2d</v>
      </c>
      <c r="C34" s="241" t="str">
        <f>overview_of_services!C32</f>
        <v>Air temperature control</v>
      </c>
      <c r="D34" s="12" t="str">
        <f>overview_of_services!D32</f>
        <v>Supply air temperature control at the air handling unit level</v>
      </c>
      <c r="E34" s="268">
        <f>IF($H$2="A",overview_of_services!J32,IF($H$2="B",overview_of_services!K32,overview_of_services!L32))</f>
        <v>1</v>
      </c>
      <c r="F34" s="268">
        <f>IF('Building Information'!$G$51="","",'Building Information'!$G$51)</f>
        <v>1</v>
      </c>
      <c r="G34" s="268">
        <f>overview_of_services!N32</f>
        <v>0</v>
      </c>
      <c r="H34" s="419"/>
      <c r="I34" s="372">
        <v>0</v>
      </c>
      <c r="J34" s="269">
        <v>3</v>
      </c>
      <c r="K34" s="125">
        <v>1</v>
      </c>
      <c r="L34" s="247"/>
      <c r="M34" s="124">
        <f t="shared" si="105"/>
        <v>0</v>
      </c>
      <c r="N34" s="395" t="str">
        <f>IF(AND(U34=1,NOT(F34=2),OR(J34="",J34&lt;0,J34&gt;AC34,AND(M34&gt;0,OR(L34="",L34&lt;0,L34&gt;AC34)),K34&gt;1,K34&lt;0)),_general!$A$83,"")</f>
        <v/>
      </c>
      <c r="O34" s="56" t="str">
        <f>VLOOKUP($B34,overview_of_services!$B$4:$I$111,4,)</f>
        <v>No automatic control</v>
      </c>
      <c r="P34" s="56" t="str">
        <f>VLOOKUP($B34,overview_of_services!$B$4:$I$111,5,)</f>
        <v>Constant setpoint: A control loop enables to control the supply air_x000D_
temperature, the setpoint is constant and can only be modified by a manual_x000D_
action</v>
      </c>
      <c r="Q34" s="56" t="str">
        <f>VLOOKUP($B34,overview_of_services!$B$4:$I$111,6,)</f>
        <v>Variable set point with outdoor temperature compensation</v>
      </c>
      <c r="R34" s="56" t="str">
        <f>VLOOKUP($B34,overview_of_services!$B$4:$I$111,7,)</f>
        <v>Variable set point with load dependant compensation. A control loop enables to control the supply air temperature. The setpoint is defined as a function of the loads in the room</v>
      </c>
      <c r="S34" s="56">
        <f>VLOOKUP($B34,overview_of_services!$B$4:$I$111,8,)</f>
        <v>0</v>
      </c>
      <c r="T34" s="377">
        <f t="shared" si="32"/>
        <v>1</v>
      </c>
      <c r="U34" s="380">
        <f t="shared" si="67"/>
        <v>0</v>
      </c>
      <c r="X34" s="259"/>
      <c r="Y34" s="738" t="s">
        <v>1974</v>
      </c>
      <c r="Z34" s="345">
        <f t="shared" si="68"/>
        <v>0</v>
      </c>
      <c r="AA34" s="270">
        <f t="shared" si="69"/>
        <v>0</v>
      </c>
      <c r="AB34" s="270">
        <f t="shared" si="70"/>
        <v>0</v>
      </c>
      <c r="AC34" s="76">
        <f t="shared" si="33"/>
        <v>3</v>
      </c>
      <c r="AD34" s="76">
        <f t="shared" si="71"/>
        <v>0</v>
      </c>
      <c r="AE34" s="76" t="str">
        <f>VLOOKUP($B34,overview_of_services!$B$4:$R$111,$AE$2,FALSE)</f>
        <v>V</v>
      </c>
      <c r="AF34" s="76">
        <f t="shared" ca="1" si="34"/>
        <v>55</v>
      </c>
      <c r="AG34" s="270">
        <f t="shared" ca="1" si="72"/>
        <v>0</v>
      </c>
      <c r="AH34" s="270">
        <f t="shared" ca="1" si="72"/>
        <v>0</v>
      </c>
      <c r="AI34" s="270">
        <f t="shared" ca="1" si="72"/>
        <v>0</v>
      </c>
      <c r="AJ34" s="270">
        <f t="shared" ca="1" si="72"/>
        <v>0</v>
      </c>
      <c r="AK34" s="270">
        <f t="shared" ca="1" si="72"/>
        <v>0</v>
      </c>
      <c r="AL34" s="270">
        <f t="shared" ca="1" si="72"/>
        <v>0</v>
      </c>
      <c r="AM34" s="270">
        <f t="shared" ca="1" si="72"/>
        <v>0</v>
      </c>
      <c r="AN34" s="270">
        <f t="shared" ca="1" si="36"/>
        <v>55</v>
      </c>
      <c r="AO34" s="270">
        <f t="shared" ca="1" si="73"/>
        <v>0</v>
      </c>
      <c r="AP34" s="270">
        <f t="shared" ca="1" si="73"/>
        <v>0</v>
      </c>
      <c r="AQ34" s="270">
        <f t="shared" ca="1" si="73"/>
        <v>0</v>
      </c>
      <c r="AR34" s="270">
        <f t="shared" ca="1" si="73"/>
        <v>0</v>
      </c>
      <c r="AS34" s="270">
        <f t="shared" ca="1" si="73"/>
        <v>0</v>
      </c>
      <c r="AT34" s="270">
        <f t="shared" ca="1" si="73"/>
        <v>0</v>
      </c>
      <c r="AU34" s="270">
        <f t="shared" ca="1" si="73"/>
        <v>0</v>
      </c>
      <c r="AV34" s="77"/>
      <c r="AW34" s="77" t="s">
        <v>1924</v>
      </c>
      <c r="AX34" s="78">
        <f>VLOOKUP(AE34,_general!$A$65:$B$73,2,FALSE)+$AX$4</f>
        <v>36</v>
      </c>
      <c r="AY34" s="79">
        <f t="shared" ca="1" si="74"/>
        <v>0.17817197539535312</v>
      </c>
      <c r="AZ34" s="79">
        <f t="shared" ca="1" si="74"/>
        <v>0</v>
      </c>
      <c r="BA34" s="79">
        <f t="shared" ca="1" si="74"/>
        <v>0.16</v>
      </c>
      <c r="BB34" s="79">
        <f t="shared" ca="1" si="74"/>
        <v>0.1</v>
      </c>
      <c r="BC34" s="79">
        <f t="shared" ca="1" si="74"/>
        <v>0.16</v>
      </c>
      <c r="BD34" s="79">
        <f t="shared" ca="1" si="74"/>
        <v>0.18172143781124897</v>
      </c>
      <c r="BE34" s="79">
        <f t="shared" ca="1" si="74"/>
        <v>0.1142857142857143</v>
      </c>
      <c r="BF34" s="130"/>
      <c r="BG34" s="128">
        <f t="shared" ca="1" si="106"/>
        <v>0</v>
      </c>
      <c r="BH34" s="128">
        <f t="shared" ca="1" si="110"/>
        <v>0</v>
      </c>
      <c r="BI34" s="128">
        <f t="shared" ca="1" si="111"/>
        <v>0</v>
      </c>
      <c r="BJ34" s="128">
        <f t="shared" ca="1" si="112"/>
        <v>0</v>
      </c>
      <c r="BK34" s="128">
        <f t="shared" ca="1" si="113"/>
        <v>0</v>
      </c>
      <c r="BL34" s="128">
        <f t="shared" ca="1" si="114"/>
        <v>0</v>
      </c>
      <c r="BM34" s="128">
        <f t="shared" ca="1" si="115"/>
        <v>0</v>
      </c>
      <c r="BN34" s="132"/>
      <c r="BO34" s="128">
        <f t="shared" si="107"/>
        <v>0</v>
      </c>
      <c r="BP34" s="128">
        <f t="shared" si="116"/>
        <v>0</v>
      </c>
      <c r="BQ34" s="128">
        <f t="shared" si="117"/>
        <v>0</v>
      </c>
      <c r="BR34" s="128">
        <f t="shared" si="118"/>
        <v>0</v>
      </c>
      <c r="BS34" s="128">
        <f t="shared" si="119"/>
        <v>0</v>
      </c>
      <c r="BT34" s="128">
        <f t="shared" si="120"/>
        <v>0</v>
      </c>
      <c r="BU34" s="128">
        <f t="shared" si="121"/>
        <v>0</v>
      </c>
      <c r="BV34" s="128"/>
      <c r="BW34" s="277">
        <f t="shared" ca="1" si="87"/>
        <v>0</v>
      </c>
      <c r="BX34" s="277">
        <f t="shared" ca="1" si="88"/>
        <v>0</v>
      </c>
      <c r="BY34" s="277">
        <f t="shared" ca="1" si="89"/>
        <v>0</v>
      </c>
      <c r="BZ34" s="277">
        <f t="shared" ca="1" si="90"/>
        <v>0</v>
      </c>
      <c r="CA34" s="277">
        <f t="shared" ca="1" si="91"/>
        <v>0</v>
      </c>
      <c r="CB34" s="277">
        <f t="shared" ca="1" si="92"/>
        <v>0</v>
      </c>
      <c r="CC34" s="277">
        <f t="shared" ca="1" si="93"/>
        <v>0</v>
      </c>
      <c r="CD34" s="128"/>
      <c r="CE34" s="129">
        <f t="shared" si="94"/>
        <v>46</v>
      </c>
      <c r="CF34" s="80">
        <f t="shared" ca="1" si="42"/>
        <v>0</v>
      </c>
      <c r="CG34" s="80">
        <f t="shared" ca="1" si="43"/>
        <v>0</v>
      </c>
      <c r="CH34" s="80">
        <f t="shared" ca="1" si="44"/>
        <v>0</v>
      </c>
      <c r="CI34" s="80">
        <f t="shared" ca="1" si="45"/>
        <v>0</v>
      </c>
      <c r="CJ34" s="80">
        <f t="shared" ca="1" si="46"/>
        <v>0</v>
      </c>
      <c r="CK34" s="80">
        <f t="shared" ca="1" si="47"/>
        <v>0</v>
      </c>
      <c r="CL34" s="80">
        <f t="shared" ca="1" si="48"/>
        <v>0</v>
      </c>
      <c r="CM34" s="81"/>
      <c r="CN34" s="76" t="str">
        <f t="shared" si="95"/>
        <v>V</v>
      </c>
      <c r="CO34" s="76">
        <f t="shared" ca="1" si="136"/>
        <v>55</v>
      </c>
      <c r="CP34" s="270">
        <f t="shared" ca="1" si="137"/>
        <v>0</v>
      </c>
      <c r="CQ34" s="270">
        <f t="shared" ca="1" si="137"/>
        <v>0</v>
      </c>
      <c r="CR34" s="270">
        <f t="shared" ca="1" si="137"/>
        <v>0</v>
      </c>
      <c r="CS34" s="270">
        <f t="shared" ca="1" si="137"/>
        <v>0</v>
      </c>
      <c r="CT34" s="270">
        <f t="shared" ca="1" si="137"/>
        <v>0</v>
      </c>
      <c r="CU34" s="270">
        <f t="shared" ca="1" si="137"/>
        <v>0</v>
      </c>
      <c r="CV34" s="270">
        <f t="shared" ca="1" si="137"/>
        <v>0</v>
      </c>
      <c r="CW34" s="81"/>
      <c r="CX34" s="80">
        <f t="shared" ca="1" si="96"/>
        <v>0</v>
      </c>
      <c r="CY34" s="80">
        <f t="shared" ca="1" si="97"/>
        <v>0</v>
      </c>
      <c r="CZ34" s="80">
        <f t="shared" ca="1" si="98"/>
        <v>0</v>
      </c>
      <c r="DA34" s="80">
        <f t="shared" ca="1" si="99"/>
        <v>0</v>
      </c>
      <c r="DB34" s="80">
        <f t="shared" ca="1" si="100"/>
        <v>0</v>
      </c>
      <c r="DC34" s="80">
        <f t="shared" ca="1" si="101"/>
        <v>0</v>
      </c>
      <c r="DD34" s="80">
        <f t="shared" ca="1" si="102"/>
        <v>0</v>
      </c>
      <c r="DE34" s="191">
        <f t="shared" si="57"/>
        <v>46</v>
      </c>
      <c r="DF34" s="80">
        <f t="shared" ca="1" si="58"/>
        <v>0</v>
      </c>
      <c r="DG34" s="80">
        <f t="shared" ca="1" si="59"/>
        <v>0</v>
      </c>
      <c r="DH34" s="80">
        <f t="shared" ca="1" si="60"/>
        <v>0</v>
      </c>
      <c r="DI34" s="80">
        <f t="shared" ca="1" si="61"/>
        <v>0</v>
      </c>
      <c r="DJ34" s="80">
        <f t="shared" ca="1" si="62"/>
        <v>0</v>
      </c>
      <c r="DK34" s="80">
        <f t="shared" ca="1" si="63"/>
        <v>0</v>
      </c>
      <c r="DL34" s="80">
        <f t="shared" ca="1" si="64"/>
        <v>0</v>
      </c>
      <c r="FD34" s="426"/>
      <c r="FE34" s="426"/>
      <c r="FF34" s="426"/>
      <c r="FG34" s="426"/>
      <c r="FH34" s="426"/>
      <c r="FI34" s="426"/>
      <c r="FJ34" s="426"/>
      <c r="FK34" s="426"/>
      <c r="FL34" s="426"/>
      <c r="FM34" s="426"/>
      <c r="FN34" s="426"/>
      <c r="FO34" s="426"/>
      <c r="FP34" s="426"/>
      <c r="FQ34" s="426"/>
      <c r="FR34" s="426"/>
      <c r="FS34" s="426"/>
      <c r="FT34" s="426"/>
      <c r="FU34" s="426"/>
    </row>
    <row r="35" spans="1:177" ht="177.75" thickBot="1" x14ac:dyDescent="0.9">
      <c r="A35" s="356"/>
      <c r="B35" s="72" t="str">
        <f>overview_of_services!B33</f>
        <v>V-3</v>
      </c>
      <c r="C35" s="241" t="str">
        <f>overview_of_services!C33</f>
        <v>Free cooling</v>
      </c>
      <c r="D35" s="12" t="str">
        <f>overview_of_services!D33</f>
        <v>Free cooling with mechanical ventilation system</v>
      </c>
      <c r="E35" s="268">
        <f>IF($H$2="A",overview_of_services!J33,IF($H$2="B",overview_of_services!K33,overview_of_services!L33))</f>
        <v>1</v>
      </c>
      <c r="F35" s="268">
        <f>IF('Building Information'!$G$51="","",'Building Information'!$G$51)</f>
        <v>1</v>
      </c>
      <c r="G35" s="268">
        <f>overview_of_services!N33</f>
        <v>0</v>
      </c>
      <c r="H35" s="419"/>
      <c r="I35" s="372">
        <v>1</v>
      </c>
      <c r="J35" s="269">
        <v>1</v>
      </c>
      <c r="K35" s="125">
        <v>1</v>
      </c>
      <c r="L35" s="247"/>
      <c r="M35" s="124">
        <f t="shared" si="105"/>
        <v>0</v>
      </c>
      <c r="N35" s="395" t="str">
        <f>IF(AND(U35=1,NOT(F35=2),OR(J35="",J35&lt;0,J35&gt;AC35,AND(M35&gt;0,OR(L35="",L35&lt;0,L35&gt;AC35)),K35&gt;1,K35&lt;0)),_general!$A$83,"")</f>
        <v/>
      </c>
      <c r="O35" s="56" t="str">
        <f>VLOOKUP($B35,overview_of_services!$B$4:$I$111,4,)</f>
        <v>No automatic control</v>
      </c>
      <c r="P35" s="56" t="str">
        <f>VLOOKUP($B35,overview_of_services!$B$4:$I$111,5,)</f>
        <v>Night cooling</v>
      </c>
      <c r="Q35" s="56" t="str">
        <f>VLOOKUP($B35,overview_of_services!$B$4:$I$111,6,)</f>
        <v>Free cooling: air flows modulated during all periods of time to minimize the amount of mechanical_x000D_
cooling</v>
      </c>
      <c r="R35" s="56" t="str">
        <f>VLOOKUP($B35,overview_of_services!$B$4:$I$111,7,)</f>
        <v>H,x- directed control: The amount of outside air and recirculation air are modulated during all periods of time to minimize the amount of mechanical cooling. Calculation is performed on the basis of temperatures and humidity
(enthalpy).</v>
      </c>
      <c r="S35" s="56">
        <f>VLOOKUP($B35,overview_of_services!$B$4:$I$111,8,)</f>
        <v>0</v>
      </c>
      <c r="T35" s="377">
        <f t="shared" si="32"/>
        <v>1</v>
      </c>
      <c r="U35" s="380">
        <f t="shared" si="67"/>
        <v>1</v>
      </c>
      <c r="X35" s="259"/>
      <c r="Y35" s="260"/>
      <c r="Z35" s="345">
        <f t="shared" si="68"/>
        <v>1</v>
      </c>
      <c r="AA35" s="270">
        <f t="shared" si="69"/>
        <v>1</v>
      </c>
      <c r="AB35" s="270">
        <f t="shared" si="70"/>
        <v>0</v>
      </c>
      <c r="AC35" s="76">
        <f t="shared" si="33"/>
        <v>3</v>
      </c>
      <c r="AD35" s="76">
        <f t="shared" si="71"/>
        <v>3</v>
      </c>
      <c r="AE35" s="76" t="str">
        <f>VLOOKUP($B35,overview_of_services!$B$4:$R$111,$AE$2,FALSE)</f>
        <v>V</v>
      </c>
      <c r="AF35" s="76">
        <f t="shared" ca="1" si="34"/>
        <v>70</v>
      </c>
      <c r="AG35" s="270">
        <f t="shared" ca="1" si="72"/>
        <v>1</v>
      </c>
      <c r="AH35" s="270">
        <f t="shared" ca="1" si="72"/>
        <v>0</v>
      </c>
      <c r="AI35" s="270">
        <f t="shared" ca="1" si="72"/>
        <v>3</v>
      </c>
      <c r="AJ35" s="270">
        <f t="shared" ca="1" si="72"/>
        <v>2</v>
      </c>
      <c r="AK35" s="270">
        <f t="shared" ca="1" si="72"/>
        <v>1</v>
      </c>
      <c r="AL35" s="270">
        <f t="shared" ca="1" si="72"/>
        <v>0</v>
      </c>
      <c r="AM35" s="270">
        <f t="shared" ca="1" si="72"/>
        <v>0</v>
      </c>
      <c r="AN35" s="270">
        <f t="shared" ca="1" si="36"/>
        <v>69</v>
      </c>
      <c r="AO35" s="270">
        <f t="shared" ca="1" si="73"/>
        <v>0</v>
      </c>
      <c r="AP35" s="270">
        <f t="shared" ca="1" si="73"/>
        <v>0</v>
      </c>
      <c r="AQ35" s="270">
        <f t="shared" ca="1" si="73"/>
        <v>0</v>
      </c>
      <c r="AR35" s="270">
        <f t="shared" ca="1" si="73"/>
        <v>0</v>
      </c>
      <c r="AS35" s="270">
        <f t="shared" ca="1" si="73"/>
        <v>0</v>
      </c>
      <c r="AT35" s="270">
        <f t="shared" ca="1" si="73"/>
        <v>0</v>
      </c>
      <c r="AU35" s="270">
        <f t="shared" ca="1" si="73"/>
        <v>0</v>
      </c>
      <c r="AV35" s="77"/>
      <c r="AW35" s="77" t="s">
        <v>1924</v>
      </c>
      <c r="AX35" s="78">
        <f>VLOOKUP(AE35,_general!$A$65:$B$73,2,FALSE)+$AX$4</f>
        <v>36</v>
      </c>
      <c r="AY35" s="79">
        <f t="shared" ca="1" si="74"/>
        <v>0.17817197539535312</v>
      </c>
      <c r="AZ35" s="79">
        <f t="shared" ca="1" si="74"/>
        <v>0</v>
      </c>
      <c r="BA35" s="79">
        <f t="shared" ca="1" si="74"/>
        <v>0.16</v>
      </c>
      <c r="BB35" s="79">
        <f t="shared" ca="1" si="74"/>
        <v>0.1</v>
      </c>
      <c r="BC35" s="79">
        <f t="shared" ca="1" si="74"/>
        <v>0.16</v>
      </c>
      <c r="BD35" s="79">
        <f t="shared" ca="1" si="74"/>
        <v>0.18172143781124897</v>
      </c>
      <c r="BE35" s="79">
        <f t="shared" ca="1" si="74"/>
        <v>0.1142857142857143</v>
      </c>
      <c r="BF35" s="130"/>
      <c r="BG35" s="128">
        <f t="shared" ca="1" si="106"/>
        <v>0.17817197539535312</v>
      </c>
      <c r="BH35" s="128">
        <f t="shared" ca="1" si="110"/>
        <v>0</v>
      </c>
      <c r="BI35" s="128">
        <f t="shared" ca="1" si="111"/>
        <v>0.48</v>
      </c>
      <c r="BJ35" s="128">
        <f t="shared" ca="1" si="112"/>
        <v>0.2</v>
      </c>
      <c r="BK35" s="128">
        <f t="shared" ca="1" si="113"/>
        <v>0.16</v>
      </c>
      <c r="BL35" s="128">
        <f t="shared" ca="1" si="114"/>
        <v>0</v>
      </c>
      <c r="BM35" s="128">
        <f t="shared" ca="1" si="115"/>
        <v>0</v>
      </c>
      <c r="BN35" s="132"/>
      <c r="BO35" s="128">
        <f t="shared" si="107"/>
        <v>0</v>
      </c>
      <c r="BP35" s="128">
        <f t="shared" si="116"/>
        <v>0</v>
      </c>
      <c r="BQ35" s="128">
        <f t="shared" si="117"/>
        <v>0</v>
      </c>
      <c r="BR35" s="128">
        <f t="shared" si="118"/>
        <v>0</v>
      </c>
      <c r="BS35" s="128">
        <f t="shared" si="119"/>
        <v>0</v>
      </c>
      <c r="BT35" s="128">
        <f t="shared" si="120"/>
        <v>0</v>
      </c>
      <c r="BU35" s="128">
        <f t="shared" si="121"/>
        <v>0</v>
      </c>
      <c r="BV35" s="128"/>
      <c r="BW35" s="277">
        <f t="shared" ca="1" si="87"/>
        <v>0.17817197539535312</v>
      </c>
      <c r="BX35" s="277">
        <f t="shared" ca="1" si="88"/>
        <v>0</v>
      </c>
      <c r="BY35" s="277">
        <f t="shared" ca="1" si="89"/>
        <v>0.48</v>
      </c>
      <c r="BZ35" s="277">
        <f t="shared" ca="1" si="90"/>
        <v>0.2</v>
      </c>
      <c r="CA35" s="277">
        <f t="shared" ca="1" si="91"/>
        <v>0.16</v>
      </c>
      <c r="CB35" s="277">
        <f t="shared" ca="1" si="92"/>
        <v>0</v>
      </c>
      <c r="CC35" s="277">
        <f t="shared" ca="1" si="93"/>
        <v>0</v>
      </c>
      <c r="CD35" s="128"/>
      <c r="CE35" s="129">
        <f t="shared" si="94"/>
        <v>46</v>
      </c>
      <c r="CF35" s="80">
        <f t="shared" ca="1" si="42"/>
        <v>2.9695329232558854E-2</v>
      </c>
      <c r="CG35" s="80">
        <f t="shared" ca="1" si="43"/>
        <v>0</v>
      </c>
      <c r="CH35" s="80">
        <f t="shared" ca="1" si="44"/>
        <v>3.9999999999999994E-2</v>
      </c>
      <c r="CI35" s="80">
        <f t="shared" ca="1" si="45"/>
        <v>1.6666666666666666E-2</v>
      </c>
      <c r="CJ35" s="80">
        <f t="shared" ca="1" si="46"/>
        <v>1.3333333333333332E-2</v>
      </c>
      <c r="CK35" s="80">
        <f t="shared" ca="1" si="47"/>
        <v>0</v>
      </c>
      <c r="CL35" s="80">
        <f t="shared" ca="1" si="48"/>
        <v>0</v>
      </c>
      <c r="CM35" s="81"/>
      <c r="CN35" s="76" t="str">
        <f t="shared" si="95"/>
        <v>V</v>
      </c>
      <c r="CO35" s="76">
        <f t="shared" ca="1" si="136"/>
        <v>72</v>
      </c>
      <c r="CP35" s="270">
        <f t="shared" ca="1" si="137"/>
        <v>3</v>
      </c>
      <c r="CQ35" s="270">
        <f t="shared" ca="1" si="137"/>
        <v>0</v>
      </c>
      <c r="CR35" s="270">
        <f t="shared" ca="1" si="137"/>
        <v>3</v>
      </c>
      <c r="CS35" s="270">
        <f t="shared" ca="1" si="137"/>
        <v>2</v>
      </c>
      <c r="CT35" s="270">
        <f t="shared" ca="1" si="137"/>
        <v>1</v>
      </c>
      <c r="CU35" s="270">
        <f t="shared" ca="1" si="137"/>
        <v>0</v>
      </c>
      <c r="CV35" s="270">
        <f t="shared" ca="1" si="137"/>
        <v>0</v>
      </c>
      <c r="CW35" s="81"/>
      <c r="CX35" s="80">
        <f t="shared" ca="1" si="96"/>
        <v>0.53451592618605936</v>
      </c>
      <c r="CY35" s="80">
        <f t="shared" ca="1" si="97"/>
        <v>0</v>
      </c>
      <c r="CZ35" s="80">
        <f t="shared" ca="1" si="98"/>
        <v>0.48</v>
      </c>
      <c r="DA35" s="80">
        <f t="shared" ca="1" si="99"/>
        <v>0.2</v>
      </c>
      <c r="DB35" s="80">
        <f t="shared" ca="1" si="100"/>
        <v>0.16</v>
      </c>
      <c r="DC35" s="80">
        <f t="shared" ca="1" si="101"/>
        <v>0</v>
      </c>
      <c r="DD35" s="80">
        <f t="shared" ca="1" si="102"/>
        <v>0</v>
      </c>
      <c r="DE35" s="191">
        <f t="shared" si="57"/>
        <v>46</v>
      </c>
      <c r="DF35" s="80">
        <f t="shared" ca="1" si="58"/>
        <v>8.9085987697676561E-2</v>
      </c>
      <c r="DG35" s="80">
        <f t="shared" ca="1" si="59"/>
        <v>0</v>
      </c>
      <c r="DH35" s="80">
        <f t="shared" ca="1" si="60"/>
        <v>3.9999999999999994E-2</v>
      </c>
      <c r="DI35" s="80">
        <f t="shared" ca="1" si="61"/>
        <v>1.6666666666666666E-2</v>
      </c>
      <c r="DJ35" s="80">
        <f t="shared" ca="1" si="62"/>
        <v>1.3333333333333332E-2</v>
      </c>
      <c r="DK35" s="80">
        <f t="shared" ca="1" si="63"/>
        <v>0</v>
      </c>
      <c r="DL35" s="80">
        <f t="shared" ca="1" si="64"/>
        <v>0</v>
      </c>
      <c r="FD35" s="426"/>
      <c r="FE35" s="426"/>
      <c r="FF35" s="426"/>
      <c r="FG35" s="426"/>
      <c r="FH35" s="426"/>
      <c r="FI35" s="426"/>
      <c r="FJ35" s="426"/>
      <c r="FK35" s="426"/>
      <c r="FL35" s="426"/>
      <c r="FM35" s="426"/>
      <c r="FN35" s="426"/>
      <c r="FO35" s="426"/>
      <c r="FP35" s="426"/>
      <c r="FQ35" s="426"/>
      <c r="FR35" s="426"/>
      <c r="FS35" s="426"/>
      <c r="FT35" s="426"/>
      <c r="FU35" s="426"/>
    </row>
    <row r="36" spans="1:177" ht="104" thickBot="1" x14ac:dyDescent="0.9">
      <c r="A36" s="360" t="s">
        <v>1925</v>
      </c>
      <c r="B36" s="72" t="str">
        <f>overview_of_services!B34</f>
        <v>V-6</v>
      </c>
      <c r="C36" s="241" t="str">
        <f>overview_of_services!C34</f>
        <v xml:space="preserve">Feedback - Reporting information </v>
      </c>
      <c r="D36" s="12" t="str">
        <f>overview_of_services!D34</f>
        <v>Reporting information regarding IAQ</v>
      </c>
      <c r="E36" s="268">
        <f>IF($H$2="A",overview_of_services!J34,IF($H$2="B",overview_of_services!K34,overview_of_services!L34))</f>
        <v>1</v>
      </c>
      <c r="F36" s="268">
        <f>IF('Building Information'!$G$51="","",'Building Information'!$G$51)</f>
        <v>1</v>
      </c>
      <c r="G36" s="268">
        <f>overview_of_services!N34</f>
        <v>1</v>
      </c>
      <c r="H36" s="419"/>
      <c r="I36" s="372">
        <v>1</v>
      </c>
      <c r="J36" s="269">
        <v>1</v>
      </c>
      <c r="K36" s="125">
        <v>1</v>
      </c>
      <c r="L36" s="247"/>
      <c r="M36" s="124">
        <f t="shared" si="105"/>
        <v>0</v>
      </c>
      <c r="N36" s="395" t="str">
        <f>IF(AND(U36=1,NOT(F36=2),OR(J36="",J36&lt;0,J36&gt;AC36,AND(M36&gt;0,OR(L36="",L36&lt;0,L36&gt;AC36)),K36&gt;1,K36&lt;0)),_general!$A$83,"")</f>
        <v/>
      </c>
      <c r="O36" s="56" t="str">
        <f>VLOOKUP($B36,overview_of_services!$B$4:$I$111,4,)</f>
        <v>None</v>
      </c>
      <c r="P36" s="56" t="str">
        <f>VLOOKUP($B36,overview_of_services!$B$4:$I$111,5,)</f>
        <v>Air quality sensors (e.g. CO2) and real time autonomous monitoring</v>
      </c>
      <c r="Q36" s="56" t="str">
        <f>VLOOKUP($B36,overview_of_services!$B$4:$I$111,6,)</f>
        <v>Real time monitoring &amp; historical information of IAQ available to occupants</v>
      </c>
      <c r="R36" s="56" t="str">
        <f>VLOOKUP($B36,overview_of_services!$B$4:$I$111,7,)</f>
        <v>Real time monitoring &amp; historical information of IAQ available to occupants + warning on maintenance needs or occupant actions (e.g. window opening)</v>
      </c>
      <c r="S36" s="56">
        <f>VLOOKUP($B36,overview_of_services!$B$4:$I$111,8,)</f>
        <v>0</v>
      </c>
      <c r="T36" s="377">
        <f t="shared" si="32"/>
        <v>1</v>
      </c>
      <c r="U36" s="380">
        <f t="shared" si="67"/>
        <v>1</v>
      </c>
      <c r="X36" s="259"/>
      <c r="Y36" s="260" t="s">
        <v>1972</v>
      </c>
      <c r="Z36" s="345">
        <f t="shared" si="68"/>
        <v>1</v>
      </c>
      <c r="AA36" s="270">
        <f t="shared" si="69"/>
        <v>1</v>
      </c>
      <c r="AB36" s="270">
        <f t="shared" si="70"/>
        <v>0</v>
      </c>
      <c r="AC36" s="76">
        <f t="shared" si="33"/>
        <v>3</v>
      </c>
      <c r="AD36" s="76">
        <f t="shared" si="71"/>
        <v>3</v>
      </c>
      <c r="AE36" s="76" t="str">
        <f>VLOOKUP($B36,overview_of_services!$B$4:$R$111,$AE$2,FALSE)</f>
        <v>V</v>
      </c>
      <c r="AF36" s="76">
        <f t="shared" ca="1" si="34"/>
        <v>96</v>
      </c>
      <c r="AG36" s="270">
        <f t="shared" ca="1" si="72"/>
        <v>0</v>
      </c>
      <c r="AH36" s="270">
        <f t="shared" ca="1" si="72"/>
        <v>0</v>
      </c>
      <c r="AI36" s="270">
        <f t="shared" ca="1" si="72"/>
        <v>0</v>
      </c>
      <c r="AJ36" s="270">
        <f t="shared" ca="1" si="72"/>
        <v>0</v>
      </c>
      <c r="AK36" s="270">
        <f t="shared" ca="1" si="72"/>
        <v>2</v>
      </c>
      <c r="AL36" s="270">
        <f t="shared" ca="1" si="72"/>
        <v>1</v>
      </c>
      <c r="AM36" s="270">
        <f t="shared" ca="1" si="72"/>
        <v>1</v>
      </c>
      <c r="AN36" s="270">
        <f t="shared" ca="1" si="36"/>
        <v>95</v>
      </c>
      <c r="AO36" s="270">
        <f t="shared" ca="1" si="73"/>
        <v>0</v>
      </c>
      <c r="AP36" s="270">
        <f t="shared" ca="1" si="73"/>
        <v>0</v>
      </c>
      <c r="AQ36" s="270">
        <f t="shared" ca="1" si="73"/>
        <v>0</v>
      </c>
      <c r="AR36" s="270">
        <f t="shared" ca="1" si="73"/>
        <v>0</v>
      </c>
      <c r="AS36" s="270">
        <f t="shared" ca="1" si="73"/>
        <v>0</v>
      </c>
      <c r="AT36" s="270">
        <f t="shared" ca="1" si="73"/>
        <v>0</v>
      </c>
      <c r="AU36" s="270">
        <f t="shared" ca="1" si="73"/>
        <v>0</v>
      </c>
      <c r="AV36" s="77"/>
      <c r="AW36" s="77" t="s">
        <v>1924</v>
      </c>
      <c r="AX36" s="78">
        <f>VLOOKUP(AE36,_general!$A$65:$B$73,2,FALSE)+$AX$4</f>
        <v>36</v>
      </c>
      <c r="AY36" s="79">
        <f t="shared" ca="1" si="74"/>
        <v>0.17817197539535312</v>
      </c>
      <c r="AZ36" s="79">
        <f t="shared" ca="1" si="74"/>
        <v>0</v>
      </c>
      <c r="BA36" s="79">
        <f t="shared" ca="1" si="74"/>
        <v>0.16</v>
      </c>
      <c r="BB36" s="79">
        <f t="shared" ca="1" si="74"/>
        <v>0.1</v>
      </c>
      <c r="BC36" s="79">
        <f t="shared" ca="1" si="74"/>
        <v>0.16</v>
      </c>
      <c r="BD36" s="79">
        <f t="shared" ca="1" si="74"/>
        <v>0.18172143781124897</v>
      </c>
      <c r="BE36" s="79">
        <f t="shared" ca="1" si="74"/>
        <v>0.1142857142857143</v>
      </c>
      <c r="BF36" s="130"/>
      <c r="BG36" s="128">
        <f t="shared" ca="1" si="106"/>
        <v>0</v>
      </c>
      <c r="BH36" s="128">
        <f t="shared" ca="1" si="110"/>
        <v>0</v>
      </c>
      <c r="BI36" s="128">
        <f t="shared" ca="1" si="111"/>
        <v>0</v>
      </c>
      <c r="BJ36" s="128">
        <f t="shared" ca="1" si="112"/>
        <v>0</v>
      </c>
      <c r="BK36" s="128">
        <f t="shared" ca="1" si="113"/>
        <v>0.32</v>
      </c>
      <c r="BL36" s="128">
        <f t="shared" ca="1" si="114"/>
        <v>0.18172143781124897</v>
      </c>
      <c r="BM36" s="128">
        <f t="shared" ca="1" si="115"/>
        <v>0.1142857142857143</v>
      </c>
      <c r="BN36" s="132"/>
      <c r="BO36" s="128">
        <f t="shared" si="107"/>
        <v>0</v>
      </c>
      <c r="BP36" s="128">
        <f t="shared" si="116"/>
        <v>0</v>
      </c>
      <c r="BQ36" s="128">
        <f t="shared" si="117"/>
        <v>0</v>
      </c>
      <c r="BR36" s="128">
        <f t="shared" si="118"/>
        <v>0</v>
      </c>
      <c r="BS36" s="128">
        <f t="shared" si="119"/>
        <v>0</v>
      </c>
      <c r="BT36" s="128">
        <f t="shared" si="120"/>
        <v>0</v>
      </c>
      <c r="BU36" s="128">
        <f t="shared" si="121"/>
        <v>0</v>
      </c>
      <c r="BV36" s="128"/>
      <c r="BW36" s="277">
        <f t="shared" ca="1" si="87"/>
        <v>0</v>
      </c>
      <c r="BX36" s="277">
        <f t="shared" ca="1" si="88"/>
        <v>0</v>
      </c>
      <c r="BY36" s="277">
        <f t="shared" ca="1" si="89"/>
        <v>0</v>
      </c>
      <c r="BZ36" s="277">
        <f t="shared" ca="1" si="90"/>
        <v>0</v>
      </c>
      <c r="CA36" s="277">
        <f t="shared" ca="1" si="91"/>
        <v>0.32</v>
      </c>
      <c r="CB36" s="277">
        <f t="shared" ca="1" si="92"/>
        <v>0.18172143781124897</v>
      </c>
      <c r="CC36" s="277">
        <f t="shared" ca="1" si="93"/>
        <v>0.1142857142857143</v>
      </c>
      <c r="CD36" s="128"/>
      <c r="CE36" s="129">
        <f t="shared" si="94"/>
        <v>46</v>
      </c>
      <c r="CF36" s="80">
        <f t="shared" ca="1" si="42"/>
        <v>0</v>
      </c>
      <c r="CG36" s="80">
        <f t="shared" ca="1" si="43"/>
        <v>0</v>
      </c>
      <c r="CH36" s="80">
        <f t="shared" ca="1" si="44"/>
        <v>0</v>
      </c>
      <c r="CI36" s="80">
        <f t="shared" ca="1" si="45"/>
        <v>0</v>
      </c>
      <c r="CJ36" s="80">
        <f t="shared" ca="1" si="46"/>
        <v>2.6666666666666665E-2</v>
      </c>
      <c r="CK36" s="80">
        <f t="shared" ca="1" si="47"/>
        <v>3.0286906301874826E-2</v>
      </c>
      <c r="CL36" s="80">
        <f t="shared" ca="1" si="48"/>
        <v>9.5238095238095247E-3</v>
      </c>
      <c r="CM36" s="81"/>
      <c r="CN36" s="76" t="str">
        <f t="shared" si="95"/>
        <v>V</v>
      </c>
      <c r="CO36" s="76">
        <f t="shared" ca="1" si="136"/>
        <v>98</v>
      </c>
      <c r="CP36" s="270">
        <f t="shared" ref="CP36:CV45" ca="1" si="138">IF(OR($T36=1,AND($F36=2,$E36=1,$G36=1)),INDIRECT(ADDRESS($CO36,CP$2,1,,$CN36)),0)</f>
        <v>0</v>
      </c>
      <c r="CQ36" s="270">
        <f t="shared" ca="1" si="138"/>
        <v>0</v>
      </c>
      <c r="CR36" s="270">
        <f t="shared" ca="1" si="138"/>
        <v>0</v>
      </c>
      <c r="CS36" s="270">
        <f t="shared" ca="1" si="138"/>
        <v>0</v>
      </c>
      <c r="CT36" s="270">
        <f t="shared" ca="1" si="138"/>
        <v>3</v>
      </c>
      <c r="CU36" s="270">
        <f t="shared" ca="1" si="138"/>
        <v>2</v>
      </c>
      <c r="CV36" s="270">
        <f t="shared" ca="1" si="138"/>
        <v>3</v>
      </c>
      <c r="CW36" s="81"/>
      <c r="CX36" s="80">
        <f t="shared" ca="1" si="96"/>
        <v>0</v>
      </c>
      <c r="CY36" s="80">
        <f t="shared" ca="1" si="97"/>
        <v>0</v>
      </c>
      <c r="CZ36" s="80">
        <f t="shared" ca="1" si="98"/>
        <v>0</v>
      </c>
      <c r="DA36" s="80">
        <f t="shared" ca="1" si="99"/>
        <v>0</v>
      </c>
      <c r="DB36" s="80">
        <f t="shared" ca="1" si="100"/>
        <v>0.48</v>
      </c>
      <c r="DC36" s="80">
        <f t="shared" ca="1" si="101"/>
        <v>0.36344287562249794</v>
      </c>
      <c r="DD36" s="80">
        <f t="shared" ca="1" si="102"/>
        <v>0.34285714285714286</v>
      </c>
      <c r="DE36" s="191">
        <f t="shared" si="57"/>
        <v>46</v>
      </c>
      <c r="DF36" s="80">
        <f t="shared" ca="1" si="58"/>
        <v>0</v>
      </c>
      <c r="DG36" s="80">
        <f t="shared" ca="1" si="59"/>
        <v>0</v>
      </c>
      <c r="DH36" s="80">
        <f t="shared" ca="1" si="60"/>
        <v>0</v>
      </c>
      <c r="DI36" s="80">
        <f t="shared" ca="1" si="61"/>
        <v>0</v>
      </c>
      <c r="DJ36" s="80">
        <f t="shared" ca="1" si="62"/>
        <v>3.9999999999999994E-2</v>
      </c>
      <c r="DK36" s="80">
        <f t="shared" ca="1" si="63"/>
        <v>6.0573812603749652E-2</v>
      </c>
      <c r="DL36" s="80">
        <f t="shared" ca="1" si="64"/>
        <v>2.8571428571428571E-2</v>
      </c>
      <c r="FD36" s="426"/>
      <c r="FE36" s="426"/>
      <c r="FF36" s="426"/>
      <c r="FG36" s="426"/>
      <c r="FH36" s="426"/>
      <c r="FI36" s="426"/>
      <c r="FJ36" s="426"/>
      <c r="FK36" s="426"/>
      <c r="FL36" s="426"/>
      <c r="FM36" s="426"/>
      <c r="FN36" s="426"/>
      <c r="FO36" s="426"/>
      <c r="FP36" s="426"/>
      <c r="FQ36" s="426"/>
      <c r="FR36" s="426"/>
      <c r="FS36" s="426"/>
      <c r="FT36" s="426"/>
      <c r="FU36" s="426"/>
    </row>
    <row r="37" spans="1:177" ht="192.5" thickBot="1" x14ac:dyDescent="0.9">
      <c r="A37" s="360" t="s">
        <v>1925</v>
      </c>
      <c r="B37" s="73" t="str">
        <f>overview_of_services!B35</f>
        <v>L-1a</v>
      </c>
      <c r="C37" s="242" t="str">
        <f>overview_of_services!C35</f>
        <v>Artificial lighting control</v>
      </c>
      <c r="D37" s="13" t="str">
        <f>overview_of_services!D35</f>
        <v>Occupancy control for indoor lighting</v>
      </c>
      <c r="E37" s="268">
        <f>IF($H$2="A",overview_of_services!J35,IF($H$2="B",overview_of_services!K35,overview_of_services!L35))</f>
        <v>1</v>
      </c>
      <c r="F37" s="268">
        <f>IF('Building Information'!$G$52="","",'Building Information'!$G$52)</f>
        <v>1</v>
      </c>
      <c r="G37" s="268">
        <f>overview_of_services!N35</f>
        <v>1</v>
      </c>
      <c r="H37" s="419"/>
      <c r="I37" s="372">
        <v>1</v>
      </c>
      <c r="J37" s="269">
        <v>3</v>
      </c>
      <c r="K37" s="125">
        <v>1</v>
      </c>
      <c r="L37" s="247"/>
      <c r="M37" s="124">
        <f t="shared" si="105"/>
        <v>0</v>
      </c>
      <c r="N37" s="395" t="str">
        <f>IF(AND(U37=1,NOT(F37=2),OR(J37="",J37&lt;0,J37&gt;AC37,AND(M37&gt;0,OR(L37="",L37&lt;0,L37&gt;AC37)),K37&gt;1,K37&lt;0)),_general!$A$83,"")</f>
        <v/>
      </c>
      <c r="O37" s="56" t="str">
        <f>VLOOKUP($B37,overview_of_services!$B$4:$I$111,4,)</f>
        <v>Manual on/off switch</v>
      </c>
      <c r="P37" s="56" t="str">
        <f>VLOOKUP($B37,overview_of_services!$B$4:$I$111,5,)</f>
        <v>Manual on/off switch + additional sweeping extinction signal</v>
      </c>
      <c r="Q37" s="56" t="str">
        <f>VLOOKUP($B37,overview_of_services!$B$4:$I$111,6,)</f>
        <v>Automatic detection (auto on / dimmed or auto off)</v>
      </c>
      <c r="R37" s="56" t="str">
        <f>VLOOKUP($B37,overview_of_services!$B$4:$I$111,7,)</f>
        <v>Automatic detection (manual on / dimmed or auto off)</v>
      </c>
      <c r="S37" s="56">
        <f>VLOOKUP($B37,overview_of_services!$B$4:$I$111,8,)</f>
        <v>0</v>
      </c>
      <c r="T37" s="377">
        <f t="shared" si="32"/>
        <v>1</v>
      </c>
      <c r="U37" s="380">
        <f t="shared" si="67"/>
        <v>1</v>
      </c>
      <c r="X37" s="259"/>
      <c r="Y37" s="738" t="s">
        <v>1972</v>
      </c>
      <c r="Z37" s="345">
        <f t="shared" si="68"/>
        <v>1</v>
      </c>
      <c r="AA37" s="270">
        <f t="shared" si="69"/>
        <v>3</v>
      </c>
      <c r="AB37" s="270">
        <f t="shared" si="70"/>
        <v>0</v>
      </c>
      <c r="AC37" s="76">
        <f t="shared" si="33"/>
        <v>3</v>
      </c>
      <c r="AD37" s="76">
        <f t="shared" si="71"/>
        <v>3</v>
      </c>
      <c r="AE37" s="76" t="str">
        <f>VLOOKUP($B37,overview_of_services!$B$4:$R$111,$AE$2,FALSE)</f>
        <v>L</v>
      </c>
      <c r="AF37" s="76">
        <f t="shared" ca="1" si="34"/>
        <v>11</v>
      </c>
      <c r="AG37" s="270">
        <f t="shared" ca="1" si="72"/>
        <v>3</v>
      </c>
      <c r="AH37" s="270">
        <f t="shared" ca="1" si="72"/>
        <v>0</v>
      </c>
      <c r="AI37" s="270">
        <f t="shared" ca="1" si="72"/>
        <v>2</v>
      </c>
      <c r="AJ37" s="270">
        <f t="shared" ca="1" si="72"/>
        <v>2</v>
      </c>
      <c r="AK37" s="270">
        <f t="shared" ca="1" si="72"/>
        <v>0</v>
      </c>
      <c r="AL37" s="270">
        <f t="shared" ca="1" si="72"/>
        <v>0</v>
      </c>
      <c r="AM37" s="270">
        <f t="shared" ca="1" si="72"/>
        <v>0</v>
      </c>
      <c r="AN37" s="270">
        <f t="shared" ca="1" si="36"/>
        <v>8</v>
      </c>
      <c r="AO37" s="270">
        <f t="shared" ca="1" si="73"/>
        <v>0</v>
      </c>
      <c r="AP37" s="270">
        <f t="shared" ca="1" si="73"/>
        <v>0</v>
      </c>
      <c r="AQ37" s="270">
        <f t="shared" ca="1" si="73"/>
        <v>0</v>
      </c>
      <c r="AR37" s="270">
        <f t="shared" ca="1" si="73"/>
        <v>0</v>
      </c>
      <c r="AS37" s="270">
        <f t="shared" ca="1" si="73"/>
        <v>0</v>
      </c>
      <c r="AT37" s="270">
        <f t="shared" ca="1" si="73"/>
        <v>0</v>
      </c>
      <c r="AU37" s="270">
        <f t="shared" ca="1" si="73"/>
        <v>0</v>
      </c>
      <c r="AV37" s="77"/>
      <c r="AW37" s="77" t="s">
        <v>1924</v>
      </c>
      <c r="AX37" s="78">
        <f>VLOOKUP(AE37,_general!$A$65:$B$73,2,FALSE)+$AX$4</f>
        <v>37</v>
      </c>
      <c r="AY37" s="79">
        <f t="shared" ref="AY37:BE60" ca="1" si="139">INDIRECT(ADDRESS($AX37,AY$2,1,,"Weightings"))</f>
        <v>1.4649327255967298E-2</v>
      </c>
      <c r="AZ37" s="79">
        <f t="shared" ca="1" si="139"/>
        <v>0</v>
      </c>
      <c r="BA37" s="79">
        <f t="shared" ca="1" si="139"/>
        <v>0.16</v>
      </c>
      <c r="BB37" s="79">
        <f t="shared" ca="1" si="139"/>
        <v>0.1</v>
      </c>
      <c r="BC37" s="79">
        <f t="shared" ca="1" si="139"/>
        <v>0.16</v>
      </c>
      <c r="BD37" s="79">
        <f t="shared" ca="1" si="139"/>
        <v>0</v>
      </c>
      <c r="BE37" s="79">
        <f t="shared" ca="1" si="139"/>
        <v>0</v>
      </c>
      <c r="BF37" s="130"/>
      <c r="BG37" s="128">
        <f t="shared" ca="1" si="106"/>
        <v>4.3947981767901892E-2</v>
      </c>
      <c r="BH37" s="128">
        <f t="shared" ca="1" si="110"/>
        <v>0</v>
      </c>
      <c r="BI37" s="128">
        <f t="shared" ca="1" si="111"/>
        <v>0.32</v>
      </c>
      <c r="BJ37" s="128">
        <f t="shared" ca="1" si="112"/>
        <v>0.2</v>
      </c>
      <c r="BK37" s="128">
        <f t="shared" ca="1" si="113"/>
        <v>0</v>
      </c>
      <c r="BL37" s="128">
        <f t="shared" ca="1" si="114"/>
        <v>0</v>
      </c>
      <c r="BM37" s="128">
        <f t="shared" ca="1" si="115"/>
        <v>0</v>
      </c>
      <c r="BN37" s="132"/>
      <c r="BO37" s="128">
        <f t="shared" si="107"/>
        <v>0</v>
      </c>
      <c r="BP37" s="128">
        <f t="shared" si="116"/>
        <v>0</v>
      </c>
      <c r="BQ37" s="128">
        <f t="shared" si="117"/>
        <v>0</v>
      </c>
      <c r="BR37" s="128">
        <f t="shared" si="118"/>
        <v>0</v>
      </c>
      <c r="BS37" s="128">
        <f t="shared" si="119"/>
        <v>0</v>
      </c>
      <c r="BT37" s="128">
        <f t="shared" si="120"/>
        <v>0</v>
      </c>
      <c r="BU37" s="128">
        <f t="shared" si="121"/>
        <v>0</v>
      </c>
      <c r="BV37" s="128"/>
      <c r="BW37" s="277">
        <f t="shared" ca="1" si="87"/>
        <v>4.3947981767901892E-2</v>
      </c>
      <c r="BX37" s="277">
        <f t="shared" ca="1" si="88"/>
        <v>0</v>
      </c>
      <c r="BY37" s="277">
        <f t="shared" ca="1" si="89"/>
        <v>0.32</v>
      </c>
      <c r="BZ37" s="277">
        <f t="shared" ca="1" si="90"/>
        <v>0.2</v>
      </c>
      <c r="CA37" s="277">
        <f t="shared" ca="1" si="91"/>
        <v>0</v>
      </c>
      <c r="CB37" s="277">
        <f t="shared" ca="1" si="92"/>
        <v>0</v>
      </c>
      <c r="CC37" s="277">
        <f t="shared" ca="1" si="93"/>
        <v>0</v>
      </c>
      <c r="CD37" s="128"/>
      <c r="CE37" s="129">
        <f t="shared" si="94"/>
        <v>46</v>
      </c>
      <c r="CF37" s="80">
        <f t="shared" ca="1" si="42"/>
        <v>7.3246636279836481E-3</v>
      </c>
      <c r="CG37" s="80">
        <f t="shared" ca="1" si="43"/>
        <v>0</v>
      </c>
      <c r="CH37" s="80">
        <f t="shared" ca="1" si="44"/>
        <v>2.6666666666666665E-2</v>
      </c>
      <c r="CI37" s="80">
        <f t="shared" ca="1" si="45"/>
        <v>1.6666666666666666E-2</v>
      </c>
      <c r="CJ37" s="80">
        <f t="shared" ca="1" si="46"/>
        <v>0</v>
      </c>
      <c r="CK37" s="80">
        <f t="shared" ca="1" si="47"/>
        <v>0</v>
      </c>
      <c r="CL37" s="80">
        <f t="shared" ca="1" si="48"/>
        <v>0</v>
      </c>
      <c r="CM37" s="81"/>
      <c r="CN37" s="76" t="str">
        <f t="shared" si="95"/>
        <v>L</v>
      </c>
      <c r="CO37" s="76">
        <f t="shared" ca="1" si="136"/>
        <v>11</v>
      </c>
      <c r="CP37" s="270">
        <f t="shared" ca="1" si="138"/>
        <v>3</v>
      </c>
      <c r="CQ37" s="270">
        <f t="shared" ca="1" si="138"/>
        <v>0</v>
      </c>
      <c r="CR37" s="270">
        <f t="shared" ca="1" si="138"/>
        <v>2</v>
      </c>
      <c r="CS37" s="270">
        <f t="shared" ca="1" si="138"/>
        <v>2</v>
      </c>
      <c r="CT37" s="270">
        <f t="shared" ca="1" si="138"/>
        <v>0</v>
      </c>
      <c r="CU37" s="270">
        <f t="shared" ca="1" si="138"/>
        <v>0</v>
      </c>
      <c r="CV37" s="270">
        <f t="shared" ca="1" si="138"/>
        <v>0</v>
      </c>
      <c r="CW37" s="81"/>
      <c r="CX37" s="80">
        <f t="shared" ca="1" si="96"/>
        <v>4.3947981767901892E-2</v>
      </c>
      <c r="CY37" s="80">
        <f t="shared" ca="1" si="97"/>
        <v>0</v>
      </c>
      <c r="CZ37" s="80">
        <f t="shared" ca="1" si="98"/>
        <v>0.32</v>
      </c>
      <c r="DA37" s="80">
        <f t="shared" ca="1" si="99"/>
        <v>0.2</v>
      </c>
      <c r="DB37" s="80">
        <f t="shared" ca="1" si="100"/>
        <v>0</v>
      </c>
      <c r="DC37" s="80">
        <f t="shared" ca="1" si="101"/>
        <v>0</v>
      </c>
      <c r="DD37" s="80">
        <f t="shared" ca="1" si="102"/>
        <v>0</v>
      </c>
      <c r="DE37" s="191">
        <f t="shared" si="57"/>
        <v>46</v>
      </c>
      <c r="DF37" s="80">
        <f t="shared" ca="1" si="58"/>
        <v>7.3246636279836481E-3</v>
      </c>
      <c r="DG37" s="80">
        <f t="shared" ca="1" si="59"/>
        <v>0</v>
      </c>
      <c r="DH37" s="80">
        <f t="shared" ca="1" si="60"/>
        <v>2.6666666666666665E-2</v>
      </c>
      <c r="DI37" s="80">
        <f t="shared" ca="1" si="61"/>
        <v>1.6666666666666666E-2</v>
      </c>
      <c r="DJ37" s="80">
        <f t="shared" ca="1" si="62"/>
        <v>0</v>
      </c>
      <c r="DK37" s="80">
        <f t="shared" ca="1" si="63"/>
        <v>0</v>
      </c>
      <c r="DL37" s="80">
        <f t="shared" ca="1" si="64"/>
        <v>0</v>
      </c>
      <c r="FD37" s="426"/>
      <c r="FE37" s="426"/>
      <c r="FF37" s="426"/>
      <c r="FG37" s="426"/>
      <c r="FH37" s="426"/>
      <c r="FI37" s="426"/>
      <c r="FJ37" s="426"/>
      <c r="FK37" s="426"/>
      <c r="FL37" s="426"/>
      <c r="FM37" s="426"/>
      <c r="FN37" s="426"/>
      <c r="FO37" s="426"/>
      <c r="FP37" s="426"/>
      <c r="FQ37" s="426"/>
      <c r="FR37" s="426"/>
      <c r="FS37" s="426"/>
      <c r="FT37" s="426"/>
      <c r="FU37" s="426"/>
    </row>
    <row r="38" spans="1:177" ht="187.5" customHeight="1" thickBot="1" x14ac:dyDescent="0.9">
      <c r="A38" s="360" t="s">
        <v>1925</v>
      </c>
      <c r="B38" s="73" t="str">
        <f>overview_of_services!B36</f>
        <v>L-2</v>
      </c>
      <c r="C38" s="242" t="str">
        <f>overview_of_services!C36</f>
        <v>Control artificial lighting power based on daylight levels</v>
      </c>
      <c r="D38" s="13" t="str">
        <f>overview_of_services!D36</f>
        <v>Control artificial lighting power based on daylight levels</v>
      </c>
      <c r="E38" s="268">
        <f>IF($H$2="A",overview_of_services!J36,IF($H$2="B",overview_of_services!K36,overview_of_services!L36))</f>
        <v>1</v>
      </c>
      <c r="F38" s="268">
        <f>IF('Building Information'!$G$52="","",'Building Information'!$G$52)</f>
        <v>1</v>
      </c>
      <c r="G38" s="268">
        <f>overview_of_services!N36</f>
        <v>1</v>
      </c>
      <c r="H38" s="419"/>
      <c r="I38" s="372">
        <v>1</v>
      </c>
      <c r="J38" s="269">
        <v>4</v>
      </c>
      <c r="K38" s="125">
        <v>1</v>
      </c>
      <c r="L38" s="247"/>
      <c r="M38" s="124">
        <f t="shared" si="105"/>
        <v>0</v>
      </c>
      <c r="N38" s="395" t="str">
        <f>IF(AND(U38=1,NOT(F38=2),OR(J38="",J38&lt;0,J38&gt;AC38,AND(M38&gt;0,OR(L38="",L38&lt;0,L38&gt;AC38)),K38&gt;1,K38&lt;0)),_general!$A$83,"")</f>
        <v/>
      </c>
      <c r="O38" s="56" t="str">
        <f>VLOOKUP($B38,overview_of_services!$B$4:$I$111,4,)</f>
        <v>Manual (central)</v>
      </c>
      <c r="P38" s="56" t="str">
        <f>VLOOKUP($B38,overview_of_services!$B$4:$I$111,5,)</f>
        <v>Manual (per room / zone)</v>
      </c>
      <c r="Q38" s="56" t="str">
        <f>VLOOKUP($B38,overview_of_services!$B$4:$I$111,6,)</f>
        <v>Automatic switching</v>
      </c>
      <c r="R38" s="56" t="str">
        <f>VLOOKUP($B38,overview_of_services!$B$4:$I$111,7,)</f>
        <v>Automatic dimming</v>
      </c>
      <c r="S38" s="56" t="str">
        <f>VLOOKUP($B38,overview_of_services!$B$4:$I$111,8,)</f>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
      <c r="T38" s="377">
        <f t="shared" si="32"/>
        <v>1</v>
      </c>
      <c r="U38" s="380">
        <f t="shared" si="67"/>
        <v>1</v>
      </c>
      <c r="X38" s="259"/>
      <c r="Y38" s="738" t="s">
        <v>1972</v>
      </c>
      <c r="Z38" s="345">
        <f t="shared" si="68"/>
        <v>1</v>
      </c>
      <c r="AA38" s="270">
        <f t="shared" si="69"/>
        <v>4</v>
      </c>
      <c r="AB38" s="270">
        <f t="shared" si="70"/>
        <v>0</v>
      </c>
      <c r="AC38" s="76">
        <f t="shared" ref="AC38:AC69" si="140">ISTEXT(O38)+ISTEXT(P38)+ISTEXT(Q38)+ISTEXT(R38)+ISTEXT(S38)-1</f>
        <v>4</v>
      </c>
      <c r="AD38" s="76">
        <f t="shared" si="71"/>
        <v>4</v>
      </c>
      <c r="AE38" s="76" t="str">
        <f>VLOOKUP($B38,overview_of_services!$B$4:$R$111,$AE$2,FALSE)</f>
        <v>L</v>
      </c>
      <c r="AF38" s="76">
        <f t="shared" ref="AF38:AF69" ca="1" si="141">VLOOKUP(B38,INDIRECT("'"&amp;AE38&amp;"'!"&amp;"C1:Z400"),$AF$2,0)+AA38+$AF$4</f>
        <v>28</v>
      </c>
      <c r="AG38" s="270">
        <f t="shared" ca="1" si="72"/>
        <v>3</v>
      </c>
      <c r="AH38" s="270">
        <f t="shared" ca="1" si="72"/>
        <v>0</v>
      </c>
      <c r="AI38" s="270">
        <f t="shared" ca="1" si="72"/>
        <v>3</v>
      </c>
      <c r="AJ38" s="270">
        <f t="shared" ca="1" si="72"/>
        <v>3</v>
      </c>
      <c r="AK38" s="270">
        <f t="shared" ca="1" si="72"/>
        <v>3</v>
      </c>
      <c r="AL38" s="270">
        <f t="shared" ca="1" si="72"/>
        <v>0</v>
      </c>
      <c r="AM38" s="270">
        <f t="shared" ca="1" si="72"/>
        <v>0</v>
      </c>
      <c r="AN38" s="270">
        <f t="shared" ref="AN38:AN69" ca="1" si="142">VLOOKUP(B38,INDIRECT("'"&amp;AE38&amp;"'!"&amp;"C1:Z400"),$AF$2,0)+AB38+$AF$4</f>
        <v>24</v>
      </c>
      <c r="AO38" s="270">
        <f t="shared" ca="1" si="73"/>
        <v>0</v>
      </c>
      <c r="AP38" s="270">
        <f t="shared" ca="1" si="73"/>
        <v>0</v>
      </c>
      <c r="AQ38" s="270">
        <f t="shared" ca="1" si="73"/>
        <v>0</v>
      </c>
      <c r="AR38" s="270">
        <f t="shared" ca="1" si="73"/>
        <v>0</v>
      </c>
      <c r="AS38" s="270">
        <f t="shared" ca="1" si="73"/>
        <v>0</v>
      </c>
      <c r="AT38" s="270">
        <f t="shared" ca="1" si="73"/>
        <v>0</v>
      </c>
      <c r="AU38" s="270">
        <f t="shared" ca="1" si="73"/>
        <v>0</v>
      </c>
      <c r="AV38" s="77"/>
      <c r="AW38" s="77" t="s">
        <v>1924</v>
      </c>
      <c r="AX38" s="78">
        <f>VLOOKUP(AE38,_general!$A$65:$B$73,2,FALSE)+$AX$4</f>
        <v>37</v>
      </c>
      <c r="AY38" s="79">
        <f t="shared" ca="1" si="139"/>
        <v>1.4649327255967298E-2</v>
      </c>
      <c r="AZ38" s="79">
        <f t="shared" ca="1" si="139"/>
        <v>0</v>
      </c>
      <c r="BA38" s="79">
        <f t="shared" ca="1" si="139"/>
        <v>0.16</v>
      </c>
      <c r="BB38" s="79">
        <f t="shared" ca="1" si="139"/>
        <v>0.1</v>
      </c>
      <c r="BC38" s="79">
        <f t="shared" ca="1" si="139"/>
        <v>0.16</v>
      </c>
      <c r="BD38" s="79">
        <f t="shared" ca="1" si="139"/>
        <v>0</v>
      </c>
      <c r="BE38" s="79">
        <f t="shared" ca="1" si="139"/>
        <v>0</v>
      </c>
      <c r="BF38" s="130"/>
      <c r="BG38" s="128">
        <f t="shared" ca="1" si="106"/>
        <v>4.3947981767901892E-2</v>
      </c>
      <c r="BH38" s="128">
        <f t="shared" ca="1" si="110"/>
        <v>0</v>
      </c>
      <c r="BI38" s="128">
        <f t="shared" ca="1" si="111"/>
        <v>0.48</v>
      </c>
      <c r="BJ38" s="128">
        <f t="shared" ca="1" si="112"/>
        <v>0.30000000000000004</v>
      </c>
      <c r="BK38" s="128">
        <f t="shared" ca="1" si="113"/>
        <v>0.48</v>
      </c>
      <c r="BL38" s="128">
        <f t="shared" ca="1" si="114"/>
        <v>0</v>
      </c>
      <c r="BM38" s="128">
        <f t="shared" ca="1" si="115"/>
        <v>0</v>
      </c>
      <c r="BN38" s="132"/>
      <c r="BO38" s="128">
        <f t="shared" si="107"/>
        <v>0</v>
      </c>
      <c r="BP38" s="128">
        <f t="shared" si="116"/>
        <v>0</v>
      </c>
      <c r="BQ38" s="128">
        <f t="shared" si="117"/>
        <v>0</v>
      </c>
      <c r="BR38" s="128">
        <f t="shared" si="118"/>
        <v>0</v>
      </c>
      <c r="BS38" s="128">
        <f t="shared" si="119"/>
        <v>0</v>
      </c>
      <c r="BT38" s="128">
        <f t="shared" si="120"/>
        <v>0</v>
      </c>
      <c r="BU38" s="128">
        <f t="shared" si="121"/>
        <v>0</v>
      </c>
      <c r="BV38" s="128"/>
      <c r="BW38" s="277">
        <f t="shared" ca="1" si="87"/>
        <v>4.3947981767901892E-2</v>
      </c>
      <c r="BX38" s="277">
        <f t="shared" ca="1" si="88"/>
        <v>0</v>
      </c>
      <c r="BY38" s="277">
        <f t="shared" ca="1" si="89"/>
        <v>0.48</v>
      </c>
      <c r="BZ38" s="277">
        <f t="shared" ca="1" si="90"/>
        <v>0.30000000000000004</v>
      </c>
      <c r="CA38" s="277">
        <f t="shared" ca="1" si="91"/>
        <v>0.48</v>
      </c>
      <c r="CB38" s="277">
        <f t="shared" ca="1" si="92"/>
        <v>0</v>
      </c>
      <c r="CC38" s="277">
        <f t="shared" ca="1" si="93"/>
        <v>0</v>
      </c>
      <c r="CD38" s="128"/>
      <c r="CE38" s="129">
        <f t="shared" si="94"/>
        <v>46</v>
      </c>
      <c r="CF38" s="80">
        <f t="shared" ref="CF38:CF69" ca="1" si="143">INDIRECT(ADDRESS($CE38,CF$2,1,,"Weightings"))*(BG38*$K38+BO38*$M38)</f>
        <v>7.3246636279836481E-3</v>
      </c>
      <c r="CG38" s="80">
        <f t="shared" ref="CG38:CG69" ca="1" si="144">INDIRECT(ADDRESS($CE38,CG$2,1,,"Weightings"))*(BH38*$K38+BP38*$M38)</f>
        <v>0</v>
      </c>
      <c r="CH38" s="80">
        <f t="shared" ref="CH38:CH69" ca="1" si="145">INDIRECT(ADDRESS($CE38,CH$2,1,,"Weightings"))*(BI38*$K38+BQ38*$M38)</f>
        <v>3.9999999999999994E-2</v>
      </c>
      <c r="CI38" s="80">
        <f t="shared" ref="CI38:CI69" ca="1" si="146">INDIRECT(ADDRESS($CE38,CI$2,1,,"Weightings"))*(BJ38*$K38+BR38*$M38)</f>
        <v>2.5000000000000001E-2</v>
      </c>
      <c r="CJ38" s="80">
        <f t="shared" ref="CJ38:CJ69" ca="1" si="147">INDIRECT(ADDRESS($CE38,CJ$2,1,,"Weightings"))*(BK38*$K38+BS38*$M38)</f>
        <v>3.9999999999999994E-2</v>
      </c>
      <c r="CK38" s="80">
        <f t="shared" ref="CK38:CK69" ca="1" si="148">INDIRECT(ADDRESS($CE38,CK$2,1,,"Weightings"))*(BL38*$K38+BT38*$M38)</f>
        <v>0</v>
      </c>
      <c r="CL38" s="80">
        <f t="shared" ref="CL38:CL69" ca="1" si="149">INDIRECT(ADDRESS($CE38,CL$2,1,,"Weightings"))*(BM38*$K38+BU38*$M38)</f>
        <v>0</v>
      </c>
      <c r="CM38" s="81"/>
      <c r="CN38" s="76" t="str">
        <f t="shared" si="95"/>
        <v>L</v>
      </c>
      <c r="CO38" s="76">
        <f t="shared" ca="1" si="136"/>
        <v>28</v>
      </c>
      <c r="CP38" s="270">
        <f t="shared" ca="1" si="138"/>
        <v>3</v>
      </c>
      <c r="CQ38" s="270">
        <f t="shared" ca="1" si="138"/>
        <v>0</v>
      </c>
      <c r="CR38" s="270">
        <f t="shared" ca="1" si="138"/>
        <v>3</v>
      </c>
      <c r="CS38" s="270">
        <f t="shared" ca="1" si="138"/>
        <v>3</v>
      </c>
      <c r="CT38" s="270">
        <f t="shared" ca="1" si="138"/>
        <v>3</v>
      </c>
      <c r="CU38" s="270">
        <f t="shared" ca="1" si="138"/>
        <v>0</v>
      </c>
      <c r="CV38" s="270">
        <f t="shared" ca="1" si="138"/>
        <v>0</v>
      </c>
      <c r="CW38" s="81"/>
      <c r="CX38" s="80">
        <f t="shared" ca="1" si="96"/>
        <v>4.3947981767901892E-2</v>
      </c>
      <c r="CY38" s="80">
        <f t="shared" ca="1" si="97"/>
        <v>0</v>
      </c>
      <c r="CZ38" s="80">
        <f t="shared" ca="1" si="98"/>
        <v>0.48</v>
      </c>
      <c r="DA38" s="80">
        <f t="shared" ca="1" si="99"/>
        <v>0.30000000000000004</v>
      </c>
      <c r="DB38" s="80">
        <f t="shared" ca="1" si="100"/>
        <v>0.48</v>
      </c>
      <c r="DC38" s="80">
        <f t="shared" ca="1" si="101"/>
        <v>0</v>
      </c>
      <c r="DD38" s="80">
        <f t="shared" ca="1" si="102"/>
        <v>0</v>
      </c>
      <c r="DE38" s="191">
        <f t="shared" ref="DE38:DE69" si="150">CE38</f>
        <v>46</v>
      </c>
      <c r="DF38" s="80">
        <f t="shared" ref="DF38:DF69" ca="1" si="151">INDIRECT(ADDRESS($DE38,DF$2,1,,"Weightings"))*CX38</f>
        <v>7.3246636279836481E-3</v>
      </c>
      <c r="DG38" s="80">
        <f t="shared" ref="DG38:DG69" ca="1" si="152">INDIRECT(ADDRESS($CE38,DG$2,1,,"Weightings"))*CY38</f>
        <v>0</v>
      </c>
      <c r="DH38" s="80">
        <f t="shared" ref="DH38:DH69" ca="1" si="153">INDIRECT(ADDRESS($CE38,DH$2,1,,"Weightings"))*CZ38</f>
        <v>3.9999999999999994E-2</v>
      </c>
      <c r="DI38" s="80">
        <f t="shared" ref="DI38:DI69" ca="1" si="154">INDIRECT(ADDRESS($CE38,DI$2,1,,"Weightings"))*DA38</f>
        <v>2.5000000000000001E-2</v>
      </c>
      <c r="DJ38" s="80">
        <f t="shared" ref="DJ38:DJ69" ca="1" si="155">INDIRECT(ADDRESS($CE38,DJ$2,1,,"Weightings"))*DB38</f>
        <v>3.9999999999999994E-2</v>
      </c>
      <c r="DK38" s="80">
        <f t="shared" ref="DK38:DK69" ca="1" si="156">INDIRECT(ADDRESS($CE38,DK$2,1,,"Weightings"))*DC38</f>
        <v>0</v>
      </c>
      <c r="DL38" s="80">
        <f t="shared" ref="DL38:DL69" ca="1" si="157">INDIRECT(ADDRESS($CE38,DL$2,1,,"Weightings"))*DD38</f>
        <v>0</v>
      </c>
      <c r="FD38" s="426"/>
      <c r="FE38" s="426"/>
      <c r="FF38" s="426"/>
      <c r="FG38" s="426"/>
      <c r="FH38" s="426"/>
      <c r="FI38" s="426"/>
      <c r="FJ38" s="426"/>
      <c r="FK38" s="426"/>
      <c r="FL38" s="426"/>
      <c r="FM38" s="426"/>
      <c r="FN38" s="426"/>
      <c r="FO38" s="426"/>
      <c r="FP38" s="426"/>
      <c r="FQ38" s="426"/>
      <c r="FR38" s="426"/>
      <c r="FS38" s="426"/>
      <c r="FT38" s="426"/>
      <c r="FU38" s="426"/>
    </row>
    <row r="39" spans="1:177" ht="119.75" customHeight="1" thickBot="1" x14ac:dyDescent="0.9">
      <c r="A39" s="360" t="s">
        <v>1925</v>
      </c>
      <c r="B39" s="74" t="str">
        <f>overview_of_services!B37</f>
        <v>DE-1</v>
      </c>
      <c r="C39" s="243" t="str">
        <f>overview_of_services!C37</f>
        <v>Window control</v>
      </c>
      <c r="D39" s="14" t="str">
        <f>overview_of_services!D37</f>
        <v>Window solar shading control</v>
      </c>
      <c r="E39" s="268">
        <f>IF($H$2="A",overview_of_services!J37,IF($H$2="B",overview_of_services!K37,overview_of_services!L37))</f>
        <v>1</v>
      </c>
      <c r="F39" s="268">
        <f>IF('Building Information'!$G$53="","",'Building Information'!$G$53)</f>
        <v>1</v>
      </c>
      <c r="G39" s="268">
        <f>overview_of_services!N37</f>
        <v>0</v>
      </c>
      <c r="H39" s="419"/>
      <c r="I39" s="372">
        <v>1</v>
      </c>
      <c r="J39" s="269">
        <v>3</v>
      </c>
      <c r="K39" s="125">
        <v>1</v>
      </c>
      <c r="L39" s="247"/>
      <c r="M39" s="124">
        <f t="shared" si="105"/>
        <v>0</v>
      </c>
      <c r="N39" s="395" t="str">
        <f>IF(AND(U39=1,NOT(F39=2),OR(J39="",J39&lt;0,J39&gt;AC39,AND(M39&gt;0,OR(L39="",L39&lt;0,L39&gt;AC39)),K39&gt;1,K39&lt;0)),_general!$A$83,"")</f>
        <v/>
      </c>
      <c r="O39" s="56" t="str">
        <f>VLOOKUP($B39,overview_of_services!$B$4:$I$111,4,)</f>
        <v>No sun shading or only manual operation</v>
      </c>
      <c r="P39" s="56" t="str">
        <f>VLOOKUP($B39,overview_of_services!$B$4:$I$111,5,)</f>
        <v>Motorized operation with manual control</v>
      </c>
      <c r="Q39" s="56" t="str">
        <f>VLOOKUP($B39,overview_of_services!$B$4:$I$111,6,)</f>
        <v>Motorized operation with automatic control based on sensor data</v>
      </c>
      <c r="R39" s="56" t="str">
        <f>VLOOKUP($B39,overview_of_services!$B$4:$I$111,7,)</f>
        <v>Combined light/blind/HVAC control</v>
      </c>
      <c r="S39" s="56" t="str">
        <f>VLOOKUP($B39,overview_of_services!$B$4:$I$111,8,)</f>
        <v>Predictive blind control (e.g. based on weather forecast)</v>
      </c>
      <c r="T39" s="377">
        <f t="shared" si="32"/>
        <v>1</v>
      </c>
      <c r="U39" s="380">
        <f t="shared" si="67"/>
        <v>1</v>
      </c>
      <c r="X39" s="259"/>
      <c r="Y39" s="260"/>
      <c r="Z39" s="345">
        <f t="shared" si="68"/>
        <v>1</v>
      </c>
      <c r="AA39" s="270">
        <f t="shared" si="69"/>
        <v>3</v>
      </c>
      <c r="AB39" s="270">
        <f t="shared" si="70"/>
        <v>0</v>
      </c>
      <c r="AC39" s="76">
        <f t="shared" si="140"/>
        <v>4</v>
      </c>
      <c r="AD39" s="76">
        <f t="shared" si="71"/>
        <v>4</v>
      </c>
      <c r="AE39" s="76" t="str">
        <f>VLOOKUP($B39,overview_of_services!$B$4:$R$111,$AE$2,FALSE)</f>
        <v>DE</v>
      </c>
      <c r="AF39" s="76">
        <f t="shared" ca="1" si="141"/>
        <v>11</v>
      </c>
      <c r="AG39" s="270">
        <f t="shared" ref="AG39:AM70" ca="1" si="158">IF($U39=1,INDIRECT(ADDRESS($AF39,AG$2,1,,$AE39)),0)</f>
        <v>3</v>
      </c>
      <c r="AH39" s="270">
        <f t="shared" ca="1" si="158"/>
        <v>0</v>
      </c>
      <c r="AI39" s="270">
        <f t="shared" ca="1" si="158"/>
        <v>2</v>
      </c>
      <c r="AJ39" s="270">
        <f t="shared" ca="1" si="158"/>
        <v>3</v>
      </c>
      <c r="AK39" s="270">
        <f t="shared" ca="1" si="158"/>
        <v>2</v>
      </c>
      <c r="AL39" s="270">
        <f t="shared" ca="1" si="158"/>
        <v>0</v>
      </c>
      <c r="AM39" s="270">
        <f t="shared" ca="1" si="158"/>
        <v>0</v>
      </c>
      <c r="AN39" s="270">
        <f t="shared" ca="1" si="142"/>
        <v>8</v>
      </c>
      <c r="AO39" s="270">
        <f t="shared" ref="AO39:AU70" ca="1" si="159">IF($U39=1,INDIRECT(ADDRESS($AN39,AO$2,1,,$AE39)),0)</f>
        <v>0</v>
      </c>
      <c r="AP39" s="270">
        <f t="shared" ca="1" si="159"/>
        <v>0</v>
      </c>
      <c r="AQ39" s="270">
        <f t="shared" ca="1" si="159"/>
        <v>0</v>
      </c>
      <c r="AR39" s="270">
        <f t="shared" ca="1" si="159"/>
        <v>0</v>
      </c>
      <c r="AS39" s="270">
        <f t="shared" ca="1" si="159"/>
        <v>0</v>
      </c>
      <c r="AT39" s="270">
        <f t="shared" ca="1" si="159"/>
        <v>0</v>
      </c>
      <c r="AU39" s="270">
        <f t="shared" ca="1" si="159"/>
        <v>0</v>
      </c>
      <c r="AV39" s="77"/>
      <c r="AW39" s="77" t="s">
        <v>1924</v>
      </c>
      <c r="AX39" s="78">
        <f>VLOOKUP(AE39,_general!$A$65:$B$73,2,FALSE)+$AX$4</f>
        <v>39</v>
      </c>
      <c r="AY39" s="79">
        <f ca="1">INDIRECT(ADDRESS($AX39,AY$2,1,,"Weightings"))</f>
        <v>0.05</v>
      </c>
      <c r="AZ39" s="79">
        <f t="shared" ca="1" si="139"/>
        <v>0</v>
      </c>
      <c r="BA39" s="79">
        <f t="shared" ca="1" si="139"/>
        <v>0.16</v>
      </c>
      <c r="BB39" s="79">
        <f t="shared" ca="1" si="139"/>
        <v>0.1</v>
      </c>
      <c r="BC39" s="79">
        <f t="shared" ca="1" si="139"/>
        <v>0.16</v>
      </c>
      <c r="BD39" s="79">
        <f t="shared" ca="1" si="139"/>
        <v>0.05</v>
      </c>
      <c r="BE39" s="79">
        <f t="shared" ca="1" si="139"/>
        <v>0.1142857142857143</v>
      </c>
      <c r="BF39" s="130"/>
      <c r="BG39" s="128">
        <f t="shared" ca="1" si="106"/>
        <v>0.15000000000000002</v>
      </c>
      <c r="BH39" s="128">
        <f t="shared" ca="1" si="110"/>
        <v>0</v>
      </c>
      <c r="BI39" s="128">
        <f t="shared" ca="1" si="111"/>
        <v>0.32</v>
      </c>
      <c r="BJ39" s="128">
        <f t="shared" ca="1" si="112"/>
        <v>0.30000000000000004</v>
      </c>
      <c r="BK39" s="128">
        <f t="shared" ca="1" si="113"/>
        <v>0.32</v>
      </c>
      <c r="BL39" s="128">
        <f t="shared" ca="1" si="114"/>
        <v>0</v>
      </c>
      <c r="BM39" s="128">
        <f t="shared" ca="1" si="115"/>
        <v>0</v>
      </c>
      <c r="BN39" s="132"/>
      <c r="BO39" s="128">
        <f t="shared" si="107"/>
        <v>0</v>
      </c>
      <c r="BP39" s="128">
        <f t="shared" si="116"/>
        <v>0</v>
      </c>
      <c r="BQ39" s="128">
        <f t="shared" si="117"/>
        <v>0</v>
      </c>
      <c r="BR39" s="128">
        <f t="shared" si="118"/>
        <v>0</v>
      </c>
      <c r="BS39" s="128">
        <f t="shared" si="119"/>
        <v>0</v>
      </c>
      <c r="BT39" s="128">
        <f t="shared" si="120"/>
        <v>0</v>
      </c>
      <c r="BU39" s="128">
        <f t="shared" si="121"/>
        <v>0</v>
      </c>
      <c r="BV39" s="128"/>
      <c r="BW39" s="277">
        <f t="shared" ca="1" si="87"/>
        <v>0.15000000000000002</v>
      </c>
      <c r="BX39" s="277">
        <f t="shared" ca="1" si="88"/>
        <v>0</v>
      </c>
      <c r="BY39" s="277">
        <f t="shared" ca="1" si="89"/>
        <v>0.32</v>
      </c>
      <c r="BZ39" s="277">
        <f t="shared" ca="1" si="90"/>
        <v>0.30000000000000004</v>
      </c>
      <c r="CA39" s="277">
        <f t="shared" ca="1" si="91"/>
        <v>0.32</v>
      </c>
      <c r="CB39" s="277">
        <f t="shared" ca="1" si="92"/>
        <v>0</v>
      </c>
      <c r="CC39" s="277">
        <f t="shared" ca="1" si="93"/>
        <v>0</v>
      </c>
      <c r="CD39" s="128"/>
      <c r="CE39" s="129">
        <f t="shared" si="94"/>
        <v>46</v>
      </c>
      <c r="CF39" s="80">
        <f t="shared" ca="1" si="143"/>
        <v>2.5000000000000001E-2</v>
      </c>
      <c r="CG39" s="80">
        <f t="shared" ca="1" si="144"/>
        <v>0</v>
      </c>
      <c r="CH39" s="80">
        <f t="shared" ca="1" si="145"/>
        <v>2.6666666666666665E-2</v>
      </c>
      <c r="CI39" s="80">
        <f t="shared" ca="1" si="146"/>
        <v>2.5000000000000001E-2</v>
      </c>
      <c r="CJ39" s="80">
        <f t="shared" ca="1" si="147"/>
        <v>2.6666666666666665E-2</v>
      </c>
      <c r="CK39" s="80">
        <f t="shared" ca="1" si="148"/>
        <v>0</v>
      </c>
      <c r="CL39" s="80">
        <f t="shared" ca="1" si="149"/>
        <v>0</v>
      </c>
      <c r="CM39" s="81"/>
      <c r="CN39" s="76" t="str">
        <f t="shared" si="95"/>
        <v>DE</v>
      </c>
      <c r="CO39" s="76">
        <f t="shared" ca="1" si="136"/>
        <v>12</v>
      </c>
      <c r="CP39" s="270">
        <f t="shared" ca="1" si="138"/>
        <v>3</v>
      </c>
      <c r="CQ39" s="270">
        <f t="shared" ca="1" si="138"/>
        <v>0</v>
      </c>
      <c r="CR39" s="270">
        <f t="shared" ca="1" si="138"/>
        <v>3</v>
      </c>
      <c r="CS39" s="270">
        <f t="shared" ca="1" si="138"/>
        <v>3</v>
      </c>
      <c r="CT39" s="270">
        <f t="shared" ca="1" si="138"/>
        <v>3</v>
      </c>
      <c r="CU39" s="270">
        <f t="shared" ca="1" si="138"/>
        <v>0</v>
      </c>
      <c r="CV39" s="270">
        <f t="shared" ca="1" si="138"/>
        <v>0</v>
      </c>
      <c r="CW39" s="81"/>
      <c r="CX39" s="80">
        <f t="shared" ca="1" si="96"/>
        <v>0.15000000000000002</v>
      </c>
      <c r="CY39" s="80">
        <f t="shared" ca="1" si="97"/>
        <v>0</v>
      </c>
      <c r="CZ39" s="80">
        <f t="shared" ca="1" si="98"/>
        <v>0.48</v>
      </c>
      <c r="DA39" s="80">
        <f t="shared" ca="1" si="99"/>
        <v>0.30000000000000004</v>
      </c>
      <c r="DB39" s="80">
        <f t="shared" ca="1" si="100"/>
        <v>0.48</v>
      </c>
      <c r="DC39" s="80">
        <f t="shared" ca="1" si="101"/>
        <v>0</v>
      </c>
      <c r="DD39" s="80">
        <f t="shared" ca="1" si="102"/>
        <v>0</v>
      </c>
      <c r="DE39" s="191">
        <f t="shared" si="150"/>
        <v>46</v>
      </c>
      <c r="DF39" s="80">
        <f t="shared" ca="1" si="151"/>
        <v>2.5000000000000001E-2</v>
      </c>
      <c r="DG39" s="80">
        <f t="shared" ca="1" si="152"/>
        <v>0</v>
      </c>
      <c r="DH39" s="80">
        <f t="shared" ca="1" si="153"/>
        <v>3.9999999999999994E-2</v>
      </c>
      <c r="DI39" s="80">
        <f t="shared" ca="1" si="154"/>
        <v>2.5000000000000001E-2</v>
      </c>
      <c r="DJ39" s="80">
        <f t="shared" ca="1" si="155"/>
        <v>3.9999999999999994E-2</v>
      </c>
      <c r="DK39" s="80">
        <f t="shared" ca="1" si="156"/>
        <v>0</v>
      </c>
      <c r="DL39" s="80">
        <f t="shared" ca="1" si="157"/>
        <v>0</v>
      </c>
      <c r="FD39" s="426"/>
      <c r="FE39" s="426"/>
      <c r="FF39" s="426"/>
      <c r="FG39" s="426"/>
      <c r="FH39" s="426"/>
      <c r="FI39" s="426"/>
      <c r="FJ39" s="426"/>
      <c r="FK39" s="426"/>
      <c r="FL39" s="426"/>
      <c r="FM39" s="426"/>
      <c r="FN39" s="426"/>
      <c r="FO39" s="426"/>
      <c r="FP39" s="426"/>
      <c r="FQ39" s="426"/>
      <c r="FR39" s="426"/>
      <c r="FS39" s="426"/>
      <c r="FT39" s="426"/>
      <c r="FU39" s="426"/>
    </row>
    <row r="40" spans="1:177" ht="74.5" thickBot="1" x14ac:dyDescent="0.9">
      <c r="A40" s="361" t="s">
        <v>1925</v>
      </c>
      <c r="B40" s="74" t="str">
        <f>overview_of_services!B38</f>
        <v>DE-2</v>
      </c>
      <c r="C40" s="243" t="str">
        <f>overview_of_services!C38</f>
        <v>Window control</v>
      </c>
      <c r="D40" s="14" t="str">
        <f>overview_of_services!D38</f>
        <v>Window open/closed control, combined with HVAC system</v>
      </c>
      <c r="E40" s="268">
        <f>IF($H$2="A",overview_of_services!J38,IF($H$2="B",overview_of_services!K38,overview_of_services!L38))</f>
        <v>1</v>
      </c>
      <c r="F40" s="268">
        <f>IF('Building Information'!$G$53="","",'Building Information'!$G$53)</f>
        <v>1</v>
      </c>
      <c r="G40" s="268">
        <f>overview_of_services!N38</f>
        <v>1</v>
      </c>
      <c r="H40" s="419"/>
      <c r="I40" s="372">
        <v>1</v>
      </c>
      <c r="J40" s="269">
        <v>3</v>
      </c>
      <c r="K40" s="125">
        <v>1</v>
      </c>
      <c r="L40" s="247"/>
      <c r="M40" s="124">
        <f t="shared" si="105"/>
        <v>0</v>
      </c>
      <c r="N40" s="395" t="str">
        <f>IF(AND(U40=1,NOT(F40=2),OR(J40="",J40&lt;0,J40&gt;AC40,AND(M40&gt;0,OR(L40="",L40&lt;0,L40&gt;AC40)),K40&gt;1,K40&lt;0)),_general!$A$83,"")</f>
        <v/>
      </c>
      <c r="O40" s="56" t="str">
        <f>VLOOKUP($B40,overview_of_services!$B$4:$I$111,4,)</f>
        <v>Manual operation or only fixed windows</v>
      </c>
      <c r="P40" s="56" t="str">
        <f>VLOOKUP($B40,overview_of_services!$B$4:$I$111,5,)</f>
        <v>Open/closed detection to shut down heating or cooling systems</v>
      </c>
      <c r="Q40" s="56" t="str">
        <f>VLOOKUP($B40,overview_of_services!$B$4:$I$111,6,)</f>
        <v>Level 1 + Automised mechanical window opening based on room sensor data</v>
      </c>
      <c r="R40" s="56" t="str">
        <f>VLOOKUP($B40,overview_of_services!$B$4:$I$111,7,)</f>
        <v>Level 2 + Centralized coordination of operable windows, e.g. to control free natural night cooling</v>
      </c>
      <c r="S40" s="56">
        <f>VLOOKUP($B40,overview_of_services!$B$4:$I$111,8,)</f>
        <v>0</v>
      </c>
      <c r="T40" s="377">
        <f t="shared" si="32"/>
        <v>1</v>
      </c>
      <c r="U40" s="380">
        <f t="shared" si="67"/>
        <v>1</v>
      </c>
      <c r="X40" s="259"/>
      <c r="Y40" s="738" t="s">
        <v>1975</v>
      </c>
      <c r="Z40" s="345">
        <f t="shared" si="68"/>
        <v>1</v>
      </c>
      <c r="AA40" s="270">
        <f t="shared" si="69"/>
        <v>3</v>
      </c>
      <c r="AB40" s="270">
        <f t="shared" si="70"/>
        <v>0</v>
      </c>
      <c r="AC40" s="76">
        <f t="shared" si="140"/>
        <v>3</v>
      </c>
      <c r="AD40" s="76">
        <f t="shared" si="71"/>
        <v>3</v>
      </c>
      <c r="AE40" s="76" t="str">
        <f>VLOOKUP($B40,overview_of_services!$B$4:$R$111,$AE$2,FALSE)</f>
        <v>DE</v>
      </c>
      <c r="AF40" s="76">
        <f t="shared" ca="1" si="141"/>
        <v>25</v>
      </c>
      <c r="AG40" s="270">
        <f t="shared" ca="1" si="158"/>
        <v>2</v>
      </c>
      <c r="AH40" s="270">
        <f t="shared" ca="1" si="158"/>
        <v>0</v>
      </c>
      <c r="AI40" s="270">
        <f t="shared" ca="1" si="158"/>
        <v>2</v>
      </c>
      <c r="AJ40" s="270">
        <f t="shared" ca="1" si="158"/>
        <v>2</v>
      </c>
      <c r="AK40" s="270">
        <f t="shared" ca="1" si="158"/>
        <v>1</v>
      </c>
      <c r="AL40" s="270">
        <f t="shared" ca="1" si="158"/>
        <v>0</v>
      </c>
      <c r="AM40" s="270">
        <f t="shared" ca="1" si="158"/>
        <v>0</v>
      </c>
      <c r="AN40" s="270">
        <f t="shared" ca="1" si="142"/>
        <v>22</v>
      </c>
      <c r="AO40" s="270">
        <f t="shared" ca="1" si="159"/>
        <v>0</v>
      </c>
      <c r="AP40" s="270">
        <f t="shared" ca="1" si="159"/>
        <v>0</v>
      </c>
      <c r="AQ40" s="270">
        <f t="shared" ca="1" si="159"/>
        <v>0</v>
      </c>
      <c r="AR40" s="270">
        <f t="shared" ca="1" si="159"/>
        <v>0</v>
      </c>
      <c r="AS40" s="270">
        <f t="shared" ca="1" si="159"/>
        <v>0</v>
      </c>
      <c r="AT40" s="270">
        <f t="shared" ca="1" si="159"/>
        <v>0</v>
      </c>
      <c r="AU40" s="270">
        <f t="shared" ca="1" si="159"/>
        <v>0</v>
      </c>
      <c r="AV40" s="77"/>
      <c r="AW40" s="77" t="s">
        <v>1924</v>
      </c>
      <c r="AX40" s="78">
        <f>VLOOKUP(AE40,_general!$A$65:$B$73,2,FALSE)+$AX$4</f>
        <v>39</v>
      </c>
      <c r="AY40" s="79">
        <f t="shared" ca="1" si="139"/>
        <v>0.05</v>
      </c>
      <c r="AZ40" s="79">
        <f t="shared" ca="1" si="139"/>
        <v>0</v>
      </c>
      <c r="BA40" s="79">
        <f t="shared" ca="1" si="139"/>
        <v>0.16</v>
      </c>
      <c r="BB40" s="79">
        <f t="shared" ca="1" si="139"/>
        <v>0.1</v>
      </c>
      <c r="BC40" s="79">
        <f t="shared" ca="1" si="139"/>
        <v>0.16</v>
      </c>
      <c r="BD40" s="79">
        <f t="shared" ca="1" si="139"/>
        <v>0.05</v>
      </c>
      <c r="BE40" s="79">
        <f t="shared" ca="1" si="139"/>
        <v>0.1142857142857143</v>
      </c>
      <c r="BF40" s="130"/>
      <c r="BG40" s="128">
        <f t="shared" ca="1" si="106"/>
        <v>0.1</v>
      </c>
      <c r="BH40" s="128">
        <f t="shared" ca="1" si="110"/>
        <v>0</v>
      </c>
      <c r="BI40" s="128">
        <f t="shared" ca="1" si="111"/>
        <v>0.32</v>
      </c>
      <c r="BJ40" s="128">
        <f t="shared" ca="1" si="112"/>
        <v>0.2</v>
      </c>
      <c r="BK40" s="128">
        <f t="shared" ca="1" si="113"/>
        <v>0.16</v>
      </c>
      <c r="BL40" s="128">
        <f t="shared" ca="1" si="114"/>
        <v>0</v>
      </c>
      <c r="BM40" s="128">
        <f t="shared" ca="1" si="115"/>
        <v>0</v>
      </c>
      <c r="BN40" s="132"/>
      <c r="BO40" s="128">
        <f t="shared" si="107"/>
        <v>0</v>
      </c>
      <c r="BP40" s="128">
        <f t="shared" si="116"/>
        <v>0</v>
      </c>
      <c r="BQ40" s="128">
        <f t="shared" si="117"/>
        <v>0</v>
      </c>
      <c r="BR40" s="128">
        <f t="shared" si="118"/>
        <v>0</v>
      </c>
      <c r="BS40" s="128">
        <f t="shared" si="119"/>
        <v>0</v>
      </c>
      <c r="BT40" s="128">
        <f t="shared" si="120"/>
        <v>0</v>
      </c>
      <c r="BU40" s="128">
        <f t="shared" si="121"/>
        <v>0</v>
      </c>
      <c r="BV40" s="128"/>
      <c r="BW40" s="277">
        <f t="shared" ca="1" si="87"/>
        <v>0.1</v>
      </c>
      <c r="BX40" s="277">
        <f t="shared" ca="1" si="88"/>
        <v>0</v>
      </c>
      <c r="BY40" s="277">
        <f t="shared" ca="1" si="89"/>
        <v>0.32</v>
      </c>
      <c r="BZ40" s="277">
        <f t="shared" ca="1" si="90"/>
        <v>0.2</v>
      </c>
      <c r="CA40" s="277">
        <f t="shared" ca="1" si="91"/>
        <v>0.16</v>
      </c>
      <c r="CB40" s="277">
        <f t="shared" ca="1" si="92"/>
        <v>0</v>
      </c>
      <c r="CC40" s="277">
        <f t="shared" ca="1" si="93"/>
        <v>0</v>
      </c>
      <c r="CD40" s="128"/>
      <c r="CE40" s="129">
        <f t="shared" si="94"/>
        <v>46</v>
      </c>
      <c r="CF40" s="80">
        <f t="shared" ca="1" si="143"/>
        <v>1.6666666666666666E-2</v>
      </c>
      <c r="CG40" s="80">
        <f t="shared" ca="1" si="144"/>
        <v>0</v>
      </c>
      <c r="CH40" s="80">
        <f t="shared" ca="1" si="145"/>
        <v>2.6666666666666665E-2</v>
      </c>
      <c r="CI40" s="80">
        <f t="shared" ca="1" si="146"/>
        <v>1.6666666666666666E-2</v>
      </c>
      <c r="CJ40" s="80">
        <f t="shared" ca="1" si="147"/>
        <v>1.3333333333333332E-2</v>
      </c>
      <c r="CK40" s="80">
        <f t="shared" ca="1" si="148"/>
        <v>0</v>
      </c>
      <c r="CL40" s="80">
        <f t="shared" ca="1" si="149"/>
        <v>0</v>
      </c>
      <c r="CM40" s="81"/>
      <c r="CN40" s="76" t="str">
        <f t="shared" si="95"/>
        <v>DE</v>
      </c>
      <c r="CO40" s="76">
        <f t="shared" ca="1" si="136"/>
        <v>25</v>
      </c>
      <c r="CP40" s="270">
        <f t="shared" ca="1" si="138"/>
        <v>2</v>
      </c>
      <c r="CQ40" s="270">
        <f t="shared" ca="1" si="138"/>
        <v>0</v>
      </c>
      <c r="CR40" s="270">
        <f t="shared" ca="1" si="138"/>
        <v>2</v>
      </c>
      <c r="CS40" s="270">
        <f t="shared" ca="1" si="138"/>
        <v>2</v>
      </c>
      <c r="CT40" s="270">
        <f t="shared" ca="1" si="138"/>
        <v>1</v>
      </c>
      <c r="CU40" s="270">
        <f t="shared" ca="1" si="138"/>
        <v>0</v>
      </c>
      <c r="CV40" s="270">
        <f t="shared" ca="1" si="138"/>
        <v>0</v>
      </c>
      <c r="CW40" s="81"/>
      <c r="CX40" s="80">
        <f t="shared" ca="1" si="96"/>
        <v>0.1</v>
      </c>
      <c r="CY40" s="80">
        <f t="shared" ca="1" si="97"/>
        <v>0</v>
      </c>
      <c r="CZ40" s="80">
        <f t="shared" ca="1" si="98"/>
        <v>0.32</v>
      </c>
      <c r="DA40" s="80">
        <f t="shared" ca="1" si="99"/>
        <v>0.2</v>
      </c>
      <c r="DB40" s="80">
        <f t="shared" ca="1" si="100"/>
        <v>0.16</v>
      </c>
      <c r="DC40" s="80">
        <f t="shared" ca="1" si="101"/>
        <v>0</v>
      </c>
      <c r="DD40" s="80">
        <f t="shared" ca="1" si="102"/>
        <v>0</v>
      </c>
      <c r="DE40" s="191">
        <f t="shared" si="150"/>
        <v>46</v>
      </c>
      <c r="DF40" s="80">
        <f t="shared" ca="1" si="151"/>
        <v>1.6666666666666666E-2</v>
      </c>
      <c r="DG40" s="80">
        <f t="shared" ca="1" si="152"/>
        <v>0</v>
      </c>
      <c r="DH40" s="80">
        <f t="shared" ca="1" si="153"/>
        <v>2.6666666666666665E-2</v>
      </c>
      <c r="DI40" s="80">
        <f t="shared" ca="1" si="154"/>
        <v>1.6666666666666666E-2</v>
      </c>
      <c r="DJ40" s="80">
        <f t="shared" ca="1" si="155"/>
        <v>1.3333333333333332E-2</v>
      </c>
      <c r="DK40" s="80">
        <f t="shared" ca="1" si="156"/>
        <v>0</v>
      </c>
      <c r="DL40" s="80">
        <f t="shared" ca="1" si="157"/>
        <v>0</v>
      </c>
      <c r="FD40" s="426"/>
      <c r="FE40" s="426"/>
      <c r="FF40" s="426"/>
      <c r="FG40" s="426"/>
      <c r="FH40" s="426"/>
      <c r="FI40" s="426"/>
      <c r="FJ40" s="426"/>
      <c r="FK40" s="426"/>
      <c r="FL40" s="426"/>
      <c r="FM40" s="426"/>
      <c r="FN40" s="426"/>
      <c r="FO40" s="426"/>
      <c r="FP40" s="426"/>
      <c r="FQ40" s="426"/>
      <c r="FR40" s="426"/>
      <c r="FS40" s="426"/>
      <c r="FT40" s="426"/>
      <c r="FU40" s="426"/>
    </row>
    <row r="41" spans="1:177" ht="104" thickBot="1" x14ac:dyDescent="0.9">
      <c r="A41" s="360" t="s">
        <v>1925</v>
      </c>
      <c r="B41" s="74" t="str">
        <f>overview_of_services!B39</f>
        <v>DE-4</v>
      </c>
      <c r="C41" s="243" t="str">
        <f>overview_of_services!C39</f>
        <v xml:space="preserve">Feedback - Reporting information </v>
      </c>
      <c r="D41" s="14" t="str">
        <f>overview_of_services!D39</f>
        <v>Reporting information regarding performance of dynamic building envelope systems</v>
      </c>
      <c r="E41" s="268">
        <f>IF($H$2="A",overview_of_services!J39,IF($H$2="B",overview_of_services!K39,overview_of_services!L39))</f>
        <v>1</v>
      </c>
      <c r="F41" s="268">
        <f>IF('Building Information'!$G$53="","",'Building Information'!$G$53)</f>
        <v>1</v>
      </c>
      <c r="G41" s="268">
        <f>overview_of_services!N39</f>
        <v>0</v>
      </c>
      <c r="H41" s="419"/>
      <c r="I41" s="372">
        <v>1</v>
      </c>
      <c r="J41" s="269">
        <v>0</v>
      </c>
      <c r="K41" s="125">
        <v>1</v>
      </c>
      <c r="L41" s="247"/>
      <c r="M41" s="124">
        <f t="shared" si="105"/>
        <v>0</v>
      </c>
      <c r="N41" s="395" t="str">
        <f>IF(AND(U41=1,NOT(F41=2),OR(J41="",J41&lt;0,J41&gt;AC41,AND(M41&gt;0,OR(L41="",L41&lt;0,L41&gt;AC41)),K41&gt;1,K41&lt;0)),_general!$A$83,"")</f>
        <v/>
      </c>
      <c r="O41" s="56" t="str">
        <f>VLOOKUP($B41,overview_of_services!$B$4:$I$111,4,)</f>
        <v>No reporting</v>
      </c>
      <c r="P41" s="56" t="str">
        <f>VLOOKUP($B41,overview_of_services!$B$4:$I$111,5,)</f>
        <v>Position of each product &amp; fault detection</v>
      </c>
      <c r="Q41" s="56" t="str">
        <f>VLOOKUP($B41,overview_of_services!$B$4:$I$111,6,)</f>
        <v>Position of each product, fault detection &amp; predictive maintenance</v>
      </c>
      <c r="R41" s="56" t="str">
        <f>VLOOKUP($B41,overview_of_services!$B$4:$I$111,7,)</f>
        <v>Position of each product, fault detection, predictive maintenance, real-time sensor data (wind, lux, temperature…)</v>
      </c>
      <c r="S41" s="56" t="str">
        <f>VLOOKUP($B41,overview_of_services!$B$4:$I$111,8,)</f>
        <v>Position of each product, fault detection, predictive maintenance, real-time &amp; historical sensor data (wind, lux, temperature…)</v>
      </c>
      <c r="T41" s="377">
        <f t="shared" si="32"/>
        <v>1</v>
      </c>
      <c r="U41" s="380">
        <f t="shared" si="67"/>
        <v>1</v>
      </c>
      <c r="X41" s="259"/>
      <c r="Y41" s="260"/>
      <c r="Z41" s="345">
        <f t="shared" si="68"/>
        <v>1</v>
      </c>
      <c r="AA41" s="270">
        <f t="shared" si="69"/>
        <v>0</v>
      </c>
      <c r="AB41" s="270">
        <f t="shared" si="70"/>
        <v>0</v>
      </c>
      <c r="AC41" s="76">
        <f t="shared" si="140"/>
        <v>4</v>
      </c>
      <c r="AD41" s="76">
        <f t="shared" si="71"/>
        <v>4</v>
      </c>
      <c r="AE41" s="76" t="str">
        <f>VLOOKUP($B41,overview_of_services!$B$4:$R$111,$AE$2,FALSE)</f>
        <v>DE</v>
      </c>
      <c r="AF41" s="76">
        <f t="shared" ca="1" si="141"/>
        <v>38</v>
      </c>
      <c r="AG41" s="270">
        <f t="shared" ca="1" si="158"/>
        <v>0</v>
      </c>
      <c r="AH41" s="270">
        <f t="shared" ca="1" si="158"/>
        <v>0</v>
      </c>
      <c r="AI41" s="270">
        <f t="shared" ca="1" si="158"/>
        <v>0</v>
      </c>
      <c r="AJ41" s="270">
        <f t="shared" ca="1" si="158"/>
        <v>0</v>
      </c>
      <c r="AK41" s="270">
        <f t="shared" ca="1" si="158"/>
        <v>0</v>
      </c>
      <c r="AL41" s="270">
        <f t="shared" ca="1" si="158"/>
        <v>0</v>
      </c>
      <c r="AM41" s="270">
        <f t="shared" ca="1" si="158"/>
        <v>0</v>
      </c>
      <c r="AN41" s="270">
        <f t="shared" ca="1" si="142"/>
        <v>38</v>
      </c>
      <c r="AO41" s="270">
        <f t="shared" ca="1" si="159"/>
        <v>0</v>
      </c>
      <c r="AP41" s="270">
        <f t="shared" ca="1" si="159"/>
        <v>0</v>
      </c>
      <c r="AQ41" s="270">
        <f t="shared" ca="1" si="159"/>
        <v>0</v>
      </c>
      <c r="AR41" s="270">
        <f t="shared" ca="1" si="159"/>
        <v>0</v>
      </c>
      <c r="AS41" s="270">
        <f t="shared" ca="1" si="159"/>
        <v>0</v>
      </c>
      <c r="AT41" s="270">
        <f t="shared" ca="1" si="159"/>
        <v>0</v>
      </c>
      <c r="AU41" s="270">
        <f t="shared" ca="1" si="159"/>
        <v>0</v>
      </c>
      <c r="AV41" s="77"/>
      <c r="AW41" s="77" t="s">
        <v>1924</v>
      </c>
      <c r="AX41" s="78">
        <f>VLOOKUP(AE41,_general!$A$65:$B$73,2,FALSE)+$AX$4</f>
        <v>39</v>
      </c>
      <c r="AY41" s="79">
        <f t="shared" ca="1" si="139"/>
        <v>0.05</v>
      </c>
      <c r="AZ41" s="79">
        <f t="shared" ca="1" si="139"/>
        <v>0</v>
      </c>
      <c r="BA41" s="79">
        <f t="shared" ca="1" si="139"/>
        <v>0.16</v>
      </c>
      <c r="BB41" s="79">
        <f t="shared" ca="1" si="139"/>
        <v>0.1</v>
      </c>
      <c r="BC41" s="79">
        <f t="shared" ca="1" si="139"/>
        <v>0.16</v>
      </c>
      <c r="BD41" s="79">
        <f t="shared" ca="1" si="139"/>
        <v>0.05</v>
      </c>
      <c r="BE41" s="79">
        <f t="shared" ca="1" si="139"/>
        <v>0.1142857142857143</v>
      </c>
      <c r="BF41" s="130"/>
      <c r="BG41" s="128">
        <f t="shared" ca="1" si="106"/>
        <v>0</v>
      </c>
      <c r="BH41" s="128">
        <f t="shared" ca="1" si="110"/>
        <v>0</v>
      </c>
      <c r="BI41" s="128">
        <f t="shared" ca="1" si="111"/>
        <v>0</v>
      </c>
      <c r="BJ41" s="128">
        <f t="shared" ca="1" si="112"/>
        <v>0</v>
      </c>
      <c r="BK41" s="128">
        <f t="shared" ca="1" si="113"/>
        <v>0</v>
      </c>
      <c r="BL41" s="128">
        <f t="shared" ca="1" si="114"/>
        <v>0</v>
      </c>
      <c r="BM41" s="128">
        <f t="shared" ca="1" si="115"/>
        <v>0</v>
      </c>
      <c r="BN41" s="132"/>
      <c r="BO41" s="128">
        <f t="shared" si="107"/>
        <v>0</v>
      </c>
      <c r="BP41" s="128">
        <f t="shared" si="116"/>
        <v>0</v>
      </c>
      <c r="BQ41" s="128">
        <f t="shared" si="117"/>
        <v>0</v>
      </c>
      <c r="BR41" s="128">
        <f t="shared" si="118"/>
        <v>0</v>
      </c>
      <c r="BS41" s="128">
        <f t="shared" si="119"/>
        <v>0</v>
      </c>
      <c r="BT41" s="128">
        <f t="shared" si="120"/>
        <v>0</v>
      </c>
      <c r="BU41" s="128">
        <f t="shared" si="121"/>
        <v>0</v>
      </c>
      <c r="BV41" s="128"/>
      <c r="BW41" s="277">
        <f t="shared" ca="1" si="87"/>
        <v>0</v>
      </c>
      <c r="BX41" s="277">
        <f t="shared" ca="1" si="88"/>
        <v>0</v>
      </c>
      <c r="BY41" s="277">
        <f t="shared" ca="1" si="89"/>
        <v>0</v>
      </c>
      <c r="BZ41" s="277">
        <f t="shared" ca="1" si="90"/>
        <v>0</v>
      </c>
      <c r="CA41" s="277">
        <f t="shared" ca="1" si="91"/>
        <v>0</v>
      </c>
      <c r="CB41" s="277">
        <f t="shared" ca="1" si="92"/>
        <v>0</v>
      </c>
      <c r="CC41" s="277">
        <f t="shared" ca="1" si="93"/>
        <v>0</v>
      </c>
      <c r="CD41" s="128"/>
      <c r="CE41" s="129">
        <f t="shared" si="94"/>
        <v>46</v>
      </c>
      <c r="CF41" s="80">
        <f t="shared" ca="1" si="143"/>
        <v>0</v>
      </c>
      <c r="CG41" s="80">
        <f t="shared" ca="1" si="144"/>
        <v>0</v>
      </c>
      <c r="CH41" s="80">
        <f t="shared" ca="1" si="145"/>
        <v>0</v>
      </c>
      <c r="CI41" s="80">
        <f t="shared" ca="1" si="146"/>
        <v>0</v>
      </c>
      <c r="CJ41" s="80">
        <f t="shared" ca="1" si="147"/>
        <v>0</v>
      </c>
      <c r="CK41" s="80">
        <f t="shared" ca="1" si="148"/>
        <v>0</v>
      </c>
      <c r="CL41" s="80">
        <f t="shared" ca="1" si="149"/>
        <v>0</v>
      </c>
      <c r="CM41" s="81"/>
      <c r="CN41" s="76" t="str">
        <f t="shared" si="95"/>
        <v>DE</v>
      </c>
      <c r="CO41" s="76">
        <f t="shared" ca="1" si="136"/>
        <v>42</v>
      </c>
      <c r="CP41" s="270">
        <f t="shared" ca="1" si="138"/>
        <v>0</v>
      </c>
      <c r="CQ41" s="270">
        <f t="shared" ca="1" si="138"/>
        <v>0</v>
      </c>
      <c r="CR41" s="270">
        <f t="shared" ca="1" si="138"/>
        <v>0</v>
      </c>
      <c r="CS41" s="270">
        <f t="shared" ca="1" si="138"/>
        <v>1</v>
      </c>
      <c r="CT41" s="270">
        <f t="shared" ca="1" si="138"/>
        <v>0</v>
      </c>
      <c r="CU41" s="270">
        <f t="shared" ca="1" si="138"/>
        <v>2</v>
      </c>
      <c r="CV41" s="270">
        <f t="shared" ca="1" si="138"/>
        <v>3</v>
      </c>
      <c r="CW41" s="81"/>
      <c r="CX41" s="80">
        <f t="shared" ca="1" si="96"/>
        <v>0</v>
      </c>
      <c r="CY41" s="80">
        <f t="shared" ca="1" si="97"/>
        <v>0</v>
      </c>
      <c r="CZ41" s="80">
        <f t="shared" ca="1" si="98"/>
        <v>0</v>
      </c>
      <c r="DA41" s="80">
        <f t="shared" ca="1" si="99"/>
        <v>0.1</v>
      </c>
      <c r="DB41" s="80">
        <f t="shared" ca="1" si="100"/>
        <v>0</v>
      </c>
      <c r="DC41" s="80">
        <f t="shared" ca="1" si="101"/>
        <v>0.1</v>
      </c>
      <c r="DD41" s="80">
        <f t="shared" ca="1" si="102"/>
        <v>0.34285714285714286</v>
      </c>
      <c r="DE41" s="191">
        <f t="shared" si="150"/>
        <v>46</v>
      </c>
      <c r="DF41" s="80">
        <f t="shared" ca="1" si="151"/>
        <v>0</v>
      </c>
      <c r="DG41" s="80">
        <f t="shared" ca="1" si="152"/>
        <v>0</v>
      </c>
      <c r="DH41" s="80">
        <f t="shared" ca="1" si="153"/>
        <v>0</v>
      </c>
      <c r="DI41" s="80">
        <f t="shared" ca="1" si="154"/>
        <v>8.3333333333333332E-3</v>
      </c>
      <c r="DJ41" s="80">
        <f t="shared" ca="1" si="155"/>
        <v>0</v>
      </c>
      <c r="DK41" s="80">
        <f t="shared" ca="1" si="156"/>
        <v>1.6666666666666666E-2</v>
      </c>
      <c r="DL41" s="80">
        <f t="shared" ca="1" si="157"/>
        <v>2.8571428571428571E-2</v>
      </c>
      <c r="FD41" s="426"/>
      <c r="FE41" s="426"/>
      <c r="FF41" s="426"/>
      <c r="FG41" s="426"/>
      <c r="FH41" s="426"/>
      <c r="FI41" s="426"/>
      <c r="FJ41" s="426"/>
      <c r="FK41" s="426"/>
      <c r="FL41" s="426"/>
      <c r="FM41" s="426"/>
      <c r="FN41" s="426"/>
      <c r="FO41" s="426"/>
      <c r="FP41" s="426"/>
      <c r="FQ41" s="426"/>
      <c r="FR41" s="426"/>
      <c r="FS41" s="426"/>
      <c r="FT41" s="426"/>
      <c r="FU41" s="426"/>
    </row>
    <row r="42" spans="1:177" ht="138" customHeight="1" thickBot="1" x14ac:dyDescent="0.9">
      <c r="A42" s="360" t="s">
        <v>1925</v>
      </c>
      <c r="B42" s="75" t="str">
        <f>overview_of_services!B40</f>
        <v>E-2</v>
      </c>
      <c r="C42" s="244" t="str">
        <f>overview_of_services!C40</f>
        <v xml:space="preserve">Feedback - Reporting information </v>
      </c>
      <c r="D42" s="15" t="str">
        <f>overview_of_services!D40</f>
        <v>Reporting information regarding local electricity generation</v>
      </c>
      <c r="E42" s="268">
        <f>IF($H$2="A",overview_of_services!J40,IF($H$2="B",overview_of_services!K40,overview_of_services!L40))</f>
        <v>1</v>
      </c>
      <c r="F42" s="268">
        <f>IF('Building Information'!$G$54="","",'Building Information'!$G$54)</f>
        <v>1</v>
      </c>
      <c r="G42" s="268">
        <f>overview_of_services!N40</f>
        <v>0</v>
      </c>
      <c r="H42" s="419"/>
      <c r="I42" s="372">
        <v>1</v>
      </c>
      <c r="J42" s="269">
        <v>0</v>
      </c>
      <c r="K42" s="125">
        <v>1</v>
      </c>
      <c r="L42" s="247"/>
      <c r="M42" s="124">
        <f t="shared" si="105"/>
        <v>0</v>
      </c>
      <c r="N42" s="395" t="str">
        <f>IF(AND(U42=1,NOT(F42=2),OR(J42="",J42&lt;0,J42&gt;AC42,AND(M42&gt;0,OR(L42="",L42&lt;0,L42&gt;AC42)),K42&gt;1,K42&lt;0)),_general!$A$83,"")</f>
        <v/>
      </c>
      <c r="O42" s="56" t="str">
        <f>VLOOKUP($B42,overview_of_services!$B$4:$I$111,4,)</f>
        <v>None</v>
      </c>
      <c r="P42" s="56" t="str">
        <f>VLOOKUP($B42,overview_of_services!$B$4:$I$111,5,)</f>
        <v>Current generation data available</v>
      </c>
      <c r="Q42" s="56" t="str">
        <f>VLOOKUP($B42,overview_of_services!$B$4:$I$111,6,)</f>
        <v>Actual values and historical data</v>
      </c>
      <c r="R42" s="56" t="str">
        <f>VLOOKUP($B42,overview_of_services!$B$4:$I$111,7,)</f>
        <v>Performance evaluation including forecasting and/or benchmarking</v>
      </c>
      <c r="S42" s="56" t="str">
        <f>VLOOKUP($B42,overview_of_services!$B$4:$I$111,8,)</f>
        <v>Performance evaluation including forecasting and/or benchmarking; also including predictive management and fault detection</v>
      </c>
      <c r="T42" s="377">
        <f t="shared" si="32"/>
        <v>1</v>
      </c>
      <c r="U42" s="380">
        <f t="shared" si="67"/>
        <v>1</v>
      </c>
      <c r="X42" s="259"/>
      <c r="Y42" s="260"/>
      <c r="Z42" s="345">
        <f t="shared" si="68"/>
        <v>1</v>
      </c>
      <c r="AA42" s="270">
        <f t="shared" si="69"/>
        <v>0</v>
      </c>
      <c r="AB42" s="270">
        <f t="shared" si="70"/>
        <v>0</v>
      </c>
      <c r="AC42" s="76">
        <f t="shared" si="140"/>
        <v>4</v>
      </c>
      <c r="AD42" s="76">
        <f t="shared" si="71"/>
        <v>4</v>
      </c>
      <c r="AE42" s="76" t="str">
        <f>VLOOKUP($B42,overview_of_services!$B$4:$R$111,$AE$2,FALSE)</f>
        <v>E</v>
      </c>
      <c r="AF42" s="76">
        <f t="shared" ca="1" si="141"/>
        <v>9</v>
      </c>
      <c r="AG42" s="270">
        <f t="shared" ca="1" si="158"/>
        <v>0</v>
      </c>
      <c r="AH42" s="270">
        <f t="shared" ca="1" si="158"/>
        <v>0</v>
      </c>
      <c r="AI42" s="270">
        <f t="shared" ca="1" si="158"/>
        <v>0</v>
      </c>
      <c r="AJ42" s="270">
        <f t="shared" ca="1" si="158"/>
        <v>0</v>
      </c>
      <c r="AK42" s="270">
        <f t="shared" ca="1" si="158"/>
        <v>0</v>
      </c>
      <c r="AL42" s="270">
        <f t="shared" ca="1" si="158"/>
        <v>0</v>
      </c>
      <c r="AM42" s="270">
        <f t="shared" ca="1" si="158"/>
        <v>0</v>
      </c>
      <c r="AN42" s="270">
        <f t="shared" ca="1" si="142"/>
        <v>9</v>
      </c>
      <c r="AO42" s="270">
        <f t="shared" ca="1" si="159"/>
        <v>0</v>
      </c>
      <c r="AP42" s="270">
        <f t="shared" ca="1" si="159"/>
        <v>0</v>
      </c>
      <c r="AQ42" s="270">
        <f t="shared" ca="1" si="159"/>
        <v>0</v>
      </c>
      <c r="AR42" s="270">
        <f t="shared" ca="1" si="159"/>
        <v>0</v>
      </c>
      <c r="AS42" s="270">
        <f t="shared" ca="1" si="159"/>
        <v>0</v>
      </c>
      <c r="AT42" s="270">
        <f t="shared" ca="1" si="159"/>
        <v>0</v>
      </c>
      <c r="AU42" s="270">
        <f t="shared" ca="1" si="159"/>
        <v>0</v>
      </c>
      <c r="AV42" s="77"/>
      <c r="AW42" s="77" t="s">
        <v>1924</v>
      </c>
      <c r="AX42" s="78">
        <f>VLOOKUP(AE42,_general!$A$65:$B$73,2,FALSE)+$AX$4</f>
        <v>38</v>
      </c>
      <c r="AY42" s="79">
        <f t="shared" ca="1" si="139"/>
        <v>0.11091092989379135</v>
      </c>
      <c r="AZ42" s="79">
        <f t="shared" ca="1" si="139"/>
        <v>0.14929357101441351</v>
      </c>
      <c r="BA42" s="79">
        <f t="shared" ca="1" si="139"/>
        <v>0</v>
      </c>
      <c r="BB42" s="79">
        <f t="shared" ca="1" si="139"/>
        <v>0.1</v>
      </c>
      <c r="BC42" s="79">
        <f t="shared" ca="1" si="139"/>
        <v>0</v>
      </c>
      <c r="BD42" s="79">
        <f t="shared" ca="1" si="139"/>
        <v>0.1131204478401268</v>
      </c>
      <c r="BE42" s="79">
        <f t="shared" ca="1" si="139"/>
        <v>0.1142857142857143</v>
      </c>
      <c r="BF42" s="130"/>
      <c r="BG42" s="128">
        <f t="shared" ca="1" si="106"/>
        <v>0</v>
      </c>
      <c r="BH42" s="128">
        <f t="shared" ca="1" si="110"/>
        <v>0</v>
      </c>
      <c r="BI42" s="128">
        <f t="shared" ca="1" si="111"/>
        <v>0</v>
      </c>
      <c r="BJ42" s="128">
        <f t="shared" ca="1" si="112"/>
        <v>0</v>
      </c>
      <c r="BK42" s="128">
        <f t="shared" ca="1" si="113"/>
        <v>0</v>
      </c>
      <c r="BL42" s="128">
        <f t="shared" ca="1" si="114"/>
        <v>0</v>
      </c>
      <c r="BM42" s="128">
        <f t="shared" ca="1" si="115"/>
        <v>0</v>
      </c>
      <c r="BN42" s="132"/>
      <c r="BO42" s="128">
        <f t="shared" si="107"/>
        <v>0</v>
      </c>
      <c r="BP42" s="128">
        <f t="shared" si="116"/>
        <v>0</v>
      </c>
      <c r="BQ42" s="128">
        <f t="shared" si="117"/>
        <v>0</v>
      </c>
      <c r="BR42" s="128">
        <f t="shared" si="118"/>
        <v>0</v>
      </c>
      <c r="BS42" s="128">
        <f t="shared" si="119"/>
        <v>0</v>
      </c>
      <c r="BT42" s="128">
        <f t="shared" si="120"/>
        <v>0</v>
      </c>
      <c r="BU42" s="128">
        <f t="shared" si="121"/>
        <v>0</v>
      </c>
      <c r="BV42" s="128"/>
      <c r="BW42" s="277">
        <f t="shared" ca="1" si="87"/>
        <v>0</v>
      </c>
      <c r="BX42" s="277">
        <f t="shared" ca="1" si="88"/>
        <v>0</v>
      </c>
      <c r="BY42" s="277">
        <f t="shared" ca="1" si="89"/>
        <v>0</v>
      </c>
      <c r="BZ42" s="277">
        <f t="shared" ca="1" si="90"/>
        <v>0</v>
      </c>
      <c r="CA42" s="277">
        <f t="shared" ca="1" si="91"/>
        <v>0</v>
      </c>
      <c r="CB42" s="277">
        <f t="shared" ca="1" si="92"/>
        <v>0</v>
      </c>
      <c r="CC42" s="277">
        <f t="shared" ca="1" si="93"/>
        <v>0</v>
      </c>
      <c r="CD42" s="128"/>
      <c r="CE42" s="129">
        <f t="shared" si="94"/>
        <v>46</v>
      </c>
      <c r="CF42" s="80">
        <f t="shared" ca="1" si="143"/>
        <v>0</v>
      </c>
      <c r="CG42" s="80">
        <f t="shared" ca="1" si="144"/>
        <v>0</v>
      </c>
      <c r="CH42" s="80">
        <f t="shared" ca="1" si="145"/>
        <v>0</v>
      </c>
      <c r="CI42" s="80">
        <f t="shared" ca="1" si="146"/>
        <v>0</v>
      </c>
      <c r="CJ42" s="80">
        <f t="shared" ca="1" si="147"/>
        <v>0</v>
      </c>
      <c r="CK42" s="80">
        <f t="shared" ca="1" si="148"/>
        <v>0</v>
      </c>
      <c r="CL42" s="80">
        <f t="shared" ca="1" si="149"/>
        <v>0</v>
      </c>
      <c r="CM42" s="81"/>
      <c r="CN42" s="76" t="str">
        <f t="shared" si="95"/>
        <v>E</v>
      </c>
      <c r="CO42" s="76">
        <f t="shared" ca="1" si="136"/>
        <v>13</v>
      </c>
      <c r="CP42" s="270">
        <f t="shared" ca="1" si="138"/>
        <v>1</v>
      </c>
      <c r="CQ42" s="270">
        <f t="shared" ca="1" si="138"/>
        <v>0</v>
      </c>
      <c r="CR42" s="270">
        <f t="shared" ca="1" si="138"/>
        <v>0</v>
      </c>
      <c r="CS42" s="270">
        <f t="shared" ca="1" si="138"/>
        <v>1</v>
      </c>
      <c r="CT42" s="270">
        <f t="shared" ca="1" si="138"/>
        <v>0</v>
      </c>
      <c r="CU42" s="270">
        <f t="shared" ca="1" si="138"/>
        <v>2</v>
      </c>
      <c r="CV42" s="270">
        <f t="shared" ca="1" si="138"/>
        <v>3</v>
      </c>
      <c r="CW42" s="81"/>
      <c r="CX42" s="80">
        <f t="shared" ca="1" si="96"/>
        <v>0.11091092989379135</v>
      </c>
      <c r="CY42" s="80">
        <f t="shared" ca="1" si="97"/>
        <v>0</v>
      </c>
      <c r="CZ42" s="80">
        <f t="shared" ca="1" si="98"/>
        <v>0</v>
      </c>
      <c r="DA42" s="80">
        <f t="shared" ca="1" si="99"/>
        <v>0.1</v>
      </c>
      <c r="DB42" s="80">
        <f t="shared" ca="1" si="100"/>
        <v>0</v>
      </c>
      <c r="DC42" s="80">
        <f t="shared" ca="1" si="101"/>
        <v>0.2262408956802536</v>
      </c>
      <c r="DD42" s="80">
        <f t="shared" ca="1" si="102"/>
        <v>0.34285714285714286</v>
      </c>
      <c r="DE42" s="191">
        <f t="shared" si="150"/>
        <v>46</v>
      </c>
      <c r="DF42" s="80">
        <f t="shared" ca="1" si="151"/>
        <v>1.8485154982298559E-2</v>
      </c>
      <c r="DG42" s="80">
        <f t="shared" ca="1" si="152"/>
        <v>0</v>
      </c>
      <c r="DH42" s="80">
        <f t="shared" ca="1" si="153"/>
        <v>0</v>
      </c>
      <c r="DI42" s="80">
        <f t="shared" ca="1" si="154"/>
        <v>8.3333333333333332E-3</v>
      </c>
      <c r="DJ42" s="80">
        <f t="shared" ca="1" si="155"/>
        <v>0</v>
      </c>
      <c r="DK42" s="80">
        <f t="shared" ca="1" si="156"/>
        <v>3.7706815946708931E-2</v>
      </c>
      <c r="DL42" s="80">
        <f t="shared" ca="1" si="157"/>
        <v>2.8571428571428571E-2</v>
      </c>
      <c r="FD42" s="426"/>
      <c r="FE42" s="426"/>
      <c r="FF42" s="426"/>
      <c r="FG42" s="426"/>
      <c r="FH42" s="426"/>
      <c r="FI42" s="426"/>
      <c r="FJ42" s="426"/>
      <c r="FK42" s="426"/>
      <c r="FL42" s="426"/>
      <c r="FM42" s="426"/>
      <c r="FN42" s="426"/>
      <c r="FO42" s="426"/>
      <c r="FP42" s="426"/>
      <c r="FQ42" s="426"/>
      <c r="FR42" s="426"/>
      <c r="FS42" s="426"/>
      <c r="FT42" s="426"/>
      <c r="FU42" s="426"/>
    </row>
    <row r="43" spans="1:177" ht="148.25" thickBot="1" x14ac:dyDescent="0.9">
      <c r="A43" s="360" t="s">
        <v>1925</v>
      </c>
      <c r="B43" s="75" t="str">
        <f>overview_of_services!B41</f>
        <v>E-3</v>
      </c>
      <c r="C43" s="244" t="str">
        <f>overview_of_services!C41</f>
        <v>DER - Storage</v>
      </c>
      <c r="D43" s="15" t="str">
        <f>overview_of_services!D41</f>
        <v>Storage of (locally generated) electricity</v>
      </c>
      <c r="E43" s="268">
        <f>IF($H$2="A",overview_of_services!J41,IF($H$2="B",overview_of_services!K41,overview_of_services!L41))</f>
        <v>1</v>
      </c>
      <c r="F43" s="268">
        <f>IF('Building Information'!$G$54="","",'Building Information'!$G$54)</f>
        <v>1</v>
      </c>
      <c r="G43" s="268">
        <f>overview_of_services!N41</f>
        <v>0</v>
      </c>
      <c r="H43" s="419"/>
      <c r="I43" s="372">
        <v>1</v>
      </c>
      <c r="J43" s="269">
        <v>1</v>
      </c>
      <c r="K43" s="125">
        <v>1</v>
      </c>
      <c r="L43" s="247"/>
      <c r="M43" s="124">
        <f t="shared" si="105"/>
        <v>0</v>
      </c>
      <c r="N43" s="395" t="str">
        <f>IF(AND(U43=1,NOT(F43=2),OR(J43="",J43&lt;0,J43&gt;AC43,AND(M43&gt;0,OR(L43="",L43&lt;0,L43&gt;AC43)),K43&gt;1,K43&lt;0)),_general!$A$83,"")</f>
        <v/>
      </c>
      <c r="O43" s="56" t="str">
        <f>VLOOKUP($B43,overview_of_services!$B$4:$I$111,4,)</f>
        <v>None</v>
      </c>
      <c r="P43" s="56" t="str">
        <f>VLOOKUP($B43,overview_of_services!$B$4:$I$111,5,)</f>
        <v>On site storage of electricity (e.g. electric battery)</v>
      </c>
      <c r="Q43" s="56" t="str">
        <f>VLOOKUP($B43,overview_of_services!$B$4:$I$111,6,)</f>
        <v>On site storage of energy (e.g. electric battery or thermal storage) with controller based on grid signals</v>
      </c>
      <c r="R43" s="56" t="str">
        <f>VLOOKUP($B43,overview_of_services!$B$4:$I$111,7,)</f>
        <v>On site storage of energy (e.g. electric battery or thermal storage) with controller optimising the use of locally generated electricity</v>
      </c>
      <c r="S43" s="56" t="str">
        <f>VLOOKUP($B43,overview_of_services!$B$4:$I$111,8,)</f>
        <v>On site storage of energy (e.g. electric battery or thermal storage) with controller optimising the use of locally generated electricity and possibility to feed back into the grid</v>
      </c>
      <c r="T43" s="377">
        <f t="shared" si="32"/>
        <v>1</v>
      </c>
      <c r="U43" s="380">
        <f t="shared" si="67"/>
        <v>1</v>
      </c>
      <c r="X43" s="259"/>
      <c r="Y43" s="260"/>
      <c r="Z43" s="345">
        <f t="shared" si="68"/>
        <v>1</v>
      </c>
      <c r="AA43" s="270">
        <f t="shared" si="69"/>
        <v>1</v>
      </c>
      <c r="AB43" s="270">
        <f t="shared" si="70"/>
        <v>0</v>
      </c>
      <c r="AC43" s="76">
        <f t="shared" si="140"/>
        <v>4</v>
      </c>
      <c r="AD43" s="76">
        <f t="shared" si="71"/>
        <v>4</v>
      </c>
      <c r="AE43" s="76" t="str">
        <f>VLOOKUP($B43,overview_of_services!$B$4:$R$111,$AE$2,FALSE)</f>
        <v>E</v>
      </c>
      <c r="AF43" s="76">
        <f t="shared" ca="1" si="141"/>
        <v>24</v>
      </c>
      <c r="AG43" s="270">
        <f t="shared" ca="1" si="158"/>
        <v>0</v>
      </c>
      <c r="AH43" s="270">
        <f t="shared" ca="1" si="158"/>
        <v>1</v>
      </c>
      <c r="AI43" s="270">
        <f t="shared" ca="1" si="158"/>
        <v>0</v>
      </c>
      <c r="AJ43" s="270">
        <f t="shared" ca="1" si="158"/>
        <v>2</v>
      </c>
      <c r="AK43" s="270">
        <f t="shared" ca="1" si="158"/>
        <v>0</v>
      </c>
      <c r="AL43" s="270">
        <f t="shared" ca="1" si="158"/>
        <v>0</v>
      </c>
      <c r="AM43" s="270">
        <f t="shared" ca="1" si="158"/>
        <v>0</v>
      </c>
      <c r="AN43" s="270">
        <f t="shared" ca="1" si="142"/>
        <v>23</v>
      </c>
      <c r="AO43" s="270">
        <f t="shared" ca="1" si="159"/>
        <v>0</v>
      </c>
      <c r="AP43" s="270">
        <f t="shared" ca="1" si="159"/>
        <v>0</v>
      </c>
      <c r="AQ43" s="270">
        <f t="shared" ca="1" si="159"/>
        <v>0</v>
      </c>
      <c r="AR43" s="270">
        <f t="shared" ca="1" si="159"/>
        <v>0</v>
      </c>
      <c r="AS43" s="270">
        <f t="shared" ca="1" si="159"/>
        <v>0</v>
      </c>
      <c r="AT43" s="270">
        <f t="shared" ca="1" si="159"/>
        <v>0</v>
      </c>
      <c r="AU43" s="270">
        <f t="shared" ca="1" si="159"/>
        <v>0</v>
      </c>
      <c r="AV43" s="77"/>
      <c r="AW43" s="77" t="s">
        <v>1924</v>
      </c>
      <c r="AX43" s="78">
        <f>VLOOKUP(AE43,_general!$A$65:$B$73,2,FALSE)+$AX$4</f>
        <v>38</v>
      </c>
      <c r="AY43" s="79">
        <f t="shared" ca="1" si="139"/>
        <v>0.11091092989379135</v>
      </c>
      <c r="AZ43" s="79">
        <f t="shared" ca="1" si="139"/>
        <v>0.14929357101441351</v>
      </c>
      <c r="BA43" s="79">
        <f t="shared" ca="1" si="139"/>
        <v>0</v>
      </c>
      <c r="BB43" s="79">
        <f t="shared" ca="1" si="139"/>
        <v>0.1</v>
      </c>
      <c r="BC43" s="79">
        <f t="shared" ca="1" si="139"/>
        <v>0</v>
      </c>
      <c r="BD43" s="79">
        <f t="shared" ca="1" si="139"/>
        <v>0.1131204478401268</v>
      </c>
      <c r="BE43" s="79">
        <f t="shared" ca="1" si="139"/>
        <v>0.1142857142857143</v>
      </c>
      <c r="BF43" s="130"/>
      <c r="BG43" s="128">
        <f t="shared" ca="1" si="106"/>
        <v>0</v>
      </c>
      <c r="BH43" s="128">
        <f t="shared" ca="1" si="110"/>
        <v>0.14929357101441351</v>
      </c>
      <c r="BI43" s="128">
        <f t="shared" ca="1" si="111"/>
        <v>0</v>
      </c>
      <c r="BJ43" s="128">
        <f t="shared" ca="1" si="112"/>
        <v>0.2</v>
      </c>
      <c r="BK43" s="128">
        <f t="shared" ca="1" si="113"/>
        <v>0</v>
      </c>
      <c r="BL43" s="128">
        <f t="shared" ca="1" si="114"/>
        <v>0</v>
      </c>
      <c r="BM43" s="128">
        <f t="shared" ca="1" si="115"/>
        <v>0</v>
      </c>
      <c r="BN43" s="132"/>
      <c r="BO43" s="128">
        <f t="shared" si="107"/>
        <v>0</v>
      </c>
      <c r="BP43" s="128">
        <f t="shared" si="116"/>
        <v>0</v>
      </c>
      <c r="BQ43" s="128">
        <f t="shared" si="117"/>
        <v>0</v>
      </c>
      <c r="BR43" s="128">
        <f t="shared" si="118"/>
        <v>0</v>
      </c>
      <c r="BS43" s="128">
        <f t="shared" si="119"/>
        <v>0</v>
      </c>
      <c r="BT43" s="128">
        <f t="shared" si="120"/>
        <v>0</v>
      </c>
      <c r="BU43" s="128">
        <f t="shared" si="121"/>
        <v>0</v>
      </c>
      <c r="BV43" s="128"/>
      <c r="BW43" s="277">
        <f t="shared" ca="1" si="87"/>
        <v>0</v>
      </c>
      <c r="BX43" s="277">
        <f t="shared" ca="1" si="88"/>
        <v>0.14929357101441351</v>
      </c>
      <c r="BY43" s="277">
        <f t="shared" ca="1" si="89"/>
        <v>0</v>
      </c>
      <c r="BZ43" s="277">
        <f t="shared" ca="1" si="90"/>
        <v>0.2</v>
      </c>
      <c r="CA43" s="277">
        <f t="shared" ca="1" si="91"/>
        <v>0</v>
      </c>
      <c r="CB43" s="277">
        <f t="shared" ca="1" si="92"/>
        <v>0</v>
      </c>
      <c r="CC43" s="277">
        <f t="shared" ca="1" si="93"/>
        <v>0</v>
      </c>
      <c r="CD43" s="128"/>
      <c r="CE43" s="129">
        <f t="shared" si="94"/>
        <v>46</v>
      </c>
      <c r="CF43" s="80">
        <f t="shared" ca="1" si="143"/>
        <v>0</v>
      </c>
      <c r="CG43" s="80">
        <f t="shared" ca="1" si="144"/>
        <v>4.9764523671471168E-2</v>
      </c>
      <c r="CH43" s="80">
        <f t="shared" ca="1" si="145"/>
        <v>0</v>
      </c>
      <c r="CI43" s="80">
        <f t="shared" ca="1" si="146"/>
        <v>1.6666666666666666E-2</v>
      </c>
      <c r="CJ43" s="80">
        <f t="shared" ca="1" si="147"/>
        <v>0</v>
      </c>
      <c r="CK43" s="80">
        <f t="shared" ca="1" si="148"/>
        <v>0</v>
      </c>
      <c r="CL43" s="80">
        <f t="shared" ca="1" si="149"/>
        <v>0</v>
      </c>
      <c r="CM43" s="81"/>
      <c r="CN43" s="76" t="str">
        <f t="shared" si="95"/>
        <v>E</v>
      </c>
      <c r="CO43" s="76">
        <f t="shared" ca="1" si="136"/>
        <v>27</v>
      </c>
      <c r="CP43" s="270">
        <f t="shared" ca="1" si="138"/>
        <v>0</v>
      </c>
      <c r="CQ43" s="270">
        <f t="shared" ca="1" si="138"/>
        <v>3</v>
      </c>
      <c r="CR43" s="270">
        <f t="shared" ca="1" si="138"/>
        <v>0</v>
      </c>
      <c r="CS43" s="270">
        <f t="shared" ca="1" si="138"/>
        <v>2</v>
      </c>
      <c r="CT43" s="270">
        <f t="shared" ca="1" si="138"/>
        <v>0</v>
      </c>
      <c r="CU43" s="270">
        <f t="shared" ca="1" si="138"/>
        <v>0</v>
      </c>
      <c r="CV43" s="270">
        <f t="shared" ca="1" si="138"/>
        <v>0</v>
      </c>
      <c r="CW43" s="81"/>
      <c r="CX43" s="80">
        <f t="shared" ca="1" si="96"/>
        <v>0</v>
      </c>
      <c r="CY43" s="80">
        <f t="shared" ca="1" si="97"/>
        <v>0.44788071304324051</v>
      </c>
      <c r="CZ43" s="80">
        <f t="shared" ca="1" si="98"/>
        <v>0</v>
      </c>
      <c r="DA43" s="80">
        <f t="shared" ca="1" si="99"/>
        <v>0.2</v>
      </c>
      <c r="DB43" s="80">
        <f t="shared" ca="1" si="100"/>
        <v>0</v>
      </c>
      <c r="DC43" s="80">
        <f t="shared" ca="1" si="101"/>
        <v>0</v>
      </c>
      <c r="DD43" s="80">
        <f t="shared" ca="1" si="102"/>
        <v>0</v>
      </c>
      <c r="DE43" s="191">
        <f t="shared" si="150"/>
        <v>46</v>
      </c>
      <c r="DF43" s="80">
        <f t="shared" ca="1" si="151"/>
        <v>0</v>
      </c>
      <c r="DG43" s="80">
        <f t="shared" ca="1" si="152"/>
        <v>0.14929357101441348</v>
      </c>
      <c r="DH43" s="80">
        <f t="shared" ca="1" si="153"/>
        <v>0</v>
      </c>
      <c r="DI43" s="80">
        <f t="shared" ca="1" si="154"/>
        <v>1.6666666666666666E-2</v>
      </c>
      <c r="DJ43" s="80">
        <f t="shared" ca="1" si="155"/>
        <v>0</v>
      </c>
      <c r="DK43" s="80">
        <f t="shared" ca="1" si="156"/>
        <v>0</v>
      </c>
      <c r="DL43" s="80">
        <f t="shared" ca="1" si="157"/>
        <v>0</v>
      </c>
      <c r="FD43" s="426"/>
      <c r="FE43" s="426"/>
      <c r="FF43" s="426"/>
      <c r="FG43" s="426"/>
      <c r="FH43" s="426"/>
      <c r="FI43" s="426"/>
      <c r="FJ43" s="426"/>
      <c r="FK43" s="426"/>
      <c r="FL43" s="426"/>
      <c r="FM43" s="426"/>
      <c r="FN43" s="426"/>
      <c r="FO43" s="426"/>
      <c r="FP43" s="426"/>
      <c r="FQ43" s="426"/>
      <c r="FR43" s="426"/>
      <c r="FS43" s="426"/>
      <c r="FT43" s="426"/>
      <c r="FU43" s="426"/>
    </row>
    <row r="44" spans="1:177" ht="79.25" customHeight="1" thickBot="1" x14ac:dyDescent="0.9">
      <c r="A44" s="360" t="s">
        <v>1925</v>
      </c>
      <c r="B44" s="75" t="str">
        <f>overview_of_services!B42</f>
        <v>E-4</v>
      </c>
      <c r="C44" s="244" t="str">
        <f>overview_of_services!C42</f>
        <v>DER- Optimization</v>
      </c>
      <c r="D44" s="15" t="str">
        <f>overview_of_services!D42</f>
        <v>Optimizing self-consumption of locally generated electricity</v>
      </c>
      <c r="E44" s="268">
        <f>IF($H$2="A",overview_of_services!J42,IF($H$2="B",overview_of_services!K42,overview_of_services!L42))</f>
        <v>1</v>
      </c>
      <c r="F44" s="268">
        <f>IF('Building Information'!$G$54="","",'Building Information'!$G$54)</f>
        <v>1</v>
      </c>
      <c r="G44" s="268">
        <f>overview_of_services!N42</f>
        <v>0</v>
      </c>
      <c r="H44" s="419"/>
      <c r="I44" s="372">
        <v>1</v>
      </c>
      <c r="J44" s="269">
        <v>2</v>
      </c>
      <c r="K44" s="125">
        <v>1</v>
      </c>
      <c r="L44" s="247"/>
      <c r="M44" s="124">
        <f t="shared" ref="M44" si="160">1-K44</f>
        <v>0</v>
      </c>
      <c r="N44" s="395" t="str">
        <f>IF(AND(U44=1,NOT(F44=2),OR(J44="",J44&lt;0,J44&gt;AC44,AND(M44&gt;0,OR(L44="",L44&lt;0,L44&gt;AC44)),K44&gt;1,K44&lt;0)),_general!$A$83,"")</f>
        <v/>
      </c>
      <c r="O44" s="56" t="str">
        <f>VLOOKUP($B44,overview_of_services!$B$4:$I$111,4,)</f>
        <v>None</v>
      </c>
      <c r="P44" s="56" t="str">
        <f>VLOOKUP($B44,overview_of_services!$B$4:$I$111,5,)</f>
        <v>Scheduling electricity consumption (plug loads, white goods, etc.)</v>
      </c>
      <c r="Q44" s="56" t="str">
        <f>VLOOKUP($B44,overview_of_services!$B$4:$I$111,6,)</f>
        <v>Automated management of local electricity consumption based on current renewable energy availability</v>
      </c>
      <c r="R44" s="56" t="str">
        <f>VLOOKUP($B44,overview_of_services!$B$4:$I$111,7,)</f>
        <v>Automated management of local electricity consumption based on current and predicted energy needs and renewable energy availability</v>
      </c>
      <c r="S44" s="56">
        <f>VLOOKUP($B44,overview_of_services!$B$4:$I$111,8,)</f>
        <v>0</v>
      </c>
      <c r="T44" s="377">
        <f t="shared" si="32"/>
        <v>1</v>
      </c>
      <c r="U44" s="380">
        <f t="shared" si="67"/>
        <v>1</v>
      </c>
      <c r="X44" s="259"/>
      <c r="Y44" s="260"/>
      <c r="Z44" s="345">
        <f t="shared" si="68"/>
        <v>1</v>
      </c>
      <c r="AA44" s="270">
        <f t="shared" si="69"/>
        <v>2</v>
      </c>
      <c r="AB44" s="270">
        <f t="shared" si="70"/>
        <v>0</v>
      </c>
      <c r="AC44" s="76">
        <f t="shared" si="140"/>
        <v>3</v>
      </c>
      <c r="AD44" s="76">
        <f t="shared" ref="AD44" si="161">IF(Z44=1,AC44,0)</f>
        <v>3</v>
      </c>
      <c r="AE44" s="76" t="str">
        <f>VLOOKUP($B44,overview_of_services!$B$4:$R$111,$AE$2,FALSE)</f>
        <v>E</v>
      </c>
      <c r="AF44" s="76">
        <f t="shared" ca="1" si="141"/>
        <v>39</v>
      </c>
      <c r="AG44" s="270">
        <f t="shared" ca="1" si="158"/>
        <v>0</v>
      </c>
      <c r="AH44" s="270">
        <f t="shared" ca="1" si="158"/>
        <v>2</v>
      </c>
      <c r="AI44" s="270">
        <f t="shared" ca="1" si="158"/>
        <v>0</v>
      </c>
      <c r="AJ44" s="270">
        <f t="shared" ca="1" si="158"/>
        <v>2</v>
      </c>
      <c r="AK44" s="270">
        <f t="shared" ca="1" si="158"/>
        <v>0</v>
      </c>
      <c r="AL44" s="270">
        <f t="shared" ca="1" si="158"/>
        <v>0</v>
      </c>
      <c r="AM44" s="270">
        <f t="shared" ca="1" si="158"/>
        <v>0</v>
      </c>
      <c r="AN44" s="270">
        <f t="shared" ca="1" si="142"/>
        <v>37</v>
      </c>
      <c r="AO44" s="270">
        <f t="shared" ca="1" si="159"/>
        <v>0</v>
      </c>
      <c r="AP44" s="270">
        <f t="shared" ca="1" si="159"/>
        <v>0</v>
      </c>
      <c r="AQ44" s="270">
        <f t="shared" ca="1" si="159"/>
        <v>0</v>
      </c>
      <c r="AR44" s="270">
        <f t="shared" ca="1" si="159"/>
        <v>0</v>
      </c>
      <c r="AS44" s="270">
        <f t="shared" ca="1" si="159"/>
        <v>0</v>
      </c>
      <c r="AT44" s="270">
        <f t="shared" ca="1" si="159"/>
        <v>0</v>
      </c>
      <c r="AU44" s="270">
        <f t="shared" ca="1" si="159"/>
        <v>0</v>
      </c>
      <c r="AV44" s="77"/>
      <c r="AW44" s="77" t="s">
        <v>1924</v>
      </c>
      <c r="AX44" s="78">
        <f>VLOOKUP(AE44,_general!$A$65:$B$73,2,FALSE)+$AX$4</f>
        <v>38</v>
      </c>
      <c r="AY44" s="79">
        <f t="shared" ca="1" si="139"/>
        <v>0.11091092989379135</v>
      </c>
      <c r="AZ44" s="79">
        <f t="shared" ca="1" si="139"/>
        <v>0.14929357101441351</v>
      </c>
      <c r="BA44" s="79">
        <f t="shared" ca="1" si="139"/>
        <v>0</v>
      </c>
      <c r="BB44" s="79">
        <f t="shared" ca="1" si="139"/>
        <v>0.1</v>
      </c>
      <c r="BC44" s="79">
        <f t="shared" ca="1" si="139"/>
        <v>0</v>
      </c>
      <c r="BD44" s="79">
        <f t="shared" ca="1" si="139"/>
        <v>0.1131204478401268</v>
      </c>
      <c r="BE44" s="79">
        <f t="shared" ca="1" si="139"/>
        <v>0.1142857142857143</v>
      </c>
      <c r="BF44" s="130"/>
      <c r="BG44" s="128">
        <f t="shared" ref="BG44" ca="1" si="162">AG44*AY44</f>
        <v>0</v>
      </c>
      <c r="BH44" s="128">
        <f t="shared" ref="BH44" ca="1" si="163">AH44*AZ44</f>
        <v>0.29858714202882702</v>
      </c>
      <c r="BI44" s="128">
        <f t="shared" ref="BI44" ca="1" si="164">AI44*BA44</f>
        <v>0</v>
      </c>
      <c r="BJ44" s="128">
        <f t="shared" ref="BJ44" ca="1" si="165">AJ44*BB44</f>
        <v>0.2</v>
      </c>
      <c r="BK44" s="128">
        <f t="shared" ref="BK44" ca="1" si="166">AK44*BC44</f>
        <v>0</v>
      </c>
      <c r="BL44" s="128">
        <f t="shared" ref="BL44" ca="1" si="167">AL44*BD44</f>
        <v>0</v>
      </c>
      <c r="BM44" s="128">
        <f t="shared" ref="BM44" ca="1" si="168">AM44*BE44</f>
        <v>0</v>
      </c>
      <c r="BN44" s="132"/>
      <c r="BO44" s="128">
        <f t="shared" ref="BO44" si="169">IF($M44&gt;0,AO44*AY44,0)</f>
        <v>0</v>
      </c>
      <c r="BP44" s="128">
        <f t="shared" ref="BP44" si="170">IF($M44&gt;0,AP44*AZ44,0)</f>
        <v>0</v>
      </c>
      <c r="BQ44" s="128">
        <f t="shared" ref="BQ44" si="171">IF($M44&gt;0,AQ44*BA44,0)</f>
        <v>0</v>
      </c>
      <c r="BR44" s="128">
        <f t="shared" ref="BR44" si="172">IF($M44&gt;0,AR44*BB44,0)</f>
        <v>0</v>
      </c>
      <c r="BS44" s="128">
        <f t="shared" ref="BS44" si="173">IF($M44&gt;0,AS44*BC44,0)</f>
        <v>0</v>
      </c>
      <c r="BT44" s="128">
        <f t="shared" ref="BT44" si="174">IF($M44&gt;0,AT44*BD44,0)</f>
        <v>0</v>
      </c>
      <c r="BU44" s="128">
        <f t="shared" ref="BU44" si="175">IF($M44&gt;0,AU44*BE44,0)</f>
        <v>0</v>
      </c>
      <c r="BV44" s="128"/>
      <c r="BW44" s="277">
        <f t="shared" ca="1" si="87"/>
        <v>0</v>
      </c>
      <c r="BX44" s="277">
        <f t="shared" ca="1" si="88"/>
        <v>0.29858714202882702</v>
      </c>
      <c r="BY44" s="277">
        <f t="shared" ca="1" si="89"/>
        <v>0</v>
      </c>
      <c r="BZ44" s="277">
        <f t="shared" ca="1" si="90"/>
        <v>0.2</v>
      </c>
      <c r="CA44" s="277">
        <f t="shared" ca="1" si="91"/>
        <v>0</v>
      </c>
      <c r="CB44" s="277">
        <f t="shared" ca="1" si="92"/>
        <v>0</v>
      </c>
      <c r="CC44" s="277">
        <f t="shared" ca="1" si="93"/>
        <v>0</v>
      </c>
      <c r="CD44" s="128"/>
      <c r="CE44" s="129">
        <f t="shared" si="94"/>
        <v>46</v>
      </c>
      <c r="CF44" s="80">
        <f t="shared" ca="1" si="143"/>
        <v>0</v>
      </c>
      <c r="CG44" s="80">
        <f t="shared" ca="1" si="144"/>
        <v>9.9529047342942337E-2</v>
      </c>
      <c r="CH44" s="80">
        <f t="shared" ca="1" si="145"/>
        <v>0</v>
      </c>
      <c r="CI44" s="80">
        <f t="shared" ca="1" si="146"/>
        <v>1.6666666666666666E-2</v>
      </c>
      <c r="CJ44" s="80">
        <f t="shared" ca="1" si="147"/>
        <v>0</v>
      </c>
      <c r="CK44" s="80">
        <f t="shared" ca="1" si="148"/>
        <v>0</v>
      </c>
      <c r="CL44" s="80">
        <f t="shared" ca="1" si="149"/>
        <v>0</v>
      </c>
      <c r="CM44" s="81"/>
      <c r="CN44" s="76" t="str">
        <f t="shared" ref="CN44" si="176">AE44</f>
        <v>E</v>
      </c>
      <c r="CO44" s="76">
        <f t="shared" ca="1" si="136"/>
        <v>40</v>
      </c>
      <c r="CP44" s="270">
        <f t="shared" ca="1" si="138"/>
        <v>0</v>
      </c>
      <c r="CQ44" s="270">
        <f t="shared" ca="1" si="138"/>
        <v>3</v>
      </c>
      <c r="CR44" s="270">
        <f t="shared" ca="1" si="138"/>
        <v>0</v>
      </c>
      <c r="CS44" s="270">
        <f t="shared" ca="1" si="138"/>
        <v>2</v>
      </c>
      <c r="CT44" s="270">
        <f t="shared" ca="1" si="138"/>
        <v>0</v>
      </c>
      <c r="CU44" s="270">
        <f t="shared" ca="1" si="138"/>
        <v>0</v>
      </c>
      <c r="CV44" s="270">
        <f t="shared" ca="1" si="138"/>
        <v>0</v>
      </c>
      <c r="CW44" s="81"/>
      <c r="CX44" s="80">
        <f t="shared" ref="CX44" ca="1" si="177">AY44*CP44</f>
        <v>0</v>
      </c>
      <c r="CY44" s="80">
        <f t="shared" ref="CY44" ca="1" si="178">AZ44*CQ44</f>
        <v>0.44788071304324051</v>
      </c>
      <c r="CZ44" s="80">
        <f t="shared" ref="CZ44" ca="1" si="179">BA44*CR44</f>
        <v>0</v>
      </c>
      <c r="DA44" s="80">
        <f t="shared" ref="DA44" ca="1" si="180">BB44*CS44</f>
        <v>0.2</v>
      </c>
      <c r="DB44" s="80">
        <f t="shared" ref="DB44" ca="1" si="181">BC44*CT44</f>
        <v>0</v>
      </c>
      <c r="DC44" s="80">
        <f t="shared" ref="DC44" ca="1" si="182">BD44*CU44</f>
        <v>0</v>
      </c>
      <c r="DD44" s="80">
        <f t="shared" ref="DD44" ca="1" si="183">BE44*CV44</f>
        <v>0</v>
      </c>
      <c r="DE44" s="191">
        <f t="shared" si="150"/>
        <v>46</v>
      </c>
      <c r="DF44" s="80">
        <f t="shared" ca="1" si="151"/>
        <v>0</v>
      </c>
      <c r="DG44" s="80">
        <f t="shared" ca="1" si="152"/>
        <v>0.14929357101441348</v>
      </c>
      <c r="DH44" s="80">
        <f t="shared" ca="1" si="153"/>
        <v>0</v>
      </c>
      <c r="DI44" s="80">
        <f t="shared" ca="1" si="154"/>
        <v>1.6666666666666666E-2</v>
      </c>
      <c r="DJ44" s="80">
        <f t="shared" ca="1" si="155"/>
        <v>0</v>
      </c>
      <c r="DK44" s="80">
        <f t="shared" ca="1" si="156"/>
        <v>0</v>
      </c>
      <c r="DL44" s="80">
        <f t="shared" ca="1" si="157"/>
        <v>0</v>
      </c>
      <c r="FD44" s="426"/>
      <c r="FE44" s="426"/>
      <c r="FF44" s="426"/>
      <c r="FG44" s="426"/>
      <c r="FH44" s="426"/>
      <c r="FI44" s="426"/>
      <c r="FJ44" s="426"/>
      <c r="FK44" s="426"/>
      <c r="FL44" s="426"/>
      <c r="FM44" s="426"/>
      <c r="FN44" s="426"/>
      <c r="FO44" s="426"/>
      <c r="FP44" s="426"/>
      <c r="FQ44" s="426"/>
      <c r="FR44" s="426"/>
      <c r="FS44" s="426"/>
      <c r="FT44" s="426"/>
      <c r="FU44" s="426"/>
    </row>
    <row r="45" spans="1:177" ht="133.5" thickBot="1" x14ac:dyDescent="0.9">
      <c r="A45" s="361"/>
      <c r="B45" s="75" t="str">
        <f>overview_of_services!B43</f>
        <v>E-5</v>
      </c>
      <c r="C45" s="244" t="str">
        <f>overview_of_services!C43</f>
        <v>DER - Generation Control</v>
      </c>
      <c r="D45" s="15" t="str">
        <f>overview_of_services!D43</f>
        <v>Control of combined heat and power plant (CHP)</v>
      </c>
      <c r="E45" s="268">
        <f>IF($H$2="A",overview_of_services!J43,IF($H$2="B",overview_of_services!K43,overview_of_services!L43))</f>
        <v>1</v>
      </c>
      <c r="F45" s="268">
        <f>IF('Building Information'!$G$54="","",'Building Information'!$G$54)</f>
        <v>1</v>
      </c>
      <c r="G45" s="268">
        <f>overview_of_services!N43</f>
        <v>0</v>
      </c>
      <c r="H45" s="419"/>
      <c r="I45" s="372">
        <v>0</v>
      </c>
      <c r="J45" s="269">
        <v>0</v>
      </c>
      <c r="K45" s="125">
        <v>1</v>
      </c>
      <c r="L45" s="247"/>
      <c r="M45" s="124">
        <f t="shared" si="105"/>
        <v>0</v>
      </c>
      <c r="N45" s="395" t="str">
        <f>IF(AND(U45=1,NOT(F45=2),OR(J45="",J45&lt;0,J45&gt;AC45,AND(M45&gt;0,OR(L45="",L45&lt;0,L45&gt;AC45)),K45&gt;1,K45&lt;0)),_general!$A$83,"")</f>
        <v/>
      </c>
      <c r="O45" s="56" t="str">
        <f>VLOOKUP($B45,overview_of_services!$B$4:$I$111,4,)</f>
        <v>CHP control based on scheduled runtime management and/or current heat energy demand</v>
      </c>
      <c r="P45" s="56" t="str">
        <f>VLOOKUP($B45,overview_of_services!$B$4:$I$111,5,)</f>
        <v>CHP runtime control influenced by the fluctuating availability of RES; overproduction will be fed into the grid</v>
      </c>
      <c r="Q45" s="56" t="str">
        <f>VLOOKUP($B45,overview_of_services!$B$4:$I$111,6,)</f>
        <v>CHP runtime control influenced by the fluctuating availability of RES and grid signals; dynamic charging and runtime control to optimise self-consumption of renewables</v>
      </c>
      <c r="R45" s="56">
        <f>VLOOKUP($B45,overview_of_services!$B$4:$I$111,7,)</f>
        <v>0</v>
      </c>
      <c r="S45" s="56">
        <f>VLOOKUP($B45,overview_of_services!$B$4:$I$111,8,)</f>
        <v>0</v>
      </c>
      <c r="T45" s="377">
        <f t="shared" si="32"/>
        <v>1</v>
      </c>
      <c r="U45" s="380">
        <f t="shared" si="67"/>
        <v>0</v>
      </c>
      <c r="X45" s="259"/>
      <c r="Y45" s="260"/>
      <c r="Z45" s="345">
        <f t="shared" si="68"/>
        <v>0</v>
      </c>
      <c r="AA45" s="270">
        <f t="shared" si="69"/>
        <v>0</v>
      </c>
      <c r="AB45" s="270">
        <f t="shared" si="70"/>
        <v>0</v>
      </c>
      <c r="AC45" s="76">
        <f t="shared" si="140"/>
        <v>2</v>
      </c>
      <c r="AD45" s="76">
        <f t="shared" si="71"/>
        <v>0</v>
      </c>
      <c r="AE45" s="76" t="str">
        <f>VLOOKUP($B45,overview_of_services!$B$4:$R$111,$AE$2,FALSE)</f>
        <v>E</v>
      </c>
      <c r="AF45" s="76">
        <f t="shared" ca="1" si="141"/>
        <v>51</v>
      </c>
      <c r="AG45" s="270">
        <f t="shared" ca="1" si="158"/>
        <v>0</v>
      </c>
      <c r="AH45" s="270">
        <f t="shared" ca="1" si="158"/>
        <v>0</v>
      </c>
      <c r="AI45" s="270">
        <f t="shared" ca="1" si="158"/>
        <v>0</v>
      </c>
      <c r="AJ45" s="270">
        <f t="shared" ca="1" si="158"/>
        <v>0</v>
      </c>
      <c r="AK45" s="270">
        <f t="shared" ca="1" si="158"/>
        <v>0</v>
      </c>
      <c r="AL45" s="270">
        <f t="shared" ca="1" si="158"/>
        <v>0</v>
      </c>
      <c r="AM45" s="270">
        <f t="shared" ca="1" si="158"/>
        <v>0</v>
      </c>
      <c r="AN45" s="270">
        <f t="shared" ca="1" si="142"/>
        <v>51</v>
      </c>
      <c r="AO45" s="270">
        <f t="shared" ca="1" si="159"/>
        <v>0</v>
      </c>
      <c r="AP45" s="270">
        <f t="shared" ca="1" si="159"/>
        <v>0</v>
      </c>
      <c r="AQ45" s="270">
        <f t="shared" ca="1" si="159"/>
        <v>0</v>
      </c>
      <c r="AR45" s="270">
        <f t="shared" ca="1" si="159"/>
        <v>0</v>
      </c>
      <c r="AS45" s="270">
        <f t="shared" ca="1" si="159"/>
        <v>0</v>
      </c>
      <c r="AT45" s="270">
        <f t="shared" ca="1" si="159"/>
        <v>0</v>
      </c>
      <c r="AU45" s="270">
        <f t="shared" ca="1" si="159"/>
        <v>0</v>
      </c>
      <c r="AV45" s="77"/>
      <c r="AW45" s="77" t="s">
        <v>1924</v>
      </c>
      <c r="AX45" s="78">
        <f>VLOOKUP(AE45,_general!$A$65:$B$73,2,FALSE)+$AX$4</f>
        <v>38</v>
      </c>
      <c r="AY45" s="79">
        <f t="shared" ca="1" si="139"/>
        <v>0.11091092989379135</v>
      </c>
      <c r="AZ45" s="79">
        <f t="shared" ca="1" si="139"/>
        <v>0.14929357101441351</v>
      </c>
      <c r="BA45" s="79">
        <f t="shared" ca="1" si="139"/>
        <v>0</v>
      </c>
      <c r="BB45" s="79">
        <f t="shared" ca="1" si="139"/>
        <v>0.1</v>
      </c>
      <c r="BC45" s="79">
        <f t="shared" ca="1" si="139"/>
        <v>0</v>
      </c>
      <c r="BD45" s="79">
        <f t="shared" ca="1" si="139"/>
        <v>0.1131204478401268</v>
      </c>
      <c r="BE45" s="79">
        <f t="shared" ca="1" si="139"/>
        <v>0.1142857142857143</v>
      </c>
      <c r="BF45" s="130"/>
      <c r="BG45" s="128">
        <f t="shared" ca="1" si="106"/>
        <v>0</v>
      </c>
      <c r="BH45" s="128">
        <f t="shared" ca="1" si="110"/>
        <v>0</v>
      </c>
      <c r="BI45" s="128">
        <f t="shared" ca="1" si="111"/>
        <v>0</v>
      </c>
      <c r="BJ45" s="128">
        <f t="shared" ca="1" si="112"/>
        <v>0</v>
      </c>
      <c r="BK45" s="128">
        <f t="shared" ca="1" si="113"/>
        <v>0</v>
      </c>
      <c r="BL45" s="128">
        <f t="shared" ca="1" si="114"/>
        <v>0</v>
      </c>
      <c r="BM45" s="128">
        <f t="shared" ca="1" si="115"/>
        <v>0</v>
      </c>
      <c r="BN45" s="132"/>
      <c r="BO45" s="128">
        <f t="shared" si="107"/>
        <v>0</v>
      </c>
      <c r="BP45" s="128">
        <f t="shared" si="116"/>
        <v>0</v>
      </c>
      <c r="BQ45" s="128">
        <f t="shared" si="117"/>
        <v>0</v>
      </c>
      <c r="BR45" s="128">
        <f t="shared" si="118"/>
        <v>0</v>
      </c>
      <c r="BS45" s="128">
        <f t="shared" si="119"/>
        <v>0</v>
      </c>
      <c r="BT45" s="128">
        <f t="shared" si="120"/>
        <v>0</v>
      </c>
      <c r="BU45" s="128">
        <f t="shared" si="121"/>
        <v>0</v>
      </c>
      <c r="BV45" s="128"/>
      <c r="BW45" s="277">
        <f t="shared" ca="1" si="87"/>
        <v>0</v>
      </c>
      <c r="BX45" s="277">
        <f t="shared" ca="1" si="88"/>
        <v>0</v>
      </c>
      <c r="BY45" s="277">
        <f t="shared" ca="1" si="89"/>
        <v>0</v>
      </c>
      <c r="BZ45" s="277">
        <f t="shared" ca="1" si="90"/>
        <v>0</v>
      </c>
      <c r="CA45" s="277">
        <f t="shared" ca="1" si="91"/>
        <v>0</v>
      </c>
      <c r="CB45" s="277">
        <f t="shared" ca="1" si="92"/>
        <v>0</v>
      </c>
      <c r="CC45" s="277">
        <f t="shared" ca="1" si="93"/>
        <v>0</v>
      </c>
      <c r="CD45" s="128"/>
      <c r="CE45" s="129">
        <f t="shared" si="94"/>
        <v>46</v>
      </c>
      <c r="CF45" s="80">
        <f t="shared" ca="1" si="143"/>
        <v>0</v>
      </c>
      <c r="CG45" s="80">
        <f t="shared" ca="1" si="144"/>
        <v>0</v>
      </c>
      <c r="CH45" s="80">
        <f t="shared" ca="1" si="145"/>
        <v>0</v>
      </c>
      <c r="CI45" s="80">
        <f t="shared" ca="1" si="146"/>
        <v>0</v>
      </c>
      <c r="CJ45" s="80">
        <f t="shared" ca="1" si="147"/>
        <v>0</v>
      </c>
      <c r="CK45" s="80">
        <f t="shared" ca="1" si="148"/>
        <v>0</v>
      </c>
      <c r="CL45" s="80">
        <f t="shared" ca="1" si="149"/>
        <v>0</v>
      </c>
      <c r="CM45" s="81"/>
      <c r="CN45" s="76" t="str">
        <f t="shared" si="95"/>
        <v>E</v>
      </c>
      <c r="CO45" s="76">
        <f t="shared" ca="1" si="136"/>
        <v>51</v>
      </c>
      <c r="CP45" s="270">
        <f t="shared" ca="1" si="138"/>
        <v>0</v>
      </c>
      <c r="CQ45" s="270">
        <f t="shared" ca="1" si="138"/>
        <v>0</v>
      </c>
      <c r="CR45" s="270">
        <f t="shared" ca="1" si="138"/>
        <v>0</v>
      </c>
      <c r="CS45" s="270">
        <f t="shared" ca="1" si="138"/>
        <v>0</v>
      </c>
      <c r="CT45" s="270">
        <f t="shared" ca="1" si="138"/>
        <v>0</v>
      </c>
      <c r="CU45" s="270">
        <f t="shared" ca="1" si="138"/>
        <v>0</v>
      </c>
      <c r="CV45" s="270">
        <f t="shared" ca="1" si="138"/>
        <v>0</v>
      </c>
      <c r="CW45" s="81"/>
      <c r="CX45" s="80">
        <f t="shared" ca="1" si="96"/>
        <v>0</v>
      </c>
      <c r="CY45" s="80">
        <f t="shared" ca="1" si="97"/>
        <v>0</v>
      </c>
      <c r="CZ45" s="80">
        <f t="shared" ca="1" si="98"/>
        <v>0</v>
      </c>
      <c r="DA45" s="80">
        <f t="shared" ca="1" si="99"/>
        <v>0</v>
      </c>
      <c r="DB45" s="80">
        <f t="shared" ca="1" si="100"/>
        <v>0</v>
      </c>
      <c r="DC45" s="80">
        <f t="shared" ca="1" si="101"/>
        <v>0</v>
      </c>
      <c r="DD45" s="80">
        <f t="shared" ca="1" si="102"/>
        <v>0</v>
      </c>
      <c r="DE45" s="191">
        <f t="shared" si="150"/>
        <v>46</v>
      </c>
      <c r="DF45" s="80">
        <f t="shared" ca="1" si="151"/>
        <v>0</v>
      </c>
      <c r="DG45" s="80">
        <f t="shared" ca="1" si="152"/>
        <v>0</v>
      </c>
      <c r="DH45" s="80">
        <f t="shared" ca="1" si="153"/>
        <v>0</v>
      </c>
      <c r="DI45" s="80">
        <f t="shared" ca="1" si="154"/>
        <v>0</v>
      </c>
      <c r="DJ45" s="80">
        <f t="shared" ca="1" si="155"/>
        <v>0</v>
      </c>
      <c r="DK45" s="80">
        <f t="shared" ca="1" si="156"/>
        <v>0</v>
      </c>
      <c r="DL45" s="80">
        <f t="shared" ca="1" si="157"/>
        <v>0</v>
      </c>
      <c r="FD45" s="426"/>
      <c r="FE45" s="426"/>
      <c r="FF45" s="426"/>
      <c r="FG45" s="426"/>
      <c r="FH45" s="426"/>
      <c r="FI45" s="426"/>
      <c r="FJ45" s="426"/>
      <c r="FK45" s="426"/>
      <c r="FL45" s="426"/>
      <c r="FM45" s="426"/>
      <c r="FN45" s="426"/>
      <c r="FO45" s="426"/>
      <c r="FP45" s="426"/>
      <c r="FQ45" s="426"/>
      <c r="FR45" s="426"/>
      <c r="FS45" s="426"/>
      <c r="FT45" s="426"/>
      <c r="FU45" s="426"/>
    </row>
    <row r="46" spans="1:177" ht="118.75" thickBot="1" x14ac:dyDescent="0.9">
      <c r="A46" s="361"/>
      <c r="B46" s="75" t="str">
        <f>overview_of_services!B44</f>
        <v>E-8</v>
      </c>
      <c r="C46" s="244" t="str">
        <f>overview_of_services!C44</f>
        <v>DSM- Storage</v>
      </c>
      <c r="D46" s="15" t="str">
        <f>overview_of_services!D44</f>
        <v>Support of (micro)grid operation modes</v>
      </c>
      <c r="E46" s="268">
        <f>IF($H$2="A",overview_of_services!J44,IF($H$2="B",overview_of_services!K44,overview_of_services!L44))</f>
        <v>1</v>
      </c>
      <c r="F46" s="268">
        <f>IF('Building Information'!$G$54="","",'Building Information'!$G$54)</f>
        <v>1</v>
      </c>
      <c r="G46" s="268">
        <f>overview_of_services!N44</f>
        <v>0</v>
      </c>
      <c r="H46" s="419"/>
      <c r="I46" s="372">
        <v>1</v>
      </c>
      <c r="J46" s="269">
        <v>1</v>
      </c>
      <c r="K46" s="125">
        <v>1</v>
      </c>
      <c r="L46" s="247"/>
      <c r="M46" s="124">
        <f t="shared" si="105"/>
        <v>0</v>
      </c>
      <c r="N46" s="395" t="str">
        <f>IF(AND(U46=1,NOT(F46=2),OR(J46="",J46&lt;0,J46&gt;AC46,AND(M46&gt;0,OR(L46="",L46&lt;0,L46&gt;AC46)),K46&gt;1,K46&lt;0)),_general!$A$83,"")</f>
        <v/>
      </c>
      <c r="O46" s="56" t="str">
        <f>VLOOKUP($B46,overview_of_services!$B$4:$I$111,4,)</f>
        <v>None</v>
      </c>
      <c r="P46" s="56" t="str">
        <f>VLOOKUP($B46,overview_of_services!$B$4:$I$111,5,)</f>
        <v>Automated management of (building-level) electricity consumption based on grid signals</v>
      </c>
      <c r="Q46" s="56" t="str">
        <f>VLOOKUP($B46,overview_of_services!$B$4:$I$111,6,)</f>
        <v>Automated management of (building-level) electricity consumption and electricity supply to neighbouring buildings (microgrid) or grid</v>
      </c>
      <c r="R46" s="56" t="str">
        <f>VLOOKUP($B46,overview_of_services!$B$4:$I$111,7,)</f>
        <v>Automated management of (building-level) electricity consumption and supply, with potential to continue limited off-grid operation (island mode)</v>
      </c>
      <c r="S46" s="56">
        <f>VLOOKUP($B46,overview_of_services!$B$4:$I$111,8,)</f>
        <v>0</v>
      </c>
      <c r="T46" s="377">
        <f t="shared" si="32"/>
        <v>1</v>
      </c>
      <c r="U46" s="380">
        <f t="shared" si="67"/>
        <v>1</v>
      </c>
      <c r="X46" s="259"/>
      <c r="Y46" s="260"/>
      <c r="Z46" s="345">
        <f t="shared" si="68"/>
        <v>1</v>
      </c>
      <c r="AA46" s="270">
        <f t="shared" si="69"/>
        <v>1</v>
      </c>
      <c r="AB46" s="270">
        <f t="shared" si="70"/>
        <v>0</v>
      </c>
      <c r="AC46" s="76">
        <f t="shared" si="140"/>
        <v>3</v>
      </c>
      <c r="AD46" s="76">
        <f t="shared" si="71"/>
        <v>3</v>
      </c>
      <c r="AE46" s="76" t="str">
        <f>VLOOKUP($B46,overview_of_services!$B$4:$R$111,$AE$2,FALSE)</f>
        <v>E</v>
      </c>
      <c r="AF46" s="76">
        <f t="shared" ca="1" si="141"/>
        <v>66</v>
      </c>
      <c r="AG46" s="270">
        <f t="shared" ca="1" si="158"/>
        <v>0</v>
      </c>
      <c r="AH46" s="270">
        <f t="shared" ca="1" si="158"/>
        <v>2</v>
      </c>
      <c r="AI46" s="270">
        <f t="shared" ca="1" si="158"/>
        <v>0</v>
      </c>
      <c r="AJ46" s="270">
        <f t="shared" ca="1" si="158"/>
        <v>2</v>
      </c>
      <c r="AK46" s="270">
        <f t="shared" ca="1" si="158"/>
        <v>0</v>
      </c>
      <c r="AL46" s="270">
        <f t="shared" ca="1" si="158"/>
        <v>0</v>
      </c>
      <c r="AM46" s="270">
        <f t="shared" ca="1" si="158"/>
        <v>0</v>
      </c>
      <c r="AN46" s="270">
        <f t="shared" ca="1" si="142"/>
        <v>65</v>
      </c>
      <c r="AO46" s="270">
        <f t="shared" ca="1" si="159"/>
        <v>0</v>
      </c>
      <c r="AP46" s="270">
        <f t="shared" ca="1" si="159"/>
        <v>0</v>
      </c>
      <c r="AQ46" s="270">
        <f t="shared" ca="1" si="159"/>
        <v>0</v>
      </c>
      <c r="AR46" s="270">
        <f t="shared" ca="1" si="159"/>
        <v>0</v>
      </c>
      <c r="AS46" s="270">
        <f t="shared" ca="1" si="159"/>
        <v>0</v>
      </c>
      <c r="AT46" s="270">
        <f t="shared" ca="1" si="159"/>
        <v>0</v>
      </c>
      <c r="AU46" s="270">
        <f t="shared" ca="1" si="159"/>
        <v>0</v>
      </c>
      <c r="AV46" s="77"/>
      <c r="AW46" s="77" t="s">
        <v>1924</v>
      </c>
      <c r="AX46" s="78">
        <f>VLOOKUP(AE46,_general!$A$65:$B$73,2,FALSE)+$AX$4</f>
        <v>38</v>
      </c>
      <c r="AY46" s="79">
        <f t="shared" ca="1" si="139"/>
        <v>0.11091092989379135</v>
      </c>
      <c r="AZ46" s="79">
        <f t="shared" ca="1" si="139"/>
        <v>0.14929357101441351</v>
      </c>
      <c r="BA46" s="79">
        <f t="shared" ca="1" si="139"/>
        <v>0</v>
      </c>
      <c r="BB46" s="79">
        <f t="shared" ca="1" si="139"/>
        <v>0.1</v>
      </c>
      <c r="BC46" s="79">
        <f t="shared" ca="1" si="139"/>
        <v>0</v>
      </c>
      <c r="BD46" s="79">
        <f t="shared" ca="1" si="139"/>
        <v>0.1131204478401268</v>
      </c>
      <c r="BE46" s="79">
        <f t="shared" ca="1" si="139"/>
        <v>0.1142857142857143</v>
      </c>
      <c r="BF46" s="130"/>
      <c r="BG46" s="128">
        <f t="shared" ca="1" si="106"/>
        <v>0</v>
      </c>
      <c r="BH46" s="128">
        <f t="shared" ca="1" si="110"/>
        <v>0.29858714202882702</v>
      </c>
      <c r="BI46" s="128">
        <f t="shared" ca="1" si="111"/>
        <v>0</v>
      </c>
      <c r="BJ46" s="128">
        <f t="shared" ca="1" si="112"/>
        <v>0.2</v>
      </c>
      <c r="BK46" s="128">
        <f t="shared" ca="1" si="113"/>
        <v>0</v>
      </c>
      <c r="BL46" s="128">
        <f t="shared" ca="1" si="114"/>
        <v>0</v>
      </c>
      <c r="BM46" s="128">
        <f t="shared" ca="1" si="115"/>
        <v>0</v>
      </c>
      <c r="BN46" s="132"/>
      <c r="BO46" s="128">
        <f t="shared" si="107"/>
        <v>0</v>
      </c>
      <c r="BP46" s="128">
        <f t="shared" si="116"/>
        <v>0</v>
      </c>
      <c r="BQ46" s="128">
        <f t="shared" si="117"/>
        <v>0</v>
      </c>
      <c r="BR46" s="128">
        <f t="shared" si="118"/>
        <v>0</v>
      </c>
      <c r="BS46" s="128">
        <f t="shared" si="119"/>
        <v>0</v>
      </c>
      <c r="BT46" s="128">
        <f t="shared" si="120"/>
        <v>0</v>
      </c>
      <c r="BU46" s="128">
        <f t="shared" si="121"/>
        <v>0</v>
      </c>
      <c r="BV46" s="128"/>
      <c r="BW46" s="277">
        <f t="shared" ca="1" si="87"/>
        <v>0</v>
      </c>
      <c r="BX46" s="277">
        <f t="shared" ca="1" si="88"/>
        <v>0.29858714202882702</v>
      </c>
      <c r="BY46" s="277">
        <f t="shared" ca="1" si="89"/>
        <v>0</v>
      </c>
      <c r="BZ46" s="277">
        <f t="shared" ca="1" si="90"/>
        <v>0.2</v>
      </c>
      <c r="CA46" s="277">
        <f t="shared" ca="1" si="91"/>
        <v>0</v>
      </c>
      <c r="CB46" s="277">
        <f t="shared" ca="1" si="92"/>
        <v>0</v>
      </c>
      <c r="CC46" s="277">
        <f t="shared" ca="1" si="93"/>
        <v>0</v>
      </c>
      <c r="CD46" s="128"/>
      <c r="CE46" s="129">
        <f t="shared" si="94"/>
        <v>46</v>
      </c>
      <c r="CF46" s="80">
        <f t="shared" ca="1" si="143"/>
        <v>0</v>
      </c>
      <c r="CG46" s="80">
        <f t="shared" ca="1" si="144"/>
        <v>9.9529047342942337E-2</v>
      </c>
      <c r="CH46" s="80">
        <f t="shared" ca="1" si="145"/>
        <v>0</v>
      </c>
      <c r="CI46" s="80">
        <f t="shared" ca="1" si="146"/>
        <v>1.6666666666666666E-2</v>
      </c>
      <c r="CJ46" s="80">
        <f t="shared" ca="1" si="147"/>
        <v>0</v>
      </c>
      <c r="CK46" s="80">
        <f t="shared" ca="1" si="148"/>
        <v>0</v>
      </c>
      <c r="CL46" s="80">
        <f t="shared" ca="1" si="149"/>
        <v>0</v>
      </c>
      <c r="CM46" s="81"/>
      <c r="CN46" s="76" t="str">
        <f t="shared" si="95"/>
        <v>E</v>
      </c>
      <c r="CO46" s="76">
        <f t="shared" ca="1" si="136"/>
        <v>68</v>
      </c>
      <c r="CP46" s="270">
        <f t="shared" ref="CP46:CV55" ca="1" si="184">IF(OR($T46=1,AND($F46=2,$E46=1,$G46=1)),INDIRECT(ADDRESS($CO46,CP$2,1,,$CN46)),0)</f>
        <v>0</v>
      </c>
      <c r="CQ46" s="270">
        <f t="shared" ca="1" si="184"/>
        <v>3</v>
      </c>
      <c r="CR46" s="270">
        <f t="shared" ca="1" si="184"/>
        <v>0</v>
      </c>
      <c r="CS46" s="270">
        <f t="shared" ca="1" si="184"/>
        <v>3</v>
      </c>
      <c r="CT46" s="270">
        <f t="shared" ca="1" si="184"/>
        <v>0</v>
      </c>
      <c r="CU46" s="270">
        <f t="shared" ca="1" si="184"/>
        <v>0</v>
      </c>
      <c r="CV46" s="270">
        <f t="shared" ca="1" si="184"/>
        <v>0</v>
      </c>
      <c r="CW46" s="81"/>
      <c r="CX46" s="80">
        <f t="shared" ca="1" si="96"/>
        <v>0</v>
      </c>
      <c r="CY46" s="80">
        <f t="shared" ca="1" si="97"/>
        <v>0.44788071304324051</v>
      </c>
      <c r="CZ46" s="80">
        <f t="shared" ca="1" si="98"/>
        <v>0</v>
      </c>
      <c r="DA46" s="80">
        <f t="shared" ca="1" si="99"/>
        <v>0.30000000000000004</v>
      </c>
      <c r="DB46" s="80">
        <f t="shared" ca="1" si="100"/>
        <v>0</v>
      </c>
      <c r="DC46" s="80">
        <f t="shared" ca="1" si="101"/>
        <v>0</v>
      </c>
      <c r="DD46" s="80">
        <f t="shared" ca="1" si="102"/>
        <v>0</v>
      </c>
      <c r="DE46" s="191">
        <f t="shared" si="150"/>
        <v>46</v>
      </c>
      <c r="DF46" s="80">
        <f t="shared" ca="1" si="151"/>
        <v>0</v>
      </c>
      <c r="DG46" s="80">
        <f t="shared" ca="1" si="152"/>
        <v>0.14929357101441348</v>
      </c>
      <c r="DH46" s="80">
        <f t="shared" ca="1" si="153"/>
        <v>0</v>
      </c>
      <c r="DI46" s="80">
        <f t="shared" ca="1" si="154"/>
        <v>2.5000000000000001E-2</v>
      </c>
      <c r="DJ46" s="80">
        <f t="shared" ca="1" si="155"/>
        <v>0</v>
      </c>
      <c r="DK46" s="80">
        <f t="shared" ca="1" si="156"/>
        <v>0</v>
      </c>
      <c r="DL46" s="80">
        <f t="shared" ca="1" si="157"/>
        <v>0</v>
      </c>
      <c r="FD46" s="426"/>
      <c r="FE46" s="426"/>
      <c r="FF46" s="426"/>
      <c r="FG46" s="426"/>
      <c r="FH46" s="426"/>
      <c r="FI46" s="426"/>
      <c r="FJ46" s="426"/>
      <c r="FK46" s="426"/>
      <c r="FL46" s="426"/>
      <c r="FM46" s="426"/>
      <c r="FN46" s="426"/>
      <c r="FO46" s="426"/>
      <c r="FP46" s="426"/>
      <c r="FQ46" s="426"/>
      <c r="FR46" s="426"/>
      <c r="FS46" s="426"/>
      <c r="FT46" s="426"/>
      <c r="FU46" s="426"/>
    </row>
    <row r="47" spans="1:177" ht="104" thickBot="1" x14ac:dyDescent="0.9">
      <c r="A47" s="360"/>
      <c r="B47" s="75" t="str">
        <f>overview_of_services!B45</f>
        <v>E-11</v>
      </c>
      <c r="C47" s="244" t="str">
        <f>overview_of_services!C45</f>
        <v xml:space="preserve">Feedback - Reporting information </v>
      </c>
      <c r="D47" s="15" t="str">
        <f>overview_of_services!D45</f>
        <v>Reporting information regarding energy storage</v>
      </c>
      <c r="E47" s="268">
        <f>IF($H$2="A",overview_of_services!J45,IF($H$2="B",overview_of_services!K45,overview_of_services!L45))</f>
        <v>1</v>
      </c>
      <c r="F47" s="268">
        <f>IF('Building Information'!$G$54="","",'Building Information'!$G$54)</f>
        <v>1</v>
      </c>
      <c r="G47" s="268">
        <f>overview_of_services!N45</f>
        <v>0</v>
      </c>
      <c r="H47" s="419"/>
      <c r="I47" s="372">
        <v>1</v>
      </c>
      <c r="J47" s="269">
        <v>2</v>
      </c>
      <c r="K47" s="125">
        <v>1</v>
      </c>
      <c r="L47" s="247"/>
      <c r="M47" s="124">
        <f t="shared" si="105"/>
        <v>0</v>
      </c>
      <c r="N47" s="395" t="str">
        <f>IF(AND(U47=1,NOT(F47=2),OR(J47="",J47&lt;0,J47&gt;AC47,AND(M47&gt;0,OR(L47="",L47&lt;0,L47&gt;AC47)),K47&gt;1,K47&lt;0)),_general!$A$83,"")</f>
        <v/>
      </c>
      <c r="O47" s="56" t="str">
        <f>VLOOKUP($B47,overview_of_services!$B$4:$I$111,4,)</f>
        <v>None</v>
      </c>
      <c r="P47" s="56" t="str">
        <f>VLOOKUP($B47,overview_of_services!$B$4:$I$111,5,)</f>
        <v>Current state of charge (SOC) data available</v>
      </c>
      <c r="Q47" s="56" t="str">
        <f>VLOOKUP($B47,overview_of_services!$B$4:$I$111,6,)</f>
        <v>Actual values and historical data</v>
      </c>
      <c r="R47" s="56" t="str">
        <f>VLOOKUP($B47,overview_of_services!$B$4:$I$111,7,)</f>
        <v>Performance evaluation including forecasting and/or benchmarking</v>
      </c>
      <c r="S47" s="56" t="str">
        <f>VLOOKUP($B47,overview_of_services!$B$4:$I$111,8,)</f>
        <v>Performance evaluation including forecasting and/or benchmarking; also including predictive management and fault detection</v>
      </c>
      <c r="T47" s="377">
        <f t="shared" si="32"/>
        <v>1</v>
      </c>
      <c r="U47" s="380">
        <f t="shared" si="67"/>
        <v>1</v>
      </c>
      <c r="X47" s="259"/>
      <c r="Y47" s="260"/>
      <c r="Z47" s="345">
        <f t="shared" si="68"/>
        <v>1</v>
      </c>
      <c r="AA47" s="270">
        <f t="shared" si="69"/>
        <v>2</v>
      </c>
      <c r="AB47" s="270">
        <f t="shared" si="70"/>
        <v>0</v>
      </c>
      <c r="AC47" s="76">
        <f t="shared" si="140"/>
        <v>4</v>
      </c>
      <c r="AD47" s="76">
        <f t="shared" si="71"/>
        <v>4</v>
      </c>
      <c r="AE47" s="76" t="str">
        <f>VLOOKUP($B47,overview_of_services!$B$4:$R$111,$AE$2,FALSE)</f>
        <v>E</v>
      </c>
      <c r="AF47" s="76">
        <f t="shared" ca="1" si="141"/>
        <v>82</v>
      </c>
      <c r="AG47" s="270">
        <f t="shared" ca="1" si="158"/>
        <v>1</v>
      </c>
      <c r="AH47" s="270">
        <f t="shared" ca="1" si="158"/>
        <v>0</v>
      </c>
      <c r="AI47" s="270">
        <f t="shared" ca="1" si="158"/>
        <v>0</v>
      </c>
      <c r="AJ47" s="270">
        <f t="shared" ca="1" si="158"/>
        <v>0</v>
      </c>
      <c r="AK47" s="270">
        <f t="shared" ca="1" si="158"/>
        <v>0</v>
      </c>
      <c r="AL47" s="270">
        <f t="shared" ca="1" si="158"/>
        <v>1</v>
      </c>
      <c r="AM47" s="270">
        <f t="shared" ca="1" si="158"/>
        <v>2</v>
      </c>
      <c r="AN47" s="270">
        <f t="shared" ca="1" si="142"/>
        <v>80</v>
      </c>
      <c r="AO47" s="270">
        <f t="shared" ca="1" si="159"/>
        <v>0</v>
      </c>
      <c r="AP47" s="270">
        <f t="shared" ca="1" si="159"/>
        <v>0</v>
      </c>
      <c r="AQ47" s="270">
        <f t="shared" ca="1" si="159"/>
        <v>0</v>
      </c>
      <c r="AR47" s="270">
        <f t="shared" ca="1" si="159"/>
        <v>0</v>
      </c>
      <c r="AS47" s="270">
        <f t="shared" ca="1" si="159"/>
        <v>0</v>
      </c>
      <c r="AT47" s="270">
        <f t="shared" ca="1" si="159"/>
        <v>0</v>
      </c>
      <c r="AU47" s="270">
        <f t="shared" ca="1" si="159"/>
        <v>0</v>
      </c>
      <c r="AV47" s="77"/>
      <c r="AW47" s="77" t="s">
        <v>1924</v>
      </c>
      <c r="AX47" s="78">
        <f>VLOOKUP(AE47,_general!$A$65:$B$73,2,FALSE)+$AX$4</f>
        <v>38</v>
      </c>
      <c r="AY47" s="79">
        <f t="shared" ca="1" si="139"/>
        <v>0.11091092989379135</v>
      </c>
      <c r="AZ47" s="79">
        <f t="shared" ca="1" si="139"/>
        <v>0.14929357101441351</v>
      </c>
      <c r="BA47" s="79">
        <f t="shared" ca="1" si="139"/>
        <v>0</v>
      </c>
      <c r="BB47" s="79">
        <f t="shared" ca="1" si="139"/>
        <v>0.1</v>
      </c>
      <c r="BC47" s="79">
        <f t="shared" ca="1" si="139"/>
        <v>0</v>
      </c>
      <c r="BD47" s="79">
        <f t="shared" ca="1" si="139"/>
        <v>0.1131204478401268</v>
      </c>
      <c r="BE47" s="79">
        <f t="shared" ca="1" si="139"/>
        <v>0.1142857142857143</v>
      </c>
      <c r="BF47" s="130"/>
      <c r="BG47" s="128">
        <f t="shared" ca="1" si="106"/>
        <v>0.11091092989379135</v>
      </c>
      <c r="BH47" s="128">
        <f t="shared" ca="1" si="110"/>
        <v>0</v>
      </c>
      <c r="BI47" s="128">
        <f t="shared" ca="1" si="111"/>
        <v>0</v>
      </c>
      <c r="BJ47" s="128">
        <f t="shared" ca="1" si="112"/>
        <v>0</v>
      </c>
      <c r="BK47" s="128">
        <f t="shared" ca="1" si="113"/>
        <v>0</v>
      </c>
      <c r="BL47" s="128">
        <f t="shared" ca="1" si="114"/>
        <v>0.1131204478401268</v>
      </c>
      <c r="BM47" s="128">
        <f t="shared" ca="1" si="115"/>
        <v>0.22857142857142859</v>
      </c>
      <c r="BN47" s="132"/>
      <c r="BO47" s="128">
        <f t="shared" si="107"/>
        <v>0</v>
      </c>
      <c r="BP47" s="128">
        <f t="shared" si="116"/>
        <v>0</v>
      </c>
      <c r="BQ47" s="128">
        <f t="shared" si="117"/>
        <v>0</v>
      </c>
      <c r="BR47" s="128">
        <f t="shared" si="118"/>
        <v>0</v>
      </c>
      <c r="BS47" s="128">
        <f t="shared" si="119"/>
        <v>0</v>
      </c>
      <c r="BT47" s="128">
        <f t="shared" si="120"/>
        <v>0</v>
      </c>
      <c r="BU47" s="128">
        <f t="shared" si="121"/>
        <v>0</v>
      </c>
      <c r="BV47" s="128"/>
      <c r="BW47" s="277">
        <f t="shared" ca="1" si="87"/>
        <v>0.11091092989379135</v>
      </c>
      <c r="BX47" s="277">
        <f t="shared" ca="1" si="88"/>
        <v>0</v>
      </c>
      <c r="BY47" s="277">
        <f t="shared" ca="1" si="89"/>
        <v>0</v>
      </c>
      <c r="BZ47" s="277">
        <f t="shared" ca="1" si="90"/>
        <v>0</v>
      </c>
      <c r="CA47" s="277">
        <f t="shared" ca="1" si="91"/>
        <v>0</v>
      </c>
      <c r="CB47" s="277">
        <f t="shared" ca="1" si="92"/>
        <v>0.1131204478401268</v>
      </c>
      <c r="CC47" s="277">
        <f t="shared" ca="1" si="93"/>
        <v>0.22857142857142859</v>
      </c>
      <c r="CD47" s="128"/>
      <c r="CE47" s="129">
        <f t="shared" si="94"/>
        <v>46</v>
      </c>
      <c r="CF47" s="80">
        <f t="shared" ca="1" si="143"/>
        <v>1.8485154982298559E-2</v>
      </c>
      <c r="CG47" s="80">
        <f t="shared" ca="1" si="144"/>
        <v>0</v>
      </c>
      <c r="CH47" s="80">
        <f t="shared" ca="1" si="145"/>
        <v>0</v>
      </c>
      <c r="CI47" s="80">
        <f t="shared" ca="1" si="146"/>
        <v>0</v>
      </c>
      <c r="CJ47" s="80">
        <f t="shared" ca="1" si="147"/>
        <v>0</v>
      </c>
      <c r="CK47" s="80">
        <f t="shared" ca="1" si="148"/>
        <v>1.8853407973354466E-2</v>
      </c>
      <c r="CL47" s="80">
        <f t="shared" ca="1" si="149"/>
        <v>1.9047619047619049E-2</v>
      </c>
      <c r="CM47" s="81"/>
      <c r="CN47" s="76" t="str">
        <f t="shared" si="95"/>
        <v>E</v>
      </c>
      <c r="CO47" s="76">
        <f t="shared" ca="1" si="136"/>
        <v>84</v>
      </c>
      <c r="CP47" s="270">
        <f t="shared" ca="1" si="184"/>
        <v>1</v>
      </c>
      <c r="CQ47" s="270">
        <f t="shared" ca="1" si="184"/>
        <v>0</v>
      </c>
      <c r="CR47" s="270">
        <f t="shared" ca="1" si="184"/>
        <v>0</v>
      </c>
      <c r="CS47" s="270">
        <f t="shared" ca="1" si="184"/>
        <v>1</v>
      </c>
      <c r="CT47" s="270">
        <f t="shared" ca="1" si="184"/>
        <v>0</v>
      </c>
      <c r="CU47" s="270">
        <f t="shared" ca="1" si="184"/>
        <v>2</v>
      </c>
      <c r="CV47" s="270">
        <f t="shared" ca="1" si="184"/>
        <v>3</v>
      </c>
      <c r="CW47" s="81"/>
      <c r="CX47" s="80">
        <f t="shared" ca="1" si="96"/>
        <v>0.11091092989379135</v>
      </c>
      <c r="CY47" s="80">
        <f t="shared" ca="1" si="97"/>
        <v>0</v>
      </c>
      <c r="CZ47" s="80">
        <f t="shared" ca="1" si="98"/>
        <v>0</v>
      </c>
      <c r="DA47" s="80">
        <f t="shared" ca="1" si="99"/>
        <v>0.1</v>
      </c>
      <c r="DB47" s="80">
        <f t="shared" ca="1" si="100"/>
        <v>0</v>
      </c>
      <c r="DC47" s="80">
        <f t="shared" ca="1" si="101"/>
        <v>0.2262408956802536</v>
      </c>
      <c r="DD47" s="80">
        <f t="shared" ca="1" si="102"/>
        <v>0.34285714285714286</v>
      </c>
      <c r="DE47" s="191">
        <f t="shared" si="150"/>
        <v>46</v>
      </c>
      <c r="DF47" s="80">
        <f t="shared" ca="1" si="151"/>
        <v>1.8485154982298559E-2</v>
      </c>
      <c r="DG47" s="80">
        <f t="shared" ca="1" si="152"/>
        <v>0</v>
      </c>
      <c r="DH47" s="80">
        <f t="shared" ca="1" si="153"/>
        <v>0</v>
      </c>
      <c r="DI47" s="80">
        <f t="shared" ca="1" si="154"/>
        <v>8.3333333333333332E-3</v>
      </c>
      <c r="DJ47" s="80">
        <f t="shared" ca="1" si="155"/>
        <v>0</v>
      </c>
      <c r="DK47" s="80">
        <f t="shared" ca="1" si="156"/>
        <v>3.7706815946708931E-2</v>
      </c>
      <c r="DL47" s="80">
        <f t="shared" ca="1" si="157"/>
        <v>2.8571428571428571E-2</v>
      </c>
      <c r="FD47" s="426"/>
      <c r="FE47" s="426"/>
      <c r="FF47" s="426"/>
      <c r="FG47" s="426"/>
      <c r="FH47" s="426"/>
      <c r="FI47" s="426"/>
      <c r="FJ47" s="426"/>
      <c r="FK47" s="426"/>
      <c r="FL47" s="426"/>
      <c r="FM47" s="426"/>
      <c r="FN47" s="426"/>
      <c r="FO47" s="426"/>
      <c r="FP47" s="426"/>
      <c r="FQ47" s="426"/>
      <c r="FR47" s="426"/>
      <c r="FS47" s="426"/>
      <c r="FT47" s="426"/>
      <c r="FU47" s="426"/>
    </row>
    <row r="48" spans="1:177" ht="89.25" thickBot="1" x14ac:dyDescent="0.9">
      <c r="A48" s="356"/>
      <c r="B48" s="75" t="str">
        <f>overview_of_services!B46</f>
        <v>E-12</v>
      </c>
      <c r="C48" s="244" t="str">
        <f>overview_of_services!C46</f>
        <v xml:space="preserve">Feedback - Reporting information </v>
      </c>
      <c r="D48" s="15" t="str">
        <f>overview_of_services!D46</f>
        <v>Reporting information regarding electricity consumption</v>
      </c>
      <c r="E48" s="268">
        <f>IF($H$2="A",overview_of_services!J46,IF($H$2="B",overview_of_services!K46,overview_of_services!L46))</f>
        <v>1</v>
      </c>
      <c r="F48" s="268">
        <f>IF('Building Information'!$G$54="","",'Building Information'!$G$54)</f>
        <v>1</v>
      </c>
      <c r="G48" s="268">
        <f>overview_of_services!N46</f>
        <v>1</v>
      </c>
      <c r="H48" s="419"/>
      <c r="I48" s="372">
        <v>1</v>
      </c>
      <c r="J48" s="269">
        <v>1</v>
      </c>
      <c r="K48" s="125">
        <v>1</v>
      </c>
      <c r="L48" s="247"/>
      <c r="M48" s="124">
        <f t="shared" si="105"/>
        <v>0</v>
      </c>
      <c r="N48" s="395" t="str">
        <f>IF(AND(U48=1,NOT(F48=2),OR(J48="",J48&lt;0,J48&gt;AC48,AND(M48&gt;0,OR(L48="",L48&lt;0,L48&gt;AC48)),K48&gt;1,K48&lt;0)),_general!$A$83,"")</f>
        <v/>
      </c>
      <c r="O48" s="56" t="str">
        <f>VLOOKUP($B48,overview_of_services!$B$4:$I$111,4,)</f>
        <v>None</v>
      </c>
      <c r="P48" s="56" t="str">
        <f>VLOOKUP($B48,overview_of_services!$B$4:$I$111,5,)</f>
        <v>reporting on current electricity consumption on building level</v>
      </c>
      <c r="Q48" s="56" t="str">
        <f>VLOOKUP($B48,overview_of_services!$B$4:$I$111,6,)</f>
        <v>real-time feedback or benchmarking on building level</v>
      </c>
      <c r="R48" s="56" t="str">
        <f>VLOOKUP($B48,overview_of_services!$B$4:$I$111,7,)</f>
        <v>real-time feedback or benchmarking on appliance level</v>
      </c>
      <c r="S48" s="56" t="str">
        <f>VLOOKUP($B48,overview_of_services!$B$4:$I$111,8,)</f>
        <v>real-time feedback or benchmarking on appliance level with automated personalized recommendations</v>
      </c>
      <c r="T48" s="377">
        <f t="shared" si="32"/>
        <v>1</v>
      </c>
      <c r="U48" s="380">
        <f t="shared" si="67"/>
        <v>1</v>
      </c>
      <c r="X48" s="259"/>
      <c r="Y48" s="260"/>
      <c r="Z48" s="345">
        <f t="shared" si="68"/>
        <v>1</v>
      </c>
      <c r="AA48" s="270">
        <f t="shared" si="69"/>
        <v>1</v>
      </c>
      <c r="AB48" s="270">
        <f t="shared" si="70"/>
        <v>0</v>
      </c>
      <c r="AC48" s="76">
        <f t="shared" si="140"/>
        <v>4</v>
      </c>
      <c r="AD48" s="76">
        <f t="shared" si="71"/>
        <v>4</v>
      </c>
      <c r="AE48" s="76" t="str">
        <f>VLOOKUP($B48,overview_of_services!$B$4:$R$111,$AE$2,FALSE)</f>
        <v>E</v>
      </c>
      <c r="AF48" s="76">
        <f t="shared" ca="1" si="141"/>
        <v>95</v>
      </c>
      <c r="AG48" s="270">
        <f t="shared" ca="1" si="158"/>
        <v>0</v>
      </c>
      <c r="AH48" s="270">
        <f t="shared" ca="1" si="158"/>
        <v>0</v>
      </c>
      <c r="AI48" s="270">
        <f t="shared" ca="1" si="158"/>
        <v>0</v>
      </c>
      <c r="AJ48" s="270">
        <f t="shared" ca="1" si="158"/>
        <v>0</v>
      </c>
      <c r="AK48" s="270">
        <f t="shared" ca="1" si="158"/>
        <v>0</v>
      </c>
      <c r="AL48" s="270">
        <f t="shared" ca="1" si="158"/>
        <v>0</v>
      </c>
      <c r="AM48" s="270">
        <f t="shared" ca="1" si="158"/>
        <v>1</v>
      </c>
      <c r="AN48" s="270">
        <f t="shared" ca="1" si="142"/>
        <v>94</v>
      </c>
      <c r="AO48" s="270">
        <f t="shared" ca="1" si="159"/>
        <v>0</v>
      </c>
      <c r="AP48" s="270">
        <f t="shared" ca="1" si="159"/>
        <v>0</v>
      </c>
      <c r="AQ48" s="270">
        <f t="shared" ca="1" si="159"/>
        <v>0</v>
      </c>
      <c r="AR48" s="270">
        <f t="shared" ca="1" si="159"/>
        <v>0</v>
      </c>
      <c r="AS48" s="270">
        <f t="shared" ca="1" si="159"/>
        <v>0</v>
      </c>
      <c r="AT48" s="270">
        <f t="shared" ca="1" si="159"/>
        <v>0</v>
      </c>
      <c r="AU48" s="270">
        <f t="shared" ca="1" si="159"/>
        <v>0</v>
      </c>
      <c r="AV48" s="77"/>
      <c r="AW48" s="77" t="s">
        <v>1924</v>
      </c>
      <c r="AX48" s="78">
        <f>VLOOKUP(AE48,_general!$A$65:$B$73,2,FALSE)+$AX$4</f>
        <v>38</v>
      </c>
      <c r="AY48" s="79">
        <f t="shared" ca="1" si="139"/>
        <v>0.11091092989379135</v>
      </c>
      <c r="AZ48" s="79">
        <f t="shared" ca="1" si="139"/>
        <v>0.14929357101441351</v>
      </c>
      <c r="BA48" s="79">
        <f t="shared" ca="1" si="139"/>
        <v>0</v>
      </c>
      <c r="BB48" s="79">
        <f t="shared" ca="1" si="139"/>
        <v>0.1</v>
      </c>
      <c r="BC48" s="79">
        <f t="shared" ca="1" si="139"/>
        <v>0</v>
      </c>
      <c r="BD48" s="79">
        <f t="shared" ca="1" si="139"/>
        <v>0.1131204478401268</v>
      </c>
      <c r="BE48" s="79">
        <f t="shared" ca="1" si="139"/>
        <v>0.1142857142857143</v>
      </c>
      <c r="BF48" s="130"/>
      <c r="BG48" s="128">
        <f t="shared" ca="1" si="106"/>
        <v>0</v>
      </c>
      <c r="BH48" s="128">
        <f t="shared" ca="1" si="110"/>
        <v>0</v>
      </c>
      <c r="BI48" s="128">
        <f t="shared" ca="1" si="111"/>
        <v>0</v>
      </c>
      <c r="BJ48" s="128">
        <f t="shared" ca="1" si="112"/>
        <v>0</v>
      </c>
      <c r="BK48" s="128">
        <f t="shared" ca="1" si="113"/>
        <v>0</v>
      </c>
      <c r="BL48" s="128">
        <f t="shared" ca="1" si="114"/>
        <v>0</v>
      </c>
      <c r="BM48" s="128">
        <f t="shared" ca="1" si="115"/>
        <v>0.1142857142857143</v>
      </c>
      <c r="BN48" s="132"/>
      <c r="BO48" s="128">
        <f t="shared" si="107"/>
        <v>0</v>
      </c>
      <c r="BP48" s="128">
        <f t="shared" si="116"/>
        <v>0</v>
      </c>
      <c r="BQ48" s="128">
        <f t="shared" si="117"/>
        <v>0</v>
      </c>
      <c r="BR48" s="128">
        <f t="shared" si="118"/>
        <v>0</v>
      </c>
      <c r="BS48" s="128">
        <f t="shared" si="119"/>
        <v>0</v>
      </c>
      <c r="BT48" s="128">
        <f t="shared" si="120"/>
        <v>0</v>
      </c>
      <c r="BU48" s="128">
        <f t="shared" si="121"/>
        <v>0</v>
      </c>
      <c r="BV48" s="128"/>
      <c r="BW48" s="277">
        <f t="shared" ca="1" si="87"/>
        <v>0</v>
      </c>
      <c r="BX48" s="277">
        <f t="shared" ca="1" si="88"/>
        <v>0</v>
      </c>
      <c r="BY48" s="277">
        <f t="shared" ca="1" si="89"/>
        <v>0</v>
      </c>
      <c r="BZ48" s="277">
        <f t="shared" ca="1" si="90"/>
        <v>0</v>
      </c>
      <c r="CA48" s="277">
        <f t="shared" ca="1" si="91"/>
        <v>0</v>
      </c>
      <c r="CB48" s="277">
        <f t="shared" ca="1" si="92"/>
        <v>0</v>
      </c>
      <c r="CC48" s="277">
        <f t="shared" ca="1" si="93"/>
        <v>0.1142857142857143</v>
      </c>
      <c r="CD48" s="128"/>
      <c r="CE48" s="129">
        <f t="shared" si="94"/>
        <v>46</v>
      </c>
      <c r="CF48" s="80">
        <f t="shared" ca="1" si="143"/>
        <v>0</v>
      </c>
      <c r="CG48" s="80">
        <f t="shared" ca="1" si="144"/>
        <v>0</v>
      </c>
      <c r="CH48" s="80">
        <f t="shared" ca="1" si="145"/>
        <v>0</v>
      </c>
      <c r="CI48" s="80">
        <f t="shared" ca="1" si="146"/>
        <v>0</v>
      </c>
      <c r="CJ48" s="80">
        <f t="shared" ca="1" si="147"/>
        <v>0</v>
      </c>
      <c r="CK48" s="80">
        <f t="shared" ca="1" si="148"/>
        <v>0</v>
      </c>
      <c r="CL48" s="80">
        <f t="shared" ca="1" si="149"/>
        <v>9.5238095238095247E-3</v>
      </c>
      <c r="CM48" s="81"/>
      <c r="CN48" s="76" t="str">
        <f t="shared" si="95"/>
        <v>E</v>
      </c>
      <c r="CO48" s="76">
        <f t="shared" ca="1" si="136"/>
        <v>98</v>
      </c>
      <c r="CP48" s="270">
        <f t="shared" ca="1" si="184"/>
        <v>3</v>
      </c>
      <c r="CQ48" s="270">
        <f t="shared" ca="1" si="184"/>
        <v>0</v>
      </c>
      <c r="CR48" s="270">
        <f t="shared" ca="1" si="184"/>
        <v>0</v>
      </c>
      <c r="CS48" s="270">
        <f t="shared" ca="1" si="184"/>
        <v>1</v>
      </c>
      <c r="CT48" s="270">
        <f t="shared" ca="1" si="184"/>
        <v>0</v>
      </c>
      <c r="CU48" s="270">
        <f t="shared" ca="1" si="184"/>
        <v>2</v>
      </c>
      <c r="CV48" s="270">
        <f t="shared" ca="1" si="184"/>
        <v>3</v>
      </c>
      <c r="CW48" s="81"/>
      <c r="CX48" s="80">
        <f t="shared" ca="1" si="96"/>
        <v>0.33273278968137404</v>
      </c>
      <c r="CY48" s="80">
        <f t="shared" ca="1" si="97"/>
        <v>0</v>
      </c>
      <c r="CZ48" s="80">
        <f t="shared" ca="1" si="98"/>
        <v>0</v>
      </c>
      <c r="DA48" s="80">
        <f t="shared" ca="1" si="99"/>
        <v>0.1</v>
      </c>
      <c r="DB48" s="80">
        <f t="shared" ca="1" si="100"/>
        <v>0</v>
      </c>
      <c r="DC48" s="80">
        <f t="shared" ca="1" si="101"/>
        <v>0.2262408956802536</v>
      </c>
      <c r="DD48" s="80">
        <f t="shared" ca="1" si="102"/>
        <v>0.34285714285714286</v>
      </c>
      <c r="DE48" s="191">
        <f t="shared" si="150"/>
        <v>46</v>
      </c>
      <c r="DF48" s="80">
        <f t="shared" ca="1" si="151"/>
        <v>5.5455464946895669E-2</v>
      </c>
      <c r="DG48" s="80">
        <f t="shared" ca="1" si="152"/>
        <v>0</v>
      </c>
      <c r="DH48" s="80">
        <f t="shared" ca="1" si="153"/>
        <v>0</v>
      </c>
      <c r="DI48" s="80">
        <f t="shared" ca="1" si="154"/>
        <v>8.3333333333333332E-3</v>
      </c>
      <c r="DJ48" s="80">
        <f t="shared" ca="1" si="155"/>
        <v>0</v>
      </c>
      <c r="DK48" s="80">
        <f t="shared" ca="1" si="156"/>
        <v>3.7706815946708931E-2</v>
      </c>
      <c r="DL48" s="80">
        <f t="shared" ca="1" si="157"/>
        <v>2.8571428571428571E-2</v>
      </c>
      <c r="FD48" s="22"/>
      <c r="FE48" s="22"/>
    </row>
    <row r="49" spans="1:161" ht="71" customHeight="1" thickBot="1" x14ac:dyDescent="0.9">
      <c r="A49" s="356"/>
      <c r="B49" s="381" t="str">
        <f>overview_of_services!B47</f>
        <v>EV-15</v>
      </c>
      <c r="C49" s="40" t="str">
        <f>overview_of_services!C47</f>
        <v>EV Charging</v>
      </c>
      <c r="D49" s="16" t="str">
        <f>overview_of_services!D47</f>
        <v>EV Charging Capacity</v>
      </c>
      <c r="E49" s="268">
        <f>IF($H$2="A",overview_of_services!J47,IF($H$2="B",overview_of_services!K47,overview_of_services!L47))</f>
        <v>1</v>
      </c>
      <c r="F49" s="268">
        <f>IF('Building Information'!$G$55="","",'Building Information'!$G$55)</f>
        <v>0</v>
      </c>
      <c r="G49" s="268">
        <f>overview_of_services!N47</f>
        <v>0</v>
      </c>
      <c r="H49" s="419"/>
      <c r="I49" s="372">
        <v>0</v>
      </c>
      <c r="J49" s="269">
        <v>4</v>
      </c>
      <c r="K49" s="125">
        <v>1</v>
      </c>
      <c r="L49" s="247"/>
      <c r="M49" s="124">
        <f t="shared" ref="M49" si="185">1-K49</f>
        <v>0</v>
      </c>
      <c r="N49" s="395" t="str">
        <f>IF(AND(U49=1,NOT(F49=2),OR(J49="",J49&lt;0,J49&gt;AC49,AND(M49&gt;0,OR(L49="",L49&lt;0,L49&gt;AC49)),K49&gt;1,K49&lt;0)),_general!$A$83,"")</f>
        <v/>
      </c>
      <c r="O49" s="56" t="str">
        <f>VLOOKUP($B49,overview_of_services!$B$4:$I$111,4,)</f>
        <v>not present</v>
      </c>
      <c r="P49" s="56" t="str">
        <f>VLOOKUP($B49,overview_of_services!$B$4:$I$111,5,)</f>
        <v>ducting (or simple power plug) available</v>
      </c>
      <c r="Q49" s="56" t="str">
        <f>VLOOKUP($B49,overview_of_services!$B$4:$I$111,6,)</f>
        <v>0-9% of parking spaces has recharging points</v>
      </c>
      <c r="R49" s="56" t="str">
        <f>VLOOKUP($B49,overview_of_services!$B$4:$I$111,7,)</f>
        <v>10-50% or parking spaces has recharging point</v>
      </c>
      <c r="S49" s="56" t="str">
        <f>VLOOKUP($B49,overview_of_services!$B$4:$I$111,8,)</f>
        <v>&gt;50% of parking spaces has recharging point</v>
      </c>
      <c r="T49" s="377">
        <f t="shared" si="32"/>
        <v>0</v>
      </c>
      <c r="U49" s="380">
        <f t="shared" si="67"/>
        <v>0</v>
      </c>
      <c r="X49" s="259"/>
      <c r="Y49" s="260" t="s">
        <v>1970</v>
      </c>
      <c r="Z49" s="345">
        <f t="shared" si="68"/>
        <v>0</v>
      </c>
      <c r="AA49" s="270">
        <f t="shared" si="69"/>
        <v>0</v>
      </c>
      <c r="AB49" s="270">
        <f t="shared" si="70"/>
        <v>0</v>
      </c>
      <c r="AC49" s="76">
        <f t="shared" si="140"/>
        <v>4</v>
      </c>
      <c r="AD49" s="76">
        <f t="shared" ref="AD49" si="186">IF(Z49=1,AC49,0)</f>
        <v>0</v>
      </c>
      <c r="AE49" s="76" t="str">
        <f>VLOOKUP($B49,overview_of_services!$B$4:$R$111,$AE$2,FALSE)</f>
        <v>EV</v>
      </c>
      <c r="AF49" s="76">
        <f t="shared" ca="1" si="141"/>
        <v>8</v>
      </c>
      <c r="AG49" s="270">
        <f t="shared" ca="1" si="158"/>
        <v>0</v>
      </c>
      <c r="AH49" s="270">
        <f t="shared" ca="1" si="158"/>
        <v>0</v>
      </c>
      <c r="AI49" s="270">
        <f t="shared" ca="1" si="158"/>
        <v>0</v>
      </c>
      <c r="AJ49" s="270">
        <f t="shared" ca="1" si="158"/>
        <v>0</v>
      </c>
      <c r="AK49" s="270">
        <f t="shared" ca="1" si="158"/>
        <v>0</v>
      </c>
      <c r="AL49" s="270">
        <f t="shared" ca="1" si="158"/>
        <v>0</v>
      </c>
      <c r="AM49" s="270">
        <f t="shared" ca="1" si="158"/>
        <v>0</v>
      </c>
      <c r="AN49" s="270">
        <f t="shared" ca="1" si="142"/>
        <v>8</v>
      </c>
      <c r="AO49" s="270">
        <f t="shared" ca="1" si="159"/>
        <v>0</v>
      </c>
      <c r="AP49" s="270">
        <f t="shared" ca="1" si="159"/>
        <v>0</v>
      </c>
      <c r="AQ49" s="270">
        <f t="shared" ca="1" si="159"/>
        <v>0</v>
      </c>
      <c r="AR49" s="270">
        <f t="shared" ca="1" si="159"/>
        <v>0</v>
      </c>
      <c r="AS49" s="270">
        <f t="shared" ca="1" si="159"/>
        <v>0</v>
      </c>
      <c r="AT49" s="270">
        <f t="shared" ca="1" si="159"/>
        <v>0</v>
      </c>
      <c r="AU49" s="270">
        <f t="shared" ca="1" si="159"/>
        <v>0</v>
      </c>
      <c r="AV49" s="77"/>
      <c r="AW49" s="77" t="s">
        <v>1924</v>
      </c>
      <c r="AX49" s="78">
        <f>VLOOKUP(AE49,_general!$A$65:$B$73,2,FALSE)+$AX$4</f>
        <v>40</v>
      </c>
      <c r="AY49" s="79">
        <f t="shared" ca="1" si="139"/>
        <v>0</v>
      </c>
      <c r="AZ49" s="79">
        <f t="shared" ca="1" si="139"/>
        <v>0.05</v>
      </c>
      <c r="BA49" s="79">
        <f t="shared" ca="1" si="139"/>
        <v>0</v>
      </c>
      <c r="BB49" s="79">
        <f t="shared" ca="1" si="139"/>
        <v>0.1</v>
      </c>
      <c r="BC49" s="79">
        <f t="shared" ca="1" si="139"/>
        <v>0</v>
      </c>
      <c r="BD49" s="79">
        <f t="shared" ca="1" si="139"/>
        <v>0</v>
      </c>
      <c r="BE49" s="79">
        <f t="shared" ca="1" si="139"/>
        <v>0.1142857142857143</v>
      </c>
      <c r="BF49" s="130"/>
      <c r="BG49" s="128">
        <f t="shared" ref="BG49" ca="1" si="187">AG49*AY49</f>
        <v>0</v>
      </c>
      <c r="BH49" s="128">
        <f t="shared" ref="BH49" ca="1" si="188">AH49*AZ49</f>
        <v>0</v>
      </c>
      <c r="BI49" s="128">
        <f t="shared" ref="BI49" ca="1" si="189">AI49*BA49</f>
        <v>0</v>
      </c>
      <c r="BJ49" s="128">
        <f t="shared" ref="BJ49" ca="1" si="190">AJ49*BB49</f>
        <v>0</v>
      </c>
      <c r="BK49" s="128">
        <f t="shared" ref="BK49" ca="1" si="191">AK49*BC49</f>
        <v>0</v>
      </c>
      <c r="BL49" s="128">
        <f t="shared" ref="BL49" ca="1" si="192">AL49*BD49</f>
        <v>0</v>
      </c>
      <c r="BM49" s="128">
        <f t="shared" ref="BM49" ca="1" si="193">AM49*BE49</f>
        <v>0</v>
      </c>
      <c r="BN49" s="132"/>
      <c r="BO49" s="128">
        <f t="shared" ref="BO49" si="194">IF($M49&gt;0,AO49*AY49,0)</f>
        <v>0</v>
      </c>
      <c r="BP49" s="128">
        <f t="shared" ref="BP49" si="195">IF($M49&gt;0,AP49*AZ49,0)</f>
        <v>0</v>
      </c>
      <c r="BQ49" s="128">
        <f t="shared" ref="BQ49" si="196">IF($M49&gt;0,AQ49*BA49,0)</f>
        <v>0</v>
      </c>
      <c r="BR49" s="128">
        <f t="shared" ref="BR49" si="197">IF($M49&gt;0,AR49*BB49,0)</f>
        <v>0</v>
      </c>
      <c r="BS49" s="128">
        <f t="shared" ref="BS49" si="198">IF($M49&gt;0,AS49*BC49,0)</f>
        <v>0</v>
      </c>
      <c r="BT49" s="128">
        <f t="shared" ref="BT49" si="199">IF($M49&gt;0,AT49*BD49,0)</f>
        <v>0</v>
      </c>
      <c r="BU49" s="128">
        <f t="shared" ref="BU49" si="200">IF($M49&gt;0,AU49*BE49,0)</f>
        <v>0</v>
      </c>
      <c r="BV49" s="128"/>
      <c r="BW49" s="277">
        <f t="shared" ca="1" si="87"/>
        <v>0</v>
      </c>
      <c r="BX49" s="277">
        <f t="shared" ca="1" si="88"/>
        <v>0</v>
      </c>
      <c r="BY49" s="277">
        <f t="shared" ca="1" si="89"/>
        <v>0</v>
      </c>
      <c r="BZ49" s="277">
        <f t="shared" ca="1" si="90"/>
        <v>0</v>
      </c>
      <c r="CA49" s="277">
        <f t="shared" ca="1" si="91"/>
        <v>0</v>
      </c>
      <c r="CB49" s="277">
        <f t="shared" ca="1" si="92"/>
        <v>0</v>
      </c>
      <c r="CC49" s="277">
        <f t="shared" ca="1" si="93"/>
        <v>0</v>
      </c>
      <c r="CD49" s="128"/>
      <c r="CE49" s="129">
        <f t="shared" si="94"/>
        <v>46</v>
      </c>
      <c r="CF49" s="80">
        <f t="shared" ca="1" si="143"/>
        <v>0</v>
      </c>
      <c r="CG49" s="80">
        <f t="shared" ca="1" si="144"/>
        <v>0</v>
      </c>
      <c r="CH49" s="80">
        <f t="shared" ca="1" si="145"/>
        <v>0</v>
      </c>
      <c r="CI49" s="80">
        <f t="shared" ca="1" si="146"/>
        <v>0</v>
      </c>
      <c r="CJ49" s="80">
        <f t="shared" ca="1" si="147"/>
        <v>0</v>
      </c>
      <c r="CK49" s="80">
        <f t="shared" ca="1" si="148"/>
        <v>0</v>
      </c>
      <c r="CL49" s="80">
        <f t="shared" ca="1" si="149"/>
        <v>0</v>
      </c>
      <c r="CM49" s="81"/>
      <c r="CN49" s="76" t="str">
        <f t="shared" ref="CN49" si="201">AE49</f>
        <v>EV</v>
      </c>
      <c r="CO49" s="76">
        <f t="shared" ca="1" si="136"/>
        <v>8</v>
      </c>
      <c r="CP49" s="270">
        <f t="shared" ca="1" si="184"/>
        <v>0</v>
      </c>
      <c r="CQ49" s="270">
        <f t="shared" ca="1" si="184"/>
        <v>0</v>
      </c>
      <c r="CR49" s="270">
        <f t="shared" ca="1" si="184"/>
        <v>0</v>
      </c>
      <c r="CS49" s="270">
        <f t="shared" ca="1" si="184"/>
        <v>0</v>
      </c>
      <c r="CT49" s="270">
        <f t="shared" ca="1" si="184"/>
        <v>0</v>
      </c>
      <c r="CU49" s="270">
        <f t="shared" ca="1" si="184"/>
        <v>0</v>
      </c>
      <c r="CV49" s="270">
        <f t="shared" ca="1" si="184"/>
        <v>0</v>
      </c>
      <c r="CW49" s="81"/>
      <c r="CX49" s="80">
        <f t="shared" ref="CX49" ca="1" si="202">AY49*CP49</f>
        <v>0</v>
      </c>
      <c r="CY49" s="80">
        <f t="shared" ref="CY49" ca="1" si="203">AZ49*CQ49</f>
        <v>0</v>
      </c>
      <c r="CZ49" s="80">
        <f t="shared" ref="CZ49" ca="1" si="204">BA49*CR49</f>
        <v>0</v>
      </c>
      <c r="DA49" s="80">
        <f t="shared" ref="DA49" ca="1" si="205">BB49*CS49</f>
        <v>0</v>
      </c>
      <c r="DB49" s="80">
        <f t="shared" ref="DB49" ca="1" si="206">BC49*CT49</f>
        <v>0</v>
      </c>
      <c r="DC49" s="80">
        <f t="shared" ref="DC49" ca="1" si="207">BD49*CU49</f>
        <v>0</v>
      </c>
      <c r="DD49" s="80">
        <f t="shared" ref="DD49" ca="1" si="208">BE49*CV49</f>
        <v>0</v>
      </c>
      <c r="DE49" s="191">
        <f t="shared" si="150"/>
        <v>46</v>
      </c>
      <c r="DF49" s="80">
        <f t="shared" ca="1" si="151"/>
        <v>0</v>
      </c>
      <c r="DG49" s="80">
        <f t="shared" ca="1" si="152"/>
        <v>0</v>
      </c>
      <c r="DH49" s="80">
        <f t="shared" ca="1" si="153"/>
        <v>0</v>
      </c>
      <c r="DI49" s="80">
        <f t="shared" ca="1" si="154"/>
        <v>0</v>
      </c>
      <c r="DJ49" s="80">
        <f t="shared" ca="1" si="155"/>
        <v>0</v>
      </c>
      <c r="DK49" s="80">
        <f t="shared" ca="1" si="156"/>
        <v>0</v>
      </c>
      <c r="DL49" s="80">
        <f t="shared" ca="1" si="157"/>
        <v>0</v>
      </c>
      <c r="FD49" s="22"/>
      <c r="FE49" s="22"/>
    </row>
    <row r="50" spans="1:161" ht="74.5" thickBot="1" x14ac:dyDescent="0.9">
      <c r="A50" s="362" t="s">
        <v>235</v>
      </c>
      <c r="B50" s="381" t="str">
        <f>overview_of_services!B48</f>
        <v>EV-16</v>
      </c>
      <c r="C50" s="40" t="str">
        <f>overview_of_services!C48</f>
        <v>EV Charging - Grid</v>
      </c>
      <c r="D50" s="16" t="str">
        <f>overview_of_services!D48</f>
        <v>EV Charging Grid balancing</v>
      </c>
      <c r="E50" s="268">
        <f>IF($H$2="A",overview_of_services!J48,IF($H$2="B",overview_of_services!K48,overview_of_services!L48))</f>
        <v>1</v>
      </c>
      <c r="F50" s="268">
        <f>IF('Building Information'!$G$55="","",'Building Information'!$G$55)</f>
        <v>0</v>
      </c>
      <c r="G50" s="268">
        <f>overview_of_services!N48</f>
        <v>0</v>
      </c>
      <c r="H50" s="419"/>
      <c r="I50" s="372">
        <v>0</v>
      </c>
      <c r="J50" s="269">
        <v>2</v>
      </c>
      <c r="K50" s="125">
        <v>1</v>
      </c>
      <c r="L50" s="247"/>
      <c r="M50" s="124">
        <f t="shared" si="105"/>
        <v>0</v>
      </c>
      <c r="N50" s="395" t="str">
        <f>IF(AND(U50=1,NOT(F50=2),OR(J50="",J50&lt;0,J50&gt;AC50,AND(M50&gt;0,OR(L50="",L50&lt;0,L50&gt;AC50)),K50&gt;1,K50&lt;0)),_general!$A$83,"")</f>
        <v/>
      </c>
      <c r="O50" s="56" t="str">
        <f>VLOOKUP($B50,overview_of_services!$B$4:$I$111,4,)</f>
        <v>Not present (uncontrolled charging)</v>
      </c>
      <c r="P50" s="56" t="str">
        <f>VLOOKUP($B50,overview_of_services!$B$4:$I$111,5,)</f>
        <v>1-way controlled charging (e.g. including desired departure time and grid signals for optimization)</v>
      </c>
      <c r="Q50" s="56" t="str">
        <f>VLOOKUP($B50,overview_of_services!$B$4:$I$111,6,)</f>
        <v>2-way controlled charging (e.g. including desired departure time and grid signals for optimization)</v>
      </c>
      <c r="R50" s="56">
        <f>VLOOKUP($B50,overview_of_services!$B$4:$I$111,7,)</f>
        <v>0</v>
      </c>
      <c r="S50" s="56">
        <f>VLOOKUP($B50,overview_of_services!$B$4:$I$111,8,)</f>
        <v>0</v>
      </c>
      <c r="T50" s="377">
        <f>IF(OR(E50=0,OR(F50=0,F50=2)),0,1)</f>
        <v>0</v>
      </c>
      <c r="U50" s="380">
        <f t="shared" si="67"/>
        <v>0</v>
      </c>
      <c r="X50" s="259"/>
      <c r="Y50" s="260" t="s">
        <v>1970</v>
      </c>
      <c r="Z50" s="345">
        <f t="shared" si="68"/>
        <v>0</v>
      </c>
      <c r="AA50" s="270">
        <f t="shared" si="69"/>
        <v>0</v>
      </c>
      <c r="AB50" s="270">
        <f t="shared" si="70"/>
        <v>0</v>
      </c>
      <c r="AC50" s="76">
        <f t="shared" si="140"/>
        <v>2</v>
      </c>
      <c r="AD50" s="76">
        <f t="shared" si="71"/>
        <v>0</v>
      </c>
      <c r="AE50" s="76" t="str">
        <f>VLOOKUP($B50,overview_of_services!$B$4:$R$111,$AE$2,FALSE)</f>
        <v>EV</v>
      </c>
      <c r="AF50" s="76">
        <f t="shared" ca="1" si="141"/>
        <v>22</v>
      </c>
      <c r="AG50" s="270">
        <f t="shared" ca="1" si="158"/>
        <v>0</v>
      </c>
      <c r="AH50" s="270">
        <f t="shared" ca="1" si="158"/>
        <v>0</v>
      </c>
      <c r="AI50" s="270">
        <f t="shared" ca="1" si="158"/>
        <v>0</v>
      </c>
      <c r="AJ50" s="270">
        <f t="shared" ca="1" si="158"/>
        <v>0</v>
      </c>
      <c r="AK50" s="270">
        <f t="shared" ca="1" si="158"/>
        <v>0</v>
      </c>
      <c r="AL50" s="270">
        <f t="shared" ca="1" si="158"/>
        <v>0</v>
      </c>
      <c r="AM50" s="270">
        <f t="shared" ca="1" si="158"/>
        <v>0</v>
      </c>
      <c r="AN50" s="270">
        <f t="shared" ca="1" si="142"/>
        <v>22</v>
      </c>
      <c r="AO50" s="270">
        <f t="shared" ca="1" si="159"/>
        <v>0</v>
      </c>
      <c r="AP50" s="270">
        <f t="shared" ca="1" si="159"/>
        <v>0</v>
      </c>
      <c r="AQ50" s="270">
        <f t="shared" ca="1" si="159"/>
        <v>0</v>
      </c>
      <c r="AR50" s="270">
        <f t="shared" ca="1" si="159"/>
        <v>0</v>
      </c>
      <c r="AS50" s="270">
        <f t="shared" ca="1" si="159"/>
        <v>0</v>
      </c>
      <c r="AT50" s="270">
        <f t="shared" ca="1" si="159"/>
        <v>0</v>
      </c>
      <c r="AU50" s="270">
        <f t="shared" ca="1" si="159"/>
        <v>0</v>
      </c>
      <c r="AV50" s="77"/>
      <c r="AW50" s="77" t="s">
        <v>1924</v>
      </c>
      <c r="AX50" s="78">
        <f>VLOOKUP(AE50,_general!$A$65:$B$73,2,FALSE)+$AX$4</f>
        <v>40</v>
      </c>
      <c r="AY50" s="79">
        <f t="shared" ca="1" si="139"/>
        <v>0</v>
      </c>
      <c r="AZ50" s="79">
        <f t="shared" ca="1" si="139"/>
        <v>0.05</v>
      </c>
      <c r="BA50" s="79">
        <f t="shared" ca="1" si="139"/>
        <v>0</v>
      </c>
      <c r="BB50" s="79">
        <f t="shared" ca="1" si="139"/>
        <v>0.1</v>
      </c>
      <c r="BC50" s="79">
        <f t="shared" ca="1" si="139"/>
        <v>0</v>
      </c>
      <c r="BD50" s="79">
        <f t="shared" ca="1" si="139"/>
        <v>0</v>
      </c>
      <c r="BE50" s="79">
        <f t="shared" ca="1" si="139"/>
        <v>0.1142857142857143</v>
      </c>
      <c r="BF50" s="130"/>
      <c r="BG50" s="128">
        <f t="shared" ca="1" si="106"/>
        <v>0</v>
      </c>
      <c r="BH50" s="128">
        <f t="shared" ca="1" si="110"/>
        <v>0</v>
      </c>
      <c r="BI50" s="128">
        <f t="shared" ca="1" si="111"/>
        <v>0</v>
      </c>
      <c r="BJ50" s="128">
        <f t="shared" ca="1" si="112"/>
        <v>0</v>
      </c>
      <c r="BK50" s="128">
        <f t="shared" ca="1" si="113"/>
        <v>0</v>
      </c>
      <c r="BL50" s="128">
        <f t="shared" ca="1" si="114"/>
        <v>0</v>
      </c>
      <c r="BM50" s="128">
        <f t="shared" ca="1" si="115"/>
        <v>0</v>
      </c>
      <c r="BN50" s="132"/>
      <c r="BO50" s="128">
        <f t="shared" si="107"/>
        <v>0</v>
      </c>
      <c r="BP50" s="128">
        <f t="shared" si="116"/>
        <v>0</v>
      </c>
      <c r="BQ50" s="128">
        <f t="shared" si="117"/>
        <v>0</v>
      </c>
      <c r="BR50" s="128">
        <f t="shared" si="118"/>
        <v>0</v>
      </c>
      <c r="BS50" s="128">
        <f t="shared" si="119"/>
        <v>0</v>
      </c>
      <c r="BT50" s="128">
        <f t="shared" si="120"/>
        <v>0</v>
      </c>
      <c r="BU50" s="128">
        <f t="shared" si="121"/>
        <v>0</v>
      </c>
      <c r="BV50" s="128"/>
      <c r="BW50" s="277">
        <f t="shared" ca="1" si="87"/>
        <v>0</v>
      </c>
      <c r="BX50" s="277">
        <f t="shared" ca="1" si="88"/>
        <v>0</v>
      </c>
      <c r="BY50" s="277">
        <f t="shared" ca="1" si="89"/>
        <v>0</v>
      </c>
      <c r="BZ50" s="277">
        <f t="shared" ca="1" si="90"/>
        <v>0</v>
      </c>
      <c r="CA50" s="277">
        <f t="shared" ca="1" si="91"/>
        <v>0</v>
      </c>
      <c r="CB50" s="277">
        <f t="shared" ca="1" si="92"/>
        <v>0</v>
      </c>
      <c r="CC50" s="277">
        <f t="shared" ca="1" si="93"/>
        <v>0</v>
      </c>
      <c r="CD50" s="128"/>
      <c r="CE50" s="129">
        <f t="shared" si="94"/>
        <v>46</v>
      </c>
      <c r="CF50" s="80">
        <f t="shared" ca="1" si="143"/>
        <v>0</v>
      </c>
      <c r="CG50" s="80">
        <f t="shared" ca="1" si="144"/>
        <v>0</v>
      </c>
      <c r="CH50" s="80">
        <f t="shared" ca="1" si="145"/>
        <v>0</v>
      </c>
      <c r="CI50" s="80">
        <f t="shared" ca="1" si="146"/>
        <v>0</v>
      </c>
      <c r="CJ50" s="80">
        <f t="shared" ca="1" si="147"/>
        <v>0</v>
      </c>
      <c r="CK50" s="80">
        <f t="shared" ca="1" si="148"/>
        <v>0</v>
      </c>
      <c r="CL50" s="80">
        <f t="shared" ca="1" si="149"/>
        <v>0</v>
      </c>
      <c r="CM50" s="81"/>
      <c r="CN50" s="76" t="str">
        <f t="shared" si="95"/>
        <v>EV</v>
      </c>
      <c r="CO50" s="76">
        <f t="shared" ref="CO50:CO81" ca="1" si="209">VLOOKUP(B50,INDIRECT("'"&amp;AE50&amp;"'!"&amp;"C1:Z500"),$AF$2,0)+AD50+$AF$4</f>
        <v>22</v>
      </c>
      <c r="CP50" s="270">
        <f t="shared" ca="1" si="184"/>
        <v>0</v>
      </c>
      <c r="CQ50" s="270">
        <f t="shared" ca="1" si="184"/>
        <v>0</v>
      </c>
      <c r="CR50" s="270">
        <f t="shared" ca="1" si="184"/>
        <v>0</v>
      </c>
      <c r="CS50" s="270">
        <f t="shared" ca="1" si="184"/>
        <v>0</v>
      </c>
      <c r="CT50" s="270">
        <f t="shared" ca="1" si="184"/>
        <v>0</v>
      </c>
      <c r="CU50" s="270">
        <f t="shared" ca="1" si="184"/>
        <v>0</v>
      </c>
      <c r="CV50" s="270">
        <f t="shared" ca="1" si="184"/>
        <v>0</v>
      </c>
      <c r="CW50" s="81"/>
      <c r="CX50" s="80">
        <f t="shared" ca="1" si="96"/>
        <v>0</v>
      </c>
      <c r="CY50" s="80">
        <f t="shared" ca="1" si="97"/>
        <v>0</v>
      </c>
      <c r="CZ50" s="80">
        <f t="shared" ca="1" si="98"/>
        <v>0</v>
      </c>
      <c r="DA50" s="80">
        <f t="shared" ca="1" si="99"/>
        <v>0</v>
      </c>
      <c r="DB50" s="80">
        <f t="shared" ca="1" si="100"/>
        <v>0</v>
      </c>
      <c r="DC50" s="80">
        <f t="shared" ca="1" si="101"/>
        <v>0</v>
      </c>
      <c r="DD50" s="80">
        <f t="shared" ca="1" si="102"/>
        <v>0</v>
      </c>
      <c r="DE50" s="191">
        <f t="shared" si="150"/>
        <v>46</v>
      </c>
      <c r="DF50" s="80">
        <f t="shared" ca="1" si="151"/>
        <v>0</v>
      </c>
      <c r="DG50" s="80">
        <f t="shared" ca="1" si="152"/>
        <v>0</v>
      </c>
      <c r="DH50" s="80">
        <f t="shared" ca="1" si="153"/>
        <v>0</v>
      </c>
      <c r="DI50" s="80">
        <f t="shared" ca="1" si="154"/>
        <v>0</v>
      </c>
      <c r="DJ50" s="80">
        <f t="shared" ca="1" si="155"/>
        <v>0</v>
      </c>
      <c r="DK50" s="80">
        <f t="shared" ca="1" si="156"/>
        <v>0</v>
      </c>
      <c r="DL50" s="80">
        <f t="shared" ca="1" si="157"/>
        <v>0</v>
      </c>
      <c r="FD50" s="22"/>
      <c r="FE50" s="22"/>
    </row>
    <row r="51" spans="1:161" ht="133.5" thickBot="1" x14ac:dyDescent="0.9">
      <c r="A51" s="363"/>
      <c r="B51" s="381" t="str">
        <f>overview_of_services!B49</f>
        <v>EV-17</v>
      </c>
      <c r="C51" s="40" t="str">
        <f>overview_of_services!C49</f>
        <v>EV Charging - connectivity</v>
      </c>
      <c r="D51" s="16" t="str">
        <f>overview_of_services!D49</f>
        <v>EV charging information and connectivity</v>
      </c>
      <c r="E51" s="268">
        <f>IF($H$2="A",overview_of_services!J49,IF($H$2="B",overview_of_services!K49,overview_of_services!L49))</f>
        <v>1</v>
      </c>
      <c r="F51" s="268">
        <f>IF('Building Information'!$G$55="","",'Building Information'!$G$55)</f>
        <v>0</v>
      </c>
      <c r="G51" s="268">
        <f>overview_of_services!N49</f>
        <v>0</v>
      </c>
      <c r="H51" s="419"/>
      <c r="I51" s="372">
        <v>0</v>
      </c>
      <c r="J51" s="269">
        <v>2</v>
      </c>
      <c r="K51" s="125">
        <v>1</v>
      </c>
      <c r="L51" s="247"/>
      <c r="M51" s="124">
        <f t="shared" si="105"/>
        <v>0</v>
      </c>
      <c r="N51" s="395" t="str">
        <f>IF(AND(U51=1,NOT(F51=2),OR(J51="",J51&lt;0,J51&gt;AC51,AND(M51&gt;0,OR(L51="",L51&lt;0,L51&gt;AC51)),K51&gt;1,K51&lt;0)),_general!$A$83,"")</f>
        <v/>
      </c>
      <c r="O51" s="56" t="str">
        <f>VLOOKUP($B51,overview_of_services!$B$4:$I$111,4,)</f>
        <v>No information available</v>
      </c>
      <c r="P51" s="56" t="str">
        <f>VLOOKUP($B51,overview_of_services!$B$4:$I$111,5,)</f>
        <v>Reporting information on EV charging status to occupant</v>
      </c>
      <c r="Q51" s="56" t="str">
        <f>VLOOKUP($B51,overview_of_services!$B$4:$I$111,6,)</f>
        <v>Reporting information on EV charging status to occupant AND automatic identification and authorizition of the driver to the charging station (ISO 15118 compliant)</v>
      </c>
      <c r="R51" s="56">
        <f>VLOOKUP($B51,overview_of_services!$B$4:$I$111,7,)</f>
        <v>0</v>
      </c>
      <c r="S51" s="56">
        <f>VLOOKUP($B51,overview_of_services!$B$4:$I$111,8,)</f>
        <v>0</v>
      </c>
      <c r="T51" s="377">
        <f t="shared" si="32"/>
        <v>0</v>
      </c>
      <c r="U51" s="380">
        <f t="shared" si="67"/>
        <v>0</v>
      </c>
      <c r="X51" s="259"/>
      <c r="Y51" s="260" t="s">
        <v>1970</v>
      </c>
      <c r="Z51" s="345">
        <f t="shared" si="68"/>
        <v>0</v>
      </c>
      <c r="AA51" s="270">
        <f t="shared" si="69"/>
        <v>0</v>
      </c>
      <c r="AB51" s="270">
        <f t="shared" si="70"/>
        <v>0</v>
      </c>
      <c r="AC51" s="76">
        <f t="shared" si="140"/>
        <v>2</v>
      </c>
      <c r="AD51" s="76">
        <f t="shared" si="71"/>
        <v>0</v>
      </c>
      <c r="AE51" s="76" t="str">
        <f>VLOOKUP($B51,overview_of_services!$B$4:$R$111,$AE$2,FALSE)</f>
        <v>EV</v>
      </c>
      <c r="AF51" s="76">
        <f t="shared" ca="1" si="141"/>
        <v>36</v>
      </c>
      <c r="AG51" s="270">
        <f t="shared" ca="1" si="158"/>
        <v>0</v>
      </c>
      <c r="AH51" s="270">
        <f t="shared" ca="1" si="158"/>
        <v>0</v>
      </c>
      <c r="AI51" s="270">
        <f t="shared" ca="1" si="158"/>
        <v>0</v>
      </c>
      <c r="AJ51" s="270">
        <f t="shared" ca="1" si="158"/>
        <v>0</v>
      </c>
      <c r="AK51" s="270">
        <f t="shared" ca="1" si="158"/>
        <v>0</v>
      </c>
      <c r="AL51" s="270">
        <f t="shared" ca="1" si="158"/>
        <v>0</v>
      </c>
      <c r="AM51" s="270">
        <f t="shared" ca="1" si="158"/>
        <v>0</v>
      </c>
      <c r="AN51" s="270">
        <f t="shared" ca="1" si="142"/>
        <v>36</v>
      </c>
      <c r="AO51" s="270">
        <f t="shared" ca="1" si="159"/>
        <v>0</v>
      </c>
      <c r="AP51" s="270">
        <f t="shared" ca="1" si="159"/>
        <v>0</v>
      </c>
      <c r="AQ51" s="270">
        <f t="shared" ca="1" si="159"/>
        <v>0</v>
      </c>
      <c r="AR51" s="270">
        <f t="shared" ca="1" si="159"/>
        <v>0</v>
      </c>
      <c r="AS51" s="270">
        <f t="shared" ca="1" si="159"/>
        <v>0</v>
      </c>
      <c r="AT51" s="270">
        <f t="shared" ca="1" si="159"/>
        <v>0</v>
      </c>
      <c r="AU51" s="270">
        <f t="shared" ca="1" si="159"/>
        <v>0</v>
      </c>
      <c r="AV51" s="77"/>
      <c r="AW51" s="77" t="s">
        <v>1924</v>
      </c>
      <c r="AX51" s="78">
        <f>VLOOKUP(AE51,_general!$A$65:$B$73,2,FALSE)+$AX$4</f>
        <v>40</v>
      </c>
      <c r="AY51" s="79">
        <f t="shared" ca="1" si="139"/>
        <v>0</v>
      </c>
      <c r="AZ51" s="79">
        <f t="shared" ca="1" si="139"/>
        <v>0.05</v>
      </c>
      <c r="BA51" s="79">
        <f t="shared" ca="1" si="139"/>
        <v>0</v>
      </c>
      <c r="BB51" s="79">
        <f t="shared" ca="1" si="139"/>
        <v>0.1</v>
      </c>
      <c r="BC51" s="79">
        <f t="shared" ca="1" si="139"/>
        <v>0</v>
      </c>
      <c r="BD51" s="79">
        <f t="shared" ca="1" si="139"/>
        <v>0</v>
      </c>
      <c r="BE51" s="79">
        <f t="shared" ca="1" si="139"/>
        <v>0.1142857142857143</v>
      </c>
      <c r="BF51" s="130"/>
      <c r="BG51" s="128">
        <f t="shared" ca="1" si="106"/>
        <v>0</v>
      </c>
      <c r="BH51" s="128">
        <f t="shared" ca="1" si="110"/>
        <v>0</v>
      </c>
      <c r="BI51" s="128">
        <f t="shared" ca="1" si="111"/>
        <v>0</v>
      </c>
      <c r="BJ51" s="128">
        <f t="shared" ca="1" si="112"/>
        <v>0</v>
      </c>
      <c r="BK51" s="128">
        <f t="shared" ca="1" si="113"/>
        <v>0</v>
      </c>
      <c r="BL51" s="128">
        <f t="shared" ca="1" si="114"/>
        <v>0</v>
      </c>
      <c r="BM51" s="128">
        <f t="shared" ca="1" si="115"/>
        <v>0</v>
      </c>
      <c r="BN51" s="132"/>
      <c r="BO51" s="128">
        <f t="shared" si="107"/>
        <v>0</v>
      </c>
      <c r="BP51" s="128">
        <f t="shared" si="116"/>
        <v>0</v>
      </c>
      <c r="BQ51" s="128">
        <f t="shared" si="117"/>
        <v>0</v>
      </c>
      <c r="BR51" s="128">
        <f t="shared" si="118"/>
        <v>0</v>
      </c>
      <c r="BS51" s="128">
        <f t="shared" si="119"/>
        <v>0</v>
      </c>
      <c r="BT51" s="128">
        <f t="shared" si="120"/>
        <v>0</v>
      </c>
      <c r="BU51" s="128">
        <f t="shared" si="121"/>
        <v>0</v>
      </c>
      <c r="BV51" s="128"/>
      <c r="BW51" s="277">
        <f t="shared" ca="1" si="87"/>
        <v>0</v>
      </c>
      <c r="BX51" s="277">
        <f t="shared" ca="1" si="88"/>
        <v>0</v>
      </c>
      <c r="BY51" s="277">
        <f t="shared" ca="1" si="89"/>
        <v>0</v>
      </c>
      <c r="BZ51" s="277">
        <f t="shared" ca="1" si="90"/>
        <v>0</v>
      </c>
      <c r="CA51" s="277">
        <f t="shared" ca="1" si="91"/>
        <v>0</v>
      </c>
      <c r="CB51" s="277">
        <f t="shared" ca="1" si="92"/>
        <v>0</v>
      </c>
      <c r="CC51" s="277">
        <f t="shared" ca="1" si="93"/>
        <v>0</v>
      </c>
      <c r="CD51" s="128"/>
      <c r="CE51" s="129">
        <f t="shared" si="94"/>
        <v>46</v>
      </c>
      <c r="CF51" s="80">
        <f t="shared" ca="1" si="143"/>
        <v>0</v>
      </c>
      <c r="CG51" s="80">
        <f t="shared" ca="1" si="144"/>
        <v>0</v>
      </c>
      <c r="CH51" s="80">
        <f t="shared" ca="1" si="145"/>
        <v>0</v>
      </c>
      <c r="CI51" s="80">
        <f t="shared" ca="1" si="146"/>
        <v>0</v>
      </c>
      <c r="CJ51" s="80">
        <f t="shared" ca="1" si="147"/>
        <v>0</v>
      </c>
      <c r="CK51" s="80">
        <f t="shared" ca="1" si="148"/>
        <v>0</v>
      </c>
      <c r="CL51" s="80">
        <f t="shared" ca="1" si="149"/>
        <v>0</v>
      </c>
      <c r="CM51" s="81"/>
      <c r="CN51" s="76" t="str">
        <f t="shared" si="95"/>
        <v>EV</v>
      </c>
      <c r="CO51" s="76">
        <f t="shared" ca="1" si="209"/>
        <v>36</v>
      </c>
      <c r="CP51" s="270">
        <f t="shared" ca="1" si="184"/>
        <v>0</v>
      </c>
      <c r="CQ51" s="270">
        <f t="shared" ca="1" si="184"/>
        <v>0</v>
      </c>
      <c r="CR51" s="270">
        <f t="shared" ca="1" si="184"/>
        <v>0</v>
      </c>
      <c r="CS51" s="270">
        <f t="shared" ca="1" si="184"/>
        <v>0</v>
      </c>
      <c r="CT51" s="270">
        <f t="shared" ca="1" si="184"/>
        <v>0</v>
      </c>
      <c r="CU51" s="270">
        <f t="shared" ca="1" si="184"/>
        <v>0</v>
      </c>
      <c r="CV51" s="270">
        <f t="shared" ca="1" si="184"/>
        <v>0</v>
      </c>
      <c r="CW51" s="81"/>
      <c r="CX51" s="80">
        <f t="shared" ca="1" si="96"/>
        <v>0</v>
      </c>
      <c r="CY51" s="80">
        <f t="shared" ca="1" si="97"/>
        <v>0</v>
      </c>
      <c r="CZ51" s="80">
        <f t="shared" ca="1" si="98"/>
        <v>0</v>
      </c>
      <c r="DA51" s="80">
        <f t="shared" ca="1" si="99"/>
        <v>0</v>
      </c>
      <c r="DB51" s="80">
        <f t="shared" ca="1" si="100"/>
        <v>0</v>
      </c>
      <c r="DC51" s="80">
        <f t="shared" ca="1" si="101"/>
        <v>0</v>
      </c>
      <c r="DD51" s="80">
        <f t="shared" ca="1" si="102"/>
        <v>0</v>
      </c>
      <c r="DE51" s="191">
        <f t="shared" si="150"/>
        <v>46</v>
      </c>
      <c r="DF51" s="80">
        <f t="shared" ca="1" si="151"/>
        <v>0</v>
      </c>
      <c r="DG51" s="80">
        <f t="shared" ca="1" si="152"/>
        <v>0</v>
      </c>
      <c r="DH51" s="80">
        <f t="shared" ca="1" si="153"/>
        <v>0</v>
      </c>
      <c r="DI51" s="80">
        <f t="shared" ca="1" si="154"/>
        <v>0</v>
      </c>
      <c r="DJ51" s="80">
        <f t="shared" ca="1" si="155"/>
        <v>0</v>
      </c>
      <c r="DK51" s="80">
        <f t="shared" ca="1" si="156"/>
        <v>0</v>
      </c>
      <c r="DL51" s="80">
        <f t="shared" ca="1" si="157"/>
        <v>0</v>
      </c>
      <c r="FD51" s="22"/>
      <c r="FE51" s="22"/>
    </row>
    <row r="52" spans="1:161" ht="74.5" thickBot="1" x14ac:dyDescent="0.9">
      <c r="A52" s="362" t="s">
        <v>235</v>
      </c>
      <c r="B52" s="382" t="str">
        <f>overview_of_services!B50</f>
        <v>MC-3</v>
      </c>
      <c r="C52" s="245" t="str">
        <f>overview_of_services!C50</f>
        <v>HVAC interaction control</v>
      </c>
      <c r="D52" s="17" t="str">
        <f>overview_of_services!D50</f>
        <v>Run time management of HVAC systems</v>
      </c>
      <c r="E52" s="268">
        <f>IF($H$2="A",overview_of_services!J50,IF($H$2="B",overview_of_services!K50,overview_of_services!L50))</f>
        <v>1</v>
      </c>
      <c r="F52" s="268">
        <f>IF('Building Information'!$G$56="","",'Building Information'!$G$56)</f>
        <v>1</v>
      </c>
      <c r="G52" s="268">
        <f>overview_of_services!N50</f>
        <v>1</v>
      </c>
      <c r="H52" s="419"/>
      <c r="I52" s="372">
        <v>1</v>
      </c>
      <c r="J52" s="269">
        <v>0</v>
      </c>
      <c r="K52" s="125">
        <v>1</v>
      </c>
      <c r="L52" s="247"/>
      <c r="M52" s="124">
        <f t="shared" si="105"/>
        <v>0</v>
      </c>
      <c r="N52" s="395" t="str">
        <f>IF(AND(U52=1,NOT(F52=2),OR(J52="",J52&lt;0,J52&gt;AC52,AND(M52&gt;0,OR(L52="",L52&lt;0,L52&gt;AC52)),K52&gt;1,K52&lt;0)),_general!$A$83,"")</f>
        <v/>
      </c>
      <c r="O52" s="56" t="str">
        <f>VLOOKUP($B52,overview_of_services!$B$4:$I$111,4,)</f>
        <v xml:space="preserve">Manual setting </v>
      </c>
      <c r="P52" s="56" t="str">
        <f>VLOOKUP($B52,overview_of_services!$B$4:$I$111,5,)</f>
        <v xml:space="preserve">Runtime setting of heating and cooling plants following a predefined time schedule </v>
      </c>
      <c r="Q52" s="56" t="str">
        <f>VLOOKUP($B52,overview_of_services!$B$4:$I$111,6,)</f>
        <v>Heating and cooling plant on/off control based on building loads</v>
      </c>
      <c r="R52" s="56" t="str">
        <f>VLOOKUP($B52,overview_of_services!$B$4:$I$111,7,)</f>
        <v>Heating and cooling plant on/off control based on predictive control or grid signals</v>
      </c>
      <c r="S52" s="56">
        <f>VLOOKUP($B52,overview_of_services!$B$4:$I$111,8,)</f>
        <v>0</v>
      </c>
      <c r="T52" s="377">
        <f t="shared" si="32"/>
        <v>1</v>
      </c>
      <c r="U52" s="380">
        <f t="shared" si="67"/>
        <v>1</v>
      </c>
      <c r="X52" s="259"/>
      <c r="Y52" s="260"/>
      <c r="Z52" s="345">
        <f t="shared" si="68"/>
        <v>1</v>
      </c>
      <c r="AA52" s="270">
        <f t="shared" si="69"/>
        <v>0</v>
      </c>
      <c r="AB52" s="270">
        <f t="shared" si="70"/>
        <v>0</v>
      </c>
      <c r="AC52" s="76">
        <f t="shared" si="140"/>
        <v>3</v>
      </c>
      <c r="AD52" s="76">
        <f t="shared" si="71"/>
        <v>3</v>
      </c>
      <c r="AE52" s="76" t="str">
        <f>VLOOKUP($B52,overview_of_services!$B$4:$R$111,$AE$2,FALSE)</f>
        <v>MC</v>
      </c>
      <c r="AF52" s="76">
        <f t="shared" ca="1" si="141"/>
        <v>9</v>
      </c>
      <c r="AG52" s="270">
        <f t="shared" ca="1" si="158"/>
        <v>0</v>
      </c>
      <c r="AH52" s="270">
        <f t="shared" ca="1" si="158"/>
        <v>0</v>
      </c>
      <c r="AI52" s="270">
        <f t="shared" ca="1" si="158"/>
        <v>0</v>
      </c>
      <c r="AJ52" s="270">
        <f t="shared" ca="1" si="158"/>
        <v>0</v>
      </c>
      <c r="AK52" s="270">
        <f t="shared" ca="1" si="158"/>
        <v>0</v>
      </c>
      <c r="AL52" s="270">
        <f t="shared" ca="1" si="158"/>
        <v>0</v>
      </c>
      <c r="AM52" s="270">
        <f t="shared" ca="1" si="158"/>
        <v>0</v>
      </c>
      <c r="AN52" s="270">
        <f t="shared" ca="1" si="142"/>
        <v>9</v>
      </c>
      <c r="AO52" s="270">
        <f t="shared" ca="1" si="159"/>
        <v>0</v>
      </c>
      <c r="AP52" s="270">
        <f t="shared" ca="1" si="159"/>
        <v>0</v>
      </c>
      <c r="AQ52" s="270">
        <f t="shared" ca="1" si="159"/>
        <v>0</v>
      </c>
      <c r="AR52" s="270">
        <f t="shared" ca="1" si="159"/>
        <v>0</v>
      </c>
      <c r="AS52" s="270">
        <f t="shared" ca="1" si="159"/>
        <v>0</v>
      </c>
      <c r="AT52" s="270">
        <f t="shared" ca="1" si="159"/>
        <v>0</v>
      </c>
      <c r="AU52" s="270">
        <f t="shared" ca="1" si="159"/>
        <v>0</v>
      </c>
      <c r="AV52" s="77"/>
      <c r="AW52" s="77" t="s">
        <v>1924</v>
      </c>
      <c r="AX52" s="78">
        <f>VLOOKUP(AE52,_general!$A$65:$B$73,2,FALSE)+$AX$4</f>
        <v>41</v>
      </c>
      <c r="AY52" s="79">
        <f t="shared" ca="1" si="139"/>
        <v>0.2</v>
      </c>
      <c r="AZ52" s="79">
        <f t="shared" ca="1" si="139"/>
        <v>0.2</v>
      </c>
      <c r="BA52" s="79">
        <f t="shared" ca="1" si="139"/>
        <v>0.2</v>
      </c>
      <c r="BB52" s="79">
        <f t="shared" ca="1" si="139"/>
        <v>0.2</v>
      </c>
      <c r="BC52" s="79">
        <f t="shared" ca="1" si="139"/>
        <v>0.2</v>
      </c>
      <c r="BD52" s="79">
        <f t="shared" ca="1" si="139"/>
        <v>0.2</v>
      </c>
      <c r="BE52" s="79">
        <f t="shared" ca="1" si="139"/>
        <v>0.2</v>
      </c>
      <c r="BF52" s="130"/>
      <c r="BG52" s="128">
        <f t="shared" ca="1" si="106"/>
        <v>0</v>
      </c>
      <c r="BH52" s="128">
        <f t="shared" ca="1" si="110"/>
        <v>0</v>
      </c>
      <c r="BI52" s="128">
        <f t="shared" ca="1" si="111"/>
        <v>0</v>
      </c>
      <c r="BJ52" s="128">
        <f t="shared" ca="1" si="112"/>
        <v>0</v>
      </c>
      <c r="BK52" s="128">
        <f t="shared" ca="1" si="113"/>
        <v>0</v>
      </c>
      <c r="BL52" s="128">
        <f t="shared" ca="1" si="114"/>
        <v>0</v>
      </c>
      <c r="BM52" s="128">
        <f t="shared" ca="1" si="115"/>
        <v>0</v>
      </c>
      <c r="BN52" s="132"/>
      <c r="BO52" s="128">
        <f t="shared" si="107"/>
        <v>0</v>
      </c>
      <c r="BP52" s="128">
        <f t="shared" si="116"/>
        <v>0</v>
      </c>
      <c r="BQ52" s="128">
        <f t="shared" si="117"/>
        <v>0</v>
      </c>
      <c r="BR52" s="128">
        <f t="shared" si="118"/>
        <v>0</v>
      </c>
      <c r="BS52" s="128">
        <f t="shared" si="119"/>
        <v>0</v>
      </c>
      <c r="BT52" s="128">
        <f t="shared" si="120"/>
        <v>0</v>
      </c>
      <c r="BU52" s="128">
        <f t="shared" si="121"/>
        <v>0</v>
      </c>
      <c r="BV52" s="128"/>
      <c r="BW52" s="277">
        <f t="shared" ca="1" si="87"/>
        <v>0</v>
      </c>
      <c r="BX52" s="277">
        <f t="shared" ca="1" si="88"/>
        <v>0</v>
      </c>
      <c r="BY52" s="277">
        <f t="shared" ca="1" si="89"/>
        <v>0</v>
      </c>
      <c r="BZ52" s="277">
        <f t="shared" ca="1" si="90"/>
        <v>0</v>
      </c>
      <c r="CA52" s="277">
        <f t="shared" ca="1" si="91"/>
        <v>0</v>
      </c>
      <c r="CB52" s="277">
        <f t="shared" ca="1" si="92"/>
        <v>0</v>
      </c>
      <c r="CC52" s="277">
        <f t="shared" ca="1" si="93"/>
        <v>0</v>
      </c>
      <c r="CD52" s="128"/>
      <c r="CE52" s="129">
        <f t="shared" si="94"/>
        <v>46</v>
      </c>
      <c r="CF52" s="80">
        <f t="shared" ca="1" si="143"/>
        <v>0</v>
      </c>
      <c r="CG52" s="80">
        <f t="shared" ca="1" si="144"/>
        <v>0</v>
      </c>
      <c r="CH52" s="80">
        <f t="shared" ca="1" si="145"/>
        <v>0</v>
      </c>
      <c r="CI52" s="80">
        <f t="shared" ca="1" si="146"/>
        <v>0</v>
      </c>
      <c r="CJ52" s="80">
        <f t="shared" ca="1" si="147"/>
        <v>0</v>
      </c>
      <c r="CK52" s="80">
        <f t="shared" ca="1" si="148"/>
        <v>0</v>
      </c>
      <c r="CL52" s="80">
        <f t="shared" ca="1" si="149"/>
        <v>0</v>
      </c>
      <c r="CM52" s="81"/>
      <c r="CN52" s="76" t="str">
        <f t="shared" si="95"/>
        <v>MC</v>
      </c>
      <c r="CO52" s="76">
        <f t="shared" ca="1" si="209"/>
        <v>12</v>
      </c>
      <c r="CP52" s="270">
        <f t="shared" ca="1" si="184"/>
        <v>3</v>
      </c>
      <c r="CQ52" s="270">
        <f t="shared" ca="1" si="184"/>
        <v>2</v>
      </c>
      <c r="CR52" s="270">
        <f t="shared" ca="1" si="184"/>
        <v>2</v>
      </c>
      <c r="CS52" s="270">
        <f t="shared" ca="1" si="184"/>
        <v>3</v>
      </c>
      <c r="CT52" s="270">
        <f t="shared" ca="1" si="184"/>
        <v>1</v>
      </c>
      <c r="CU52" s="270">
        <f t="shared" ca="1" si="184"/>
        <v>0</v>
      </c>
      <c r="CV52" s="270">
        <f t="shared" ca="1" si="184"/>
        <v>0</v>
      </c>
      <c r="CW52" s="81"/>
      <c r="CX52" s="80">
        <f t="shared" ca="1" si="96"/>
        <v>0.60000000000000009</v>
      </c>
      <c r="CY52" s="80">
        <f t="shared" ca="1" si="97"/>
        <v>0.4</v>
      </c>
      <c r="CZ52" s="80">
        <f t="shared" ca="1" si="98"/>
        <v>0.4</v>
      </c>
      <c r="DA52" s="80">
        <f t="shared" ca="1" si="99"/>
        <v>0.60000000000000009</v>
      </c>
      <c r="DB52" s="80">
        <f t="shared" ca="1" si="100"/>
        <v>0.2</v>
      </c>
      <c r="DC52" s="80">
        <f t="shared" ca="1" si="101"/>
        <v>0</v>
      </c>
      <c r="DD52" s="80">
        <f t="shared" ca="1" si="102"/>
        <v>0</v>
      </c>
      <c r="DE52" s="191">
        <f t="shared" si="150"/>
        <v>46</v>
      </c>
      <c r="DF52" s="80">
        <f t="shared" ca="1" si="151"/>
        <v>0.1</v>
      </c>
      <c r="DG52" s="80">
        <f t="shared" ca="1" si="152"/>
        <v>0.13333333333333333</v>
      </c>
      <c r="DH52" s="80">
        <f t="shared" ca="1" si="153"/>
        <v>3.3333333333333333E-2</v>
      </c>
      <c r="DI52" s="80">
        <f t="shared" ca="1" si="154"/>
        <v>0.05</v>
      </c>
      <c r="DJ52" s="80">
        <f t="shared" ca="1" si="155"/>
        <v>1.6666666666666666E-2</v>
      </c>
      <c r="DK52" s="80">
        <f t="shared" ca="1" si="156"/>
        <v>0</v>
      </c>
      <c r="DL52" s="80">
        <f t="shared" ca="1" si="157"/>
        <v>0</v>
      </c>
      <c r="FD52" s="22"/>
      <c r="FE52" s="22"/>
    </row>
    <row r="53" spans="1:161" ht="89.25" thickBot="1" x14ac:dyDescent="0.9">
      <c r="A53" s="356"/>
      <c r="B53" s="382" t="str">
        <f>overview_of_services!B51</f>
        <v>MC-4</v>
      </c>
      <c r="C53" s="245" t="str">
        <f>overview_of_services!C51</f>
        <v>Fault detection</v>
      </c>
      <c r="D53" s="17" t="str">
        <f>overview_of_services!D51</f>
        <v>Detecting faults of technical building systems and providing support to the diagnosis of these faults</v>
      </c>
      <c r="E53" s="268">
        <f>IF($H$2="A",overview_of_services!J51,IF($H$2="B",overview_of_services!K51,overview_of_services!L51))</f>
        <v>1</v>
      </c>
      <c r="F53" s="268">
        <f>IF('Building Information'!$G$56="","",'Building Information'!$G$56)</f>
        <v>1</v>
      </c>
      <c r="G53" s="268">
        <f>overview_of_services!N51</f>
        <v>1</v>
      </c>
      <c r="H53" s="419"/>
      <c r="I53" s="372">
        <v>1</v>
      </c>
      <c r="J53" s="269">
        <v>0</v>
      </c>
      <c r="K53" s="125">
        <v>1</v>
      </c>
      <c r="L53" s="247"/>
      <c r="M53" s="124">
        <f t="shared" si="105"/>
        <v>0</v>
      </c>
      <c r="N53" s="395" t="str">
        <f>IF(AND(U53=1,NOT(F53=2),OR(J53="",J53&lt;0,J53&gt;AC53,AND(M53&gt;0,OR(L53="",L53&lt;0,L53&gt;AC53)),K53&gt;1,K53&lt;0)),_general!$A$83,"")</f>
        <v/>
      </c>
      <c r="O53" s="56" t="str">
        <f>VLOOKUP($B53,overview_of_services!$B$4:$I$111,4,)</f>
        <v>No central indication of detected faults and alarms</v>
      </c>
      <c r="P53" s="56" t="str">
        <f>VLOOKUP($B53,overview_of_services!$B$4:$I$111,5,)</f>
        <v>With central indication of detected faults and alarms for at least 2 relevant TBS</v>
      </c>
      <c r="Q53" s="56" t="str">
        <f>VLOOKUP($B53,overview_of_services!$B$4:$I$111,6,)</f>
        <v>With central indication of detected faults and alarms for all relevant TBS</v>
      </c>
      <c r="R53" s="56" t="str">
        <f>VLOOKUP($B53,overview_of_services!$B$4:$I$111,7,)</f>
        <v>With central indication of detected faults and alarms for all relevant TBS, including diagnosing functions</v>
      </c>
      <c r="S53" s="56">
        <f>VLOOKUP($B53,overview_of_services!$B$4:$I$111,8,)</f>
        <v>0</v>
      </c>
      <c r="T53" s="377">
        <f t="shared" si="32"/>
        <v>1</v>
      </c>
      <c r="U53" s="380">
        <f t="shared" si="67"/>
        <v>1</v>
      </c>
      <c r="X53" s="259"/>
      <c r="Y53" s="260"/>
      <c r="Z53" s="345">
        <f t="shared" si="68"/>
        <v>1</v>
      </c>
      <c r="AA53" s="270">
        <f t="shared" si="69"/>
        <v>0</v>
      </c>
      <c r="AB53" s="270">
        <f t="shared" si="70"/>
        <v>0</v>
      </c>
      <c r="AC53" s="76">
        <f t="shared" si="140"/>
        <v>3</v>
      </c>
      <c r="AD53" s="76">
        <f t="shared" si="71"/>
        <v>3</v>
      </c>
      <c r="AE53" s="76" t="str">
        <f>VLOOKUP($B53,overview_of_services!$B$4:$R$111,$AE$2,FALSE)</f>
        <v>MC</v>
      </c>
      <c r="AF53" s="76">
        <f t="shared" ca="1" si="141"/>
        <v>23</v>
      </c>
      <c r="AG53" s="270">
        <f t="shared" ca="1" si="158"/>
        <v>0</v>
      </c>
      <c r="AH53" s="270">
        <f t="shared" ca="1" si="158"/>
        <v>0</v>
      </c>
      <c r="AI53" s="270">
        <f t="shared" ca="1" si="158"/>
        <v>0</v>
      </c>
      <c r="AJ53" s="270">
        <f t="shared" ca="1" si="158"/>
        <v>0</v>
      </c>
      <c r="AK53" s="270">
        <f t="shared" ca="1" si="158"/>
        <v>0</v>
      </c>
      <c r="AL53" s="270">
        <f t="shared" ca="1" si="158"/>
        <v>0</v>
      </c>
      <c r="AM53" s="270">
        <f t="shared" ca="1" si="158"/>
        <v>0</v>
      </c>
      <c r="AN53" s="270">
        <f t="shared" ca="1" si="142"/>
        <v>23</v>
      </c>
      <c r="AO53" s="270">
        <f t="shared" ca="1" si="159"/>
        <v>0</v>
      </c>
      <c r="AP53" s="270">
        <f t="shared" ca="1" si="159"/>
        <v>0</v>
      </c>
      <c r="AQ53" s="270">
        <f t="shared" ca="1" si="159"/>
        <v>0</v>
      </c>
      <c r="AR53" s="270">
        <f t="shared" ca="1" si="159"/>
        <v>0</v>
      </c>
      <c r="AS53" s="270">
        <f t="shared" ca="1" si="159"/>
        <v>0</v>
      </c>
      <c r="AT53" s="270">
        <f t="shared" ca="1" si="159"/>
        <v>0</v>
      </c>
      <c r="AU53" s="270">
        <f t="shared" ca="1" si="159"/>
        <v>0</v>
      </c>
      <c r="AV53" s="77"/>
      <c r="AW53" s="77" t="s">
        <v>1924</v>
      </c>
      <c r="AX53" s="78">
        <f>VLOOKUP(AE53,_general!$A$65:$B$73,2,FALSE)+$AX$4</f>
        <v>41</v>
      </c>
      <c r="AY53" s="79">
        <f t="shared" ca="1" si="139"/>
        <v>0.2</v>
      </c>
      <c r="AZ53" s="79">
        <f t="shared" ca="1" si="139"/>
        <v>0.2</v>
      </c>
      <c r="BA53" s="79">
        <f t="shared" ca="1" si="139"/>
        <v>0.2</v>
      </c>
      <c r="BB53" s="79">
        <f t="shared" ca="1" si="139"/>
        <v>0.2</v>
      </c>
      <c r="BC53" s="79">
        <f t="shared" ca="1" si="139"/>
        <v>0.2</v>
      </c>
      <c r="BD53" s="79">
        <f t="shared" ca="1" si="139"/>
        <v>0.2</v>
      </c>
      <c r="BE53" s="79">
        <f t="shared" ca="1" si="139"/>
        <v>0.2</v>
      </c>
      <c r="BF53" s="130"/>
      <c r="BG53" s="128">
        <f t="shared" ca="1" si="106"/>
        <v>0</v>
      </c>
      <c r="BH53" s="128">
        <f t="shared" ca="1" si="110"/>
        <v>0</v>
      </c>
      <c r="BI53" s="128">
        <f t="shared" ca="1" si="111"/>
        <v>0</v>
      </c>
      <c r="BJ53" s="128">
        <f t="shared" ca="1" si="112"/>
        <v>0</v>
      </c>
      <c r="BK53" s="128">
        <f t="shared" ca="1" si="113"/>
        <v>0</v>
      </c>
      <c r="BL53" s="128">
        <f t="shared" ca="1" si="114"/>
        <v>0</v>
      </c>
      <c r="BM53" s="128">
        <f t="shared" ca="1" si="115"/>
        <v>0</v>
      </c>
      <c r="BN53" s="132"/>
      <c r="BO53" s="128">
        <f t="shared" si="107"/>
        <v>0</v>
      </c>
      <c r="BP53" s="128">
        <f t="shared" si="116"/>
        <v>0</v>
      </c>
      <c r="BQ53" s="128">
        <f t="shared" si="117"/>
        <v>0</v>
      </c>
      <c r="BR53" s="128">
        <f t="shared" si="118"/>
        <v>0</v>
      </c>
      <c r="BS53" s="128">
        <f t="shared" si="119"/>
        <v>0</v>
      </c>
      <c r="BT53" s="128">
        <f t="shared" si="120"/>
        <v>0</v>
      </c>
      <c r="BU53" s="128">
        <f t="shared" si="121"/>
        <v>0</v>
      </c>
      <c r="BV53" s="128"/>
      <c r="BW53" s="277">
        <f t="shared" ca="1" si="87"/>
        <v>0</v>
      </c>
      <c r="BX53" s="277">
        <f t="shared" ca="1" si="88"/>
        <v>0</v>
      </c>
      <c r="BY53" s="277">
        <f t="shared" ca="1" si="89"/>
        <v>0</v>
      </c>
      <c r="BZ53" s="277">
        <f t="shared" ca="1" si="90"/>
        <v>0</v>
      </c>
      <c r="CA53" s="277">
        <f t="shared" ca="1" si="91"/>
        <v>0</v>
      </c>
      <c r="CB53" s="277">
        <f t="shared" ca="1" si="92"/>
        <v>0</v>
      </c>
      <c r="CC53" s="277">
        <f t="shared" ca="1" si="93"/>
        <v>0</v>
      </c>
      <c r="CD53" s="128"/>
      <c r="CE53" s="129">
        <f t="shared" si="94"/>
        <v>46</v>
      </c>
      <c r="CF53" s="80">
        <f t="shared" ca="1" si="143"/>
        <v>0</v>
      </c>
      <c r="CG53" s="80">
        <f t="shared" ca="1" si="144"/>
        <v>0</v>
      </c>
      <c r="CH53" s="80">
        <f t="shared" ca="1" si="145"/>
        <v>0</v>
      </c>
      <c r="CI53" s="80">
        <f t="shared" ca="1" si="146"/>
        <v>0</v>
      </c>
      <c r="CJ53" s="80">
        <f t="shared" ca="1" si="147"/>
        <v>0</v>
      </c>
      <c r="CK53" s="80">
        <f t="shared" ca="1" si="148"/>
        <v>0</v>
      </c>
      <c r="CL53" s="80">
        <f t="shared" ca="1" si="149"/>
        <v>0</v>
      </c>
      <c r="CM53" s="81"/>
      <c r="CN53" s="76" t="str">
        <f t="shared" si="95"/>
        <v>MC</v>
      </c>
      <c r="CO53" s="76">
        <f t="shared" ca="1" si="209"/>
        <v>26</v>
      </c>
      <c r="CP53" s="270">
        <f t="shared" ca="1" si="184"/>
        <v>0</v>
      </c>
      <c r="CQ53" s="270">
        <f t="shared" ca="1" si="184"/>
        <v>0</v>
      </c>
      <c r="CR53" s="270">
        <f t="shared" ca="1" si="184"/>
        <v>0</v>
      </c>
      <c r="CS53" s="270">
        <f t="shared" ca="1" si="184"/>
        <v>3</v>
      </c>
      <c r="CT53" s="270">
        <f t="shared" ca="1" si="184"/>
        <v>3</v>
      </c>
      <c r="CU53" s="270">
        <f t="shared" ca="1" si="184"/>
        <v>3</v>
      </c>
      <c r="CV53" s="270">
        <f t="shared" ca="1" si="184"/>
        <v>3</v>
      </c>
      <c r="CW53" s="81"/>
      <c r="CX53" s="80">
        <f t="shared" ca="1" si="96"/>
        <v>0</v>
      </c>
      <c r="CY53" s="80">
        <f t="shared" ca="1" si="97"/>
        <v>0</v>
      </c>
      <c r="CZ53" s="80">
        <f t="shared" ca="1" si="98"/>
        <v>0</v>
      </c>
      <c r="DA53" s="80">
        <f t="shared" ca="1" si="99"/>
        <v>0.60000000000000009</v>
      </c>
      <c r="DB53" s="80">
        <f t="shared" ca="1" si="100"/>
        <v>0.60000000000000009</v>
      </c>
      <c r="DC53" s="80">
        <f t="shared" ca="1" si="101"/>
        <v>0.60000000000000009</v>
      </c>
      <c r="DD53" s="80">
        <f t="shared" ca="1" si="102"/>
        <v>0.60000000000000009</v>
      </c>
      <c r="DE53" s="191">
        <f t="shared" si="150"/>
        <v>46</v>
      </c>
      <c r="DF53" s="80">
        <f t="shared" ca="1" si="151"/>
        <v>0</v>
      </c>
      <c r="DG53" s="80">
        <f t="shared" ca="1" si="152"/>
        <v>0</v>
      </c>
      <c r="DH53" s="80">
        <f t="shared" ca="1" si="153"/>
        <v>0</v>
      </c>
      <c r="DI53" s="80">
        <f t="shared" ca="1" si="154"/>
        <v>0.05</v>
      </c>
      <c r="DJ53" s="80">
        <f t="shared" ca="1" si="155"/>
        <v>0.05</v>
      </c>
      <c r="DK53" s="80">
        <f t="shared" ca="1" si="156"/>
        <v>0.1</v>
      </c>
      <c r="DL53" s="80">
        <f t="shared" ca="1" si="157"/>
        <v>0.05</v>
      </c>
      <c r="FD53" s="22"/>
      <c r="FE53" s="22"/>
    </row>
    <row r="54" spans="1:161" ht="89.25" customHeight="1" thickBot="1" x14ac:dyDescent="0.9">
      <c r="A54" s="364" t="s">
        <v>238</v>
      </c>
      <c r="B54" s="382" t="str">
        <f>overview_of_services!B52</f>
        <v>MC-9</v>
      </c>
      <c r="C54" s="245" t="str">
        <f>overview_of_services!C52</f>
        <v>TBS interaction control</v>
      </c>
      <c r="D54" s="17" t="str">
        <f>overview_of_services!D52</f>
        <v>Occupancy detection: connected services</v>
      </c>
      <c r="E54" s="268">
        <f>IF($H$2="A",overview_of_services!J52,IF($H$2="B",overview_of_services!K52,overview_of_services!L52))</f>
        <v>1</v>
      </c>
      <c r="F54" s="268">
        <f>IF('Building Information'!$G$56="","",'Building Information'!$G$56)</f>
        <v>1</v>
      </c>
      <c r="G54" s="268">
        <f>overview_of_services!N52</f>
        <v>1</v>
      </c>
      <c r="H54" s="419"/>
      <c r="I54" s="372">
        <v>1</v>
      </c>
      <c r="J54" s="269">
        <v>1</v>
      </c>
      <c r="K54" s="125">
        <v>1</v>
      </c>
      <c r="L54" s="247"/>
      <c r="M54" s="124">
        <f t="shared" si="105"/>
        <v>0</v>
      </c>
      <c r="N54" s="395" t="str">
        <f>IF(AND(U54=1,NOT(F54=2),OR(J54="",J54&lt;0,J54&gt;AC54,AND(M54&gt;0,OR(L54="",L54&lt;0,L54&gt;AC54)),K54&gt;1,K54&lt;0)),_general!$A$83,"")</f>
        <v/>
      </c>
      <c r="O54" s="56" t="str">
        <f>VLOOKUP($B54,overview_of_services!$B$4:$I$111,4,)</f>
        <v>None</v>
      </c>
      <c r="P54" s="56" t="str">
        <f>VLOOKUP($B54,overview_of_services!$B$4:$I$111,5,)</f>
        <v>Occupancy detection for individual functions, e.g. lighting</v>
      </c>
      <c r="Q54" s="56" t="str">
        <f>VLOOKUP($B54,overview_of_services!$B$4:$I$111,6,)</f>
        <v>Centralised occupant detection which feeds in to several TBS such as lighting and heating</v>
      </c>
      <c r="R54" s="56">
        <f>VLOOKUP($B54,overview_of_services!$B$4:$I$111,7,)</f>
        <v>0</v>
      </c>
      <c r="S54" s="56">
        <f>VLOOKUP($B54,overview_of_services!$B$4:$I$111,8,)</f>
        <v>0</v>
      </c>
      <c r="T54" s="377">
        <f t="shared" si="32"/>
        <v>1</v>
      </c>
      <c r="U54" s="380">
        <f t="shared" si="67"/>
        <v>1</v>
      </c>
      <c r="X54" s="259"/>
      <c r="Y54" s="260"/>
      <c r="Z54" s="345">
        <f t="shared" si="68"/>
        <v>1</v>
      </c>
      <c r="AA54" s="270">
        <f t="shared" si="69"/>
        <v>1</v>
      </c>
      <c r="AB54" s="270">
        <f t="shared" si="70"/>
        <v>0</v>
      </c>
      <c r="AC54" s="76">
        <f t="shared" si="140"/>
        <v>2</v>
      </c>
      <c r="AD54" s="76">
        <f t="shared" si="71"/>
        <v>2</v>
      </c>
      <c r="AE54" s="76" t="str">
        <f>VLOOKUP($B54,overview_of_services!$B$4:$R$111,$AE$2,FALSE)</f>
        <v>MC</v>
      </c>
      <c r="AF54" s="76">
        <f t="shared" ca="1" si="141"/>
        <v>39</v>
      </c>
      <c r="AG54" s="270">
        <f t="shared" ca="1" si="158"/>
        <v>1</v>
      </c>
      <c r="AH54" s="270">
        <f t="shared" ca="1" si="158"/>
        <v>0</v>
      </c>
      <c r="AI54" s="270">
        <f t="shared" ca="1" si="158"/>
        <v>1</v>
      </c>
      <c r="AJ54" s="270">
        <f t="shared" ca="1" si="158"/>
        <v>1</v>
      </c>
      <c r="AK54" s="270">
        <f t="shared" ca="1" si="158"/>
        <v>0</v>
      </c>
      <c r="AL54" s="270">
        <f t="shared" ca="1" si="158"/>
        <v>1</v>
      </c>
      <c r="AM54" s="270">
        <f t="shared" ca="1" si="158"/>
        <v>0</v>
      </c>
      <c r="AN54" s="270">
        <f t="shared" ca="1" si="142"/>
        <v>38</v>
      </c>
      <c r="AO54" s="270">
        <f t="shared" ca="1" si="159"/>
        <v>0</v>
      </c>
      <c r="AP54" s="270">
        <f t="shared" ca="1" si="159"/>
        <v>0</v>
      </c>
      <c r="AQ54" s="270">
        <f t="shared" ca="1" si="159"/>
        <v>0</v>
      </c>
      <c r="AR54" s="270">
        <f t="shared" ca="1" si="159"/>
        <v>0</v>
      </c>
      <c r="AS54" s="270">
        <f t="shared" ca="1" si="159"/>
        <v>0</v>
      </c>
      <c r="AT54" s="270">
        <f t="shared" ca="1" si="159"/>
        <v>0</v>
      </c>
      <c r="AU54" s="270">
        <f t="shared" ca="1" si="159"/>
        <v>0</v>
      </c>
      <c r="AV54" s="77"/>
      <c r="AW54" s="77" t="s">
        <v>1924</v>
      </c>
      <c r="AX54" s="78">
        <f>VLOOKUP(AE54,_general!$A$65:$B$73,2,FALSE)+$AX$4</f>
        <v>41</v>
      </c>
      <c r="AY54" s="79">
        <f t="shared" ca="1" si="139"/>
        <v>0.2</v>
      </c>
      <c r="AZ54" s="79">
        <f t="shared" ca="1" si="139"/>
        <v>0.2</v>
      </c>
      <c r="BA54" s="79">
        <f t="shared" ca="1" si="139"/>
        <v>0.2</v>
      </c>
      <c r="BB54" s="79">
        <f t="shared" ca="1" si="139"/>
        <v>0.2</v>
      </c>
      <c r="BC54" s="79">
        <f t="shared" ca="1" si="139"/>
        <v>0.2</v>
      </c>
      <c r="BD54" s="79">
        <f t="shared" ca="1" si="139"/>
        <v>0.2</v>
      </c>
      <c r="BE54" s="79">
        <f t="shared" ca="1" si="139"/>
        <v>0.2</v>
      </c>
      <c r="BF54" s="130"/>
      <c r="BG54" s="128">
        <f t="shared" ca="1" si="106"/>
        <v>0.2</v>
      </c>
      <c r="BH54" s="128">
        <f t="shared" ca="1" si="110"/>
        <v>0</v>
      </c>
      <c r="BI54" s="128">
        <f t="shared" ca="1" si="111"/>
        <v>0.2</v>
      </c>
      <c r="BJ54" s="128">
        <f t="shared" ca="1" si="112"/>
        <v>0.2</v>
      </c>
      <c r="BK54" s="128">
        <f t="shared" ca="1" si="113"/>
        <v>0</v>
      </c>
      <c r="BL54" s="128">
        <f t="shared" ca="1" si="114"/>
        <v>0.2</v>
      </c>
      <c r="BM54" s="128">
        <f t="shared" ca="1" si="115"/>
        <v>0</v>
      </c>
      <c r="BN54" s="132"/>
      <c r="BO54" s="128">
        <f t="shared" si="107"/>
        <v>0</v>
      </c>
      <c r="BP54" s="128">
        <f t="shared" si="116"/>
        <v>0</v>
      </c>
      <c r="BQ54" s="128">
        <f t="shared" si="117"/>
        <v>0</v>
      </c>
      <c r="BR54" s="128">
        <f t="shared" si="118"/>
        <v>0</v>
      </c>
      <c r="BS54" s="128">
        <f t="shared" si="119"/>
        <v>0</v>
      </c>
      <c r="BT54" s="128">
        <f t="shared" si="120"/>
        <v>0</v>
      </c>
      <c r="BU54" s="128">
        <f t="shared" si="121"/>
        <v>0</v>
      </c>
      <c r="BV54" s="128"/>
      <c r="BW54" s="277">
        <f t="shared" ca="1" si="87"/>
        <v>0.2</v>
      </c>
      <c r="BX54" s="277">
        <f t="shared" ca="1" si="88"/>
        <v>0</v>
      </c>
      <c r="BY54" s="277">
        <f t="shared" ca="1" si="89"/>
        <v>0.2</v>
      </c>
      <c r="BZ54" s="277">
        <f t="shared" ca="1" si="90"/>
        <v>0.2</v>
      </c>
      <c r="CA54" s="277">
        <f t="shared" ca="1" si="91"/>
        <v>0</v>
      </c>
      <c r="CB54" s="277">
        <f t="shared" ca="1" si="92"/>
        <v>0.2</v>
      </c>
      <c r="CC54" s="277">
        <f t="shared" ca="1" si="93"/>
        <v>0</v>
      </c>
      <c r="CD54" s="128"/>
      <c r="CE54" s="129">
        <f t="shared" si="94"/>
        <v>46</v>
      </c>
      <c r="CF54" s="80">
        <f t="shared" ca="1" si="143"/>
        <v>3.3333333333333333E-2</v>
      </c>
      <c r="CG54" s="80">
        <f t="shared" ca="1" si="144"/>
        <v>0</v>
      </c>
      <c r="CH54" s="80">
        <f t="shared" ca="1" si="145"/>
        <v>1.6666666666666666E-2</v>
      </c>
      <c r="CI54" s="80">
        <f t="shared" ca="1" si="146"/>
        <v>1.6666666666666666E-2</v>
      </c>
      <c r="CJ54" s="80">
        <f t="shared" ca="1" si="147"/>
        <v>0</v>
      </c>
      <c r="CK54" s="80">
        <f t="shared" ca="1" si="148"/>
        <v>3.3333333333333333E-2</v>
      </c>
      <c r="CL54" s="80">
        <f t="shared" ca="1" si="149"/>
        <v>0</v>
      </c>
      <c r="CM54" s="81"/>
      <c r="CN54" s="76" t="str">
        <f t="shared" si="95"/>
        <v>MC</v>
      </c>
      <c r="CO54" s="76">
        <f t="shared" ca="1" si="209"/>
        <v>40</v>
      </c>
      <c r="CP54" s="270">
        <f t="shared" ca="1" si="184"/>
        <v>1</v>
      </c>
      <c r="CQ54" s="270">
        <f t="shared" ca="1" si="184"/>
        <v>0</v>
      </c>
      <c r="CR54" s="270">
        <f t="shared" ca="1" si="184"/>
        <v>1</v>
      </c>
      <c r="CS54" s="270">
        <f t="shared" ca="1" si="184"/>
        <v>1</v>
      </c>
      <c r="CT54" s="270">
        <f t="shared" ca="1" si="184"/>
        <v>0</v>
      </c>
      <c r="CU54" s="270">
        <f t="shared" ca="1" si="184"/>
        <v>2</v>
      </c>
      <c r="CV54" s="270">
        <f t="shared" ca="1" si="184"/>
        <v>0</v>
      </c>
      <c r="CW54" s="81"/>
      <c r="CX54" s="80">
        <f t="shared" ca="1" si="96"/>
        <v>0.2</v>
      </c>
      <c r="CY54" s="80">
        <f t="shared" ca="1" si="97"/>
        <v>0</v>
      </c>
      <c r="CZ54" s="80">
        <f t="shared" ca="1" si="98"/>
        <v>0.2</v>
      </c>
      <c r="DA54" s="80">
        <f t="shared" ca="1" si="99"/>
        <v>0.2</v>
      </c>
      <c r="DB54" s="80">
        <f t="shared" ca="1" si="100"/>
        <v>0</v>
      </c>
      <c r="DC54" s="80">
        <f t="shared" ca="1" si="101"/>
        <v>0.4</v>
      </c>
      <c r="DD54" s="80">
        <f t="shared" ca="1" si="102"/>
        <v>0</v>
      </c>
      <c r="DE54" s="191">
        <f t="shared" si="150"/>
        <v>46</v>
      </c>
      <c r="DF54" s="80">
        <f t="shared" ca="1" si="151"/>
        <v>3.3333333333333333E-2</v>
      </c>
      <c r="DG54" s="80">
        <f t="shared" ca="1" si="152"/>
        <v>0</v>
      </c>
      <c r="DH54" s="80">
        <f t="shared" ca="1" si="153"/>
        <v>1.6666666666666666E-2</v>
      </c>
      <c r="DI54" s="80">
        <f t="shared" ca="1" si="154"/>
        <v>1.6666666666666666E-2</v>
      </c>
      <c r="DJ54" s="80">
        <f t="shared" ca="1" si="155"/>
        <v>0</v>
      </c>
      <c r="DK54" s="80">
        <f t="shared" ca="1" si="156"/>
        <v>6.6666666666666666E-2</v>
      </c>
      <c r="DL54" s="80">
        <f t="shared" ca="1" si="157"/>
        <v>0</v>
      </c>
      <c r="FD54" s="22"/>
      <c r="FE54" s="22"/>
    </row>
    <row r="55" spans="1:161" ht="89.25" thickBot="1" x14ac:dyDescent="0.9">
      <c r="A55" s="364"/>
      <c r="B55" s="382" t="str">
        <f>overview_of_services!B53</f>
        <v>MC-13</v>
      </c>
      <c r="C55" s="245" t="str">
        <f>overview_of_services!C53</f>
        <v xml:space="preserve">Feedback - Reporting information </v>
      </c>
      <c r="D55" s="17" t="str">
        <f>overview_of_services!D53</f>
        <v>Central reporting of TBS performance and energy use</v>
      </c>
      <c r="E55" s="268">
        <f>IF($H$2="A",overview_of_services!J53,IF($H$2="B",overview_of_services!K53,overview_of_services!L53))</f>
        <v>1</v>
      </c>
      <c r="F55" s="268">
        <f>IF('Building Information'!$G$56="","",'Building Information'!$G$56)</f>
        <v>1</v>
      </c>
      <c r="G55" s="268">
        <f>overview_of_services!N53</f>
        <v>1</v>
      </c>
      <c r="H55" s="419"/>
      <c r="I55" s="372">
        <v>1</v>
      </c>
      <c r="J55" s="269">
        <v>3</v>
      </c>
      <c r="K55" s="125">
        <v>1</v>
      </c>
      <c r="L55" s="247"/>
      <c r="M55" s="124">
        <f t="shared" si="105"/>
        <v>0</v>
      </c>
      <c r="N55" s="395" t="str">
        <f>IF(AND(U55=1,NOT(F55=2),OR(J55="",J55&lt;0,J55&gt;AC55,AND(M55&gt;0,OR(L55="",L55&lt;0,L55&gt;AC55)),K55&gt;1,K55&lt;0)),_general!$A$83,"")</f>
        <v/>
      </c>
      <c r="O55" s="56" t="str">
        <f>VLOOKUP($B55,overview_of_services!$B$4:$I$111,4,)</f>
        <v>None</v>
      </c>
      <c r="P55" s="56" t="str">
        <f>VLOOKUP($B55,overview_of_services!$B$4:$I$111,5,)</f>
        <v>Central or remote reporting of realtime energy use per energy carrier</v>
      </c>
      <c r="Q55" s="56" t="str">
        <f>VLOOKUP($B55,overview_of_services!$B$4:$I$111,6,)</f>
        <v>Central or remote reporting of realtime energy use per energy carrier, combining TBS of at least 2 domains in one interface</v>
      </c>
      <c r="R55" s="56" t="str">
        <f>VLOOKUP($B55,overview_of_services!$B$4:$I$111,7,)</f>
        <v>Central or remote reporting of realtime energy use per energy carrier, combining TBS of all main domains in one interface</v>
      </c>
      <c r="S55" s="56">
        <f>VLOOKUP($B55,overview_of_services!$B$4:$I$111,8,)</f>
        <v>0</v>
      </c>
      <c r="T55" s="377">
        <f t="shared" si="32"/>
        <v>1</v>
      </c>
      <c r="U55" s="380">
        <f t="shared" si="67"/>
        <v>1</v>
      </c>
      <c r="X55" s="259"/>
      <c r="Y55" s="260"/>
      <c r="Z55" s="345">
        <f t="shared" si="68"/>
        <v>1</v>
      </c>
      <c r="AA55" s="270">
        <f t="shared" si="69"/>
        <v>3</v>
      </c>
      <c r="AB55" s="270">
        <f t="shared" si="70"/>
        <v>0</v>
      </c>
      <c r="AC55" s="76">
        <f t="shared" si="140"/>
        <v>3</v>
      </c>
      <c r="AD55" s="76">
        <f t="shared" si="71"/>
        <v>3</v>
      </c>
      <c r="AE55" s="76" t="str">
        <f>VLOOKUP($B55,overview_of_services!$B$4:$R$111,$AE$2,FALSE)</f>
        <v>MC</v>
      </c>
      <c r="AF55" s="76">
        <f t="shared" ca="1" si="141"/>
        <v>57</v>
      </c>
      <c r="AG55" s="270">
        <f t="shared" ca="1" si="158"/>
        <v>1</v>
      </c>
      <c r="AH55" s="270">
        <f t="shared" ca="1" si="158"/>
        <v>0</v>
      </c>
      <c r="AI55" s="270">
        <f t="shared" ca="1" si="158"/>
        <v>0</v>
      </c>
      <c r="AJ55" s="270">
        <f t="shared" ca="1" si="158"/>
        <v>3</v>
      </c>
      <c r="AK55" s="270">
        <f t="shared" ca="1" si="158"/>
        <v>0</v>
      </c>
      <c r="AL55" s="270">
        <f t="shared" ca="1" si="158"/>
        <v>3</v>
      </c>
      <c r="AM55" s="270">
        <f t="shared" ca="1" si="158"/>
        <v>3</v>
      </c>
      <c r="AN55" s="270">
        <f t="shared" ca="1" si="142"/>
        <v>54</v>
      </c>
      <c r="AO55" s="270">
        <f t="shared" ca="1" si="159"/>
        <v>0</v>
      </c>
      <c r="AP55" s="270">
        <f t="shared" ca="1" si="159"/>
        <v>0</v>
      </c>
      <c r="AQ55" s="270">
        <f t="shared" ca="1" si="159"/>
        <v>0</v>
      </c>
      <c r="AR55" s="270">
        <f t="shared" ca="1" si="159"/>
        <v>0</v>
      </c>
      <c r="AS55" s="270">
        <f t="shared" ca="1" si="159"/>
        <v>0</v>
      </c>
      <c r="AT55" s="270">
        <f t="shared" ca="1" si="159"/>
        <v>0</v>
      </c>
      <c r="AU55" s="270">
        <f t="shared" ca="1" si="159"/>
        <v>0</v>
      </c>
      <c r="AV55" s="77"/>
      <c r="AW55" s="77" t="s">
        <v>1924</v>
      </c>
      <c r="AX55" s="78">
        <f>VLOOKUP(AE55,_general!$A$65:$B$73,2,FALSE)+$AX$4</f>
        <v>41</v>
      </c>
      <c r="AY55" s="79">
        <f t="shared" ca="1" si="139"/>
        <v>0.2</v>
      </c>
      <c r="AZ55" s="79">
        <f t="shared" ca="1" si="139"/>
        <v>0.2</v>
      </c>
      <c r="BA55" s="79">
        <f t="shared" ca="1" si="139"/>
        <v>0.2</v>
      </c>
      <c r="BB55" s="79">
        <f t="shared" ca="1" si="139"/>
        <v>0.2</v>
      </c>
      <c r="BC55" s="79">
        <f t="shared" ca="1" si="139"/>
        <v>0.2</v>
      </c>
      <c r="BD55" s="79">
        <f t="shared" ca="1" si="139"/>
        <v>0.2</v>
      </c>
      <c r="BE55" s="79">
        <f t="shared" ca="1" si="139"/>
        <v>0.2</v>
      </c>
      <c r="BF55" s="130"/>
      <c r="BG55" s="128">
        <f t="shared" ca="1" si="106"/>
        <v>0.2</v>
      </c>
      <c r="BH55" s="128">
        <f t="shared" ca="1" si="110"/>
        <v>0</v>
      </c>
      <c r="BI55" s="128">
        <f t="shared" ca="1" si="111"/>
        <v>0</v>
      </c>
      <c r="BJ55" s="128">
        <f t="shared" ca="1" si="112"/>
        <v>0.60000000000000009</v>
      </c>
      <c r="BK55" s="128">
        <f t="shared" ca="1" si="113"/>
        <v>0</v>
      </c>
      <c r="BL55" s="128">
        <f t="shared" ca="1" si="114"/>
        <v>0.60000000000000009</v>
      </c>
      <c r="BM55" s="128">
        <f t="shared" ca="1" si="115"/>
        <v>0.60000000000000009</v>
      </c>
      <c r="BN55" s="132"/>
      <c r="BO55" s="128">
        <f t="shared" si="107"/>
        <v>0</v>
      </c>
      <c r="BP55" s="128">
        <f t="shared" si="116"/>
        <v>0</v>
      </c>
      <c r="BQ55" s="128">
        <f t="shared" si="117"/>
        <v>0</v>
      </c>
      <c r="BR55" s="128">
        <f t="shared" si="118"/>
        <v>0</v>
      </c>
      <c r="BS55" s="128">
        <f t="shared" si="119"/>
        <v>0</v>
      </c>
      <c r="BT55" s="128">
        <f t="shared" si="120"/>
        <v>0</v>
      </c>
      <c r="BU55" s="128">
        <f t="shared" si="121"/>
        <v>0</v>
      </c>
      <c r="BV55" s="128"/>
      <c r="BW55" s="277">
        <f t="shared" ca="1" si="87"/>
        <v>0.2</v>
      </c>
      <c r="BX55" s="277">
        <f t="shared" ca="1" si="88"/>
        <v>0</v>
      </c>
      <c r="BY55" s="277">
        <f t="shared" ca="1" si="89"/>
        <v>0</v>
      </c>
      <c r="BZ55" s="277">
        <f t="shared" ca="1" si="90"/>
        <v>0.60000000000000009</v>
      </c>
      <c r="CA55" s="277">
        <f t="shared" ca="1" si="91"/>
        <v>0</v>
      </c>
      <c r="CB55" s="277">
        <f t="shared" ca="1" si="92"/>
        <v>0.60000000000000009</v>
      </c>
      <c r="CC55" s="277">
        <f t="shared" ca="1" si="93"/>
        <v>0.60000000000000009</v>
      </c>
      <c r="CD55" s="128"/>
      <c r="CE55" s="129">
        <f t="shared" si="94"/>
        <v>46</v>
      </c>
      <c r="CF55" s="80">
        <f t="shared" ca="1" si="143"/>
        <v>3.3333333333333333E-2</v>
      </c>
      <c r="CG55" s="80">
        <f t="shared" ca="1" si="144"/>
        <v>0</v>
      </c>
      <c r="CH55" s="80">
        <f t="shared" ca="1" si="145"/>
        <v>0</v>
      </c>
      <c r="CI55" s="80">
        <f t="shared" ca="1" si="146"/>
        <v>0.05</v>
      </c>
      <c r="CJ55" s="80">
        <f t="shared" ca="1" si="147"/>
        <v>0</v>
      </c>
      <c r="CK55" s="80">
        <f t="shared" ca="1" si="148"/>
        <v>0.1</v>
      </c>
      <c r="CL55" s="80">
        <f t="shared" ca="1" si="149"/>
        <v>0.05</v>
      </c>
      <c r="CM55" s="81"/>
      <c r="CN55" s="76" t="str">
        <f t="shared" si="95"/>
        <v>MC</v>
      </c>
      <c r="CO55" s="76">
        <f t="shared" ca="1" si="209"/>
        <v>57</v>
      </c>
      <c r="CP55" s="270">
        <f t="shared" ca="1" si="184"/>
        <v>1</v>
      </c>
      <c r="CQ55" s="270">
        <f t="shared" ca="1" si="184"/>
        <v>0</v>
      </c>
      <c r="CR55" s="270">
        <f t="shared" ca="1" si="184"/>
        <v>0</v>
      </c>
      <c r="CS55" s="270">
        <f t="shared" ca="1" si="184"/>
        <v>3</v>
      </c>
      <c r="CT55" s="270">
        <f t="shared" ca="1" si="184"/>
        <v>0</v>
      </c>
      <c r="CU55" s="270">
        <f t="shared" ca="1" si="184"/>
        <v>3</v>
      </c>
      <c r="CV55" s="270">
        <f t="shared" ca="1" si="184"/>
        <v>3</v>
      </c>
      <c r="CW55" s="81"/>
      <c r="CX55" s="80">
        <f t="shared" ca="1" si="96"/>
        <v>0.2</v>
      </c>
      <c r="CY55" s="80">
        <f t="shared" ca="1" si="97"/>
        <v>0</v>
      </c>
      <c r="CZ55" s="80">
        <f t="shared" ca="1" si="98"/>
        <v>0</v>
      </c>
      <c r="DA55" s="80">
        <f t="shared" ca="1" si="99"/>
        <v>0.60000000000000009</v>
      </c>
      <c r="DB55" s="80">
        <f t="shared" ca="1" si="100"/>
        <v>0</v>
      </c>
      <c r="DC55" s="80">
        <f t="shared" ca="1" si="101"/>
        <v>0.60000000000000009</v>
      </c>
      <c r="DD55" s="80">
        <f t="shared" ca="1" si="102"/>
        <v>0.60000000000000009</v>
      </c>
      <c r="DE55" s="191">
        <f t="shared" si="150"/>
        <v>46</v>
      </c>
      <c r="DF55" s="80">
        <f t="shared" ca="1" si="151"/>
        <v>3.3333333333333333E-2</v>
      </c>
      <c r="DG55" s="80">
        <f t="shared" ca="1" si="152"/>
        <v>0</v>
      </c>
      <c r="DH55" s="80">
        <f t="shared" ca="1" si="153"/>
        <v>0</v>
      </c>
      <c r="DI55" s="80">
        <f t="shared" ca="1" si="154"/>
        <v>0.05</v>
      </c>
      <c r="DJ55" s="80">
        <f t="shared" ca="1" si="155"/>
        <v>0</v>
      </c>
      <c r="DK55" s="80">
        <f t="shared" ca="1" si="156"/>
        <v>0.1</v>
      </c>
      <c r="DL55" s="80">
        <f t="shared" ca="1" si="157"/>
        <v>0.05</v>
      </c>
      <c r="FD55" s="22"/>
      <c r="FE55" s="22"/>
    </row>
    <row r="56" spans="1:161" ht="123.75" customHeight="1" thickBot="1" x14ac:dyDescent="0.9">
      <c r="A56" s="365"/>
      <c r="B56" s="382" t="str">
        <f>overview_of_services!B54</f>
        <v>MC-25</v>
      </c>
      <c r="C56" s="245" t="str">
        <f>overview_of_services!C54</f>
        <v>Smart Grid Integration</v>
      </c>
      <c r="D56" s="17" t="str">
        <f>overview_of_services!D54</f>
        <v>Smart Grid Integration</v>
      </c>
      <c r="E56" s="268">
        <f>IF($H$2="A",overview_of_services!J54,IF($H$2="B",overview_of_services!K54,overview_of_services!L54))</f>
        <v>1</v>
      </c>
      <c r="F56" s="268">
        <f>IF('Building Information'!$G$56="","",'Building Information'!$G$56)</f>
        <v>1</v>
      </c>
      <c r="G56" s="268">
        <f>overview_of_services!N54</f>
        <v>1</v>
      </c>
      <c r="H56" s="419"/>
      <c r="I56" s="372">
        <v>1</v>
      </c>
      <c r="J56" s="269">
        <v>1</v>
      </c>
      <c r="K56" s="125">
        <v>1</v>
      </c>
      <c r="L56" s="247"/>
      <c r="M56" s="124">
        <f t="shared" si="105"/>
        <v>0</v>
      </c>
      <c r="N56" s="395" t="str">
        <f>IF(AND(U56=1,NOT(F56=2),OR(J56="",J56&lt;0,J56&gt;AC56,AND(M56&gt;0,OR(L56="",L56&lt;0,L56&gt;AC56)),K56&gt;1,K56&lt;0)),_general!$A$83,"")</f>
        <v/>
      </c>
      <c r="O56" s="56" t="str">
        <f>VLOOKUP($B56,overview_of_services!$B$4:$I$111,4,)</f>
        <v xml:space="preserve">None - No harmonization between grid and TBS; building is operated independently from the grid load </v>
      </c>
      <c r="P56" s="56" t="str">
        <f>VLOOKUP($B56,overview_of_services!$B$4:$I$111,5,)</f>
        <v>Demand side management possible for (some) individual TBS, but not coordinated over various domains</v>
      </c>
      <c r="Q56" s="56" t="str">
        <f>VLOOKUP($B56,overview_of_services!$B$4:$I$111,6,)</f>
        <v>Coordinated demand side management of multiple TBS</v>
      </c>
      <c r="R56" s="56">
        <f>VLOOKUP($B56,overview_of_services!$B$4:$I$111,7,)</f>
        <v>0</v>
      </c>
      <c r="S56" s="56">
        <f>VLOOKUP($B56,overview_of_services!$B$4:$I$111,8,)</f>
        <v>0</v>
      </c>
      <c r="T56" s="377">
        <f t="shared" si="32"/>
        <v>1</v>
      </c>
      <c r="U56" s="380">
        <f t="shared" si="67"/>
        <v>1</v>
      </c>
      <c r="X56" s="259"/>
      <c r="Y56" s="260"/>
      <c r="Z56" s="345">
        <f t="shared" si="68"/>
        <v>1</v>
      </c>
      <c r="AA56" s="270">
        <f t="shared" si="69"/>
        <v>1</v>
      </c>
      <c r="AB56" s="270">
        <f t="shared" si="70"/>
        <v>0</v>
      </c>
      <c r="AC56" s="76">
        <f t="shared" si="140"/>
        <v>2</v>
      </c>
      <c r="AD56" s="76">
        <f t="shared" si="71"/>
        <v>2</v>
      </c>
      <c r="AE56" s="76" t="str">
        <f>VLOOKUP($B56,overview_of_services!$B$4:$R$111,$AE$2,FALSE)</f>
        <v>MC</v>
      </c>
      <c r="AF56" s="76">
        <f t="shared" ca="1" si="141"/>
        <v>71</v>
      </c>
      <c r="AG56" s="270">
        <f t="shared" ca="1" si="158"/>
        <v>0</v>
      </c>
      <c r="AH56" s="270">
        <f t="shared" ca="1" si="158"/>
        <v>2</v>
      </c>
      <c r="AI56" s="270">
        <f t="shared" ca="1" si="158"/>
        <v>0</v>
      </c>
      <c r="AJ56" s="270">
        <f t="shared" ca="1" si="158"/>
        <v>0</v>
      </c>
      <c r="AK56" s="270">
        <f t="shared" ca="1" si="158"/>
        <v>0</v>
      </c>
      <c r="AL56" s="270">
        <f t="shared" ca="1" si="158"/>
        <v>0</v>
      </c>
      <c r="AM56" s="270">
        <f t="shared" ca="1" si="158"/>
        <v>0</v>
      </c>
      <c r="AN56" s="270">
        <f t="shared" ca="1" si="142"/>
        <v>70</v>
      </c>
      <c r="AO56" s="270">
        <f t="shared" ca="1" si="159"/>
        <v>0</v>
      </c>
      <c r="AP56" s="270">
        <f t="shared" ca="1" si="159"/>
        <v>0</v>
      </c>
      <c r="AQ56" s="270">
        <f t="shared" ca="1" si="159"/>
        <v>0</v>
      </c>
      <c r="AR56" s="270">
        <f t="shared" ca="1" si="159"/>
        <v>0</v>
      </c>
      <c r="AS56" s="270">
        <f t="shared" ca="1" si="159"/>
        <v>0</v>
      </c>
      <c r="AT56" s="270">
        <f t="shared" ca="1" si="159"/>
        <v>0</v>
      </c>
      <c r="AU56" s="270">
        <f t="shared" ca="1" si="159"/>
        <v>0</v>
      </c>
      <c r="AV56" s="77"/>
      <c r="AW56" s="77" t="s">
        <v>1924</v>
      </c>
      <c r="AX56" s="78">
        <f>VLOOKUP(AE56,_general!$A$65:$B$73,2,FALSE)+$AX$4</f>
        <v>41</v>
      </c>
      <c r="AY56" s="79">
        <f t="shared" ca="1" si="139"/>
        <v>0.2</v>
      </c>
      <c r="AZ56" s="79">
        <f t="shared" ca="1" si="139"/>
        <v>0.2</v>
      </c>
      <c r="BA56" s="79">
        <f t="shared" ca="1" si="139"/>
        <v>0.2</v>
      </c>
      <c r="BB56" s="79">
        <f t="shared" ca="1" si="139"/>
        <v>0.2</v>
      </c>
      <c r="BC56" s="79">
        <f t="shared" ca="1" si="139"/>
        <v>0.2</v>
      </c>
      <c r="BD56" s="79">
        <f t="shared" ca="1" si="139"/>
        <v>0.2</v>
      </c>
      <c r="BE56" s="79">
        <f t="shared" ca="1" si="139"/>
        <v>0.2</v>
      </c>
      <c r="BF56" s="130"/>
      <c r="BG56" s="128">
        <f t="shared" ca="1" si="106"/>
        <v>0</v>
      </c>
      <c r="BH56" s="128">
        <f t="shared" ca="1" si="110"/>
        <v>0.4</v>
      </c>
      <c r="BI56" s="128">
        <f t="shared" ca="1" si="111"/>
        <v>0</v>
      </c>
      <c r="BJ56" s="128">
        <f t="shared" ca="1" si="112"/>
        <v>0</v>
      </c>
      <c r="BK56" s="128">
        <f t="shared" ca="1" si="113"/>
        <v>0</v>
      </c>
      <c r="BL56" s="128">
        <f t="shared" ca="1" si="114"/>
        <v>0</v>
      </c>
      <c r="BM56" s="128">
        <f t="shared" ca="1" si="115"/>
        <v>0</v>
      </c>
      <c r="BN56" s="132"/>
      <c r="BO56" s="128">
        <f t="shared" si="107"/>
        <v>0</v>
      </c>
      <c r="BP56" s="128">
        <f t="shared" si="116"/>
        <v>0</v>
      </c>
      <c r="BQ56" s="128">
        <f t="shared" si="117"/>
        <v>0</v>
      </c>
      <c r="BR56" s="128">
        <f t="shared" si="118"/>
        <v>0</v>
      </c>
      <c r="BS56" s="128">
        <f t="shared" si="119"/>
        <v>0</v>
      </c>
      <c r="BT56" s="128">
        <f t="shared" si="120"/>
        <v>0</v>
      </c>
      <c r="BU56" s="128">
        <f t="shared" si="121"/>
        <v>0</v>
      </c>
      <c r="BV56" s="128"/>
      <c r="BW56" s="277">
        <f t="shared" ca="1" si="87"/>
        <v>0</v>
      </c>
      <c r="BX56" s="277">
        <f t="shared" ca="1" si="88"/>
        <v>0.4</v>
      </c>
      <c r="BY56" s="277">
        <f t="shared" ca="1" si="89"/>
        <v>0</v>
      </c>
      <c r="BZ56" s="277">
        <f t="shared" ca="1" si="90"/>
        <v>0</v>
      </c>
      <c r="CA56" s="277">
        <f t="shared" ca="1" si="91"/>
        <v>0</v>
      </c>
      <c r="CB56" s="277">
        <f t="shared" ca="1" si="92"/>
        <v>0</v>
      </c>
      <c r="CC56" s="277">
        <f t="shared" ca="1" si="93"/>
        <v>0</v>
      </c>
      <c r="CD56" s="128"/>
      <c r="CE56" s="129">
        <f t="shared" si="94"/>
        <v>46</v>
      </c>
      <c r="CF56" s="80">
        <f t="shared" ca="1" si="143"/>
        <v>0</v>
      </c>
      <c r="CG56" s="80">
        <f t="shared" ca="1" si="144"/>
        <v>0.13333333333333333</v>
      </c>
      <c r="CH56" s="80">
        <f t="shared" ca="1" si="145"/>
        <v>0</v>
      </c>
      <c r="CI56" s="80">
        <f t="shared" ca="1" si="146"/>
        <v>0</v>
      </c>
      <c r="CJ56" s="80">
        <f t="shared" ca="1" si="147"/>
        <v>0</v>
      </c>
      <c r="CK56" s="80">
        <f t="shared" ca="1" si="148"/>
        <v>0</v>
      </c>
      <c r="CL56" s="80">
        <f t="shared" ca="1" si="149"/>
        <v>0</v>
      </c>
      <c r="CM56" s="81"/>
      <c r="CN56" s="76" t="str">
        <f t="shared" si="95"/>
        <v>MC</v>
      </c>
      <c r="CO56" s="76">
        <f t="shared" ca="1" si="209"/>
        <v>72</v>
      </c>
      <c r="CP56" s="270">
        <f t="shared" ref="CP56:CV65" ca="1" si="210">IF(OR($T56=1,AND($F56=2,$E56=1,$G56=1)),INDIRECT(ADDRESS($CO56,CP$2,1,,$CN56)),0)</f>
        <v>1</v>
      </c>
      <c r="CQ56" s="270">
        <f t="shared" ca="1" si="210"/>
        <v>3</v>
      </c>
      <c r="CR56" s="270">
        <f t="shared" ca="1" si="210"/>
        <v>0</v>
      </c>
      <c r="CS56" s="270">
        <f t="shared" ca="1" si="210"/>
        <v>1</v>
      </c>
      <c r="CT56" s="270">
        <f t="shared" ca="1" si="210"/>
        <v>0</v>
      </c>
      <c r="CU56" s="270">
        <f t="shared" ca="1" si="210"/>
        <v>0</v>
      </c>
      <c r="CV56" s="270">
        <f t="shared" ca="1" si="210"/>
        <v>0</v>
      </c>
      <c r="CW56" s="81"/>
      <c r="CX56" s="80">
        <f t="shared" ca="1" si="96"/>
        <v>0.2</v>
      </c>
      <c r="CY56" s="80">
        <f t="shared" ca="1" si="97"/>
        <v>0.60000000000000009</v>
      </c>
      <c r="CZ56" s="80">
        <f t="shared" ca="1" si="98"/>
        <v>0</v>
      </c>
      <c r="DA56" s="80">
        <f t="shared" ca="1" si="99"/>
        <v>0.2</v>
      </c>
      <c r="DB56" s="80">
        <f t="shared" ca="1" si="100"/>
        <v>0</v>
      </c>
      <c r="DC56" s="80">
        <f t="shared" ca="1" si="101"/>
        <v>0</v>
      </c>
      <c r="DD56" s="80">
        <f t="shared" ca="1" si="102"/>
        <v>0</v>
      </c>
      <c r="DE56" s="191">
        <f t="shared" si="150"/>
        <v>46</v>
      </c>
      <c r="DF56" s="80">
        <f t="shared" ca="1" si="151"/>
        <v>3.3333333333333333E-2</v>
      </c>
      <c r="DG56" s="80">
        <f t="shared" ca="1" si="152"/>
        <v>0.2</v>
      </c>
      <c r="DH56" s="80">
        <f t="shared" ca="1" si="153"/>
        <v>0</v>
      </c>
      <c r="DI56" s="80">
        <f t="shared" ca="1" si="154"/>
        <v>1.6666666666666666E-2</v>
      </c>
      <c r="DJ56" s="80">
        <f t="shared" ca="1" si="155"/>
        <v>0</v>
      </c>
      <c r="DK56" s="80">
        <f t="shared" ca="1" si="156"/>
        <v>0</v>
      </c>
      <c r="DL56" s="80">
        <f t="shared" ca="1" si="157"/>
        <v>0</v>
      </c>
      <c r="FD56" s="22"/>
      <c r="FE56" s="22"/>
    </row>
    <row r="57" spans="1:161" ht="74.5" thickBot="1" x14ac:dyDescent="0.9">
      <c r="A57" s="356"/>
      <c r="B57" s="382" t="str">
        <f>overview_of_services!B55</f>
        <v>MC-28</v>
      </c>
      <c r="C57" s="245" t="str">
        <f>overview_of_services!C55</f>
        <v xml:space="preserve">Feedback - Reporting information </v>
      </c>
      <c r="D57" s="17" t="str">
        <f>overview_of_services!D55</f>
        <v>Reporting information regarding demand side management performance and operation</v>
      </c>
      <c r="E57" s="268">
        <f>IF($H$2="A",overview_of_services!J55,IF($H$2="B",overview_of_services!K55,overview_of_services!L55))</f>
        <v>1</v>
      </c>
      <c r="F57" s="268">
        <f>IF('Building Information'!$G$56="","",'Building Information'!$G$56)</f>
        <v>1</v>
      </c>
      <c r="G57" s="268">
        <f>overview_of_services!N55</f>
        <v>1</v>
      </c>
      <c r="H57" s="419"/>
      <c r="I57" s="372">
        <v>1</v>
      </c>
      <c r="J57" s="269">
        <v>0</v>
      </c>
      <c r="K57" s="125">
        <v>1</v>
      </c>
      <c r="L57" s="247"/>
      <c r="M57" s="124">
        <f t="shared" si="105"/>
        <v>0</v>
      </c>
      <c r="N57" s="395" t="str">
        <f>IF(AND(U57=1,NOT(F57=2),OR(J57="",J57&lt;0,J57&gt;AC57,AND(M57&gt;0,OR(L57="",L57&lt;0,L57&gt;AC57)),K57&gt;1,K57&lt;0)),_general!$A$83,"")</f>
        <v/>
      </c>
      <c r="O57" s="56" t="str">
        <f>VLOOKUP($B57,overview_of_services!$B$4:$I$111,4,)</f>
        <v>None</v>
      </c>
      <c r="P57" s="56" t="str">
        <f>VLOOKUP($B57,overview_of_services!$B$4:$I$111,5,)</f>
        <v>Reporting information on current DSM status, including managed energy flows</v>
      </c>
      <c r="Q57" s="56" t="str">
        <f>VLOOKUP($B57,overview_of_services!$B$4:$I$111,6,)</f>
        <v>Reporting information on currenthistorical and predicted DSM status, including managed energy flows</v>
      </c>
      <c r="R57" s="56">
        <f>VLOOKUP($B57,overview_of_services!$B$4:$I$111,7,)</f>
        <v>0</v>
      </c>
      <c r="S57" s="56">
        <f>VLOOKUP($B57,overview_of_services!$B$4:$I$111,8,)</f>
        <v>0</v>
      </c>
      <c r="T57" s="377">
        <f t="shared" si="32"/>
        <v>1</v>
      </c>
      <c r="U57" s="380">
        <f t="shared" si="67"/>
        <v>1</v>
      </c>
      <c r="X57" s="259"/>
      <c r="Y57" s="260"/>
      <c r="Z57" s="345">
        <f t="shared" si="68"/>
        <v>1</v>
      </c>
      <c r="AA57" s="270">
        <f t="shared" si="69"/>
        <v>0</v>
      </c>
      <c r="AB57" s="270">
        <f t="shared" si="70"/>
        <v>0</v>
      </c>
      <c r="AC57" s="76">
        <f t="shared" si="140"/>
        <v>2</v>
      </c>
      <c r="AD57" s="76">
        <f t="shared" si="71"/>
        <v>2</v>
      </c>
      <c r="AE57" s="76" t="str">
        <f>VLOOKUP($B57,overview_of_services!$B$4:$R$111,$AE$2,FALSE)</f>
        <v>MC</v>
      </c>
      <c r="AF57" s="76">
        <f t="shared" ca="1" si="141"/>
        <v>85</v>
      </c>
      <c r="AG57" s="270">
        <f t="shared" ca="1" si="158"/>
        <v>0</v>
      </c>
      <c r="AH57" s="270">
        <f t="shared" ca="1" si="158"/>
        <v>0</v>
      </c>
      <c r="AI57" s="270">
        <f t="shared" ca="1" si="158"/>
        <v>0</v>
      </c>
      <c r="AJ57" s="270">
        <f t="shared" ca="1" si="158"/>
        <v>0</v>
      </c>
      <c r="AK57" s="270">
        <f t="shared" ca="1" si="158"/>
        <v>0</v>
      </c>
      <c r="AL57" s="270">
        <f t="shared" ca="1" si="158"/>
        <v>0</v>
      </c>
      <c r="AM57" s="270">
        <f t="shared" ca="1" si="158"/>
        <v>0</v>
      </c>
      <c r="AN57" s="270">
        <f t="shared" ca="1" si="142"/>
        <v>85</v>
      </c>
      <c r="AO57" s="270">
        <f t="shared" ca="1" si="159"/>
        <v>0</v>
      </c>
      <c r="AP57" s="270">
        <f t="shared" ca="1" si="159"/>
        <v>0</v>
      </c>
      <c r="AQ57" s="270">
        <f t="shared" ca="1" si="159"/>
        <v>0</v>
      </c>
      <c r="AR57" s="270">
        <f t="shared" ca="1" si="159"/>
        <v>0</v>
      </c>
      <c r="AS57" s="270">
        <f t="shared" ca="1" si="159"/>
        <v>0</v>
      </c>
      <c r="AT57" s="270">
        <f t="shared" ca="1" si="159"/>
        <v>0</v>
      </c>
      <c r="AU57" s="270">
        <f t="shared" ca="1" si="159"/>
        <v>0</v>
      </c>
      <c r="AV57" s="77"/>
      <c r="AW57" s="77" t="s">
        <v>1924</v>
      </c>
      <c r="AX57" s="78">
        <f>VLOOKUP(AE57,_general!$A$65:$B$73,2,FALSE)+$AX$4</f>
        <v>41</v>
      </c>
      <c r="AY57" s="79">
        <f t="shared" ca="1" si="139"/>
        <v>0.2</v>
      </c>
      <c r="AZ57" s="79">
        <f t="shared" ca="1" si="139"/>
        <v>0.2</v>
      </c>
      <c r="BA57" s="79">
        <f t="shared" ca="1" si="139"/>
        <v>0.2</v>
      </c>
      <c r="BB57" s="79">
        <f t="shared" ca="1" si="139"/>
        <v>0.2</v>
      </c>
      <c r="BC57" s="79">
        <f t="shared" ca="1" si="139"/>
        <v>0.2</v>
      </c>
      <c r="BD57" s="79">
        <f t="shared" ca="1" si="139"/>
        <v>0.2</v>
      </c>
      <c r="BE57" s="79">
        <f t="shared" ca="1" si="139"/>
        <v>0.2</v>
      </c>
      <c r="BF57" s="130"/>
      <c r="BG57" s="128">
        <f t="shared" ca="1" si="106"/>
        <v>0</v>
      </c>
      <c r="BH57" s="128">
        <f t="shared" ca="1" si="110"/>
        <v>0</v>
      </c>
      <c r="BI57" s="128">
        <f t="shared" ca="1" si="111"/>
        <v>0</v>
      </c>
      <c r="BJ57" s="128">
        <f t="shared" ca="1" si="112"/>
        <v>0</v>
      </c>
      <c r="BK57" s="128">
        <f t="shared" ca="1" si="113"/>
        <v>0</v>
      </c>
      <c r="BL57" s="128">
        <f t="shared" ca="1" si="114"/>
        <v>0</v>
      </c>
      <c r="BM57" s="128">
        <f t="shared" ca="1" si="115"/>
        <v>0</v>
      </c>
      <c r="BN57" s="132"/>
      <c r="BO57" s="128">
        <f t="shared" si="107"/>
        <v>0</v>
      </c>
      <c r="BP57" s="128">
        <f t="shared" si="116"/>
        <v>0</v>
      </c>
      <c r="BQ57" s="128">
        <f t="shared" si="117"/>
        <v>0</v>
      </c>
      <c r="BR57" s="128">
        <f t="shared" si="118"/>
        <v>0</v>
      </c>
      <c r="BS57" s="128">
        <f t="shared" si="119"/>
        <v>0</v>
      </c>
      <c r="BT57" s="128">
        <f t="shared" si="120"/>
        <v>0</v>
      </c>
      <c r="BU57" s="128">
        <f t="shared" si="121"/>
        <v>0</v>
      </c>
      <c r="BV57" s="128"/>
      <c r="BW57" s="277">
        <f t="shared" ca="1" si="87"/>
        <v>0</v>
      </c>
      <c r="BX57" s="277">
        <f t="shared" ca="1" si="88"/>
        <v>0</v>
      </c>
      <c r="BY57" s="277">
        <f t="shared" ca="1" si="89"/>
        <v>0</v>
      </c>
      <c r="BZ57" s="277">
        <f t="shared" ca="1" si="90"/>
        <v>0</v>
      </c>
      <c r="CA57" s="277">
        <f t="shared" ca="1" si="91"/>
        <v>0</v>
      </c>
      <c r="CB57" s="277">
        <f t="shared" ca="1" si="92"/>
        <v>0</v>
      </c>
      <c r="CC57" s="277">
        <f t="shared" ca="1" si="93"/>
        <v>0</v>
      </c>
      <c r="CD57" s="128"/>
      <c r="CE57" s="129">
        <f t="shared" si="94"/>
        <v>46</v>
      </c>
      <c r="CF57" s="80">
        <f t="shared" ca="1" si="143"/>
        <v>0</v>
      </c>
      <c r="CG57" s="80">
        <f t="shared" ca="1" si="144"/>
        <v>0</v>
      </c>
      <c r="CH57" s="80">
        <f t="shared" ca="1" si="145"/>
        <v>0</v>
      </c>
      <c r="CI57" s="80">
        <f t="shared" ca="1" si="146"/>
        <v>0</v>
      </c>
      <c r="CJ57" s="80">
        <f t="shared" ca="1" si="147"/>
        <v>0</v>
      </c>
      <c r="CK57" s="80">
        <f t="shared" ca="1" si="148"/>
        <v>0</v>
      </c>
      <c r="CL57" s="80">
        <f t="shared" ca="1" si="149"/>
        <v>0</v>
      </c>
      <c r="CM57" s="81"/>
      <c r="CN57" s="76" t="str">
        <f t="shared" si="95"/>
        <v>MC</v>
      </c>
      <c r="CO57" s="76">
        <f t="shared" ca="1" si="209"/>
        <v>87</v>
      </c>
      <c r="CP57" s="270">
        <f t="shared" ca="1" si="210"/>
        <v>0</v>
      </c>
      <c r="CQ57" s="270">
        <f t="shared" ca="1" si="210"/>
        <v>2</v>
      </c>
      <c r="CR57" s="270">
        <f t="shared" ca="1" si="210"/>
        <v>0</v>
      </c>
      <c r="CS57" s="270">
        <f t="shared" ca="1" si="210"/>
        <v>0</v>
      </c>
      <c r="CT57" s="270">
        <f t="shared" ca="1" si="210"/>
        <v>0</v>
      </c>
      <c r="CU57" s="270">
        <f t="shared" ca="1" si="210"/>
        <v>1</v>
      </c>
      <c r="CV57" s="270">
        <f t="shared" ca="1" si="210"/>
        <v>3</v>
      </c>
      <c r="CW57" s="81"/>
      <c r="CX57" s="80">
        <f t="shared" ca="1" si="96"/>
        <v>0</v>
      </c>
      <c r="CY57" s="80">
        <f t="shared" ca="1" si="97"/>
        <v>0.4</v>
      </c>
      <c r="CZ57" s="80">
        <f t="shared" ca="1" si="98"/>
        <v>0</v>
      </c>
      <c r="DA57" s="80">
        <f t="shared" ca="1" si="99"/>
        <v>0</v>
      </c>
      <c r="DB57" s="80">
        <f t="shared" ca="1" si="100"/>
        <v>0</v>
      </c>
      <c r="DC57" s="80">
        <f t="shared" ca="1" si="101"/>
        <v>0.2</v>
      </c>
      <c r="DD57" s="80">
        <f t="shared" ca="1" si="102"/>
        <v>0.60000000000000009</v>
      </c>
      <c r="DE57" s="191">
        <f t="shared" si="150"/>
        <v>46</v>
      </c>
      <c r="DF57" s="80">
        <f t="shared" ca="1" si="151"/>
        <v>0</v>
      </c>
      <c r="DG57" s="80">
        <f t="shared" ca="1" si="152"/>
        <v>0.13333333333333333</v>
      </c>
      <c r="DH57" s="80">
        <f t="shared" ca="1" si="153"/>
        <v>0</v>
      </c>
      <c r="DI57" s="80">
        <f t="shared" ca="1" si="154"/>
        <v>0</v>
      </c>
      <c r="DJ57" s="80">
        <f t="shared" ca="1" si="155"/>
        <v>0</v>
      </c>
      <c r="DK57" s="80">
        <f t="shared" ca="1" si="156"/>
        <v>3.3333333333333333E-2</v>
      </c>
      <c r="DL57" s="80">
        <f t="shared" ca="1" si="157"/>
        <v>0.05</v>
      </c>
      <c r="FD57" s="22"/>
      <c r="FE57" s="22"/>
    </row>
    <row r="58" spans="1:161" ht="74.5" thickBot="1" x14ac:dyDescent="0.9">
      <c r="A58" s="366" t="s">
        <v>1926</v>
      </c>
      <c r="B58" s="382" t="str">
        <f>overview_of_services!B56</f>
        <v>MC-29</v>
      </c>
      <c r="C58" s="245" t="str">
        <f>overview_of_services!C56</f>
        <v>Override control</v>
      </c>
      <c r="D58" s="17" t="str">
        <f>overview_of_services!D56</f>
        <v>Override of DSM control</v>
      </c>
      <c r="E58" s="268">
        <f>IF($H$2="A",overview_of_services!J56,IF($H$2="B",overview_of_services!K56,overview_of_services!L56))</f>
        <v>1</v>
      </c>
      <c r="F58" s="268">
        <f>IF('Building Information'!$G$56="","",'Building Information'!$G$56)</f>
        <v>1</v>
      </c>
      <c r="G58" s="268">
        <f>overview_of_services!N56</f>
        <v>1</v>
      </c>
      <c r="H58" s="419"/>
      <c r="I58" s="372">
        <v>1</v>
      </c>
      <c r="J58" s="269">
        <v>0</v>
      </c>
      <c r="K58" s="125">
        <v>1</v>
      </c>
      <c r="L58" s="247"/>
      <c r="M58" s="124">
        <f t="shared" si="105"/>
        <v>0</v>
      </c>
      <c r="N58" s="395" t="str">
        <f>IF(AND(U58=1,NOT(F58=2),OR(J58="",J58&lt;0,J58&gt;AC58,AND(M58&gt;0,OR(L58="",L58&lt;0,L58&gt;AC58)),K58&gt;1,K58&lt;0)),_general!$A$83,"")</f>
        <v/>
      </c>
      <c r="O58" s="56" t="str">
        <f>VLOOKUP($B58,overview_of_services!$B$4:$I$111,4,)</f>
        <v>No DSM control</v>
      </c>
      <c r="P58" s="56" t="str">
        <f>VLOOKUP($B58,overview_of_services!$B$4:$I$111,5,)</f>
        <v>DSM control without the possibility to override this control by the building user (occupant or facility manager)</v>
      </c>
      <c r="Q58" s="56" t="str">
        <f>VLOOKUP($B58,overview_of_services!$B$4:$I$111,6,)</f>
        <v xml:space="preserve">Manual override and reactivation of DSM control by the building user </v>
      </c>
      <c r="R58" s="56" t="str">
        <f>VLOOKUP($B58,overview_of_services!$B$4:$I$111,7,)</f>
        <v xml:space="preserve">Scheduled override of DSM control (and reactivation) by the building user </v>
      </c>
      <c r="S58" s="56" t="str">
        <f>VLOOKUP($B58,overview_of_services!$B$4:$I$111,8,)</f>
        <v>Scheduled override of DSM control and reactivation with optimised control</v>
      </c>
      <c r="T58" s="377">
        <f t="shared" si="32"/>
        <v>1</v>
      </c>
      <c r="U58" s="380">
        <f t="shared" si="67"/>
        <v>1</v>
      </c>
      <c r="X58" s="259"/>
      <c r="Y58" s="260"/>
      <c r="Z58" s="345">
        <f t="shared" si="68"/>
        <v>1</v>
      </c>
      <c r="AA58" s="270">
        <f t="shared" si="69"/>
        <v>0</v>
      </c>
      <c r="AB58" s="270">
        <f t="shared" si="70"/>
        <v>0</v>
      </c>
      <c r="AC58" s="76">
        <f t="shared" si="140"/>
        <v>4</v>
      </c>
      <c r="AD58" s="76">
        <f t="shared" si="71"/>
        <v>4</v>
      </c>
      <c r="AE58" s="76" t="str">
        <f>VLOOKUP($B58,overview_of_services!$B$4:$R$111,$AE$2,FALSE)</f>
        <v>MC</v>
      </c>
      <c r="AF58" s="76">
        <f t="shared" ca="1" si="141"/>
        <v>99</v>
      </c>
      <c r="AG58" s="270">
        <f t="shared" ca="1" si="158"/>
        <v>0</v>
      </c>
      <c r="AH58" s="270">
        <f t="shared" ca="1" si="158"/>
        <v>0</v>
      </c>
      <c r="AI58" s="270">
        <f t="shared" ca="1" si="158"/>
        <v>0</v>
      </c>
      <c r="AJ58" s="270">
        <f t="shared" ca="1" si="158"/>
        <v>0</v>
      </c>
      <c r="AK58" s="270">
        <f t="shared" ca="1" si="158"/>
        <v>0</v>
      </c>
      <c r="AL58" s="270">
        <f t="shared" ca="1" si="158"/>
        <v>0</v>
      </c>
      <c r="AM58" s="270">
        <f t="shared" ca="1" si="158"/>
        <v>0</v>
      </c>
      <c r="AN58" s="270">
        <f t="shared" ca="1" si="142"/>
        <v>99</v>
      </c>
      <c r="AO58" s="270">
        <f t="shared" ca="1" si="159"/>
        <v>0</v>
      </c>
      <c r="AP58" s="270">
        <f t="shared" ca="1" si="159"/>
        <v>0</v>
      </c>
      <c r="AQ58" s="270">
        <f t="shared" ca="1" si="159"/>
        <v>0</v>
      </c>
      <c r="AR58" s="270">
        <f t="shared" ca="1" si="159"/>
        <v>0</v>
      </c>
      <c r="AS58" s="270">
        <f t="shared" ca="1" si="159"/>
        <v>0</v>
      </c>
      <c r="AT58" s="270">
        <f t="shared" ca="1" si="159"/>
        <v>0</v>
      </c>
      <c r="AU58" s="270">
        <f t="shared" ca="1" si="159"/>
        <v>0</v>
      </c>
      <c r="AV58" s="77"/>
      <c r="AW58" s="77" t="s">
        <v>1924</v>
      </c>
      <c r="AX58" s="78">
        <f>VLOOKUP(AE58,_general!$A$65:$B$73,2,FALSE)+$AX$4</f>
        <v>41</v>
      </c>
      <c r="AY58" s="79">
        <f t="shared" ca="1" si="139"/>
        <v>0.2</v>
      </c>
      <c r="AZ58" s="79">
        <f t="shared" ca="1" si="139"/>
        <v>0.2</v>
      </c>
      <c r="BA58" s="79">
        <f t="shared" ca="1" si="139"/>
        <v>0.2</v>
      </c>
      <c r="BB58" s="79">
        <f t="shared" ca="1" si="139"/>
        <v>0.2</v>
      </c>
      <c r="BC58" s="79">
        <f t="shared" ca="1" si="139"/>
        <v>0.2</v>
      </c>
      <c r="BD58" s="79">
        <f t="shared" ca="1" si="139"/>
        <v>0.2</v>
      </c>
      <c r="BE58" s="79">
        <f t="shared" ca="1" si="139"/>
        <v>0.2</v>
      </c>
      <c r="BF58" s="130"/>
      <c r="BG58" s="128">
        <f t="shared" ca="1" si="106"/>
        <v>0</v>
      </c>
      <c r="BH58" s="128">
        <f t="shared" ca="1" si="110"/>
        <v>0</v>
      </c>
      <c r="BI58" s="128">
        <f t="shared" ca="1" si="111"/>
        <v>0</v>
      </c>
      <c r="BJ58" s="128">
        <f t="shared" ca="1" si="112"/>
        <v>0</v>
      </c>
      <c r="BK58" s="128">
        <f t="shared" ca="1" si="113"/>
        <v>0</v>
      </c>
      <c r="BL58" s="128">
        <f t="shared" ca="1" si="114"/>
        <v>0</v>
      </c>
      <c r="BM58" s="128">
        <f t="shared" ca="1" si="115"/>
        <v>0</v>
      </c>
      <c r="BN58" s="132"/>
      <c r="BO58" s="128">
        <f t="shared" si="107"/>
        <v>0</v>
      </c>
      <c r="BP58" s="128">
        <f t="shared" si="116"/>
        <v>0</v>
      </c>
      <c r="BQ58" s="128">
        <f t="shared" si="117"/>
        <v>0</v>
      </c>
      <c r="BR58" s="128">
        <f t="shared" si="118"/>
        <v>0</v>
      </c>
      <c r="BS58" s="128">
        <f t="shared" si="119"/>
        <v>0</v>
      </c>
      <c r="BT58" s="128">
        <f t="shared" si="120"/>
        <v>0</v>
      </c>
      <c r="BU58" s="128">
        <f t="shared" si="121"/>
        <v>0</v>
      </c>
      <c r="BV58" s="128"/>
      <c r="BW58" s="277">
        <f t="shared" ca="1" si="87"/>
        <v>0</v>
      </c>
      <c r="BX58" s="277">
        <f t="shared" ca="1" si="88"/>
        <v>0</v>
      </c>
      <c r="BY58" s="277">
        <f t="shared" ca="1" si="89"/>
        <v>0</v>
      </c>
      <c r="BZ58" s="277">
        <f t="shared" ca="1" si="90"/>
        <v>0</v>
      </c>
      <c r="CA58" s="277">
        <f t="shared" ca="1" si="91"/>
        <v>0</v>
      </c>
      <c r="CB58" s="277">
        <f t="shared" ca="1" si="92"/>
        <v>0</v>
      </c>
      <c r="CC58" s="277">
        <f t="shared" ca="1" si="93"/>
        <v>0</v>
      </c>
      <c r="CD58" s="128"/>
      <c r="CE58" s="129">
        <f t="shared" si="94"/>
        <v>46</v>
      </c>
      <c r="CF58" s="80">
        <f t="shared" ca="1" si="143"/>
        <v>0</v>
      </c>
      <c r="CG58" s="80">
        <f t="shared" ca="1" si="144"/>
        <v>0</v>
      </c>
      <c r="CH58" s="80">
        <f t="shared" ca="1" si="145"/>
        <v>0</v>
      </c>
      <c r="CI58" s="80">
        <f t="shared" ca="1" si="146"/>
        <v>0</v>
      </c>
      <c r="CJ58" s="80">
        <f t="shared" ca="1" si="147"/>
        <v>0</v>
      </c>
      <c r="CK58" s="80">
        <f t="shared" ca="1" si="148"/>
        <v>0</v>
      </c>
      <c r="CL58" s="80">
        <f t="shared" ca="1" si="149"/>
        <v>0</v>
      </c>
      <c r="CM58" s="81"/>
      <c r="CN58" s="76" t="str">
        <f t="shared" si="95"/>
        <v>MC</v>
      </c>
      <c r="CO58" s="76">
        <f t="shared" ca="1" si="209"/>
        <v>103</v>
      </c>
      <c r="CP58" s="270">
        <f t="shared" ca="1" si="210"/>
        <v>0</v>
      </c>
      <c r="CQ58" s="270">
        <f t="shared" ca="1" si="210"/>
        <v>2</v>
      </c>
      <c r="CR58" s="270">
        <f t="shared" ca="1" si="210"/>
        <v>0</v>
      </c>
      <c r="CS58" s="270">
        <f t="shared" ca="1" si="210"/>
        <v>3</v>
      </c>
      <c r="CT58" s="270">
        <f t="shared" ca="1" si="210"/>
        <v>0</v>
      </c>
      <c r="CU58" s="270">
        <f t="shared" ca="1" si="210"/>
        <v>1</v>
      </c>
      <c r="CV58" s="270">
        <f t="shared" ca="1" si="210"/>
        <v>0</v>
      </c>
      <c r="CW58" s="81"/>
      <c r="CX58" s="80">
        <f t="shared" ca="1" si="96"/>
        <v>0</v>
      </c>
      <c r="CY58" s="80">
        <f t="shared" ca="1" si="97"/>
        <v>0.4</v>
      </c>
      <c r="CZ58" s="80">
        <f t="shared" ca="1" si="98"/>
        <v>0</v>
      </c>
      <c r="DA58" s="80">
        <f t="shared" ca="1" si="99"/>
        <v>0.60000000000000009</v>
      </c>
      <c r="DB58" s="80">
        <f t="shared" ca="1" si="100"/>
        <v>0</v>
      </c>
      <c r="DC58" s="80">
        <f t="shared" ca="1" si="101"/>
        <v>0.2</v>
      </c>
      <c r="DD58" s="80">
        <f t="shared" ca="1" si="102"/>
        <v>0</v>
      </c>
      <c r="DE58" s="191">
        <f t="shared" si="150"/>
        <v>46</v>
      </c>
      <c r="DF58" s="80">
        <f t="shared" ca="1" si="151"/>
        <v>0</v>
      </c>
      <c r="DG58" s="80">
        <f t="shared" ca="1" si="152"/>
        <v>0.13333333333333333</v>
      </c>
      <c r="DH58" s="80">
        <f t="shared" ca="1" si="153"/>
        <v>0</v>
      </c>
      <c r="DI58" s="80">
        <f t="shared" ca="1" si="154"/>
        <v>0.05</v>
      </c>
      <c r="DJ58" s="80">
        <f t="shared" ca="1" si="155"/>
        <v>0</v>
      </c>
      <c r="DK58" s="80">
        <f t="shared" ca="1" si="156"/>
        <v>3.3333333333333333E-2</v>
      </c>
      <c r="DL58" s="80">
        <f t="shared" ca="1" si="157"/>
        <v>0</v>
      </c>
      <c r="FD58" s="22"/>
      <c r="FE58" s="22"/>
    </row>
    <row r="59" spans="1:161" ht="118.75" thickBot="1" x14ac:dyDescent="0.9">
      <c r="A59" s="367"/>
      <c r="B59" s="382" t="str">
        <f>overview_of_services!B57</f>
        <v>MC-30</v>
      </c>
      <c r="C59" s="245" t="str">
        <f>overview_of_services!C57</f>
        <v>Single platform that allows automated control &amp; coordination between TBS + optimization of energy flow based on occupancy, weather and grid signals</v>
      </c>
      <c r="D59" s="17" t="str">
        <f>overview_of_services!D57</f>
        <v>Single platform that allows automated control &amp; coordination between TBS + optimization of energy flow based on occupancy, weather and grid signals</v>
      </c>
      <c r="E59" s="268">
        <f>IF($H$2="A",overview_of_services!J57,IF($H$2="B",overview_of_services!K57,overview_of_services!L57))</f>
        <v>1</v>
      </c>
      <c r="F59" s="268">
        <f>IF('Building Information'!$G$56="","",'Building Information'!$G$56)</f>
        <v>1</v>
      </c>
      <c r="G59" s="268">
        <f>overview_of_services!N57</f>
        <v>1</v>
      </c>
      <c r="H59" s="419"/>
      <c r="I59" s="372">
        <v>1</v>
      </c>
      <c r="J59" s="269">
        <v>1</v>
      </c>
      <c r="K59" s="125">
        <v>1</v>
      </c>
      <c r="L59" s="247"/>
      <c r="M59" s="124">
        <f t="shared" si="105"/>
        <v>0</v>
      </c>
      <c r="N59" s="395" t="str">
        <f>IF(AND(U59=1,NOT(F59=2),OR(J59="",J59&lt;0,J59&gt;AC59,AND(M59&gt;0,OR(L59="",L59&lt;0,L59&gt;AC59)),K59&gt;1,K59&lt;0)),_general!$A$83,"")</f>
        <v/>
      </c>
      <c r="O59" s="56" t="str">
        <f>VLOOKUP($B59,overview_of_services!$B$4:$I$111,4,)</f>
        <v>None</v>
      </c>
      <c r="P59" s="56" t="str">
        <f>VLOOKUP($B59,overview_of_services!$B$4:$I$111,5,)</f>
        <v>Single platform that allows manual control of multiple TBS</v>
      </c>
      <c r="Q59" s="56" t="str">
        <f>VLOOKUP($B59,overview_of_services!$B$4:$I$111,6,)</f>
        <v>Single platform that allows automated control &amp; coordination between TBS</v>
      </c>
      <c r="R59" s="56" t="str">
        <f>VLOOKUP($B59,overview_of_services!$B$4:$I$111,7,)</f>
        <v>Single platform that allows automated control &amp; coordination between TBS + optimization of energy flow based on occupancy, weather and grid signals</v>
      </c>
      <c r="S59" s="56">
        <f>VLOOKUP($B59,overview_of_services!$B$4:$I$111,8,)</f>
        <v>0</v>
      </c>
      <c r="T59" s="377">
        <f t="shared" si="32"/>
        <v>1</v>
      </c>
      <c r="U59" s="380">
        <f t="shared" si="67"/>
        <v>1</v>
      </c>
      <c r="X59" s="259"/>
      <c r="Y59" s="260"/>
      <c r="Z59" s="345">
        <f t="shared" si="68"/>
        <v>1</v>
      </c>
      <c r="AA59" s="270">
        <f t="shared" si="69"/>
        <v>1</v>
      </c>
      <c r="AB59" s="270">
        <f t="shared" si="70"/>
        <v>0</v>
      </c>
      <c r="AC59" s="82">
        <f t="shared" si="140"/>
        <v>3</v>
      </c>
      <c r="AD59" s="82">
        <f t="shared" si="71"/>
        <v>3</v>
      </c>
      <c r="AE59" s="76" t="str">
        <f>VLOOKUP($B59,overview_of_services!$B$4:$R$111,$AE$2,FALSE)</f>
        <v>MC</v>
      </c>
      <c r="AF59" s="82">
        <f t="shared" ca="1" si="141"/>
        <v>114</v>
      </c>
      <c r="AG59" s="270">
        <f t="shared" ca="1" si="158"/>
        <v>0</v>
      </c>
      <c r="AH59" s="270">
        <f t="shared" ca="1" si="158"/>
        <v>0</v>
      </c>
      <c r="AI59" s="270">
        <f t="shared" ca="1" si="158"/>
        <v>0</v>
      </c>
      <c r="AJ59" s="270">
        <f t="shared" ca="1" si="158"/>
        <v>1</v>
      </c>
      <c r="AK59" s="270">
        <f t="shared" ca="1" si="158"/>
        <v>0</v>
      </c>
      <c r="AL59" s="270">
        <f t="shared" ca="1" si="158"/>
        <v>1</v>
      </c>
      <c r="AM59" s="270">
        <f t="shared" ca="1" si="158"/>
        <v>0</v>
      </c>
      <c r="AN59" s="270">
        <f t="shared" ca="1" si="142"/>
        <v>113</v>
      </c>
      <c r="AO59" s="270">
        <f t="shared" ca="1" si="159"/>
        <v>0</v>
      </c>
      <c r="AP59" s="270">
        <f t="shared" ca="1" si="159"/>
        <v>0</v>
      </c>
      <c r="AQ59" s="270">
        <f t="shared" ca="1" si="159"/>
        <v>0</v>
      </c>
      <c r="AR59" s="270">
        <f t="shared" ca="1" si="159"/>
        <v>0</v>
      </c>
      <c r="AS59" s="270">
        <f t="shared" ca="1" si="159"/>
        <v>0</v>
      </c>
      <c r="AT59" s="270">
        <f t="shared" ca="1" si="159"/>
        <v>0</v>
      </c>
      <c r="AU59" s="270">
        <f t="shared" ca="1" si="159"/>
        <v>0</v>
      </c>
      <c r="AV59" s="83"/>
      <c r="AW59" s="83" t="s">
        <v>1924</v>
      </c>
      <c r="AX59" s="84">
        <f>VLOOKUP(AE59,_general!$A$65:$B$73,2,FALSE)+$AX$4</f>
        <v>41</v>
      </c>
      <c r="AY59" s="85">
        <f t="shared" ca="1" si="139"/>
        <v>0.2</v>
      </c>
      <c r="AZ59" s="85">
        <f t="shared" ca="1" si="139"/>
        <v>0.2</v>
      </c>
      <c r="BA59" s="85">
        <f t="shared" ca="1" si="139"/>
        <v>0.2</v>
      </c>
      <c r="BB59" s="85">
        <f t="shared" ca="1" si="139"/>
        <v>0.2</v>
      </c>
      <c r="BC59" s="85">
        <f t="shared" ca="1" si="139"/>
        <v>0.2</v>
      </c>
      <c r="BD59" s="85">
        <f t="shared" ca="1" si="139"/>
        <v>0.2</v>
      </c>
      <c r="BE59" s="85">
        <f t="shared" ca="1" si="139"/>
        <v>0.2</v>
      </c>
      <c r="BF59" s="131"/>
      <c r="BG59" s="128">
        <f t="shared" ca="1" si="106"/>
        <v>0</v>
      </c>
      <c r="BH59" s="128">
        <f t="shared" ca="1" si="110"/>
        <v>0</v>
      </c>
      <c r="BI59" s="128">
        <f t="shared" ca="1" si="111"/>
        <v>0</v>
      </c>
      <c r="BJ59" s="128">
        <f t="shared" ca="1" si="112"/>
        <v>0.2</v>
      </c>
      <c r="BK59" s="128">
        <f t="shared" ca="1" si="113"/>
        <v>0</v>
      </c>
      <c r="BL59" s="128">
        <f t="shared" ca="1" si="114"/>
        <v>0.2</v>
      </c>
      <c r="BM59" s="128">
        <f t="shared" ca="1" si="115"/>
        <v>0</v>
      </c>
      <c r="BN59" s="132"/>
      <c r="BO59" s="128">
        <f t="shared" si="107"/>
        <v>0</v>
      </c>
      <c r="BP59" s="128">
        <f t="shared" si="116"/>
        <v>0</v>
      </c>
      <c r="BQ59" s="128">
        <f t="shared" si="117"/>
        <v>0</v>
      </c>
      <c r="BR59" s="128">
        <f t="shared" si="118"/>
        <v>0</v>
      </c>
      <c r="BS59" s="128">
        <f t="shared" si="119"/>
        <v>0</v>
      </c>
      <c r="BT59" s="128">
        <f t="shared" si="120"/>
        <v>0</v>
      </c>
      <c r="BU59" s="128">
        <f t="shared" si="121"/>
        <v>0</v>
      </c>
      <c r="BV59" s="128"/>
      <c r="BW59" s="277">
        <f t="shared" ca="1" si="87"/>
        <v>0</v>
      </c>
      <c r="BX59" s="277">
        <f t="shared" ca="1" si="88"/>
        <v>0</v>
      </c>
      <c r="BY59" s="277">
        <f t="shared" ca="1" si="89"/>
        <v>0</v>
      </c>
      <c r="BZ59" s="277">
        <f t="shared" ca="1" si="90"/>
        <v>0.2</v>
      </c>
      <c r="CA59" s="277">
        <f t="shared" ca="1" si="91"/>
        <v>0</v>
      </c>
      <c r="CB59" s="277">
        <f t="shared" ca="1" si="92"/>
        <v>0.2</v>
      </c>
      <c r="CC59" s="277">
        <f t="shared" ca="1" si="93"/>
        <v>0</v>
      </c>
      <c r="CD59" s="128"/>
      <c r="CE59" s="129">
        <f t="shared" si="94"/>
        <v>46</v>
      </c>
      <c r="CF59" s="86">
        <f t="shared" ca="1" si="143"/>
        <v>0</v>
      </c>
      <c r="CG59" s="86">
        <f t="shared" ca="1" si="144"/>
        <v>0</v>
      </c>
      <c r="CH59" s="86">
        <f t="shared" ca="1" si="145"/>
        <v>0</v>
      </c>
      <c r="CI59" s="86">
        <f t="shared" ca="1" si="146"/>
        <v>1.6666666666666666E-2</v>
      </c>
      <c r="CJ59" s="86">
        <f t="shared" ca="1" si="147"/>
        <v>0</v>
      </c>
      <c r="CK59" s="86">
        <f t="shared" ca="1" si="148"/>
        <v>3.3333333333333333E-2</v>
      </c>
      <c r="CL59" s="86">
        <f t="shared" ca="1" si="149"/>
        <v>0</v>
      </c>
      <c r="CM59" s="87"/>
      <c r="CN59" s="82" t="str">
        <f t="shared" si="95"/>
        <v>MC</v>
      </c>
      <c r="CO59" s="82">
        <f t="shared" ca="1" si="209"/>
        <v>116</v>
      </c>
      <c r="CP59" s="270">
        <f t="shared" ca="1" si="210"/>
        <v>2</v>
      </c>
      <c r="CQ59" s="270">
        <f t="shared" ca="1" si="210"/>
        <v>0</v>
      </c>
      <c r="CR59" s="270">
        <f t="shared" ca="1" si="210"/>
        <v>0</v>
      </c>
      <c r="CS59" s="270">
        <f t="shared" ca="1" si="210"/>
        <v>3</v>
      </c>
      <c r="CT59" s="270">
        <f t="shared" ca="1" si="210"/>
        <v>0</v>
      </c>
      <c r="CU59" s="270">
        <f t="shared" ca="1" si="210"/>
        <v>1</v>
      </c>
      <c r="CV59" s="270">
        <f t="shared" ca="1" si="210"/>
        <v>0</v>
      </c>
      <c r="CW59" s="87"/>
      <c r="CX59" s="86">
        <f t="shared" ca="1" si="96"/>
        <v>0.4</v>
      </c>
      <c r="CY59" s="86">
        <f t="shared" ca="1" si="97"/>
        <v>0</v>
      </c>
      <c r="CZ59" s="86">
        <f t="shared" ca="1" si="98"/>
        <v>0</v>
      </c>
      <c r="DA59" s="86">
        <f t="shared" ca="1" si="99"/>
        <v>0.60000000000000009</v>
      </c>
      <c r="DB59" s="86">
        <f t="shared" ca="1" si="100"/>
        <v>0</v>
      </c>
      <c r="DC59" s="86">
        <f t="shared" ca="1" si="101"/>
        <v>0.2</v>
      </c>
      <c r="DD59" s="86">
        <f t="shared" ca="1" si="102"/>
        <v>0</v>
      </c>
      <c r="DE59" s="192">
        <f t="shared" si="150"/>
        <v>46</v>
      </c>
      <c r="DF59" s="86">
        <f t="shared" ca="1" si="151"/>
        <v>6.6666666666666666E-2</v>
      </c>
      <c r="DG59" s="86">
        <f t="shared" ca="1" si="152"/>
        <v>0</v>
      </c>
      <c r="DH59" s="86">
        <f t="shared" ca="1" si="153"/>
        <v>0</v>
      </c>
      <c r="DI59" s="86">
        <f t="shared" ca="1" si="154"/>
        <v>0.05</v>
      </c>
      <c r="DJ59" s="86">
        <f t="shared" ca="1" si="155"/>
        <v>0</v>
      </c>
      <c r="DK59" s="86">
        <f t="shared" ca="1" si="156"/>
        <v>3.3333333333333333E-2</v>
      </c>
      <c r="DL59" s="86">
        <f t="shared" ca="1" si="157"/>
        <v>0</v>
      </c>
      <c r="DN59" s="425"/>
      <c r="DO59" s="425"/>
      <c r="DP59" s="425"/>
      <c r="DQ59" s="425"/>
      <c r="DR59" s="425"/>
      <c r="DS59" s="425"/>
      <c r="DT59" s="425"/>
      <c r="DU59" s="425"/>
      <c r="DV59" s="425"/>
      <c r="DW59" s="425"/>
      <c r="DX59" s="425"/>
      <c r="DY59" s="425"/>
      <c r="DZ59" s="425"/>
      <c r="EA59" s="425"/>
      <c r="EB59" s="425"/>
      <c r="EC59" s="425"/>
      <c r="ED59" s="425"/>
      <c r="EE59" s="425"/>
      <c r="EF59" s="425"/>
      <c r="EG59" s="425"/>
      <c r="EH59" s="425"/>
      <c r="EI59" s="425"/>
      <c r="EJ59" s="425"/>
      <c r="EK59" s="425"/>
      <c r="EL59" s="425"/>
      <c r="EM59" s="425"/>
      <c r="EN59" s="425"/>
      <c r="EO59" s="425"/>
      <c r="EP59" s="425"/>
      <c r="EQ59" s="425"/>
      <c r="ER59" s="425"/>
      <c r="ES59" s="425"/>
      <c r="ET59" s="425"/>
      <c r="EU59" s="425"/>
      <c r="EV59" s="425"/>
      <c r="EW59" s="425"/>
      <c r="EX59" s="425"/>
      <c r="EY59" s="425"/>
      <c r="EZ59" s="425"/>
      <c r="FA59" s="425"/>
      <c r="FB59" s="425"/>
      <c r="FC59" s="425"/>
      <c r="FD59" s="22"/>
      <c r="FE59" s="22"/>
    </row>
    <row r="60" spans="1:161" ht="30.25" thickBot="1" x14ac:dyDescent="0.9">
      <c r="B60" s="379" t="str">
        <f>overview_of_services!B58</f>
        <v>H-E1</v>
      </c>
      <c r="C60" s="246" t="str">
        <f>overview_of_services!C58</f>
        <v>User defined service group 1</v>
      </c>
      <c r="D60" s="249" t="str">
        <f>overview_of_services!D58</f>
        <v>User defined smart ready service 1</v>
      </c>
      <c r="E60" s="268">
        <f>IF($H$2="A",overview_of_services!J58,IF($H$2="B",overview_of_services!K58,overview_of_services!L58))</f>
        <v>0</v>
      </c>
      <c r="F60" s="268">
        <f>IF('Building Information'!$G$48="","",'Building Information'!$G$48)</f>
        <v>1</v>
      </c>
      <c r="G60" s="268">
        <f>overview_of_services!N58</f>
        <v>0</v>
      </c>
      <c r="H60" s="419"/>
      <c r="I60" s="372">
        <v>1</v>
      </c>
      <c r="J60" s="269"/>
      <c r="K60" s="125">
        <v>1</v>
      </c>
      <c r="L60" s="247"/>
      <c r="M60" s="124">
        <f t="shared" ref="M60:M104" si="211">1-K60</f>
        <v>0</v>
      </c>
      <c r="N60" s="395" t="str">
        <f>IF(AND(U60=1,NOT(F60=2),OR(J60="",J60&lt;0,J60&gt;AC60,AND(M60&gt;0,OR(L60="",L60&lt;0,L60&gt;AC60)),K60&gt;1,K60&lt;0)),_general!$A$83,"")</f>
        <v/>
      </c>
      <c r="O60" s="56" t="str">
        <f>VLOOKUP($B60,overview_of_services!$B$4:$I$111,4,)</f>
        <v>User defined level 1-0</v>
      </c>
      <c r="P60" s="56" t="str">
        <f>VLOOKUP($B60,overview_of_services!$B$4:$I$111,5,)</f>
        <v>User defined level 1-1</v>
      </c>
      <c r="Q60" s="56" t="str">
        <f>VLOOKUP($B60,overview_of_services!$B$4:$I$111,6,)</f>
        <v>User defined level 1-2</v>
      </c>
      <c r="R60" s="56" t="str">
        <f>VLOOKUP($B60,overview_of_services!$B$4:$I$111,7,)</f>
        <v>User defined level 1-3</v>
      </c>
      <c r="S60" s="56" t="str">
        <f>VLOOKUP($B60,overview_of_services!$B$4:$I$111,8,)</f>
        <v>User defined level 1-4</v>
      </c>
      <c r="T60" s="377">
        <f t="shared" si="32"/>
        <v>0</v>
      </c>
      <c r="U60" s="380">
        <f t="shared" si="67"/>
        <v>0</v>
      </c>
      <c r="X60" s="259"/>
      <c r="Y60" s="260"/>
      <c r="Z60" s="345">
        <f t="shared" si="68"/>
        <v>0</v>
      </c>
      <c r="AA60" s="270">
        <f t="shared" si="69"/>
        <v>0</v>
      </c>
      <c r="AB60" s="270">
        <f t="shared" si="70"/>
        <v>0</v>
      </c>
      <c r="AC60" s="82">
        <f t="shared" si="140"/>
        <v>4</v>
      </c>
      <c r="AD60" s="82">
        <f t="shared" ref="AD60:AD104" si="212">IF(Z60=1,AC60,0)</f>
        <v>0</v>
      </c>
      <c r="AE60" s="76" t="str">
        <f>VLOOKUP($B60,overview_of_services!$B$4:$R$111,$AE$2,FALSE)</f>
        <v>H</v>
      </c>
      <c r="AF60" s="82">
        <f t="shared" ca="1" si="141"/>
        <v>157</v>
      </c>
      <c r="AG60" s="270">
        <f t="shared" ca="1" si="158"/>
        <v>0</v>
      </c>
      <c r="AH60" s="270">
        <f t="shared" ca="1" si="158"/>
        <v>0</v>
      </c>
      <c r="AI60" s="270">
        <f t="shared" ca="1" si="158"/>
        <v>0</v>
      </c>
      <c r="AJ60" s="270">
        <f t="shared" ca="1" si="158"/>
        <v>0</v>
      </c>
      <c r="AK60" s="270">
        <f t="shared" ca="1" si="158"/>
        <v>0</v>
      </c>
      <c r="AL60" s="270">
        <f t="shared" ca="1" si="158"/>
        <v>0</v>
      </c>
      <c r="AM60" s="270">
        <f t="shared" ca="1" si="158"/>
        <v>0</v>
      </c>
      <c r="AN60" s="270">
        <f t="shared" ca="1" si="142"/>
        <v>157</v>
      </c>
      <c r="AO60" s="270">
        <f t="shared" ca="1" si="159"/>
        <v>0</v>
      </c>
      <c r="AP60" s="270">
        <f t="shared" ca="1" si="159"/>
        <v>0</v>
      </c>
      <c r="AQ60" s="270">
        <f t="shared" ca="1" si="159"/>
        <v>0</v>
      </c>
      <c r="AR60" s="270">
        <f t="shared" ca="1" si="159"/>
        <v>0</v>
      </c>
      <c r="AS60" s="270">
        <f t="shared" ca="1" si="159"/>
        <v>0</v>
      </c>
      <c r="AT60" s="270">
        <f t="shared" ca="1" si="159"/>
        <v>0</v>
      </c>
      <c r="AU60" s="270">
        <f t="shared" ca="1" si="159"/>
        <v>0</v>
      </c>
      <c r="AW60" s="83" t="s">
        <v>1924</v>
      </c>
      <c r="AX60" s="84">
        <f>VLOOKUP(AE60,_general!$A$65:$B$73,2,FALSE)+$AX$4</f>
        <v>33</v>
      </c>
      <c r="AY60" s="85">
        <f t="shared" ca="1" si="139"/>
        <v>0.33966801518625572</v>
      </c>
      <c r="AZ60" s="85">
        <f t="shared" ca="1" si="139"/>
        <v>0.45721599300532823</v>
      </c>
      <c r="BA60" s="85">
        <f t="shared" ca="1" si="139"/>
        <v>0.16</v>
      </c>
      <c r="BB60" s="85">
        <f t="shared" ca="1" si="139"/>
        <v>0.1</v>
      </c>
      <c r="BC60" s="85">
        <f t="shared" ca="1" si="139"/>
        <v>0.16</v>
      </c>
      <c r="BD60" s="85">
        <f t="shared" ca="1" si="139"/>
        <v>0.34643472948635995</v>
      </c>
      <c r="BE60" s="85">
        <f t="shared" ca="1" si="139"/>
        <v>0.1142857142857143</v>
      </c>
      <c r="BG60" s="128">
        <f t="shared" ref="BG60:BG104" ca="1" si="213">AG60*AY60</f>
        <v>0</v>
      </c>
      <c r="BH60" s="128">
        <f t="shared" ref="BH60:BH104" ca="1" si="214">AH60*AZ60</f>
        <v>0</v>
      </c>
      <c r="BI60" s="128">
        <f t="shared" ref="BI60:BI104" ca="1" si="215">AI60*BA60</f>
        <v>0</v>
      </c>
      <c r="BJ60" s="128">
        <f t="shared" ref="BJ60:BJ104" ca="1" si="216">AJ60*BB60</f>
        <v>0</v>
      </c>
      <c r="BK60" s="128">
        <f t="shared" ref="BK60:BK104" ca="1" si="217">AK60*BC60</f>
        <v>0</v>
      </c>
      <c r="BL60" s="128">
        <f t="shared" ref="BL60:BL104" ca="1" si="218">AL60*BD60</f>
        <v>0</v>
      </c>
      <c r="BM60" s="128">
        <f t="shared" ref="BM60:BM104" ca="1" si="219">AM60*BE60</f>
        <v>0</v>
      </c>
      <c r="BO60" s="128">
        <f t="shared" ref="BO60:BO104" si="220">IF($M60&gt;0,AO60*AY60,0)</f>
        <v>0</v>
      </c>
      <c r="BP60" s="128">
        <f t="shared" ref="BP60:BP104" si="221">IF($M60&gt;0,AP60*AZ60,0)</f>
        <v>0</v>
      </c>
      <c r="BQ60" s="128">
        <f t="shared" ref="BQ60:BQ104" si="222">IF($M60&gt;0,AQ60*BA60,0)</f>
        <v>0</v>
      </c>
      <c r="BR60" s="128">
        <f t="shared" ref="BR60:BR104" si="223">IF($M60&gt;0,AR60*BB60,0)</f>
        <v>0</v>
      </c>
      <c r="BS60" s="128">
        <f t="shared" ref="BS60:BS104" si="224">IF($M60&gt;0,AS60*BC60,0)</f>
        <v>0</v>
      </c>
      <c r="BT60" s="128">
        <f t="shared" ref="BT60:BT104" si="225">IF($M60&gt;0,AT60*BD60,0)</f>
        <v>0</v>
      </c>
      <c r="BU60" s="128">
        <f t="shared" ref="BU60:BU104" si="226">IF($M60&gt;0,AU60*BE60,0)</f>
        <v>0</v>
      </c>
      <c r="BV60" s="128"/>
      <c r="BW60" s="277">
        <f t="shared" ca="1" si="87"/>
        <v>0</v>
      </c>
      <c r="BX60" s="277">
        <f t="shared" ca="1" si="88"/>
        <v>0</v>
      </c>
      <c r="BY60" s="277">
        <f t="shared" ca="1" si="89"/>
        <v>0</v>
      </c>
      <c r="BZ60" s="277">
        <f t="shared" ca="1" si="90"/>
        <v>0</v>
      </c>
      <c r="CA60" s="277">
        <f t="shared" ca="1" si="91"/>
        <v>0</v>
      </c>
      <c r="CB60" s="277">
        <f t="shared" ca="1" si="92"/>
        <v>0</v>
      </c>
      <c r="CC60" s="277">
        <f t="shared" ca="1" si="93"/>
        <v>0</v>
      </c>
      <c r="CD60" s="128"/>
      <c r="CE60" s="129">
        <f t="shared" si="94"/>
        <v>46</v>
      </c>
      <c r="CF60" s="86">
        <f t="shared" ca="1" si="143"/>
        <v>0</v>
      </c>
      <c r="CG60" s="86">
        <f t="shared" ca="1" si="144"/>
        <v>0</v>
      </c>
      <c r="CH60" s="86">
        <f t="shared" ca="1" si="145"/>
        <v>0</v>
      </c>
      <c r="CI60" s="86">
        <f t="shared" ca="1" si="146"/>
        <v>0</v>
      </c>
      <c r="CJ60" s="86">
        <f t="shared" ca="1" si="147"/>
        <v>0</v>
      </c>
      <c r="CK60" s="86">
        <f t="shared" ca="1" si="148"/>
        <v>0</v>
      </c>
      <c r="CL60" s="86">
        <f t="shared" ca="1" si="149"/>
        <v>0</v>
      </c>
      <c r="CM60" s="87"/>
      <c r="CN60" s="82" t="str">
        <f t="shared" ref="CN60:CN104" si="227">AE60</f>
        <v>H</v>
      </c>
      <c r="CO60" s="82">
        <f t="shared" ca="1" si="209"/>
        <v>157</v>
      </c>
      <c r="CP60" s="270">
        <f t="shared" ca="1" si="210"/>
        <v>0</v>
      </c>
      <c r="CQ60" s="270">
        <f t="shared" ca="1" si="210"/>
        <v>0</v>
      </c>
      <c r="CR60" s="270">
        <f t="shared" ca="1" si="210"/>
        <v>0</v>
      </c>
      <c r="CS60" s="270">
        <f t="shared" ca="1" si="210"/>
        <v>0</v>
      </c>
      <c r="CT60" s="270">
        <f t="shared" ca="1" si="210"/>
        <v>0</v>
      </c>
      <c r="CU60" s="270">
        <f t="shared" ca="1" si="210"/>
        <v>0</v>
      </c>
      <c r="CV60" s="270">
        <f t="shared" ca="1" si="210"/>
        <v>0</v>
      </c>
      <c r="CW60" s="87"/>
      <c r="CX60" s="86">
        <f t="shared" ref="CX60:CX104" ca="1" si="228">AY60*CP60</f>
        <v>0</v>
      </c>
      <c r="CY60" s="86">
        <f t="shared" ref="CY60:CY104" ca="1" si="229">AZ60*CQ60</f>
        <v>0</v>
      </c>
      <c r="CZ60" s="86">
        <f t="shared" ref="CZ60:CZ104" ca="1" si="230">BA60*CR60</f>
        <v>0</v>
      </c>
      <c r="DA60" s="86">
        <f t="shared" ref="DA60:DA104" ca="1" si="231">BB60*CS60</f>
        <v>0</v>
      </c>
      <c r="DB60" s="86">
        <f t="shared" ref="DB60:DB104" ca="1" si="232">BC60*CT60</f>
        <v>0</v>
      </c>
      <c r="DC60" s="86">
        <f t="shared" ref="DC60:DC104" ca="1" si="233">BD60*CU60</f>
        <v>0</v>
      </c>
      <c r="DD60" s="86">
        <f t="shared" ref="DD60:DD104" ca="1" si="234">BE60*CV60</f>
        <v>0</v>
      </c>
      <c r="DE60" s="192">
        <f t="shared" si="150"/>
        <v>46</v>
      </c>
      <c r="DF60" s="86">
        <f t="shared" ca="1" si="151"/>
        <v>0</v>
      </c>
      <c r="DG60" s="86">
        <f t="shared" ca="1" si="152"/>
        <v>0</v>
      </c>
      <c r="DH60" s="86">
        <f t="shared" ca="1" si="153"/>
        <v>0</v>
      </c>
      <c r="DI60" s="86">
        <f t="shared" ca="1" si="154"/>
        <v>0</v>
      </c>
      <c r="DJ60" s="86">
        <f t="shared" ca="1" si="155"/>
        <v>0</v>
      </c>
      <c r="DK60" s="86">
        <f t="shared" ca="1" si="156"/>
        <v>0</v>
      </c>
      <c r="DL60" s="86">
        <f t="shared" ca="1" si="157"/>
        <v>0</v>
      </c>
      <c r="FD60" s="22"/>
      <c r="FE60" s="22"/>
    </row>
    <row r="61" spans="1:161" ht="30.25" thickBot="1" x14ac:dyDescent="0.9">
      <c r="B61" s="379" t="str">
        <f>overview_of_services!B59</f>
        <v>H-E2</v>
      </c>
      <c r="C61" s="246" t="str">
        <f>overview_of_services!C59</f>
        <v>User defined service group 2</v>
      </c>
      <c r="D61" s="249" t="str">
        <f>overview_of_services!D59</f>
        <v>User defined smart ready service 2</v>
      </c>
      <c r="E61" s="268">
        <f>IF($H$2="A",overview_of_services!J59,IF($H$2="B",overview_of_services!K59,overview_of_services!L59))</f>
        <v>0</v>
      </c>
      <c r="F61" s="268">
        <f>IF('Building Information'!$G$48="","",'Building Information'!$G$48)</f>
        <v>1</v>
      </c>
      <c r="G61" s="268">
        <f>overview_of_services!N59</f>
        <v>0</v>
      </c>
      <c r="H61" s="419"/>
      <c r="I61" s="372">
        <v>1</v>
      </c>
      <c r="J61" s="269"/>
      <c r="K61" s="125">
        <v>1</v>
      </c>
      <c r="L61" s="247"/>
      <c r="M61" s="124">
        <f t="shared" si="211"/>
        <v>0</v>
      </c>
      <c r="N61" s="395" t="str">
        <f>IF(AND(U61=1,NOT(F61=2),OR(J61="",J61&lt;0,J61&gt;AC61,AND(M61&gt;0,OR(L61="",L61&lt;0,L61&gt;AC61)),K61&gt;1,K61&lt;0)),_general!$A$83,"")</f>
        <v/>
      </c>
      <c r="O61" s="56" t="str">
        <f>VLOOKUP($B61,overview_of_services!$B$4:$I$111,4,)</f>
        <v>User defined level 1-0</v>
      </c>
      <c r="P61" s="56" t="str">
        <f>VLOOKUP($B61,overview_of_services!$B$4:$I$111,5,)</f>
        <v>User defined level 1-1</v>
      </c>
      <c r="Q61" s="56" t="str">
        <f>VLOOKUP($B61,overview_of_services!$B$4:$I$111,6,)</f>
        <v>User defined level 1-2</v>
      </c>
      <c r="R61" s="56" t="str">
        <f>VLOOKUP($B61,overview_of_services!$B$4:$I$111,7,)</f>
        <v>User defined level 1-3</v>
      </c>
      <c r="S61" s="56" t="str">
        <f>VLOOKUP($B61,overview_of_services!$B$4:$I$111,8,)</f>
        <v>User defined level 1-4</v>
      </c>
      <c r="T61" s="377">
        <f t="shared" si="32"/>
        <v>0</v>
      </c>
      <c r="U61" s="380">
        <f t="shared" si="67"/>
        <v>0</v>
      </c>
      <c r="X61" s="259"/>
      <c r="Y61" s="260"/>
      <c r="Z61" s="345">
        <f t="shared" si="68"/>
        <v>0</v>
      </c>
      <c r="AA61" s="270">
        <f t="shared" si="69"/>
        <v>0</v>
      </c>
      <c r="AB61" s="270">
        <f t="shared" si="70"/>
        <v>0</v>
      </c>
      <c r="AC61" s="82">
        <f t="shared" si="140"/>
        <v>4</v>
      </c>
      <c r="AD61" s="82">
        <f t="shared" si="212"/>
        <v>0</v>
      </c>
      <c r="AE61" s="76" t="str">
        <f>VLOOKUP($B61,overview_of_services!$B$4:$R$111,$AE$2,FALSE)</f>
        <v>H</v>
      </c>
      <c r="AF61" s="82">
        <f t="shared" ca="1" si="141"/>
        <v>171</v>
      </c>
      <c r="AG61" s="270">
        <f t="shared" ca="1" si="158"/>
        <v>0</v>
      </c>
      <c r="AH61" s="270">
        <f t="shared" ca="1" si="158"/>
        <v>0</v>
      </c>
      <c r="AI61" s="270">
        <f t="shared" ca="1" si="158"/>
        <v>0</v>
      </c>
      <c r="AJ61" s="270">
        <f t="shared" ca="1" si="158"/>
        <v>0</v>
      </c>
      <c r="AK61" s="270">
        <f t="shared" ca="1" si="158"/>
        <v>0</v>
      </c>
      <c r="AL61" s="270">
        <f t="shared" ca="1" si="158"/>
        <v>0</v>
      </c>
      <c r="AM61" s="270">
        <f t="shared" ca="1" si="158"/>
        <v>0</v>
      </c>
      <c r="AN61" s="270">
        <f t="shared" ca="1" si="142"/>
        <v>171</v>
      </c>
      <c r="AO61" s="270">
        <f t="shared" ca="1" si="159"/>
        <v>0</v>
      </c>
      <c r="AP61" s="270">
        <f t="shared" ca="1" si="159"/>
        <v>0</v>
      </c>
      <c r="AQ61" s="270">
        <f t="shared" ca="1" si="159"/>
        <v>0</v>
      </c>
      <c r="AR61" s="270">
        <f t="shared" ca="1" si="159"/>
        <v>0</v>
      </c>
      <c r="AS61" s="270">
        <f t="shared" ca="1" si="159"/>
        <v>0</v>
      </c>
      <c r="AT61" s="270">
        <f t="shared" ca="1" si="159"/>
        <v>0</v>
      </c>
      <c r="AU61" s="270">
        <f t="shared" ca="1" si="159"/>
        <v>0</v>
      </c>
      <c r="AW61" s="83" t="s">
        <v>1924</v>
      </c>
      <c r="AX61" s="84">
        <f>VLOOKUP(AE61,_general!$A$65:$B$73,2,FALSE)+$AX$4</f>
        <v>33</v>
      </c>
      <c r="AY61" s="85">
        <f t="shared" ref="AY61:BE97" ca="1" si="235">INDIRECT(ADDRESS($AX61,AY$2,1,,"Weightings"))</f>
        <v>0.33966801518625572</v>
      </c>
      <c r="AZ61" s="85">
        <f t="shared" ca="1" si="235"/>
        <v>0.45721599300532823</v>
      </c>
      <c r="BA61" s="85">
        <f t="shared" ca="1" si="235"/>
        <v>0.16</v>
      </c>
      <c r="BB61" s="85">
        <f t="shared" ca="1" si="235"/>
        <v>0.1</v>
      </c>
      <c r="BC61" s="85">
        <f t="shared" ca="1" si="235"/>
        <v>0.16</v>
      </c>
      <c r="BD61" s="85">
        <f t="shared" ca="1" si="235"/>
        <v>0.34643472948635995</v>
      </c>
      <c r="BE61" s="85">
        <f t="shared" ca="1" si="235"/>
        <v>0.1142857142857143</v>
      </c>
      <c r="BG61" s="128">
        <f t="shared" ca="1" si="213"/>
        <v>0</v>
      </c>
      <c r="BH61" s="128">
        <f t="shared" ca="1" si="214"/>
        <v>0</v>
      </c>
      <c r="BI61" s="128">
        <f t="shared" ca="1" si="215"/>
        <v>0</v>
      </c>
      <c r="BJ61" s="128">
        <f t="shared" ca="1" si="216"/>
        <v>0</v>
      </c>
      <c r="BK61" s="128">
        <f t="shared" ca="1" si="217"/>
        <v>0</v>
      </c>
      <c r="BL61" s="128">
        <f t="shared" ca="1" si="218"/>
        <v>0</v>
      </c>
      <c r="BM61" s="128">
        <f t="shared" ca="1" si="219"/>
        <v>0</v>
      </c>
      <c r="BO61" s="128">
        <f t="shared" si="220"/>
        <v>0</v>
      </c>
      <c r="BP61" s="128">
        <f t="shared" si="221"/>
        <v>0</v>
      </c>
      <c r="BQ61" s="128">
        <f t="shared" si="222"/>
        <v>0</v>
      </c>
      <c r="BR61" s="128">
        <f t="shared" si="223"/>
        <v>0</v>
      </c>
      <c r="BS61" s="128">
        <f t="shared" si="224"/>
        <v>0</v>
      </c>
      <c r="BT61" s="128">
        <f t="shared" si="225"/>
        <v>0</v>
      </c>
      <c r="BU61" s="128">
        <f t="shared" si="226"/>
        <v>0</v>
      </c>
      <c r="BV61" s="128"/>
      <c r="BW61" s="277">
        <f t="shared" ca="1" si="87"/>
        <v>0</v>
      </c>
      <c r="BX61" s="277">
        <f t="shared" ca="1" si="88"/>
        <v>0</v>
      </c>
      <c r="BY61" s="277">
        <f t="shared" ca="1" si="89"/>
        <v>0</v>
      </c>
      <c r="BZ61" s="277">
        <f t="shared" ca="1" si="90"/>
        <v>0</v>
      </c>
      <c r="CA61" s="277">
        <f t="shared" ca="1" si="91"/>
        <v>0</v>
      </c>
      <c r="CB61" s="277">
        <f t="shared" ca="1" si="92"/>
        <v>0</v>
      </c>
      <c r="CC61" s="277">
        <f t="shared" ca="1" si="93"/>
        <v>0</v>
      </c>
      <c r="CD61" s="128"/>
      <c r="CE61" s="129">
        <f t="shared" si="94"/>
        <v>46</v>
      </c>
      <c r="CF61" s="86">
        <f t="shared" ca="1" si="143"/>
        <v>0</v>
      </c>
      <c r="CG61" s="86">
        <f t="shared" ca="1" si="144"/>
        <v>0</v>
      </c>
      <c r="CH61" s="86">
        <f t="shared" ca="1" si="145"/>
        <v>0</v>
      </c>
      <c r="CI61" s="86">
        <f t="shared" ca="1" si="146"/>
        <v>0</v>
      </c>
      <c r="CJ61" s="86">
        <f t="shared" ca="1" si="147"/>
        <v>0</v>
      </c>
      <c r="CK61" s="86">
        <f t="shared" ca="1" si="148"/>
        <v>0</v>
      </c>
      <c r="CL61" s="86">
        <f t="shared" ca="1" si="149"/>
        <v>0</v>
      </c>
      <c r="CM61" s="87"/>
      <c r="CN61" s="82" t="str">
        <f t="shared" si="227"/>
        <v>H</v>
      </c>
      <c r="CO61" s="82">
        <f t="shared" ca="1" si="209"/>
        <v>171</v>
      </c>
      <c r="CP61" s="270">
        <f t="shared" ca="1" si="210"/>
        <v>0</v>
      </c>
      <c r="CQ61" s="270">
        <f t="shared" ca="1" si="210"/>
        <v>0</v>
      </c>
      <c r="CR61" s="270">
        <f t="shared" ca="1" si="210"/>
        <v>0</v>
      </c>
      <c r="CS61" s="270">
        <f t="shared" ca="1" si="210"/>
        <v>0</v>
      </c>
      <c r="CT61" s="270">
        <f t="shared" ca="1" si="210"/>
        <v>0</v>
      </c>
      <c r="CU61" s="270">
        <f t="shared" ca="1" si="210"/>
        <v>0</v>
      </c>
      <c r="CV61" s="270">
        <f t="shared" ca="1" si="210"/>
        <v>0</v>
      </c>
      <c r="CW61" s="87"/>
      <c r="CX61" s="86">
        <f t="shared" ca="1" si="228"/>
        <v>0</v>
      </c>
      <c r="CY61" s="86">
        <f t="shared" ca="1" si="229"/>
        <v>0</v>
      </c>
      <c r="CZ61" s="86">
        <f t="shared" ca="1" si="230"/>
        <v>0</v>
      </c>
      <c r="DA61" s="86">
        <f t="shared" ca="1" si="231"/>
        <v>0</v>
      </c>
      <c r="DB61" s="86">
        <f t="shared" ca="1" si="232"/>
        <v>0</v>
      </c>
      <c r="DC61" s="86">
        <f t="shared" ca="1" si="233"/>
        <v>0</v>
      </c>
      <c r="DD61" s="86">
        <f t="shared" ca="1" si="234"/>
        <v>0</v>
      </c>
      <c r="DE61" s="192">
        <f t="shared" si="150"/>
        <v>46</v>
      </c>
      <c r="DF61" s="86">
        <f t="shared" ca="1" si="151"/>
        <v>0</v>
      </c>
      <c r="DG61" s="86">
        <f t="shared" ca="1" si="152"/>
        <v>0</v>
      </c>
      <c r="DH61" s="86">
        <f t="shared" ca="1" si="153"/>
        <v>0</v>
      </c>
      <c r="DI61" s="86">
        <f t="shared" ca="1" si="154"/>
        <v>0</v>
      </c>
      <c r="DJ61" s="86">
        <f t="shared" ca="1" si="155"/>
        <v>0</v>
      </c>
      <c r="DK61" s="86">
        <f t="shared" ca="1" si="156"/>
        <v>0</v>
      </c>
      <c r="DL61" s="86">
        <f t="shared" ca="1" si="157"/>
        <v>0</v>
      </c>
      <c r="FD61" s="22"/>
      <c r="FE61" s="22"/>
    </row>
    <row r="62" spans="1:161" ht="30.25" thickBot="1" x14ac:dyDescent="0.9">
      <c r="B62" s="379" t="str">
        <f>overview_of_services!B60</f>
        <v>H-E3</v>
      </c>
      <c r="C62" s="246" t="str">
        <f>overview_of_services!C60</f>
        <v>User defined service group 3</v>
      </c>
      <c r="D62" s="249" t="str">
        <f>overview_of_services!D60</f>
        <v>User defined smart ready service 3</v>
      </c>
      <c r="E62" s="268">
        <f>IF($H$2="A",overview_of_services!J60,IF($H$2="B",overview_of_services!K60,overview_of_services!L60))</f>
        <v>0</v>
      </c>
      <c r="F62" s="268">
        <f>IF('Building Information'!$G$48="","",'Building Information'!$G$48)</f>
        <v>1</v>
      </c>
      <c r="G62" s="268">
        <f>overview_of_services!N60</f>
        <v>0</v>
      </c>
      <c r="H62" s="419"/>
      <c r="I62" s="372">
        <v>1</v>
      </c>
      <c r="J62" s="269"/>
      <c r="K62" s="125">
        <v>1</v>
      </c>
      <c r="L62" s="247"/>
      <c r="M62" s="124">
        <f t="shared" si="211"/>
        <v>0</v>
      </c>
      <c r="N62" s="395" t="str">
        <f>IF(AND(U62=1,NOT(F62=2),OR(J62="",J62&lt;0,J62&gt;AC62,AND(M62&gt;0,OR(L62="",L62&lt;0,L62&gt;AC62)),K62&gt;1,K62&lt;0)),_general!$A$83,"")</f>
        <v/>
      </c>
      <c r="O62" s="56" t="str">
        <f>VLOOKUP($B62,overview_of_services!$B$4:$I$111,4,)</f>
        <v>User defined level 1-0</v>
      </c>
      <c r="P62" s="56" t="str">
        <f>VLOOKUP($B62,overview_of_services!$B$4:$I$111,5,)</f>
        <v>User defined level 1-1</v>
      </c>
      <c r="Q62" s="56" t="str">
        <f>VLOOKUP($B62,overview_of_services!$B$4:$I$111,6,)</f>
        <v>User defined level 1-2</v>
      </c>
      <c r="R62" s="56" t="str">
        <f>VLOOKUP($B62,overview_of_services!$B$4:$I$111,7,)</f>
        <v>User defined level 1-3</v>
      </c>
      <c r="S62" s="56" t="str">
        <f>VLOOKUP($B62,overview_of_services!$B$4:$I$111,8,)</f>
        <v>User defined level 1-4</v>
      </c>
      <c r="T62" s="377">
        <f t="shared" si="32"/>
        <v>0</v>
      </c>
      <c r="U62" s="380">
        <f t="shared" si="67"/>
        <v>0</v>
      </c>
      <c r="X62" s="259"/>
      <c r="Y62" s="260"/>
      <c r="Z62" s="345">
        <f t="shared" si="68"/>
        <v>0</v>
      </c>
      <c r="AA62" s="270">
        <f t="shared" si="69"/>
        <v>0</v>
      </c>
      <c r="AB62" s="270">
        <f t="shared" si="70"/>
        <v>0</v>
      </c>
      <c r="AC62" s="82">
        <f t="shared" si="140"/>
        <v>4</v>
      </c>
      <c r="AD62" s="82">
        <f t="shared" si="212"/>
        <v>0</v>
      </c>
      <c r="AE62" s="76" t="str">
        <f>VLOOKUP($B62,overview_of_services!$B$4:$R$111,$AE$2,FALSE)</f>
        <v>H</v>
      </c>
      <c r="AF62" s="82">
        <f t="shared" ca="1" si="141"/>
        <v>185</v>
      </c>
      <c r="AG62" s="270">
        <f t="shared" ca="1" si="158"/>
        <v>0</v>
      </c>
      <c r="AH62" s="270">
        <f t="shared" ca="1" si="158"/>
        <v>0</v>
      </c>
      <c r="AI62" s="270">
        <f t="shared" ca="1" si="158"/>
        <v>0</v>
      </c>
      <c r="AJ62" s="270">
        <f t="shared" ca="1" si="158"/>
        <v>0</v>
      </c>
      <c r="AK62" s="270">
        <f t="shared" ca="1" si="158"/>
        <v>0</v>
      </c>
      <c r="AL62" s="270">
        <f t="shared" ca="1" si="158"/>
        <v>0</v>
      </c>
      <c r="AM62" s="270">
        <f t="shared" ca="1" si="158"/>
        <v>0</v>
      </c>
      <c r="AN62" s="270">
        <f t="shared" ca="1" si="142"/>
        <v>185</v>
      </c>
      <c r="AO62" s="270">
        <f t="shared" ca="1" si="159"/>
        <v>0</v>
      </c>
      <c r="AP62" s="270">
        <f t="shared" ca="1" si="159"/>
        <v>0</v>
      </c>
      <c r="AQ62" s="270">
        <f t="shared" ca="1" si="159"/>
        <v>0</v>
      </c>
      <c r="AR62" s="270">
        <f t="shared" ca="1" si="159"/>
        <v>0</v>
      </c>
      <c r="AS62" s="270">
        <f t="shared" ca="1" si="159"/>
        <v>0</v>
      </c>
      <c r="AT62" s="270">
        <f t="shared" ca="1" si="159"/>
        <v>0</v>
      </c>
      <c r="AU62" s="270">
        <f t="shared" ca="1" si="159"/>
        <v>0</v>
      </c>
      <c r="AW62" s="83" t="s">
        <v>1924</v>
      </c>
      <c r="AX62" s="84">
        <f>VLOOKUP(AE62,_general!$A$65:$B$73,2,FALSE)+$AX$4</f>
        <v>33</v>
      </c>
      <c r="AY62" s="85">
        <f t="shared" ca="1" si="235"/>
        <v>0.33966801518625572</v>
      </c>
      <c r="AZ62" s="85">
        <f t="shared" ca="1" si="235"/>
        <v>0.45721599300532823</v>
      </c>
      <c r="BA62" s="85">
        <f t="shared" ca="1" si="235"/>
        <v>0.16</v>
      </c>
      <c r="BB62" s="85">
        <f t="shared" ca="1" si="235"/>
        <v>0.1</v>
      </c>
      <c r="BC62" s="85">
        <f t="shared" ca="1" si="235"/>
        <v>0.16</v>
      </c>
      <c r="BD62" s="85">
        <f t="shared" ca="1" si="235"/>
        <v>0.34643472948635995</v>
      </c>
      <c r="BE62" s="85">
        <f t="shared" ca="1" si="235"/>
        <v>0.1142857142857143</v>
      </c>
      <c r="BG62" s="128">
        <f t="shared" ca="1" si="213"/>
        <v>0</v>
      </c>
      <c r="BH62" s="128">
        <f t="shared" ca="1" si="214"/>
        <v>0</v>
      </c>
      <c r="BI62" s="128">
        <f t="shared" ca="1" si="215"/>
        <v>0</v>
      </c>
      <c r="BJ62" s="128">
        <f t="shared" ca="1" si="216"/>
        <v>0</v>
      </c>
      <c r="BK62" s="128">
        <f t="shared" ca="1" si="217"/>
        <v>0</v>
      </c>
      <c r="BL62" s="128">
        <f t="shared" ca="1" si="218"/>
        <v>0</v>
      </c>
      <c r="BM62" s="128">
        <f t="shared" ca="1" si="219"/>
        <v>0</v>
      </c>
      <c r="BO62" s="128">
        <f t="shared" si="220"/>
        <v>0</v>
      </c>
      <c r="BP62" s="128">
        <f t="shared" si="221"/>
        <v>0</v>
      </c>
      <c r="BQ62" s="128">
        <f t="shared" si="222"/>
        <v>0</v>
      </c>
      <c r="BR62" s="128">
        <f t="shared" si="223"/>
        <v>0</v>
      </c>
      <c r="BS62" s="128">
        <f t="shared" si="224"/>
        <v>0</v>
      </c>
      <c r="BT62" s="128">
        <f t="shared" si="225"/>
        <v>0</v>
      </c>
      <c r="BU62" s="128">
        <f t="shared" si="226"/>
        <v>0</v>
      </c>
      <c r="BV62" s="128"/>
      <c r="BW62" s="277">
        <f t="shared" ca="1" si="87"/>
        <v>0</v>
      </c>
      <c r="BX62" s="277">
        <f t="shared" ca="1" si="88"/>
        <v>0</v>
      </c>
      <c r="BY62" s="277">
        <f t="shared" ca="1" si="89"/>
        <v>0</v>
      </c>
      <c r="BZ62" s="277">
        <f t="shared" ca="1" si="90"/>
        <v>0</v>
      </c>
      <c r="CA62" s="277">
        <f t="shared" ca="1" si="91"/>
        <v>0</v>
      </c>
      <c r="CB62" s="277">
        <f t="shared" ca="1" si="92"/>
        <v>0</v>
      </c>
      <c r="CC62" s="277">
        <f t="shared" ca="1" si="93"/>
        <v>0</v>
      </c>
      <c r="CD62" s="128"/>
      <c r="CE62" s="129">
        <f t="shared" si="94"/>
        <v>46</v>
      </c>
      <c r="CF62" s="86">
        <f t="shared" ca="1" si="143"/>
        <v>0</v>
      </c>
      <c r="CG62" s="86">
        <f t="shared" ca="1" si="144"/>
        <v>0</v>
      </c>
      <c r="CH62" s="86">
        <f t="shared" ca="1" si="145"/>
        <v>0</v>
      </c>
      <c r="CI62" s="86">
        <f t="shared" ca="1" si="146"/>
        <v>0</v>
      </c>
      <c r="CJ62" s="86">
        <f t="shared" ca="1" si="147"/>
        <v>0</v>
      </c>
      <c r="CK62" s="86">
        <f t="shared" ca="1" si="148"/>
        <v>0</v>
      </c>
      <c r="CL62" s="86">
        <f t="shared" ca="1" si="149"/>
        <v>0</v>
      </c>
      <c r="CM62" s="87"/>
      <c r="CN62" s="82" t="str">
        <f t="shared" si="227"/>
        <v>H</v>
      </c>
      <c r="CO62" s="82">
        <f t="shared" ca="1" si="209"/>
        <v>185</v>
      </c>
      <c r="CP62" s="270">
        <f t="shared" ca="1" si="210"/>
        <v>0</v>
      </c>
      <c r="CQ62" s="270">
        <f t="shared" ca="1" si="210"/>
        <v>0</v>
      </c>
      <c r="CR62" s="270">
        <f t="shared" ca="1" si="210"/>
        <v>0</v>
      </c>
      <c r="CS62" s="270">
        <f t="shared" ca="1" si="210"/>
        <v>0</v>
      </c>
      <c r="CT62" s="270">
        <f t="shared" ca="1" si="210"/>
        <v>0</v>
      </c>
      <c r="CU62" s="270">
        <f t="shared" ca="1" si="210"/>
        <v>0</v>
      </c>
      <c r="CV62" s="270">
        <f t="shared" ca="1" si="210"/>
        <v>0</v>
      </c>
      <c r="CW62" s="87"/>
      <c r="CX62" s="86">
        <f t="shared" ca="1" si="228"/>
        <v>0</v>
      </c>
      <c r="CY62" s="86">
        <f t="shared" ca="1" si="229"/>
        <v>0</v>
      </c>
      <c r="CZ62" s="86">
        <f t="shared" ca="1" si="230"/>
        <v>0</v>
      </c>
      <c r="DA62" s="86">
        <f t="shared" ca="1" si="231"/>
        <v>0</v>
      </c>
      <c r="DB62" s="86">
        <f t="shared" ca="1" si="232"/>
        <v>0</v>
      </c>
      <c r="DC62" s="86">
        <f t="shared" ca="1" si="233"/>
        <v>0</v>
      </c>
      <c r="DD62" s="86">
        <f t="shared" ca="1" si="234"/>
        <v>0</v>
      </c>
      <c r="DE62" s="192">
        <f t="shared" si="150"/>
        <v>46</v>
      </c>
      <c r="DF62" s="86">
        <f t="shared" ca="1" si="151"/>
        <v>0</v>
      </c>
      <c r="DG62" s="86">
        <f t="shared" ca="1" si="152"/>
        <v>0</v>
      </c>
      <c r="DH62" s="86">
        <f t="shared" ca="1" si="153"/>
        <v>0</v>
      </c>
      <c r="DI62" s="86">
        <f t="shared" ca="1" si="154"/>
        <v>0</v>
      </c>
      <c r="DJ62" s="86">
        <f t="shared" ca="1" si="155"/>
        <v>0</v>
      </c>
      <c r="DK62" s="86">
        <f t="shared" ca="1" si="156"/>
        <v>0</v>
      </c>
      <c r="DL62" s="86">
        <f t="shared" ca="1" si="157"/>
        <v>0</v>
      </c>
      <c r="FD62" s="22"/>
      <c r="FE62" s="22"/>
    </row>
    <row r="63" spans="1:161" ht="30.25" thickBot="1" x14ac:dyDescent="0.9">
      <c r="B63" s="379" t="str">
        <f>overview_of_services!B61</f>
        <v>H-E4</v>
      </c>
      <c r="C63" s="246" t="str">
        <f>overview_of_services!C61</f>
        <v>User defined service group 4</v>
      </c>
      <c r="D63" s="249" t="str">
        <f>overview_of_services!D61</f>
        <v>User defined smart ready service 4</v>
      </c>
      <c r="E63" s="268">
        <f>IF($H$2="A",overview_of_services!J61,IF($H$2="B",overview_of_services!K61,overview_of_services!L61))</f>
        <v>0</v>
      </c>
      <c r="F63" s="268">
        <f>IF('Building Information'!$G$48="","",'Building Information'!$G$48)</f>
        <v>1</v>
      </c>
      <c r="G63" s="268">
        <f>overview_of_services!N61</f>
        <v>0</v>
      </c>
      <c r="H63" s="419"/>
      <c r="I63" s="372">
        <v>1</v>
      </c>
      <c r="J63" s="269"/>
      <c r="K63" s="125">
        <v>1</v>
      </c>
      <c r="L63" s="247"/>
      <c r="M63" s="124">
        <f t="shared" si="211"/>
        <v>0</v>
      </c>
      <c r="N63" s="395" t="str">
        <f>IF(AND(U63=1,NOT(F63=2),OR(J63="",J63&lt;0,J63&gt;AC63,AND(M63&gt;0,OR(L63="",L63&lt;0,L63&gt;AC63)),K63&gt;1,K63&lt;0)),_general!$A$83,"")</f>
        <v/>
      </c>
      <c r="O63" s="56" t="str">
        <f>VLOOKUP($B63,overview_of_services!$B$4:$I$111,4,)</f>
        <v>User defined level 1-0</v>
      </c>
      <c r="P63" s="56" t="str">
        <f>VLOOKUP($B63,overview_of_services!$B$4:$I$111,5,)</f>
        <v>User defined level 1-1</v>
      </c>
      <c r="Q63" s="56" t="str">
        <f>VLOOKUP($B63,overview_of_services!$B$4:$I$111,6,)</f>
        <v>User defined level 1-2</v>
      </c>
      <c r="R63" s="56" t="str">
        <f>VLOOKUP($B63,overview_of_services!$B$4:$I$111,7,)</f>
        <v>User defined level 1-3</v>
      </c>
      <c r="S63" s="56" t="str">
        <f>VLOOKUP($B63,overview_of_services!$B$4:$I$111,8,)</f>
        <v>User defined level 1-4</v>
      </c>
      <c r="T63" s="377">
        <f t="shared" si="32"/>
        <v>0</v>
      </c>
      <c r="U63" s="380">
        <f t="shared" si="67"/>
        <v>0</v>
      </c>
      <c r="X63" s="259"/>
      <c r="Y63" s="260"/>
      <c r="Z63" s="345">
        <f t="shared" si="68"/>
        <v>0</v>
      </c>
      <c r="AA63" s="270">
        <f t="shared" si="69"/>
        <v>0</v>
      </c>
      <c r="AB63" s="270">
        <f t="shared" si="70"/>
        <v>0</v>
      </c>
      <c r="AC63" s="82">
        <f t="shared" si="140"/>
        <v>4</v>
      </c>
      <c r="AD63" s="82">
        <f t="shared" si="212"/>
        <v>0</v>
      </c>
      <c r="AE63" s="76" t="str">
        <f>VLOOKUP($B63,overview_of_services!$B$4:$R$111,$AE$2,FALSE)</f>
        <v>H</v>
      </c>
      <c r="AF63" s="82">
        <f t="shared" ca="1" si="141"/>
        <v>199</v>
      </c>
      <c r="AG63" s="270">
        <f t="shared" ca="1" si="158"/>
        <v>0</v>
      </c>
      <c r="AH63" s="270">
        <f t="shared" ca="1" si="158"/>
        <v>0</v>
      </c>
      <c r="AI63" s="270">
        <f t="shared" ca="1" si="158"/>
        <v>0</v>
      </c>
      <c r="AJ63" s="270">
        <f t="shared" ca="1" si="158"/>
        <v>0</v>
      </c>
      <c r="AK63" s="270">
        <f t="shared" ca="1" si="158"/>
        <v>0</v>
      </c>
      <c r="AL63" s="270">
        <f t="shared" ca="1" si="158"/>
        <v>0</v>
      </c>
      <c r="AM63" s="270">
        <f t="shared" ca="1" si="158"/>
        <v>0</v>
      </c>
      <c r="AN63" s="270">
        <f t="shared" ca="1" si="142"/>
        <v>199</v>
      </c>
      <c r="AO63" s="270">
        <f t="shared" ca="1" si="159"/>
        <v>0</v>
      </c>
      <c r="AP63" s="270">
        <f t="shared" ca="1" si="159"/>
        <v>0</v>
      </c>
      <c r="AQ63" s="270">
        <f t="shared" ca="1" si="159"/>
        <v>0</v>
      </c>
      <c r="AR63" s="270">
        <f t="shared" ca="1" si="159"/>
        <v>0</v>
      </c>
      <c r="AS63" s="270">
        <f t="shared" ca="1" si="159"/>
        <v>0</v>
      </c>
      <c r="AT63" s="270">
        <f t="shared" ca="1" si="159"/>
        <v>0</v>
      </c>
      <c r="AU63" s="270">
        <f t="shared" ca="1" si="159"/>
        <v>0</v>
      </c>
      <c r="AW63" s="83" t="s">
        <v>1924</v>
      </c>
      <c r="AX63" s="84">
        <f>VLOOKUP(AE63,_general!$A$65:$B$73,2,FALSE)+$AX$4</f>
        <v>33</v>
      </c>
      <c r="AY63" s="85">
        <f t="shared" ca="1" si="235"/>
        <v>0.33966801518625572</v>
      </c>
      <c r="AZ63" s="85">
        <f t="shared" ca="1" si="235"/>
        <v>0.45721599300532823</v>
      </c>
      <c r="BA63" s="85">
        <f t="shared" ca="1" si="235"/>
        <v>0.16</v>
      </c>
      <c r="BB63" s="85">
        <f t="shared" ca="1" si="235"/>
        <v>0.1</v>
      </c>
      <c r="BC63" s="85">
        <f t="shared" ca="1" si="235"/>
        <v>0.16</v>
      </c>
      <c r="BD63" s="85">
        <f t="shared" ca="1" si="235"/>
        <v>0.34643472948635995</v>
      </c>
      <c r="BE63" s="85">
        <f t="shared" ca="1" si="235"/>
        <v>0.1142857142857143</v>
      </c>
      <c r="BG63" s="128">
        <f t="shared" ca="1" si="213"/>
        <v>0</v>
      </c>
      <c r="BH63" s="128">
        <f t="shared" ca="1" si="214"/>
        <v>0</v>
      </c>
      <c r="BI63" s="128">
        <f t="shared" ca="1" si="215"/>
        <v>0</v>
      </c>
      <c r="BJ63" s="128">
        <f t="shared" ca="1" si="216"/>
        <v>0</v>
      </c>
      <c r="BK63" s="128">
        <f t="shared" ca="1" si="217"/>
        <v>0</v>
      </c>
      <c r="BL63" s="128">
        <f t="shared" ca="1" si="218"/>
        <v>0</v>
      </c>
      <c r="BM63" s="128">
        <f t="shared" ca="1" si="219"/>
        <v>0</v>
      </c>
      <c r="BO63" s="128">
        <f t="shared" si="220"/>
        <v>0</v>
      </c>
      <c r="BP63" s="128">
        <f t="shared" si="221"/>
        <v>0</v>
      </c>
      <c r="BQ63" s="128">
        <f t="shared" si="222"/>
        <v>0</v>
      </c>
      <c r="BR63" s="128">
        <f t="shared" si="223"/>
        <v>0</v>
      </c>
      <c r="BS63" s="128">
        <f t="shared" si="224"/>
        <v>0</v>
      </c>
      <c r="BT63" s="128">
        <f t="shared" si="225"/>
        <v>0</v>
      </c>
      <c r="BU63" s="128">
        <f t="shared" si="226"/>
        <v>0</v>
      </c>
      <c r="BV63" s="128"/>
      <c r="BW63" s="277">
        <f t="shared" ca="1" si="87"/>
        <v>0</v>
      </c>
      <c r="BX63" s="277">
        <f t="shared" ca="1" si="88"/>
        <v>0</v>
      </c>
      <c r="BY63" s="277">
        <f t="shared" ca="1" si="89"/>
        <v>0</v>
      </c>
      <c r="BZ63" s="277">
        <f t="shared" ca="1" si="90"/>
        <v>0</v>
      </c>
      <c r="CA63" s="277">
        <f t="shared" ca="1" si="91"/>
        <v>0</v>
      </c>
      <c r="CB63" s="277">
        <f t="shared" ca="1" si="92"/>
        <v>0</v>
      </c>
      <c r="CC63" s="277">
        <f t="shared" ca="1" si="93"/>
        <v>0</v>
      </c>
      <c r="CD63" s="128"/>
      <c r="CE63" s="129">
        <f t="shared" si="94"/>
        <v>46</v>
      </c>
      <c r="CF63" s="86">
        <f t="shared" ca="1" si="143"/>
        <v>0</v>
      </c>
      <c r="CG63" s="86">
        <f t="shared" ca="1" si="144"/>
        <v>0</v>
      </c>
      <c r="CH63" s="86">
        <f t="shared" ca="1" si="145"/>
        <v>0</v>
      </c>
      <c r="CI63" s="86">
        <f t="shared" ca="1" si="146"/>
        <v>0</v>
      </c>
      <c r="CJ63" s="86">
        <f t="shared" ca="1" si="147"/>
        <v>0</v>
      </c>
      <c r="CK63" s="86">
        <f t="shared" ca="1" si="148"/>
        <v>0</v>
      </c>
      <c r="CL63" s="86">
        <f t="shared" ca="1" si="149"/>
        <v>0</v>
      </c>
      <c r="CM63" s="87"/>
      <c r="CN63" s="82" t="str">
        <f t="shared" si="227"/>
        <v>H</v>
      </c>
      <c r="CO63" s="82">
        <f t="shared" ca="1" si="209"/>
        <v>199</v>
      </c>
      <c r="CP63" s="270">
        <f t="shared" ca="1" si="210"/>
        <v>0</v>
      </c>
      <c r="CQ63" s="270">
        <f t="shared" ca="1" si="210"/>
        <v>0</v>
      </c>
      <c r="CR63" s="270">
        <f t="shared" ca="1" si="210"/>
        <v>0</v>
      </c>
      <c r="CS63" s="270">
        <f t="shared" ca="1" si="210"/>
        <v>0</v>
      </c>
      <c r="CT63" s="270">
        <f t="shared" ca="1" si="210"/>
        <v>0</v>
      </c>
      <c r="CU63" s="270">
        <f t="shared" ca="1" si="210"/>
        <v>0</v>
      </c>
      <c r="CV63" s="270">
        <f t="shared" ca="1" si="210"/>
        <v>0</v>
      </c>
      <c r="CW63" s="87"/>
      <c r="CX63" s="86">
        <f t="shared" ca="1" si="228"/>
        <v>0</v>
      </c>
      <c r="CY63" s="86">
        <f t="shared" ca="1" si="229"/>
        <v>0</v>
      </c>
      <c r="CZ63" s="86">
        <f t="shared" ca="1" si="230"/>
        <v>0</v>
      </c>
      <c r="DA63" s="86">
        <f t="shared" ca="1" si="231"/>
        <v>0</v>
      </c>
      <c r="DB63" s="86">
        <f t="shared" ca="1" si="232"/>
        <v>0</v>
      </c>
      <c r="DC63" s="86">
        <f t="shared" ca="1" si="233"/>
        <v>0</v>
      </c>
      <c r="DD63" s="86">
        <f t="shared" ca="1" si="234"/>
        <v>0</v>
      </c>
      <c r="DE63" s="192">
        <f t="shared" si="150"/>
        <v>46</v>
      </c>
      <c r="DF63" s="86">
        <f t="shared" ca="1" si="151"/>
        <v>0</v>
      </c>
      <c r="DG63" s="86">
        <f t="shared" ca="1" si="152"/>
        <v>0</v>
      </c>
      <c r="DH63" s="86">
        <f t="shared" ca="1" si="153"/>
        <v>0</v>
      </c>
      <c r="DI63" s="86">
        <f t="shared" ca="1" si="154"/>
        <v>0</v>
      </c>
      <c r="DJ63" s="86">
        <f t="shared" ca="1" si="155"/>
        <v>0</v>
      </c>
      <c r="DK63" s="86">
        <f t="shared" ca="1" si="156"/>
        <v>0</v>
      </c>
      <c r="DL63" s="86">
        <f t="shared" ca="1" si="157"/>
        <v>0</v>
      </c>
      <c r="FD63" s="22"/>
      <c r="FE63" s="22"/>
    </row>
    <row r="64" spans="1:161" ht="30.25" thickBot="1" x14ac:dyDescent="0.9">
      <c r="B64" s="379" t="str">
        <f>overview_of_services!B62</f>
        <v>H-E5</v>
      </c>
      <c r="C64" s="246" t="str">
        <f>overview_of_services!C62</f>
        <v>User defined service group 5</v>
      </c>
      <c r="D64" s="249" t="str">
        <f>overview_of_services!D62</f>
        <v>User defined smart ready service 5</v>
      </c>
      <c r="E64" s="268">
        <f>IF($H$2="A",overview_of_services!J62,IF($H$2="B",overview_of_services!K62,overview_of_services!L62))</f>
        <v>0</v>
      </c>
      <c r="F64" s="268">
        <f>IF('Building Information'!$G$48="","",'Building Information'!$G$48)</f>
        <v>1</v>
      </c>
      <c r="G64" s="268">
        <f>overview_of_services!N62</f>
        <v>0</v>
      </c>
      <c r="H64" s="419"/>
      <c r="I64" s="372">
        <v>1</v>
      </c>
      <c r="J64" s="269"/>
      <c r="K64" s="125">
        <v>1</v>
      </c>
      <c r="L64" s="247"/>
      <c r="M64" s="124">
        <f t="shared" si="211"/>
        <v>0</v>
      </c>
      <c r="N64" s="395" t="str">
        <f>IF(AND(U64=1,NOT(F64=2),OR(J64="",J64&lt;0,J64&gt;AC64,AND(M64&gt;0,OR(L64="",L64&lt;0,L64&gt;AC64)),K64&gt;1,K64&lt;0)),_general!$A$83,"")</f>
        <v/>
      </c>
      <c r="O64" s="56" t="str">
        <f>VLOOKUP($B64,overview_of_services!$B$4:$I$111,4,)</f>
        <v>User defined level 1-0</v>
      </c>
      <c r="P64" s="56" t="str">
        <f>VLOOKUP($B64,overview_of_services!$B$4:$I$111,5,)</f>
        <v>User defined level 1-1</v>
      </c>
      <c r="Q64" s="56" t="str">
        <f>VLOOKUP($B64,overview_of_services!$B$4:$I$111,6,)</f>
        <v>User defined level 1-2</v>
      </c>
      <c r="R64" s="56" t="str">
        <f>VLOOKUP($B64,overview_of_services!$B$4:$I$111,7,)</f>
        <v>User defined level 1-3</v>
      </c>
      <c r="S64" s="56" t="str">
        <f>VLOOKUP($B64,overview_of_services!$B$4:$I$111,8,)</f>
        <v>User defined level 1-4</v>
      </c>
      <c r="T64" s="377">
        <f t="shared" si="32"/>
        <v>0</v>
      </c>
      <c r="U64" s="380">
        <f t="shared" si="67"/>
        <v>0</v>
      </c>
      <c r="X64" s="259"/>
      <c r="Y64" s="260"/>
      <c r="Z64" s="345">
        <f t="shared" si="68"/>
        <v>0</v>
      </c>
      <c r="AA64" s="270">
        <f t="shared" si="69"/>
        <v>0</v>
      </c>
      <c r="AB64" s="270">
        <f t="shared" si="70"/>
        <v>0</v>
      </c>
      <c r="AC64" s="82">
        <f t="shared" si="140"/>
        <v>4</v>
      </c>
      <c r="AD64" s="82">
        <f t="shared" si="212"/>
        <v>0</v>
      </c>
      <c r="AE64" s="76" t="str">
        <f>VLOOKUP($B64,overview_of_services!$B$4:$R$111,$AE$2,FALSE)</f>
        <v>H</v>
      </c>
      <c r="AF64" s="82">
        <f t="shared" ca="1" si="141"/>
        <v>213</v>
      </c>
      <c r="AG64" s="270">
        <f t="shared" ca="1" si="158"/>
        <v>0</v>
      </c>
      <c r="AH64" s="270">
        <f t="shared" ca="1" si="158"/>
        <v>0</v>
      </c>
      <c r="AI64" s="270">
        <f t="shared" ca="1" si="158"/>
        <v>0</v>
      </c>
      <c r="AJ64" s="270">
        <f t="shared" ca="1" si="158"/>
        <v>0</v>
      </c>
      <c r="AK64" s="270">
        <f t="shared" ca="1" si="158"/>
        <v>0</v>
      </c>
      <c r="AL64" s="270">
        <f t="shared" ca="1" si="158"/>
        <v>0</v>
      </c>
      <c r="AM64" s="270">
        <f t="shared" ca="1" si="158"/>
        <v>0</v>
      </c>
      <c r="AN64" s="270">
        <f t="shared" ca="1" si="142"/>
        <v>213</v>
      </c>
      <c r="AO64" s="270">
        <f t="shared" ca="1" si="159"/>
        <v>0</v>
      </c>
      <c r="AP64" s="270">
        <f t="shared" ca="1" si="159"/>
        <v>0</v>
      </c>
      <c r="AQ64" s="270">
        <f t="shared" ca="1" si="159"/>
        <v>0</v>
      </c>
      <c r="AR64" s="270">
        <f t="shared" ca="1" si="159"/>
        <v>0</v>
      </c>
      <c r="AS64" s="270">
        <f t="shared" ca="1" si="159"/>
        <v>0</v>
      </c>
      <c r="AT64" s="270">
        <f t="shared" ca="1" si="159"/>
        <v>0</v>
      </c>
      <c r="AU64" s="270">
        <f t="shared" ca="1" si="159"/>
        <v>0</v>
      </c>
      <c r="AW64" s="83" t="s">
        <v>1924</v>
      </c>
      <c r="AX64" s="84">
        <f>VLOOKUP(AE64,_general!$A$65:$B$73,2,FALSE)+$AX$4</f>
        <v>33</v>
      </c>
      <c r="AY64" s="85">
        <f t="shared" ca="1" si="235"/>
        <v>0.33966801518625572</v>
      </c>
      <c r="AZ64" s="85">
        <f t="shared" ca="1" si="235"/>
        <v>0.45721599300532823</v>
      </c>
      <c r="BA64" s="85">
        <f t="shared" ca="1" si="235"/>
        <v>0.16</v>
      </c>
      <c r="BB64" s="85">
        <f t="shared" ca="1" si="235"/>
        <v>0.1</v>
      </c>
      <c r="BC64" s="85">
        <f t="shared" ca="1" si="235"/>
        <v>0.16</v>
      </c>
      <c r="BD64" s="85">
        <f t="shared" ca="1" si="235"/>
        <v>0.34643472948635995</v>
      </c>
      <c r="BE64" s="85">
        <f t="shared" ca="1" si="235"/>
        <v>0.1142857142857143</v>
      </c>
      <c r="BG64" s="128">
        <f t="shared" ca="1" si="213"/>
        <v>0</v>
      </c>
      <c r="BH64" s="128">
        <f t="shared" ca="1" si="214"/>
        <v>0</v>
      </c>
      <c r="BI64" s="128">
        <f t="shared" ca="1" si="215"/>
        <v>0</v>
      </c>
      <c r="BJ64" s="128">
        <f t="shared" ca="1" si="216"/>
        <v>0</v>
      </c>
      <c r="BK64" s="128">
        <f t="shared" ca="1" si="217"/>
        <v>0</v>
      </c>
      <c r="BL64" s="128">
        <f t="shared" ca="1" si="218"/>
        <v>0</v>
      </c>
      <c r="BM64" s="128">
        <f t="shared" ca="1" si="219"/>
        <v>0</v>
      </c>
      <c r="BO64" s="128">
        <f t="shared" si="220"/>
        <v>0</v>
      </c>
      <c r="BP64" s="128">
        <f t="shared" si="221"/>
        <v>0</v>
      </c>
      <c r="BQ64" s="128">
        <f t="shared" si="222"/>
        <v>0</v>
      </c>
      <c r="BR64" s="128">
        <f t="shared" si="223"/>
        <v>0</v>
      </c>
      <c r="BS64" s="128">
        <f t="shared" si="224"/>
        <v>0</v>
      </c>
      <c r="BT64" s="128">
        <f t="shared" si="225"/>
        <v>0</v>
      </c>
      <c r="BU64" s="128">
        <f t="shared" si="226"/>
        <v>0</v>
      </c>
      <c r="BV64" s="128"/>
      <c r="BW64" s="277">
        <f t="shared" ca="1" si="87"/>
        <v>0</v>
      </c>
      <c r="BX64" s="277">
        <f t="shared" ca="1" si="88"/>
        <v>0</v>
      </c>
      <c r="BY64" s="277">
        <f t="shared" ca="1" si="89"/>
        <v>0</v>
      </c>
      <c r="BZ64" s="277">
        <f t="shared" ca="1" si="90"/>
        <v>0</v>
      </c>
      <c r="CA64" s="277">
        <f t="shared" ca="1" si="91"/>
        <v>0</v>
      </c>
      <c r="CB64" s="277">
        <f t="shared" ca="1" si="92"/>
        <v>0</v>
      </c>
      <c r="CC64" s="277">
        <f t="shared" ca="1" si="93"/>
        <v>0</v>
      </c>
      <c r="CD64" s="128"/>
      <c r="CE64" s="129">
        <f t="shared" si="94"/>
        <v>46</v>
      </c>
      <c r="CF64" s="86">
        <f t="shared" ca="1" si="143"/>
        <v>0</v>
      </c>
      <c r="CG64" s="86">
        <f t="shared" ca="1" si="144"/>
        <v>0</v>
      </c>
      <c r="CH64" s="86">
        <f t="shared" ca="1" si="145"/>
        <v>0</v>
      </c>
      <c r="CI64" s="86">
        <f t="shared" ca="1" si="146"/>
        <v>0</v>
      </c>
      <c r="CJ64" s="86">
        <f t="shared" ca="1" si="147"/>
        <v>0</v>
      </c>
      <c r="CK64" s="86">
        <f t="shared" ca="1" si="148"/>
        <v>0</v>
      </c>
      <c r="CL64" s="86">
        <f t="shared" ca="1" si="149"/>
        <v>0</v>
      </c>
      <c r="CM64" s="87"/>
      <c r="CN64" s="82" t="str">
        <f t="shared" si="227"/>
        <v>H</v>
      </c>
      <c r="CO64" s="82">
        <f t="shared" ca="1" si="209"/>
        <v>213</v>
      </c>
      <c r="CP64" s="270">
        <f t="shared" ca="1" si="210"/>
        <v>0</v>
      </c>
      <c r="CQ64" s="270">
        <f t="shared" ca="1" si="210"/>
        <v>0</v>
      </c>
      <c r="CR64" s="270">
        <f t="shared" ca="1" si="210"/>
        <v>0</v>
      </c>
      <c r="CS64" s="270">
        <f t="shared" ca="1" si="210"/>
        <v>0</v>
      </c>
      <c r="CT64" s="270">
        <f t="shared" ca="1" si="210"/>
        <v>0</v>
      </c>
      <c r="CU64" s="270">
        <f t="shared" ca="1" si="210"/>
        <v>0</v>
      </c>
      <c r="CV64" s="270">
        <f t="shared" ca="1" si="210"/>
        <v>0</v>
      </c>
      <c r="CW64" s="87"/>
      <c r="CX64" s="86">
        <f t="shared" ca="1" si="228"/>
        <v>0</v>
      </c>
      <c r="CY64" s="86">
        <f t="shared" ca="1" si="229"/>
        <v>0</v>
      </c>
      <c r="CZ64" s="86">
        <f t="shared" ca="1" si="230"/>
        <v>0</v>
      </c>
      <c r="DA64" s="86">
        <f t="shared" ca="1" si="231"/>
        <v>0</v>
      </c>
      <c r="DB64" s="86">
        <f t="shared" ca="1" si="232"/>
        <v>0</v>
      </c>
      <c r="DC64" s="86">
        <f t="shared" ca="1" si="233"/>
        <v>0</v>
      </c>
      <c r="DD64" s="86">
        <f t="shared" ca="1" si="234"/>
        <v>0</v>
      </c>
      <c r="DE64" s="192">
        <f t="shared" si="150"/>
        <v>46</v>
      </c>
      <c r="DF64" s="86">
        <f t="shared" ca="1" si="151"/>
        <v>0</v>
      </c>
      <c r="DG64" s="86">
        <f t="shared" ca="1" si="152"/>
        <v>0</v>
      </c>
      <c r="DH64" s="86">
        <f t="shared" ca="1" si="153"/>
        <v>0</v>
      </c>
      <c r="DI64" s="86">
        <f t="shared" ca="1" si="154"/>
        <v>0</v>
      </c>
      <c r="DJ64" s="86">
        <f t="shared" ca="1" si="155"/>
        <v>0</v>
      </c>
      <c r="DK64" s="86">
        <f t="shared" ca="1" si="156"/>
        <v>0</v>
      </c>
      <c r="DL64" s="86">
        <f t="shared" ca="1" si="157"/>
        <v>0</v>
      </c>
      <c r="FD64" s="22"/>
      <c r="FE64" s="22"/>
    </row>
    <row r="65" spans="2:161" ht="30.25" thickBot="1" x14ac:dyDescent="0.9">
      <c r="B65" s="70" t="str">
        <f>overview_of_services!B63</f>
        <v>DHW-E1</v>
      </c>
      <c r="C65" s="246" t="str">
        <f>overview_of_services!C63</f>
        <v>User defined service group 6</v>
      </c>
      <c r="D65" s="249" t="str">
        <f>overview_of_services!D63</f>
        <v>User defined smart ready service 6</v>
      </c>
      <c r="E65" s="268">
        <f>IF($H$2="A",overview_of_services!J63,IF($H$2="B",overview_of_services!K63,overview_of_services!L63))</f>
        <v>0</v>
      </c>
      <c r="F65" s="268">
        <f>IF('Building Information'!$G$49="","",'Building Information'!$G$49)</f>
        <v>1</v>
      </c>
      <c r="G65" s="268">
        <f>overview_of_services!N63</f>
        <v>0</v>
      </c>
      <c r="H65" s="419"/>
      <c r="I65" s="372">
        <v>1</v>
      </c>
      <c r="J65" s="269"/>
      <c r="K65" s="125">
        <v>1</v>
      </c>
      <c r="L65" s="247"/>
      <c r="M65" s="124">
        <f t="shared" si="211"/>
        <v>0</v>
      </c>
      <c r="N65" s="395" t="str">
        <f>IF(AND(U65=1,NOT(F65=2),OR(J65="",J65&lt;0,J65&gt;AC65,AND(M65&gt;0,OR(L65="",L65&lt;0,L65&gt;AC65)),K65&gt;1,K65&lt;0)),_general!$A$83,"")</f>
        <v/>
      </c>
      <c r="O65" s="56" t="str">
        <f>VLOOKUP($B65,overview_of_services!$B$4:$I$111,4,)</f>
        <v>User defined level 1-0</v>
      </c>
      <c r="P65" s="56" t="str">
        <f>VLOOKUP($B65,overview_of_services!$B$4:$I$111,5,)</f>
        <v>User defined level 1-1</v>
      </c>
      <c r="Q65" s="56" t="str">
        <f>VLOOKUP($B65,overview_of_services!$B$4:$I$111,6,)</f>
        <v>User defined level 1-2</v>
      </c>
      <c r="R65" s="56" t="str">
        <f>VLOOKUP($B65,overview_of_services!$B$4:$I$111,7,)</f>
        <v>User defined level 1-3</v>
      </c>
      <c r="S65" s="56" t="str">
        <f>VLOOKUP($B65,overview_of_services!$B$4:$I$111,8,)</f>
        <v>User defined level 1-4</v>
      </c>
      <c r="T65" s="377">
        <f t="shared" si="32"/>
        <v>0</v>
      </c>
      <c r="U65" s="380">
        <f t="shared" si="67"/>
        <v>0</v>
      </c>
      <c r="X65" s="259"/>
      <c r="Y65" s="260"/>
      <c r="Z65" s="345">
        <f t="shared" si="68"/>
        <v>0</v>
      </c>
      <c r="AA65" s="270">
        <f t="shared" si="69"/>
        <v>0</v>
      </c>
      <c r="AB65" s="270">
        <f t="shared" si="70"/>
        <v>0</v>
      </c>
      <c r="AC65" s="82">
        <f t="shared" si="140"/>
        <v>4</v>
      </c>
      <c r="AD65" s="82">
        <f t="shared" si="212"/>
        <v>0</v>
      </c>
      <c r="AE65" s="76" t="str">
        <f>VLOOKUP($B65,overview_of_services!$B$4:$R$111,$AE$2,FALSE)</f>
        <v>DHW</v>
      </c>
      <c r="AF65" s="82">
        <f t="shared" ca="1" si="141"/>
        <v>83</v>
      </c>
      <c r="AG65" s="270">
        <f t="shared" ca="1" si="158"/>
        <v>0</v>
      </c>
      <c r="AH65" s="270">
        <f t="shared" ca="1" si="158"/>
        <v>0</v>
      </c>
      <c r="AI65" s="270">
        <f t="shared" ca="1" si="158"/>
        <v>0</v>
      </c>
      <c r="AJ65" s="270">
        <f t="shared" ca="1" si="158"/>
        <v>0</v>
      </c>
      <c r="AK65" s="270">
        <f t="shared" ca="1" si="158"/>
        <v>0</v>
      </c>
      <c r="AL65" s="270">
        <f t="shared" ca="1" si="158"/>
        <v>0</v>
      </c>
      <c r="AM65" s="270">
        <f t="shared" ca="1" si="158"/>
        <v>0</v>
      </c>
      <c r="AN65" s="270">
        <f t="shared" ca="1" si="142"/>
        <v>83</v>
      </c>
      <c r="AO65" s="270">
        <f t="shared" ca="1" si="159"/>
        <v>0</v>
      </c>
      <c r="AP65" s="270">
        <f t="shared" ca="1" si="159"/>
        <v>0</v>
      </c>
      <c r="AQ65" s="270">
        <f t="shared" ca="1" si="159"/>
        <v>0</v>
      </c>
      <c r="AR65" s="270">
        <f t="shared" ca="1" si="159"/>
        <v>0</v>
      </c>
      <c r="AS65" s="270">
        <f t="shared" ca="1" si="159"/>
        <v>0</v>
      </c>
      <c r="AT65" s="270">
        <f t="shared" ca="1" si="159"/>
        <v>0</v>
      </c>
      <c r="AU65" s="270">
        <f t="shared" ca="1" si="159"/>
        <v>0</v>
      </c>
      <c r="AW65" s="83" t="s">
        <v>1924</v>
      </c>
      <c r="AX65" s="84">
        <f>VLOOKUP(AE65,_general!$A$65:$B$73,2,FALSE)+$AX$4</f>
        <v>34</v>
      </c>
      <c r="AY65" s="85">
        <f t="shared" ca="1" si="235"/>
        <v>7.6210440038600072E-2</v>
      </c>
      <c r="AZ65" s="85">
        <f t="shared" ca="1" si="235"/>
        <v>0.10258437786823887</v>
      </c>
      <c r="BA65" s="85">
        <f t="shared" ca="1" si="235"/>
        <v>0</v>
      </c>
      <c r="BB65" s="85">
        <f t="shared" ca="1" si="235"/>
        <v>0.1</v>
      </c>
      <c r="BC65" s="85">
        <f t="shared" ca="1" si="235"/>
        <v>0</v>
      </c>
      <c r="BD65" s="85">
        <f t="shared" ca="1" si="235"/>
        <v>7.7728670343987102E-2</v>
      </c>
      <c r="BE65" s="85">
        <f t="shared" ca="1" si="235"/>
        <v>0.1142857142857143</v>
      </c>
      <c r="BG65" s="128">
        <f t="shared" ca="1" si="213"/>
        <v>0</v>
      </c>
      <c r="BH65" s="128">
        <f t="shared" ca="1" si="214"/>
        <v>0</v>
      </c>
      <c r="BI65" s="128">
        <f t="shared" ca="1" si="215"/>
        <v>0</v>
      </c>
      <c r="BJ65" s="128">
        <f t="shared" ca="1" si="216"/>
        <v>0</v>
      </c>
      <c r="BK65" s="128">
        <f t="shared" ca="1" si="217"/>
        <v>0</v>
      </c>
      <c r="BL65" s="128">
        <f t="shared" ca="1" si="218"/>
        <v>0</v>
      </c>
      <c r="BM65" s="128">
        <f t="shared" ca="1" si="219"/>
        <v>0</v>
      </c>
      <c r="BO65" s="128">
        <f t="shared" si="220"/>
        <v>0</v>
      </c>
      <c r="BP65" s="128">
        <f t="shared" si="221"/>
        <v>0</v>
      </c>
      <c r="BQ65" s="128">
        <f t="shared" si="222"/>
        <v>0</v>
      </c>
      <c r="BR65" s="128">
        <f t="shared" si="223"/>
        <v>0</v>
      </c>
      <c r="BS65" s="128">
        <f t="shared" si="224"/>
        <v>0</v>
      </c>
      <c r="BT65" s="128">
        <f t="shared" si="225"/>
        <v>0</v>
      </c>
      <c r="BU65" s="128">
        <f t="shared" si="226"/>
        <v>0</v>
      </c>
      <c r="BV65" s="128"/>
      <c r="BW65" s="277">
        <f t="shared" ca="1" si="87"/>
        <v>0</v>
      </c>
      <c r="BX65" s="277">
        <f t="shared" ca="1" si="88"/>
        <v>0</v>
      </c>
      <c r="BY65" s="277">
        <f t="shared" ca="1" si="89"/>
        <v>0</v>
      </c>
      <c r="BZ65" s="277">
        <f t="shared" ca="1" si="90"/>
        <v>0</v>
      </c>
      <c r="CA65" s="277">
        <f t="shared" ca="1" si="91"/>
        <v>0</v>
      </c>
      <c r="CB65" s="277">
        <f t="shared" ca="1" si="92"/>
        <v>0</v>
      </c>
      <c r="CC65" s="277">
        <f t="shared" ca="1" si="93"/>
        <v>0</v>
      </c>
      <c r="CD65" s="128"/>
      <c r="CE65" s="129">
        <f t="shared" si="94"/>
        <v>46</v>
      </c>
      <c r="CF65" s="86">
        <f t="shared" ca="1" si="143"/>
        <v>0</v>
      </c>
      <c r="CG65" s="86">
        <f t="shared" ca="1" si="144"/>
        <v>0</v>
      </c>
      <c r="CH65" s="86">
        <f t="shared" ca="1" si="145"/>
        <v>0</v>
      </c>
      <c r="CI65" s="86">
        <f t="shared" ca="1" si="146"/>
        <v>0</v>
      </c>
      <c r="CJ65" s="86">
        <f t="shared" ca="1" si="147"/>
        <v>0</v>
      </c>
      <c r="CK65" s="86">
        <f t="shared" ca="1" si="148"/>
        <v>0</v>
      </c>
      <c r="CL65" s="86">
        <f t="shared" ca="1" si="149"/>
        <v>0</v>
      </c>
      <c r="CM65" s="87"/>
      <c r="CN65" s="82" t="str">
        <f t="shared" si="227"/>
        <v>DHW</v>
      </c>
      <c r="CO65" s="82">
        <f t="shared" ca="1" si="209"/>
        <v>83</v>
      </c>
      <c r="CP65" s="270">
        <f t="shared" ca="1" si="210"/>
        <v>0</v>
      </c>
      <c r="CQ65" s="270">
        <f t="shared" ca="1" si="210"/>
        <v>0</v>
      </c>
      <c r="CR65" s="270">
        <f t="shared" ca="1" si="210"/>
        <v>0</v>
      </c>
      <c r="CS65" s="270">
        <f t="shared" ca="1" si="210"/>
        <v>0</v>
      </c>
      <c r="CT65" s="270">
        <f t="shared" ca="1" si="210"/>
        <v>0</v>
      </c>
      <c r="CU65" s="270">
        <f t="shared" ca="1" si="210"/>
        <v>0</v>
      </c>
      <c r="CV65" s="270">
        <f t="shared" ca="1" si="210"/>
        <v>0</v>
      </c>
      <c r="CW65" s="87"/>
      <c r="CX65" s="86">
        <f t="shared" ca="1" si="228"/>
        <v>0</v>
      </c>
      <c r="CY65" s="86">
        <f t="shared" ca="1" si="229"/>
        <v>0</v>
      </c>
      <c r="CZ65" s="86">
        <f t="shared" ca="1" si="230"/>
        <v>0</v>
      </c>
      <c r="DA65" s="86">
        <f t="shared" ca="1" si="231"/>
        <v>0</v>
      </c>
      <c r="DB65" s="86">
        <f t="shared" ca="1" si="232"/>
        <v>0</v>
      </c>
      <c r="DC65" s="86">
        <f t="shared" ca="1" si="233"/>
        <v>0</v>
      </c>
      <c r="DD65" s="86">
        <f t="shared" ca="1" si="234"/>
        <v>0</v>
      </c>
      <c r="DE65" s="192">
        <f t="shared" si="150"/>
        <v>46</v>
      </c>
      <c r="DF65" s="86">
        <f t="shared" ca="1" si="151"/>
        <v>0</v>
      </c>
      <c r="DG65" s="86">
        <f t="shared" ca="1" si="152"/>
        <v>0</v>
      </c>
      <c r="DH65" s="86">
        <f t="shared" ca="1" si="153"/>
        <v>0</v>
      </c>
      <c r="DI65" s="86">
        <f t="shared" ca="1" si="154"/>
        <v>0</v>
      </c>
      <c r="DJ65" s="86">
        <f t="shared" ca="1" si="155"/>
        <v>0</v>
      </c>
      <c r="DK65" s="86">
        <f t="shared" ca="1" si="156"/>
        <v>0</v>
      </c>
      <c r="DL65" s="86">
        <f t="shared" ca="1" si="157"/>
        <v>0</v>
      </c>
      <c r="FD65" s="22"/>
      <c r="FE65" s="22"/>
    </row>
    <row r="66" spans="2:161" ht="30.25" thickBot="1" x14ac:dyDescent="0.9">
      <c r="B66" s="70" t="str">
        <f>overview_of_services!B64</f>
        <v>DHW-E2</v>
      </c>
      <c r="C66" s="246" t="str">
        <f>overview_of_services!C64</f>
        <v>User defined service group 7</v>
      </c>
      <c r="D66" s="249" t="str">
        <f>overview_of_services!D64</f>
        <v>User defined smart ready service 7</v>
      </c>
      <c r="E66" s="268">
        <f>IF($H$2="A",overview_of_services!J64,IF($H$2="B",overview_of_services!K64,overview_of_services!L64))</f>
        <v>0</v>
      </c>
      <c r="F66" s="268">
        <f>IF('Building Information'!$G$49="","",'Building Information'!$G$49)</f>
        <v>1</v>
      </c>
      <c r="G66" s="268">
        <f>overview_of_services!N64</f>
        <v>0</v>
      </c>
      <c r="H66" s="419"/>
      <c r="I66" s="372">
        <v>1</v>
      </c>
      <c r="J66" s="269"/>
      <c r="K66" s="125">
        <v>1</v>
      </c>
      <c r="L66" s="247"/>
      <c r="M66" s="124">
        <f t="shared" si="211"/>
        <v>0</v>
      </c>
      <c r="N66" s="395" t="str">
        <f>IF(AND(U66=1,NOT(F66=2),OR(J66="",J66&lt;0,J66&gt;AC66,AND(M66&gt;0,OR(L66="",L66&lt;0,L66&gt;AC66)),K66&gt;1,K66&lt;0)),_general!$A$83,"")</f>
        <v/>
      </c>
      <c r="O66" s="56" t="str">
        <f>VLOOKUP($B66,overview_of_services!$B$4:$I$111,4,)</f>
        <v>User defined level 1-0</v>
      </c>
      <c r="P66" s="56" t="str">
        <f>VLOOKUP($B66,overview_of_services!$B$4:$I$111,5,)</f>
        <v>User defined level 1-1</v>
      </c>
      <c r="Q66" s="56" t="str">
        <f>VLOOKUP($B66,overview_of_services!$B$4:$I$111,6,)</f>
        <v>User defined level 1-2</v>
      </c>
      <c r="R66" s="56" t="str">
        <f>VLOOKUP($B66,overview_of_services!$B$4:$I$111,7,)</f>
        <v>User defined level 1-3</v>
      </c>
      <c r="S66" s="56" t="str">
        <f>VLOOKUP($B66,overview_of_services!$B$4:$I$111,8,)</f>
        <v>User defined level 1-4</v>
      </c>
      <c r="T66" s="377">
        <f t="shared" si="32"/>
        <v>0</v>
      </c>
      <c r="U66" s="380">
        <f t="shared" si="67"/>
        <v>0</v>
      </c>
      <c r="X66" s="259"/>
      <c r="Y66" s="260"/>
      <c r="Z66" s="345">
        <f t="shared" si="68"/>
        <v>0</v>
      </c>
      <c r="AA66" s="270">
        <f t="shared" si="69"/>
        <v>0</v>
      </c>
      <c r="AB66" s="270">
        <f t="shared" si="70"/>
        <v>0</v>
      </c>
      <c r="AC66" s="82">
        <f t="shared" si="140"/>
        <v>4</v>
      </c>
      <c r="AD66" s="82">
        <f t="shared" si="212"/>
        <v>0</v>
      </c>
      <c r="AE66" s="76" t="str">
        <f>VLOOKUP($B66,overview_of_services!$B$4:$R$111,$AE$2,FALSE)</f>
        <v>DHW</v>
      </c>
      <c r="AF66" s="82">
        <f t="shared" ca="1" si="141"/>
        <v>97</v>
      </c>
      <c r="AG66" s="270">
        <f t="shared" ca="1" si="158"/>
        <v>0</v>
      </c>
      <c r="AH66" s="270">
        <f t="shared" ca="1" si="158"/>
        <v>0</v>
      </c>
      <c r="AI66" s="270">
        <f t="shared" ca="1" si="158"/>
        <v>0</v>
      </c>
      <c r="AJ66" s="270">
        <f t="shared" ca="1" si="158"/>
        <v>0</v>
      </c>
      <c r="AK66" s="270">
        <f t="shared" ca="1" si="158"/>
        <v>0</v>
      </c>
      <c r="AL66" s="270">
        <f t="shared" ca="1" si="158"/>
        <v>0</v>
      </c>
      <c r="AM66" s="270">
        <f t="shared" ca="1" si="158"/>
        <v>0</v>
      </c>
      <c r="AN66" s="270">
        <f t="shared" ca="1" si="142"/>
        <v>97</v>
      </c>
      <c r="AO66" s="270">
        <f t="shared" ca="1" si="159"/>
        <v>0</v>
      </c>
      <c r="AP66" s="270">
        <f t="shared" ca="1" si="159"/>
        <v>0</v>
      </c>
      <c r="AQ66" s="270">
        <f t="shared" ca="1" si="159"/>
        <v>0</v>
      </c>
      <c r="AR66" s="270">
        <f t="shared" ca="1" si="159"/>
        <v>0</v>
      </c>
      <c r="AS66" s="270">
        <f t="shared" ca="1" si="159"/>
        <v>0</v>
      </c>
      <c r="AT66" s="270">
        <f t="shared" ca="1" si="159"/>
        <v>0</v>
      </c>
      <c r="AU66" s="270">
        <f t="shared" ca="1" si="159"/>
        <v>0</v>
      </c>
      <c r="AW66" s="83" t="s">
        <v>1924</v>
      </c>
      <c r="AX66" s="84">
        <f>VLOOKUP(AE66,_general!$A$65:$B$73,2,FALSE)+$AX$4</f>
        <v>34</v>
      </c>
      <c r="AY66" s="85">
        <f t="shared" ca="1" si="235"/>
        <v>7.6210440038600072E-2</v>
      </c>
      <c r="AZ66" s="85">
        <f t="shared" ca="1" si="235"/>
        <v>0.10258437786823887</v>
      </c>
      <c r="BA66" s="85">
        <f t="shared" ca="1" si="235"/>
        <v>0</v>
      </c>
      <c r="BB66" s="85">
        <f t="shared" ca="1" si="235"/>
        <v>0.1</v>
      </c>
      <c r="BC66" s="85">
        <f t="shared" ca="1" si="235"/>
        <v>0</v>
      </c>
      <c r="BD66" s="85">
        <f t="shared" ca="1" si="235"/>
        <v>7.7728670343987102E-2</v>
      </c>
      <c r="BE66" s="85">
        <f t="shared" ca="1" si="235"/>
        <v>0.1142857142857143</v>
      </c>
      <c r="BG66" s="128">
        <f t="shared" ca="1" si="213"/>
        <v>0</v>
      </c>
      <c r="BH66" s="128">
        <f t="shared" ca="1" si="214"/>
        <v>0</v>
      </c>
      <c r="BI66" s="128">
        <f t="shared" ca="1" si="215"/>
        <v>0</v>
      </c>
      <c r="BJ66" s="128">
        <f t="shared" ca="1" si="216"/>
        <v>0</v>
      </c>
      <c r="BK66" s="128">
        <f t="shared" ca="1" si="217"/>
        <v>0</v>
      </c>
      <c r="BL66" s="128">
        <f t="shared" ca="1" si="218"/>
        <v>0</v>
      </c>
      <c r="BM66" s="128">
        <f t="shared" ca="1" si="219"/>
        <v>0</v>
      </c>
      <c r="BO66" s="128">
        <f t="shared" si="220"/>
        <v>0</v>
      </c>
      <c r="BP66" s="128">
        <f t="shared" si="221"/>
        <v>0</v>
      </c>
      <c r="BQ66" s="128">
        <f t="shared" si="222"/>
        <v>0</v>
      </c>
      <c r="BR66" s="128">
        <f t="shared" si="223"/>
        <v>0</v>
      </c>
      <c r="BS66" s="128">
        <f t="shared" si="224"/>
        <v>0</v>
      </c>
      <c r="BT66" s="128">
        <f t="shared" si="225"/>
        <v>0</v>
      </c>
      <c r="BU66" s="128">
        <f t="shared" si="226"/>
        <v>0</v>
      </c>
      <c r="BV66" s="128"/>
      <c r="BW66" s="277">
        <f t="shared" ca="1" si="87"/>
        <v>0</v>
      </c>
      <c r="BX66" s="277">
        <f t="shared" ca="1" si="88"/>
        <v>0</v>
      </c>
      <c r="BY66" s="277">
        <f t="shared" ca="1" si="89"/>
        <v>0</v>
      </c>
      <c r="BZ66" s="277">
        <f t="shared" ca="1" si="90"/>
        <v>0</v>
      </c>
      <c r="CA66" s="277">
        <f t="shared" ca="1" si="91"/>
        <v>0</v>
      </c>
      <c r="CB66" s="277">
        <f t="shared" ca="1" si="92"/>
        <v>0</v>
      </c>
      <c r="CC66" s="277">
        <f t="shared" ca="1" si="93"/>
        <v>0</v>
      </c>
      <c r="CD66" s="128"/>
      <c r="CE66" s="129">
        <f t="shared" si="94"/>
        <v>46</v>
      </c>
      <c r="CF66" s="86">
        <f t="shared" ca="1" si="143"/>
        <v>0</v>
      </c>
      <c r="CG66" s="86">
        <f t="shared" ca="1" si="144"/>
        <v>0</v>
      </c>
      <c r="CH66" s="86">
        <f t="shared" ca="1" si="145"/>
        <v>0</v>
      </c>
      <c r="CI66" s="86">
        <f t="shared" ca="1" si="146"/>
        <v>0</v>
      </c>
      <c r="CJ66" s="86">
        <f t="shared" ca="1" si="147"/>
        <v>0</v>
      </c>
      <c r="CK66" s="86">
        <f t="shared" ca="1" si="148"/>
        <v>0</v>
      </c>
      <c r="CL66" s="86">
        <f t="shared" ca="1" si="149"/>
        <v>0</v>
      </c>
      <c r="CM66" s="87"/>
      <c r="CN66" s="82" t="str">
        <f t="shared" si="227"/>
        <v>DHW</v>
      </c>
      <c r="CO66" s="82">
        <f t="shared" ca="1" si="209"/>
        <v>97</v>
      </c>
      <c r="CP66" s="270">
        <f t="shared" ref="CP66:CV75" ca="1" si="236">IF(OR($T66=1,AND($F66=2,$E66=1,$G66=1)),INDIRECT(ADDRESS($CO66,CP$2,1,,$CN66)),0)</f>
        <v>0</v>
      </c>
      <c r="CQ66" s="270">
        <f t="shared" ca="1" si="236"/>
        <v>0</v>
      </c>
      <c r="CR66" s="270">
        <f t="shared" ca="1" si="236"/>
        <v>0</v>
      </c>
      <c r="CS66" s="270">
        <f t="shared" ca="1" si="236"/>
        <v>0</v>
      </c>
      <c r="CT66" s="270">
        <f t="shared" ca="1" si="236"/>
        <v>0</v>
      </c>
      <c r="CU66" s="270">
        <f t="shared" ca="1" si="236"/>
        <v>0</v>
      </c>
      <c r="CV66" s="270">
        <f t="shared" ca="1" si="236"/>
        <v>0</v>
      </c>
      <c r="CW66" s="87"/>
      <c r="CX66" s="86">
        <f t="shared" ca="1" si="228"/>
        <v>0</v>
      </c>
      <c r="CY66" s="86">
        <f t="shared" ca="1" si="229"/>
        <v>0</v>
      </c>
      <c r="CZ66" s="86">
        <f t="shared" ca="1" si="230"/>
        <v>0</v>
      </c>
      <c r="DA66" s="86">
        <f t="shared" ca="1" si="231"/>
        <v>0</v>
      </c>
      <c r="DB66" s="86">
        <f t="shared" ca="1" si="232"/>
        <v>0</v>
      </c>
      <c r="DC66" s="86">
        <f t="shared" ca="1" si="233"/>
        <v>0</v>
      </c>
      <c r="DD66" s="86">
        <f t="shared" ca="1" si="234"/>
        <v>0</v>
      </c>
      <c r="DE66" s="192">
        <f t="shared" si="150"/>
        <v>46</v>
      </c>
      <c r="DF66" s="86">
        <f t="shared" ca="1" si="151"/>
        <v>0</v>
      </c>
      <c r="DG66" s="86">
        <f t="shared" ca="1" si="152"/>
        <v>0</v>
      </c>
      <c r="DH66" s="86">
        <f t="shared" ca="1" si="153"/>
        <v>0</v>
      </c>
      <c r="DI66" s="86">
        <f t="shared" ca="1" si="154"/>
        <v>0</v>
      </c>
      <c r="DJ66" s="86">
        <f t="shared" ca="1" si="155"/>
        <v>0</v>
      </c>
      <c r="DK66" s="86">
        <f t="shared" ca="1" si="156"/>
        <v>0</v>
      </c>
      <c r="DL66" s="86">
        <f t="shared" ca="1" si="157"/>
        <v>0</v>
      </c>
      <c r="FD66" s="22"/>
      <c r="FE66" s="22"/>
    </row>
    <row r="67" spans="2:161" ht="30.25" thickBot="1" x14ac:dyDescent="0.9">
      <c r="B67" s="70" t="str">
        <f>overview_of_services!B65</f>
        <v>DHW-E3</v>
      </c>
      <c r="C67" s="246" t="str">
        <f>overview_of_services!C65</f>
        <v>User defined service group 8</v>
      </c>
      <c r="D67" s="249" t="str">
        <f>overview_of_services!D65</f>
        <v>User defined smart ready service 8</v>
      </c>
      <c r="E67" s="268">
        <f>IF($H$2="A",overview_of_services!J65,IF($H$2="B",overview_of_services!K65,overview_of_services!L65))</f>
        <v>0</v>
      </c>
      <c r="F67" s="268">
        <f>IF('Building Information'!$G$49="","",'Building Information'!$G$49)</f>
        <v>1</v>
      </c>
      <c r="G67" s="268">
        <f>overview_of_services!N65</f>
        <v>0</v>
      </c>
      <c r="H67" s="419"/>
      <c r="I67" s="372">
        <v>1</v>
      </c>
      <c r="J67" s="269"/>
      <c r="K67" s="125">
        <v>1</v>
      </c>
      <c r="L67" s="247"/>
      <c r="M67" s="124">
        <f t="shared" si="211"/>
        <v>0</v>
      </c>
      <c r="N67" s="395" t="str">
        <f>IF(AND(U67=1,NOT(F67=2),OR(J67="",J67&lt;0,J67&gt;AC67,AND(M67&gt;0,OR(L67="",L67&lt;0,L67&gt;AC67)),K67&gt;1,K67&lt;0)),_general!$A$83,"")</f>
        <v/>
      </c>
      <c r="O67" s="56" t="str">
        <f>VLOOKUP($B67,overview_of_services!$B$4:$I$111,4,)</f>
        <v>User defined level 1-0</v>
      </c>
      <c r="P67" s="56" t="str">
        <f>VLOOKUP($B67,overview_of_services!$B$4:$I$111,5,)</f>
        <v>User defined level 1-1</v>
      </c>
      <c r="Q67" s="56" t="str">
        <f>VLOOKUP($B67,overview_of_services!$B$4:$I$111,6,)</f>
        <v>User defined level 1-2</v>
      </c>
      <c r="R67" s="56" t="str">
        <f>VLOOKUP($B67,overview_of_services!$B$4:$I$111,7,)</f>
        <v>User defined level 1-3</v>
      </c>
      <c r="S67" s="56" t="str">
        <f>VLOOKUP($B67,overview_of_services!$B$4:$I$111,8,)</f>
        <v>User defined level 1-4</v>
      </c>
      <c r="T67" s="377">
        <f t="shared" si="32"/>
        <v>0</v>
      </c>
      <c r="U67" s="380">
        <f t="shared" si="67"/>
        <v>0</v>
      </c>
      <c r="X67" s="259"/>
      <c r="Y67" s="260"/>
      <c r="Z67" s="345">
        <f t="shared" si="68"/>
        <v>0</v>
      </c>
      <c r="AA67" s="270">
        <f t="shared" si="69"/>
        <v>0</v>
      </c>
      <c r="AB67" s="270">
        <f t="shared" si="70"/>
        <v>0</v>
      </c>
      <c r="AC67" s="82">
        <f t="shared" si="140"/>
        <v>4</v>
      </c>
      <c r="AD67" s="82">
        <f t="shared" si="212"/>
        <v>0</v>
      </c>
      <c r="AE67" s="76" t="str">
        <f>VLOOKUP($B67,overview_of_services!$B$4:$R$111,$AE$2,FALSE)</f>
        <v>DHW</v>
      </c>
      <c r="AF67" s="82">
        <f t="shared" ca="1" si="141"/>
        <v>111</v>
      </c>
      <c r="AG67" s="270">
        <f t="shared" ca="1" si="158"/>
        <v>0</v>
      </c>
      <c r="AH67" s="270">
        <f t="shared" ca="1" si="158"/>
        <v>0</v>
      </c>
      <c r="AI67" s="270">
        <f t="shared" ca="1" si="158"/>
        <v>0</v>
      </c>
      <c r="AJ67" s="270">
        <f t="shared" ca="1" si="158"/>
        <v>0</v>
      </c>
      <c r="AK67" s="270">
        <f t="shared" ca="1" si="158"/>
        <v>0</v>
      </c>
      <c r="AL67" s="270">
        <f t="shared" ca="1" si="158"/>
        <v>0</v>
      </c>
      <c r="AM67" s="270">
        <f t="shared" ca="1" si="158"/>
        <v>0</v>
      </c>
      <c r="AN67" s="270">
        <f t="shared" ca="1" si="142"/>
        <v>111</v>
      </c>
      <c r="AO67" s="270">
        <f t="shared" ca="1" si="159"/>
        <v>0</v>
      </c>
      <c r="AP67" s="270">
        <f t="shared" ca="1" si="159"/>
        <v>0</v>
      </c>
      <c r="AQ67" s="270">
        <f t="shared" ca="1" si="159"/>
        <v>0</v>
      </c>
      <c r="AR67" s="270">
        <f t="shared" ca="1" si="159"/>
        <v>0</v>
      </c>
      <c r="AS67" s="270">
        <f t="shared" ca="1" si="159"/>
        <v>0</v>
      </c>
      <c r="AT67" s="270">
        <f t="shared" ca="1" si="159"/>
        <v>0</v>
      </c>
      <c r="AU67" s="270">
        <f t="shared" ca="1" si="159"/>
        <v>0</v>
      </c>
      <c r="AW67" s="83" t="s">
        <v>1924</v>
      </c>
      <c r="AX67" s="84">
        <f>VLOOKUP(AE67,_general!$A$65:$B$73,2,FALSE)+$AX$4</f>
        <v>34</v>
      </c>
      <c r="AY67" s="85">
        <f t="shared" ca="1" si="235"/>
        <v>7.6210440038600072E-2</v>
      </c>
      <c r="AZ67" s="85">
        <f t="shared" ca="1" si="235"/>
        <v>0.10258437786823887</v>
      </c>
      <c r="BA67" s="85">
        <f t="shared" ca="1" si="235"/>
        <v>0</v>
      </c>
      <c r="BB67" s="85">
        <f t="shared" ca="1" si="235"/>
        <v>0.1</v>
      </c>
      <c r="BC67" s="85">
        <f t="shared" ca="1" si="235"/>
        <v>0</v>
      </c>
      <c r="BD67" s="85">
        <f t="shared" ca="1" si="235"/>
        <v>7.7728670343987102E-2</v>
      </c>
      <c r="BE67" s="85">
        <f t="shared" ca="1" si="235"/>
        <v>0.1142857142857143</v>
      </c>
      <c r="BG67" s="128">
        <f t="shared" ca="1" si="213"/>
        <v>0</v>
      </c>
      <c r="BH67" s="128">
        <f t="shared" ca="1" si="214"/>
        <v>0</v>
      </c>
      <c r="BI67" s="128">
        <f t="shared" ca="1" si="215"/>
        <v>0</v>
      </c>
      <c r="BJ67" s="128">
        <f t="shared" ca="1" si="216"/>
        <v>0</v>
      </c>
      <c r="BK67" s="128">
        <f t="shared" ca="1" si="217"/>
        <v>0</v>
      </c>
      <c r="BL67" s="128">
        <f t="shared" ca="1" si="218"/>
        <v>0</v>
      </c>
      <c r="BM67" s="128">
        <f t="shared" ca="1" si="219"/>
        <v>0</v>
      </c>
      <c r="BO67" s="128">
        <f t="shared" si="220"/>
        <v>0</v>
      </c>
      <c r="BP67" s="128">
        <f t="shared" si="221"/>
        <v>0</v>
      </c>
      <c r="BQ67" s="128">
        <f t="shared" si="222"/>
        <v>0</v>
      </c>
      <c r="BR67" s="128">
        <f t="shared" si="223"/>
        <v>0</v>
      </c>
      <c r="BS67" s="128">
        <f t="shared" si="224"/>
        <v>0</v>
      </c>
      <c r="BT67" s="128">
        <f t="shared" si="225"/>
        <v>0</v>
      </c>
      <c r="BU67" s="128">
        <f t="shared" si="226"/>
        <v>0</v>
      </c>
      <c r="BV67" s="128"/>
      <c r="BW67" s="277">
        <f t="shared" ca="1" si="87"/>
        <v>0</v>
      </c>
      <c r="BX67" s="277">
        <f t="shared" ca="1" si="88"/>
        <v>0</v>
      </c>
      <c r="BY67" s="277">
        <f t="shared" ca="1" si="89"/>
        <v>0</v>
      </c>
      <c r="BZ67" s="277">
        <f t="shared" ca="1" si="90"/>
        <v>0</v>
      </c>
      <c r="CA67" s="277">
        <f t="shared" ca="1" si="91"/>
        <v>0</v>
      </c>
      <c r="CB67" s="277">
        <f t="shared" ca="1" si="92"/>
        <v>0</v>
      </c>
      <c r="CC67" s="277">
        <f t="shared" ca="1" si="93"/>
        <v>0</v>
      </c>
      <c r="CD67" s="128"/>
      <c r="CE67" s="129">
        <f t="shared" si="94"/>
        <v>46</v>
      </c>
      <c r="CF67" s="86">
        <f t="shared" ca="1" si="143"/>
        <v>0</v>
      </c>
      <c r="CG67" s="86">
        <f t="shared" ca="1" si="144"/>
        <v>0</v>
      </c>
      <c r="CH67" s="86">
        <f t="shared" ca="1" si="145"/>
        <v>0</v>
      </c>
      <c r="CI67" s="86">
        <f t="shared" ca="1" si="146"/>
        <v>0</v>
      </c>
      <c r="CJ67" s="86">
        <f t="shared" ca="1" si="147"/>
        <v>0</v>
      </c>
      <c r="CK67" s="86">
        <f t="shared" ca="1" si="148"/>
        <v>0</v>
      </c>
      <c r="CL67" s="86">
        <f t="shared" ca="1" si="149"/>
        <v>0</v>
      </c>
      <c r="CM67" s="87"/>
      <c r="CN67" s="82" t="str">
        <f t="shared" si="227"/>
        <v>DHW</v>
      </c>
      <c r="CO67" s="82">
        <f t="shared" ca="1" si="209"/>
        <v>111</v>
      </c>
      <c r="CP67" s="270">
        <f t="shared" ca="1" si="236"/>
        <v>0</v>
      </c>
      <c r="CQ67" s="270">
        <f t="shared" ca="1" si="236"/>
        <v>0</v>
      </c>
      <c r="CR67" s="270">
        <f t="shared" ca="1" si="236"/>
        <v>0</v>
      </c>
      <c r="CS67" s="270">
        <f t="shared" ca="1" si="236"/>
        <v>0</v>
      </c>
      <c r="CT67" s="270">
        <f t="shared" ca="1" si="236"/>
        <v>0</v>
      </c>
      <c r="CU67" s="270">
        <f t="shared" ca="1" si="236"/>
        <v>0</v>
      </c>
      <c r="CV67" s="270">
        <f t="shared" ca="1" si="236"/>
        <v>0</v>
      </c>
      <c r="CW67" s="87"/>
      <c r="CX67" s="86">
        <f t="shared" ca="1" si="228"/>
        <v>0</v>
      </c>
      <c r="CY67" s="86">
        <f t="shared" ca="1" si="229"/>
        <v>0</v>
      </c>
      <c r="CZ67" s="86">
        <f t="shared" ca="1" si="230"/>
        <v>0</v>
      </c>
      <c r="DA67" s="86">
        <f t="shared" ca="1" si="231"/>
        <v>0</v>
      </c>
      <c r="DB67" s="86">
        <f t="shared" ca="1" si="232"/>
        <v>0</v>
      </c>
      <c r="DC67" s="86">
        <f t="shared" ca="1" si="233"/>
        <v>0</v>
      </c>
      <c r="DD67" s="86">
        <f t="shared" ca="1" si="234"/>
        <v>0</v>
      </c>
      <c r="DE67" s="192">
        <f t="shared" si="150"/>
        <v>46</v>
      </c>
      <c r="DF67" s="86">
        <f t="shared" ca="1" si="151"/>
        <v>0</v>
      </c>
      <c r="DG67" s="86">
        <f t="shared" ca="1" si="152"/>
        <v>0</v>
      </c>
      <c r="DH67" s="86">
        <f t="shared" ca="1" si="153"/>
        <v>0</v>
      </c>
      <c r="DI67" s="86">
        <f t="shared" ca="1" si="154"/>
        <v>0</v>
      </c>
      <c r="DJ67" s="86">
        <f t="shared" ca="1" si="155"/>
        <v>0</v>
      </c>
      <c r="DK67" s="86">
        <f t="shared" ca="1" si="156"/>
        <v>0</v>
      </c>
      <c r="DL67" s="86">
        <f t="shared" ca="1" si="157"/>
        <v>0</v>
      </c>
      <c r="FD67" s="22"/>
      <c r="FE67" s="22"/>
    </row>
    <row r="68" spans="2:161" ht="30.25" thickBot="1" x14ac:dyDescent="0.9">
      <c r="B68" s="70" t="str">
        <f>overview_of_services!B66</f>
        <v>DHW-E4</v>
      </c>
      <c r="C68" s="246" t="str">
        <f>overview_of_services!C66</f>
        <v>User defined service group 9</v>
      </c>
      <c r="D68" s="249" t="str">
        <f>overview_of_services!D66</f>
        <v>User defined smart ready service 9</v>
      </c>
      <c r="E68" s="268">
        <f>IF($H$2="A",overview_of_services!J66,IF($H$2="B",overview_of_services!K66,overview_of_services!L66))</f>
        <v>0</v>
      </c>
      <c r="F68" s="268">
        <f>IF('Building Information'!$G$49="","",'Building Information'!$G$49)</f>
        <v>1</v>
      </c>
      <c r="G68" s="268">
        <f>overview_of_services!N66</f>
        <v>0</v>
      </c>
      <c r="H68" s="419"/>
      <c r="I68" s="372">
        <v>1</v>
      </c>
      <c r="J68" s="269"/>
      <c r="K68" s="125">
        <v>1</v>
      </c>
      <c r="L68" s="247"/>
      <c r="M68" s="124">
        <f t="shared" si="211"/>
        <v>0</v>
      </c>
      <c r="N68" s="395" t="str">
        <f>IF(AND(U68=1,NOT(F68=2),OR(J68="",J68&lt;0,J68&gt;AC68,AND(M68&gt;0,OR(L68="",L68&lt;0,L68&gt;AC68)),K68&gt;1,K68&lt;0)),_general!$A$83,"")</f>
        <v/>
      </c>
      <c r="O68" s="56" t="str">
        <f>VLOOKUP($B68,overview_of_services!$B$4:$I$111,4,)</f>
        <v>User defined level 1-0</v>
      </c>
      <c r="P68" s="56" t="str">
        <f>VLOOKUP($B68,overview_of_services!$B$4:$I$111,5,)</f>
        <v>User defined level 1-1</v>
      </c>
      <c r="Q68" s="56" t="str">
        <f>VLOOKUP($B68,overview_of_services!$B$4:$I$111,6,)</f>
        <v>User defined level 1-2</v>
      </c>
      <c r="R68" s="56" t="str">
        <f>VLOOKUP($B68,overview_of_services!$B$4:$I$111,7,)</f>
        <v>User defined level 1-3</v>
      </c>
      <c r="S68" s="56" t="str">
        <f>VLOOKUP($B68,overview_of_services!$B$4:$I$111,8,)</f>
        <v>User defined level 1-4</v>
      </c>
      <c r="T68" s="377">
        <f t="shared" si="32"/>
        <v>0</v>
      </c>
      <c r="U68" s="380">
        <f t="shared" si="67"/>
        <v>0</v>
      </c>
      <c r="X68" s="259"/>
      <c r="Y68" s="260"/>
      <c r="Z68" s="345">
        <f t="shared" si="68"/>
        <v>0</v>
      </c>
      <c r="AA68" s="270">
        <f t="shared" si="69"/>
        <v>0</v>
      </c>
      <c r="AB68" s="270">
        <f t="shared" si="70"/>
        <v>0</v>
      </c>
      <c r="AC68" s="82">
        <f t="shared" si="140"/>
        <v>4</v>
      </c>
      <c r="AD68" s="82">
        <f t="shared" si="212"/>
        <v>0</v>
      </c>
      <c r="AE68" s="76" t="str">
        <f>VLOOKUP($B68,overview_of_services!$B$4:$R$111,$AE$2,FALSE)</f>
        <v>DHW</v>
      </c>
      <c r="AF68" s="82">
        <f t="shared" ca="1" si="141"/>
        <v>125</v>
      </c>
      <c r="AG68" s="270">
        <f t="shared" ca="1" si="158"/>
        <v>0</v>
      </c>
      <c r="AH68" s="270">
        <f t="shared" ca="1" si="158"/>
        <v>0</v>
      </c>
      <c r="AI68" s="270">
        <f t="shared" ca="1" si="158"/>
        <v>0</v>
      </c>
      <c r="AJ68" s="270">
        <f t="shared" ca="1" si="158"/>
        <v>0</v>
      </c>
      <c r="AK68" s="270">
        <f t="shared" ca="1" si="158"/>
        <v>0</v>
      </c>
      <c r="AL68" s="270">
        <f t="shared" ca="1" si="158"/>
        <v>0</v>
      </c>
      <c r="AM68" s="270">
        <f t="shared" ca="1" si="158"/>
        <v>0</v>
      </c>
      <c r="AN68" s="270">
        <f t="shared" ca="1" si="142"/>
        <v>125</v>
      </c>
      <c r="AO68" s="270">
        <f t="shared" ca="1" si="159"/>
        <v>0</v>
      </c>
      <c r="AP68" s="270">
        <f t="shared" ca="1" si="159"/>
        <v>0</v>
      </c>
      <c r="AQ68" s="270">
        <f t="shared" ca="1" si="159"/>
        <v>0</v>
      </c>
      <c r="AR68" s="270">
        <f t="shared" ca="1" si="159"/>
        <v>0</v>
      </c>
      <c r="AS68" s="270">
        <f t="shared" ca="1" si="159"/>
        <v>0</v>
      </c>
      <c r="AT68" s="270">
        <f t="shared" ca="1" si="159"/>
        <v>0</v>
      </c>
      <c r="AU68" s="270">
        <f t="shared" ca="1" si="159"/>
        <v>0</v>
      </c>
      <c r="AW68" s="83" t="s">
        <v>1924</v>
      </c>
      <c r="AX68" s="84">
        <f>VLOOKUP(AE68,_general!$A$65:$B$73,2,FALSE)+$AX$4</f>
        <v>34</v>
      </c>
      <c r="AY68" s="85">
        <f t="shared" ca="1" si="235"/>
        <v>7.6210440038600072E-2</v>
      </c>
      <c r="AZ68" s="85">
        <f t="shared" ca="1" si="235"/>
        <v>0.10258437786823887</v>
      </c>
      <c r="BA68" s="85">
        <f t="shared" ca="1" si="235"/>
        <v>0</v>
      </c>
      <c r="BB68" s="85">
        <f t="shared" ca="1" si="235"/>
        <v>0.1</v>
      </c>
      <c r="BC68" s="85">
        <f t="shared" ca="1" si="235"/>
        <v>0</v>
      </c>
      <c r="BD68" s="85">
        <f t="shared" ca="1" si="235"/>
        <v>7.7728670343987102E-2</v>
      </c>
      <c r="BE68" s="85">
        <f t="shared" ca="1" si="235"/>
        <v>0.1142857142857143</v>
      </c>
      <c r="BG68" s="128">
        <f t="shared" ca="1" si="213"/>
        <v>0</v>
      </c>
      <c r="BH68" s="128">
        <f t="shared" ca="1" si="214"/>
        <v>0</v>
      </c>
      <c r="BI68" s="128">
        <f t="shared" ca="1" si="215"/>
        <v>0</v>
      </c>
      <c r="BJ68" s="128">
        <f t="shared" ca="1" si="216"/>
        <v>0</v>
      </c>
      <c r="BK68" s="128">
        <f t="shared" ca="1" si="217"/>
        <v>0</v>
      </c>
      <c r="BL68" s="128">
        <f t="shared" ca="1" si="218"/>
        <v>0</v>
      </c>
      <c r="BM68" s="128">
        <f t="shared" ca="1" si="219"/>
        <v>0</v>
      </c>
      <c r="BO68" s="128">
        <f t="shared" si="220"/>
        <v>0</v>
      </c>
      <c r="BP68" s="128">
        <f t="shared" si="221"/>
        <v>0</v>
      </c>
      <c r="BQ68" s="128">
        <f t="shared" si="222"/>
        <v>0</v>
      </c>
      <c r="BR68" s="128">
        <f t="shared" si="223"/>
        <v>0</v>
      </c>
      <c r="BS68" s="128">
        <f t="shared" si="224"/>
        <v>0</v>
      </c>
      <c r="BT68" s="128">
        <f t="shared" si="225"/>
        <v>0</v>
      </c>
      <c r="BU68" s="128">
        <f t="shared" si="226"/>
        <v>0</v>
      </c>
      <c r="BV68" s="128"/>
      <c r="BW68" s="277">
        <f t="shared" ca="1" si="87"/>
        <v>0</v>
      </c>
      <c r="BX68" s="277">
        <f t="shared" ca="1" si="88"/>
        <v>0</v>
      </c>
      <c r="BY68" s="277">
        <f t="shared" ca="1" si="89"/>
        <v>0</v>
      </c>
      <c r="BZ68" s="277">
        <f t="shared" ca="1" si="90"/>
        <v>0</v>
      </c>
      <c r="CA68" s="277">
        <f t="shared" ca="1" si="91"/>
        <v>0</v>
      </c>
      <c r="CB68" s="277">
        <f t="shared" ca="1" si="92"/>
        <v>0</v>
      </c>
      <c r="CC68" s="277">
        <f t="shared" ca="1" si="93"/>
        <v>0</v>
      </c>
      <c r="CD68" s="128"/>
      <c r="CE68" s="129">
        <f t="shared" si="94"/>
        <v>46</v>
      </c>
      <c r="CF68" s="86">
        <f t="shared" ca="1" si="143"/>
        <v>0</v>
      </c>
      <c r="CG68" s="86">
        <f t="shared" ca="1" si="144"/>
        <v>0</v>
      </c>
      <c r="CH68" s="86">
        <f t="shared" ca="1" si="145"/>
        <v>0</v>
      </c>
      <c r="CI68" s="86">
        <f t="shared" ca="1" si="146"/>
        <v>0</v>
      </c>
      <c r="CJ68" s="86">
        <f t="shared" ca="1" si="147"/>
        <v>0</v>
      </c>
      <c r="CK68" s="86">
        <f t="shared" ca="1" si="148"/>
        <v>0</v>
      </c>
      <c r="CL68" s="86">
        <f t="shared" ca="1" si="149"/>
        <v>0</v>
      </c>
      <c r="CM68" s="87"/>
      <c r="CN68" s="82" t="str">
        <f t="shared" si="227"/>
        <v>DHW</v>
      </c>
      <c r="CO68" s="82">
        <f t="shared" ca="1" si="209"/>
        <v>125</v>
      </c>
      <c r="CP68" s="270">
        <f t="shared" ca="1" si="236"/>
        <v>0</v>
      </c>
      <c r="CQ68" s="270">
        <f t="shared" ca="1" si="236"/>
        <v>0</v>
      </c>
      <c r="CR68" s="270">
        <f t="shared" ca="1" si="236"/>
        <v>0</v>
      </c>
      <c r="CS68" s="270">
        <f t="shared" ca="1" si="236"/>
        <v>0</v>
      </c>
      <c r="CT68" s="270">
        <f t="shared" ca="1" si="236"/>
        <v>0</v>
      </c>
      <c r="CU68" s="270">
        <f t="shared" ca="1" si="236"/>
        <v>0</v>
      </c>
      <c r="CV68" s="270">
        <f t="shared" ca="1" si="236"/>
        <v>0</v>
      </c>
      <c r="CW68" s="87"/>
      <c r="CX68" s="86">
        <f t="shared" ca="1" si="228"/>
        <v>0</v>
      </c>
      <c r="CY68" s="86">
        <f t="shared" ca="1" si="229"/>
        <v>0</v>
      </c>
      <c r="CZ68" s="86">
        <f t="shared" ca="1" si="230"/>
        <v>0</v>
      </c>
      <c r="DA68" s="86">
        <f t="shared" ca="1" si="231"/>
        <v>0</v>
      </c>
      <c r="DB68" s="86">
        <f t="shared" ca="1" si="232"/>
        <v>0</v>
      </c>
      <c r="DC68" s="86">
        <f t="shared" ca="1" si="233"/>
        <v>0</v>
      </c>
      <c r="DD68" s="86">
        <f t="shared" ca="1" si="234"/>
        <v>0</v>
      </c>
      <c r="DE68" s="192">
        <f t="shared" si="150"/>
        <v>46</v>
      </c>
      <c r="DF68" s="86">
        <f t="shared" ca="1" si="151"/>
        <v>0</v>
      </c>
      <c r="DG68" s="86">
        <f t="shared" ca="1" si="152"/>
        <v>0</v>
      </c>
      <c r="DH68" s="86">
        <f t="shared" ca="1" si="153"/>
        <v>0</v>
      </c>
      <c r="DI68" s="86">
        <f t="shared" ca="1" si="154"/>
        <v>0</v>
      </c>
      <c r="DJ68" s="86">
        <f t="shared" ca="1" si="155"/>
        <v>0</v>
      </c>
      <c r="DK68" s="86">
        <f t="shared" ca="1" si="156"/>
        <v>0</v>
      </c>
      <c r="DL68" s="86">
        <f t="shared" ca="1" si="157"/>
        <v>0</v>
      </c>
      <c r="FD68" s="22"/>
      <c r="FE68" s="22"/>
    </row>
    <row r="69" spans="2:161" ht="30.25" thickBot="1" x14ac:dyDescent="0.9">
      <c r="B69" s="70" t="str">
        <f>overview_of_services!B67</f>
        <v>DHW-E5</v>
      </c>
      <c r="C69" s="246" t="str">
        <f>overview_of_services!C67</f>
        <v>User defined service group 10</v>
      </c>
      <c r="D69" s="249" t="str">
        <f>overview_of_services!D67</f>
        <v>User defined smart ready service 10</v>
      </c>
      <c r="E69" s="268">
        <f>IF($H$2="A",overview_of_services!J67,IF($H$2="B",overview_of_services!K67,overview_of_services!L67))</f>
        <v>0</v>
      </c>
      <c r="F69" s="268">
        <f>IF('Building Information'!$G$49="","",'Building Information'!$G$49)</f>
        <v>1</v>
      </c>
      <c r="G69" s="268">
        <f>overview_of_services!N67</f>
        <v>0</v>
      </c>
      <c r="H69" s="419"/>
      <c r="I69" s="372">
        <v>1</v>
      </c>
      <c r="J69" s="269"/>
      <c r="K69" s="125">
        <v>1</v>
      </c>
      <c r="L69" s="247"/>
      <c r="M69" s="124">
        <f t="shared" si="211"/>
        <v>0</v>
      </c>
      <c r="N69" s="395" t="str">
        <f>IF(AND(U69=1,NOT(F69=2),OR(J69="",J69&lt;0,J69&gt;AC69,AND(M69&gt;0,OR(L69="",L69&lt;0,L69&gt;AC69)),K69&gt;1,K69&lt;0)),_general!$A$83,"")</f>
        <v/>
      </c>
      <c r="O69" s="56" t="str">
        <f>VLOOKUP($B69,overview_of_services!$B$4:$I$111,4,)</f>
        <v>User defined level 1-0</v>
      </c>
      <c r="P69" s="56" t="str">
        <f>VLOOKUP($B69,overview_of_services!$B$4:$I$111,5,)</f>
        <v>User defined level 1-1</v>
      </c>
      <c r="Q69" s="56" t="str">
        <f>VLOOKUP($B69,overview_of_services!$B$4:$I$111,6,)</f>
        <v>User defined level 1-2</v>
      </c>
      <c r="R69" s="56" t="str">
        <f>VLOOKUP($B69,overview_of_services!$B$4:$I$111,7,)</f>
        <v>User defined level 1-3</v>
      </c>
      <c r="S69" s="56" t="str">
        <f>VLOOKUP($B69,overview_of_services!$B$4:$I$111,8,)</f>
        <v>User defined level 1-4</v>
      </c>
      <c r="T69" s="377">
        <f t="shared" si="32"/>
        <v>0</v>
      </c>
      <c r="U69" s="380">
        <f t="shared" si="67"/>
        <v>0</v>
      </c>
      <c r="X69" s="259"/>
      <c r="Y69" s="260"/>
      <c r="Z69" s="345">
        <f t="shared" si="68"/>
        <v>0</v>
      </c>
      <c r="AA69" s="270">
        <f t="shared" si="69"/>
        <v>0</v>
      </c>
      <c r="AB69" s="270">
        <f t="shared" si="70"/>
        <v>0</v>
      </c>
      <c r="AC69" s="82">
        <f t="shared" si="140"/>
        <v>4</v>
      </c>
      <c r="AD69" s="82">
        <f t="shared" si="212"/>
        <v>0</v>
      </c>
      <c r="AE69" s="76" t="str">
        <f>VLOOKUP($B69,overview_of_services!$B$4:$R$111,$AE$2,FALSE)</f>
        <v>DHW</v>
      </c>
      <c r="AF69" s="82">
        <f t="shared" ca="1" si="141"/>
        <v>139</v>
      </c>
      <c r="AG69" s="270">
        <f t="shared" ca="1" si="158"/>
        <v>0</v>
      </c>
      <c r="AH69" s="270">
        <f t="shared" ca="1" si="158"/>
        <v>0</v>
      </c>
      <c r="AI69" s="270">
        <f t="shared" ca="1" si="158"/>
        <v>0</v>
      </c>
      <c r="AJ69" s="270">
        <f t="shared" ca="1" si="158"/>
        <v>0</v>
      </c>
      <c r="AK69" s="270">
        <f t="shared" ca="1" si="158"/>
        <v>0</v>
      </c>
      <c r="AL69" s="270">
        <f t="shared" ca="1" si="158"/>
        <v>0</v>
      </c>
      <c r="AM69" s="270">
        <f t="shared" ca="1" si="158"/>
        <v>0</v>
      </c>
      <c r="AN69" s="270">
        <f t="shared" ca="1" si="142"/>
        <v>139</v>
      </c>
      <c r="AO69" s="270">
        <f t="shared" ca="1" si="159"/>
        <v>0</v>
      </c>
      <c r="AP69" s="270">
        <f t="shared" ca="1" si="159"/>
        <v>0</v>
      </c>
      <c r="AQ69" s="270">
        <f t="shared" ca="1" si="159"/>
        <v>0</v>
      </c>
      <c r="AR69" s="270">
        <f t="shared" ca="1" si="159"/>
        <v>0</v>
      </c>
      <c r="AS69" s="270">
        <f t="shared" ca="1" si="159"/>
        <v>0</v>
      </c>
      <c r="AT69" s="270">
        <f t="shared" ca="1" si="159"/>
        <v>0</v>
      </c>
      <c r="AU69" s="270">
        <f t="shared" ca="1" si="159"/>
        <v>0</v>
      </c>
      <c r="AW69" s="83" t="s">
        <v>1924</v>
      </c>
      <c r="AX69" s="84">
        <f>VLOOKUP(AE69,_general!$A$65:$B$73,2,FALSE)+$AX$4</f>
        <v>34</v>
      </c>
      <c r="AY69" s="85">
        <f t="shared" ca="1" si="235"/>
        <v>7.6210440038600072E-2</v>
      </c>
      <c r="AZ69" s="85">
        <f t="shared" ca="1" si="235"/>
        <v>0.10258437786823887</v>
      </c>
      <c r="BA69" s="85">
        <f t="shared" ca="1" si="235"/>
        <v>0</v>
      </c>
      <c r="BB69" s="85">
        <f t="shared" ca="1" si="235"/>
        <v>0.1</v>
      </c>
      <c r="BC69" s="85">
        <f t="shared" ca="1" si="235"/>
        <v>0</v>
      </c>
      <c r="BD69" s="85">
        <f t="shared" ca="1" si="235"/>
        <v>7.7728670343987102E-2</v>
      </c>
      <c r="BE69" s="85">
        <f t="shared" ca="1" si="235"/>
        <v>0.1142857142857143</v>
      </c>
      <c r="BG69" s="128">
        <f t="shared" ca="1" si="213"/>
        <v>0</v>
      </c>
      <c r="BH69" s="128">
        <f t="shared" ca="1" si="214"/>
        <v>0</v>
      </c>
      <c r="BI69" s="128">
        <f t="shared" ca="1" si="215"/>
        <v>0</v>
      </c>
      <c r="BJ69" s="128">
        <f t="shared" ca="1" si="216"/>
        <v>0</v>
      </c>
      <c r="BK69" s="128">
        <f t="shared" ca="1" si="217"/>
        <v>0</v>
      </c>
      <c r="BL69" s="128">
        <f t="shared" ca="1" si="218"/>
        <v>0</v>
      </c>
      <c r="BM69" s="128">
        <f t="shared" ca="1" si="219"/>
        <v>0</v>
      </c>
      <c r="BO69" s="128">
        <f t="shared" si="220"/>
        <v>0</v>
      </c>
      <c r="BP69" s="128">
        <f t="shared" si="221"/>
        <v>0</v>
      </c>
      <c r="BQ69" s="128">
        <f t="shared" si="222"/>
        <v>0</v>
      </c>
      <c r="BR69" s="128">
        <f t="shared" si="223"/>
        <v>0</v>
      </c>
      <c r="BS69" s="128">
        <f t="shared" si="224"/>
        <v>0</v>
      </c>
      <c r="BT69" s="128">
        <f t="shared" si="225"/>
        <v>0</v>
      </c>
      <c r="BU69" s="128">
        <f t="shared" si="226"/>
        <v>0</v>
      </c>
      <c r="BV69" s="128"/>
      <c r="BW69" s="277">
        <f t="shared" ca="1" si="87"/>
        <v>0</v>
      </c>
      <c r="BX69" s="277">
        <f t="shared" ca="1" si="88"/>
        <v>0</v>
      </c>
      <c r="BY69" s="277">
        <f t="shared" ca="1" si="89"/>
        <v>0</v>
      </c>
      <c r="BZ69" s="277">
        <f t="shared" ca="1" si="90"/>
        <v>0</v>
      </c>
      <c r="CA69" s="277">
        <f t="shared" ca="1" si="91"/>
        <v>0</v>
      </c>
      <c r="CB69" s="277">
        <f t="shared" ca="1" si="92"/>
        <v>0</v>
      </c>
      <c r="CC69" s="277">
        <f t="shared" ca="1" si="93"/>
        <v>0</v>
      </c>
      <c r="CD69" s="128"/>
      <c r="CE69" s="129">
        <f t="shared" si="94"/>
        <v>46</v>
      </c>
      <c r="CF69" s="86">
        <f t="shared" ca="1" si="143"/>
        <v>0</v>
      </c>
      <c r="CG69" s="86">
        <f t="shared" ca="1" si="144"/>
        <v>0</v>
      </c>
      <c r="CH69" s="86">
        <f t="shared" ca="1" si="145"/>
        <v>0</v>
      </c>
      <c r="CI69" s="86">
        <f t="shared" ca="1" si="146"/>
        <v>0</v>
      </c>
      <c r="CJ69" s="86">
        <f t="shared" ca="1" si="147"/>
        <v>0</v>
      </c>
      <c r="CK69" s="86">
        <f t="shared" ca="1" si="148"/>
        <v>0</v>
      </c>
      <c r="CL69" s="86">
        <f t="shared" ca="1" si="149"/>
        <v>0</v>
      </c>
      <c r="CM69" s="87"/>
      <c r="CN69" s="82" t="str">
        <f t="shared" si="227"/>
        <v>DHW</v>
      </c>
      <c r="CO69" s="82">
        <f t="shared" ca="1" si="209"/>
        <v>139</v>
      </c>
      <c r="CP69" s="270">
        <f t="shared" ca="1" si="236"/>
        <v>0</v>
      </c>
      <c r="CQ69" s="270">
        <f t="shared" ca="1" si="236"/>
        <v>0</v>
      </c>
      <c r="CR69" s="270">
        <f t="shared" ca="1" si="236"/>
        <v>0</v>
      </c>
      <c r="CS69" s="270">
        <f t="shared" ca="1" si="236"/>
        <v>0</v>
      </c>
      <c r="CT69" s="270">
        <f t="shared" ca="1" si="236"/>
        <v>0</v>
      </c>
      <c r="CU69" s="270">
        <f t="shared" ca="1" si="236"/>
        <v>0</v>
      </c>
      <c r="CV69" s="270">
        <f t="shared" ca="1" si="236"/>
        <v>0</v>
      </c>
      <c r="CW69" s="87"/>
      <c r="CX69" s="86">
        <f t="shared" ca="1" si="228"/>
        <v>0</v>
      </c>
      <c r="CY69" s="86">
        <f t="shared" ca="1" si="229"/>
        <v>0</v>
      </c>
      <c r="CZ69" s="86">
        <f t="shared" ca="1" si="230"/>
        <v>0</v>
      </c>
      <c r="DA69" s="86">
        <f t="shared" ca="1" si="231"/>
        <v>0</v>
      </c>
      <c r="DB69" s="86">
        <f t="shared" ca="1" si="232"/>
        <v>0</v>
      </c>
      <c r="DC69" s="86">
        <f t="shared" ca="1" si="233"/>
        <v>0</v>
      </c>
      <c r="DD69" s="86">
        <f t="shared" ca="1" si="234"/>
        <v>0</v>
      </c>
      <c r="DE69" s="192">
        <f t="shared" si="150"/>
        <v>46</v>
      </c>
      <c r="DF69" s="86">
        <f t="shared" ca="1" si="151"/>
        <v>0</v>
      </c>
      <c r="DG69" s="86">
        <f t="shared" ca="1" si="152"/>
        <v>0</v>
      </c>
      <c r="DH69" s="86">
        <f t="shared" ca="1" si="153"/>
        <v>0</v>
      </c>
      <c r="DI69" s="86">
        <f t="shared" ca="1" si="154"/>
        <v>0</v>
      </c>
      <c r="DJ69" s="86">
        <f t="shared" ca="1" si="155"/>
        <v>0</v>
      </c>
      <c r="DK69" s="86">
        <f t="shared" ca="1" si="156"/>
        <v>0</v>
      </c>
      <c r="DL69" s="86">
        <f t="shared" ca="1" si="157"/>
        <v>0</v>
      </c>
      <c r="FD69" s="22"/>
      <c r="FE69" s="22"/>
    </row>
    <row r="70" spans="2:161" ht="30.25" thickBot="1" x14ac:dyDescent="0.9">
      <c r="B70" s="71" t="str">
        <f>overview_of_services!B68</f>
        <v>C-E1</v>
      </c>
      <c r="C70" s="246" t="str">
        <f>overview_of_services!C68</f>
        <v>User defined service group 11</v>
      </c>
      <c r="D70" s="249" t="str">
        <f>overview_of_services!D68</f>
        <v>User defined smart ready service 11</v>
      </c>
      <c r="E70" s="268">
        <f>IF($H$2="A",overview_of_services!J68,IF($H$2="B",overview_of_services!K68,overview_of_services!L68))</f>
        <v>0</v>
      </c>
      <c r="F70" s="268">
        <f>IF('Building Information'!$G$50="","",'Building Information'!$G$50)</f>
        <v>0</v>
      </c>
      <c r="G70" s="268">
        <f>overview_of_services!N68</f>
        <v>0</v>
      </c>
      <c r="H70" s="419"/>
      <c r="I70" s="372">
        <v>1</v>
      </c>
      <c r="J70" s="269" t="s">
        <v>160</v>
      </c>
      <c r="K70" s="125">
        <v>1</v>
      </c>
      <c r="L70" s="247"/>
      <c r="M70" s="124">
        <f t="shared" si="211"/>
        <v>0</v>
      </c>
      <c r="N70" s="395" t="str">
        <f>IF(AND(U70=1,NOT(F70=2),OR(J70="",J70&lt;0,J70&gt;AC70,AND(M70&gt;0,OR(L70="",L70&lt;0,L70&gt;AC70)),K70&gt;1,K70&lt;0)),_general!$A$83,"")</f>
        <v/>
      </c>
      <c r="O70" s="56" t="str">
        <f>VLOOKUP($B70,overview_of_services!$B$4:$I$111,4,)</f>
        <v>User defined level 1-0</v>
      </c>
      <c r="P70" s="56" t="str">
        <f>VLOOKUP($B70,overview_of_services!$B$4:$I$111,5,)</f>
        <v>User defined level 1-1</v>
      </c>
      <c r="Q70" s="56" t="str">
        <f>VLOOKUP($B70,overview_of_services!$B$4:$I$111,6,)</f>
        <v>User defined level 1-2</v>
      </c>
      <c r="R70" s="56" t="str">
        <f>VLOOKUP($B70,overview_of_services!$B$4:$I$111,7,)</f>
        <v>User defined level 1-3</v>
      </c>
      <c r="S70" s="56" t="str">
        <f>VLOOKUP($B70,overview_of_services!$B$4:$I$111,8,)</f>
        <v>User defined level 1-4</v>
      </c>
      <c r="T70" s="377">
        <f t="shared" si="32"/>
        <v>0</v>
      </c>
      <c r="U70" s="380">
        <f t="shared" si="67"/>
        <v>0</v>
      </c>
      <c r="X70" s="259"/>
      <c r="Y70" s="260"/>
      <c r="Z70" s="345">
        <f t="shared" si="68"/>
        <v>0</v>
      </c>
      <c r="AA70" s="270">
        <f t="shared" si="69"/>
        <v>0</v>
      </c>
      <c r="AB70" s="270">
        <f t="shared" si="70"/>
        <v>0</v>
      </c>
      <c r="AC70" s="82">
        <f t="shared" ref="AC70:AC104" si="237">ISTEXT(O70)+ISTEXT(P70)+ISTEXT(Q70)+ISTEXT(R70)+ISTEXT(S70)-1</f>
        <v>4</v>
      </c>
      <c r="AD70" s="82">
        <f t="shared" si="212"/>
        <v>0</v>
      </c>
      <c r="AE70" s="76" t="str">
        <f>VLOOKUP($B70,overview_of_services!$B$4:$R$111,$AE$2,FALSE)</f>
        <v>C</v>
      </c>
      <c r="AF70" s="82">
        <f t="shared" ref="AF70:AF101" ca="1" si="238">VLOOKUP(B70,INDIRECT("'"&amp;AE70&amp;"'!"&amp;"C1:Z400"),$AF$2,0)+AA70+$AF$4</f>
        <v>161</v>
      </c>
      <c r="AG70" s="270">
        <f t="shared" ca="1" si="158"/>
        <v>0</v>
      </c>
      <c r="AH70" s="270">
        <f t="shared" ca="1" si="158"/>
        <v>0</v>
      </c>
      <c r="AI70" s="270">
        <f t="shared" ca="1" si="158"/>
        <v>0</v>
      </c>
      <c r="AJ70" s="270">
        <f t="shared" ca="1" si="158"/>
        <v>0</v>
      </c>
      <c r="AK70" s="270">
        <f t="shared" ca="1" si="158"/>
        <v>0</v>
      </c>
      <c r="AL70" s="270">
        <f t="shared" ca="1" si="158"/>
        <v>0</v>
      </c>
      <c r="AM70" s="270">
        <f t="shared" ca="1" si="158"/>
        <v>0</v>
      </c>
      <c r="AN70" s="270">
        <f t="shared" ref="AN70:AN104" ca="1" si="239">VLOOKUP(B70,INDIRECT("'"&amp;AE70&amp;"'!"&amp;"C1:Z400"),$AF$2,0)+AB70+$AF$4</f>
        <v>161</v>
      </c>
      <c r="AO70" s="270">
        <f t="shared" ca="1" si="159"/>
        <v>0</v>
      </c>
      <c r="AP70" s="270">
        <f t="shared" ca="1" si="159"/>
        <v>0</v>
      </c>
      <c r="AQ70" s="270">
        <f t="shared" ca="1" si="159"/>
        <v>0</v>
      </c>
      <c r="AR70" s="270">
        <f t="shared" ca="1" si="159"/>
        <v>0</v>
      </c>
      <c r="AS70" s="270">
        <f t="shared" ca="1" si="159"/>
        <v>0</v>
      </c>
      <c r="AT70" s="270">
        <f t="shared" ca="1" si="159"/>
        <v>0</v>
      </c>
      <c r="AU70" s="270">
        <f t="shared" ca="1" si="159"/>
        <v>0</v>
      </c>
      <c r="AW70" s="83" t="s">
        <v>1924</v>
      </c>
      <c r="AX70" s="84">
        <f>VLOOKUP(AE70,_general!$A$65:$B$73,2,FALSE)+$AX$4</f>
        <v>35</v>
      </c>
      <c r="AY70" s="85">
        <f t="shared" ca="1" si="235"/>
        <v>3.0389312230032446E-2</v>
      </c>
      <c r="AZ70" s="85">
        <f t="shared" ca="1" si="235"/>
        <v>4.0906058112019354E-2</v>
      </c>
      <c r="BA70" s="85">
        <f t="shared" ca="1" si="235"/>
        <v>0.16</v>
      </c>
      <c r="BB70" s="85">
        <f t="shared" ca="1" si="235"/>
        <v>0.1</v>
      </c>
      <c r="BC70" s="85">
        <f t="shared" ca="1" si="235"/>
        <v>0.16</v>
      </c>
      <c r="BD70" s="85">
        <f t="shared" ca="1" si="235"/>
        <v>3.099471451827714E-2</v>
      </c>
      <c r="BE70" s="85">
        <f t="shared" ca="1" si="235"/>
        <v>0.1142857142857143</v>
      </c>
      <c r="BG70" s="128">
        <f t="shared" ca="1" si="213"/>
        <v>0</v>
      </c>
      <c r="BH70" s="128">
        <f t="shared" ca="1" si="214"/>
        <v>0</v>
      </c>
      <c r="BI70" s="128">
        <f t="shared" ca="1" si="215"/>
        <v>0</v>
      </c>
      <c r="BJ70" s="128">
        <f t="shared" ca="1" si="216"/>
        <v>0</v>
      </c>
      <c r="BK70" s="128">
        <f t="shared" ca="1" si="217"/>
        <v>0</v>
      </c>
      <c r="BL70" s="128">
        <f t="shared" ca="1" si="218"/>
        <v>0</v>
      </c>
      <c r="BM70" s="128">
        <f t="shared" ca="1" si="219"/>
        <v>0</v>
      </c>
      <c r="BO70" s="128">
        <f t="shared" si="220"/>
        <v>0</v>
      </c>
      <c r="BP70" s="128">
        <f t="shared" si="221"/>
        <v>0</v>
      </c>
      <c r="BQ70" s="128">
        <f t="shared" si="222"/>
        <v>0</v>
      </c>
      <c r="BR70" s="128">
        <f t="shared" si="223"/>
        <v>0</v>
      </c>
      <c r="BS70" s="128">
        <f t="shared" si="224"/>
        <v>0</v>
      </c>
      <c r="BT70" s="128">
        <f t="shared" si="225"/>
        <v>0</v>
      </c>
      <c r="BU70" s="128">
        <f t="shared" si="226"/>
        <v>0</v>
      </c>
      <c r="BV70" s="128"/>
      <c r="BW70" s="277">
        <f t="shared" ca="1" si="87"/>
        <v>0</v>
      </c>
      <c r="BX70" s="277">
        <f t="shared" ca="1" si="88"/>
        <v>0</v>
      </c>
      <c r="BY70" s="277">
        <f t="shared" ca="1" si="89"/>
        <v>0</v>
      </c>
      <c r="BZ70" s="277">
        <f t="shared" ca="1" si="90"/>
        <v>0</v>
      </c>
      <c r="CA70" s="277">
        <f t="shared" ca="1" si="91"/>
        <v>0</v>
      </c>
      <c r="CB70" s="277">
        <f t="shared" ca="1" si="92"/>
        <v>0</v>
      </c>
      <c r="CC70" s="277">
        <f t="shared" ca="1" si="93"/>
        <v>0</v>
      </c>
      <c r="CD70" s="128"/>
      <c r="CE70" s="129">
        <f t="shared" si="94"/>
        <v>46</v>
      </c>
      <c r="CF70" s="86">
        <f t="shared" ref="CF70:CF104" ca="1" si="240">INDIRECT(ADDRESS($CE70,CF$2,1,,"Weightings"))*(BG70*$K70+BO70*$M70)</f>
        <v>0</v>
      </c>
      <c r="CG70" s="86">
        <f t="shared" ref="CG70:CG104" ca="1" si="241">INDIRECT(ADDRESS($CE70,CG$2,1,,"Weightings"))*(BH70*$K70+BP70*$M70)</f>
        <v>0</v>
      </c>
      <c r="CH70" s="86">
        <f t="shared" ref="CH70:CH104" ca="1" si="242">INDIRECT(ADDRESS($CE70,CH$2,1,,"Weightings"))*(BI70*$K70+BQ70*$M70)</f>
        <v>0</v>
      </c>
      <c r="CI70" s="86">
        <f t="shared" ref="CI70:CI104" ca="1" si="243">INDIRECT(ADDRESS($CE70,CI$2,1,,"Weightings"))*(BJ70*$K70+BR70*$M70)</f>
        <v>0</v>
      </c>
      <c r="CJ70" s="86">
        <f t="shared" ref="CJ70:CJ104" ca="1" si="244">INDIRECT(ADDRESS($CE70,CJ$2,1,,"Weightings"))*(BK70*$K70+BS70*$M70)</f>
        <v>0</v>
      </c>
      <c r="CK70" s="86">
        <f t="shared" ref="CK70:CK104" ca="1" si="245">INDIRECT(ADDRESS($CE70,CK$2,1,,"Weightings"))*(BL70*$K70+BT70*$M70)</f>
        <v>0</v>
      </c>
      <c r="CL70" s="86">
        <f t="shared" ref="CL70:CL104" ca="1" si="246">INDIRECT(ADDRESS($CE70,CL$2,1,,"Weightings"))*(BM70*$K70+BU70*$M70)</f>
        <v>0</v>
      </c>
      <c r="CM70" s="87"/>
      <c r="CN70" s="82" t="str">
        <f t="shared" si="227"/>
        <v>C</v>
      </c>
      <c r="CO70" s="82">
        <f t="shared" ca="1" si="209"/>
        <v>161</v>
      </c>
      <c r="CP70" s="270">
        <f t="shared" ca="1" si="236"/>
        <v>0</v>
      </c>
      <c r="CQ70" s="270">
        <f t="shared" ca="1" si="236"/>
        <v>0</v>
      </c>
      <c r="CR70" s="270">
        <f t="shared" ca="1" si="236"/>
        <v>0</v>
      </c>
      <c r="CS70" s="270">
        <f t="shared" ca="1" si="236"/>
        <v>0</v>
      </c>
      <c r="CT70" s="270">
        <f t="shared" ca="1" si="236"/>
        <v>0</v>
      </c>
      <c r="CU70" s="270">
        <f t="shared" ca="1" si="236"/>
        <v>0</v>
      </c>
      <c r="CV70" s="270">
        <f t="shared" ca="1" si="236"/>
        <v>0</v>
      </c>
      <c r="CW70" s="87"/>
      <c r="CX70" s="86">
        <f t="shared" ca="1" si="228"/>
        <v>0</v>
      </c>
      <c r="CY70" s="86">
        <f t="shared" ca="1" si="229"/>
        <v>0</v>
      </c>
      <c r="CZ70" s="86">
        <f t="shared" ca="1" si="230"/>
        <v>0</v>
      </c>
      <c r="DA70" s="86">
        <f t="shared" ca="1" si="231"/>
        <v>0</v>
      </c>
      <c r="DB70" s="86">
        <f t="shared" ca="1" si="232"/>
        <v>0</v>
      </c>
      <c r="DC70" s="86">
        <f t="shared" ca="1" si="233"/>
        <v>0</v>
      </c>
      <c r="DD70" s="86">
        <f t="shared" ca="1" si="234"/>
        <v>0</v>
      </c>
      <c r="DE70" s="192">
        <f t="shared" ref="DE70:DE104" si="247">CE70</f>
        <v>46</v>
      </c>
      <c r="DF70" s="86">
        <f t="shared" ref="DF70:DF104" ca="1" si="248">INDIRECT(ADDRESS($DE70,DF$2,1,,"Weightings"))*CX70</f>
        <v>0</v>
      </c>
      <c r="DG70" s="86">
        <f t="shared" ref="DG70:DG104" ca="1" si="249">INDIRECT(ADDRESS($CE70,DG$2,1,,"Weightings"))*CY70</f>
        <v>0</v>
      </c>
      <c r="DH70" s="86">
        <f t="shared" ref="DH70:DH104" ca="1" si="250">INDIRECT(ADDRESS($CE70,DH$2,1,,"Weightings"))*CZ70</f>
        <v>0</v>
      </c>
      <c r="DI70" s="86">
        <f t="shared" ref="DI70:DI104" ca="1" si="251">INDIRECT(ADDRESS($CE70,DI$2,1,,"Weightings"))*DA70</f>
        <v>0</v>
      </c>
      <c r="DJ70" s="86">
        <f t="shared" ref="DJ70:DJ104" ca="1" si="252">INDIRECT(ADDRESS($CE70,DJ$2,1,,"Weightings"))*DB70</f>
        <v>0</v>
      </c>
      <c r="DK70" s="86">
        <f t="shared" ref="DK70:DK104" ca="1" si="253">INDIRECT(ADDRESS($CE70,DK$2,1,,"Weightings"))*DC70</f>
        <v>0</v>
      </c>
      <c r="DL70" s="86">
        <f t="shared" ref="DL70:DL104" ca="1" si="254">INDIRECT(ADDRESS($CE70,DL$2,1,,"Weightings"))*DD70</f>
        <v>0</v>
      </c>
      <c r="FD70" s="22"/>
      <c r="FE70" s="22"/>
    </row>
    <row r="71" spans="2:161" ht="30.25" thickBot="1" x14ac:dyDescent="0.9">
      <c r="B71" s="71" t="str">
        <f>overview_of_services!B69</f>
        <v>C-E2</v>
      </c>
      <c r="C71" s="246" t="str">
        <f>overview_of_services!C69</f>
        <v>User defined service group 12</v>
      </c>
      <c r="D71" s="249" t="str">
        <f>overview_of_services!D69</f>
        <v>User defined smart ready service 12</v>
      </c>
      <c r="E71" s="268">
        <f>IF($H$2="A",overview_of_services!J69,IF($H$2="B",overview_of_services!K69,overview_of_services!L69))</f>
        <v>0</v>
      </c>
      <c r="F71" s="268">
        <f>IF('Building Information'!$G$50="","",'Building Information'!$G$50)</f>
        <v>0</v>
      </c>
      <c r="G71" s="268">
        <f>overview_of_services!N69</f>
        <v>0</v>
      </c>
      <c r="H71" s="419"/>
      <c r="I71" s="372">
        <v>1</v>
      </c>
      <c r="J71" s="269" t="s">
        <v>160</v>
      </c>
      <c r="K71" s="125">
        <v>1</v>
      </c>
      <c r="L71" s="247"/>
      <c r="M71" s="124">
        <f t="shared" si="211"/>
        <v>0</v>
      </c>
      <c r="N71" s="395" t="str">
        <f>IF(AND(U71=1,NOT(F71=2),OR(J71="",J71&lt;0,J71&gt;AC71,AND(M71&gt;0,OR(L71="",L71&lt;0,L71&gt;AC71)),K71&gt;1,K71&lt;0)),_general!$A$83,"")</f>
        <v/>
      </c>
      <c r="O71" s="56" t="str">
        <f>VLOOKUP($B71,overview_of_services!$B$4:$I$111,4,)</f>
        <v>User defined level 1-0</v>
      </c>
      <c r="P71" s="56" t="str">
        <f>VLOOKUP($B71,overview_of_services!$B$4:$I$111,5,)</f>
        <v>User defined level 1-1</v>
      </c>
      <c r="Q71" s="56" t="str">
        <f>VLOOKUP($B71,overview_of_services!$B$4:$I$111,6,)</f>
        <v>User defined level 1-2</v>
      </c>
      <c r="R71" s="56" t="str">
        <f>VLOOKUP($B71,overview_of_services!$B$4:$I$111,7,)</f>
        <v>User defined level 1-3</v>
      </c>
      <c r="S71" s="56" t="str">
        <f>VLOOKUP($B71,overview_of_services!$B$4:$I$111,8,)</f>
        <v>User defined level 1-4</v>
      </c>
      <c r="T71" s="377">
        <f t="shared" ref="T71:T104" si="255">IF(OR(E71=0,OR(F71=0,F71=2)),0,1)</f>
        <v>0</v>
      </c>
      <c r="U71" s="380">
        <f t="shared" ref="U71:U104" si="256">IF(AND(T71=1,I71=1),1,0)</f>
        <v>0</v>
      </c>
      <c r="X71" s="259"/>
      <c r="Y71" s="260"/>
      <c r="Z71" s="345">
        <f t="shared" ref="Z71:Z104" si="257">IF(OR(AND(F71=1,E71=1,G71=1),AND(F71=1,E71=1,G71=0,I71=1),AND(F71=2,E71=1,G71=1)),1,0)</f>
        <v>0</v>
      </c>
      <c r="AA71" s="270">
        <f t="shared" ref="AA71:AA104" si="258">IF(U71=1,J71,0)</f>
        <v>0</v>
      </c>
      <c r="AB71" s="270">
        <f t="shared" ref="AB71:AB104" si="259">IF(U71=1,L71,0)</f>
        <v>0</v>
      </c>
      <c r="AC71" s="82">
        <f t="shared" si="237"/>
        <v>4</v>
      </c>
      <c r="AD71" s="82">
        <f t="shared" si="212"/>
        <v>0</v>
      </c>
      <c r="AE71" s="76" t="str">
        <f>VLOOKUP($B71,overview_of_services!$B$4:$R$111,$AE$2,FALSE)</f>
        <v>C</v>
      </c>
      <c r="AF71" s="82">
        <f t="shared" ca="1" si="238"/>
        <v>175</v>
      </c>
      <c r="AG71" s="270">
        <f t="shared" ref="AG71:AM104" ca="1" si="260">IF($U71=1,INDIRECT(ADDRESS($AF71,AG$2,1,,$AE71)),0)</f>
        <v>0</v>
      </c>
      <c r="AH71" s="270">
        <f t="shared" ca="1" si="260"/>
        <v>0</v>
      </c>
      <c r="AI71" s="270">
        <f t="shared" ca="1" si="260"/>
        <v>0</v>
      </c>
      <c r="AJ71" s="270">
        <f t="shared" ca="1" si="260"/>
        <v>0</v>
      </c>
      <c r="AK71" s="270">
        <f t="shared" ca="1" si="260"/>
        <v>0</v>
      </c>
      <c r="AL71" s="270">
        <f t="shared" ca="1" si="260"/>
        <v>0</v>
      </c>
      <c r="AM71" s="270">
        <f t="shared" ca="1" si="260"/>
        <v>0</v>
      </c>
      <c r="AN71" s="270">
        <f t="shared" ca="1" si="239"/>
        <v>175</v>
      </c>
      <c r="AO71" s="270">
        <f t="shared" ref="AO71:AU104" ca="1" si="261">IF($U71=1,INDIRECT(ADDRESS($AN71,AO$2,1,,$AE71)),0)</f>
        <v>0</v>
      </c>
      <c r="AP71" s="270">
        <f t="shared" ca="1" si="261"/>
        <v>0</v>
      </c>
      <c r="AQ71" s="270">
        <f t="shared" ca="1" si="261"/>
        <v>0</v>
      </c>
      <c r="AR71" s="270">
        <f t="shared" ca="1" si="261"/>
        <v>0</v>
      </c>
      <c r="AS71" s="270">
        <f t="shared" ca="1" si="261"/>
        <v>0</v>
      </c>
      <c r="AT71" s="270">
        <f t="shared" ca="1" si="261"/>
        <v>0</v>
      </c>
      <c r="AU71" s="270">
        <f t="shared" ca="1" si="261"/>
        <v>0</v>
      </c>
      <c r="AW71" s="83" t="s">
        <v>1924</v>
      </c>
      <c r="AX71" s="84">
        <f>VLOOKUP(AE71,_general!$A$65:$B$73,2,FALSE)+$AX$4</f>
        <v>35</v>
      </c>
      <c r="AY71" s="85">
        <f t="shared" ca="1" si="235"/>
        <v>3.0389312230032446E-2</v>
      </c>
      <c r="AZ71" s="85">
        <f t="shared" ca="1" si="235"/>
        <v>4.0906058112019354E-2</v>
      </c>
      <c r="BA71" s="85">
        <f t="shared" ca="1" si="235"/>
        <v>0.16</v>
      </c>
      <c r="BB71" s="85">
        <f t="shared" ca="1" si="235"/>
        <v>0.1</v>
      </c>
      <c r="BC71" s="85">
        <f t="shared" ca="1" si="235"/>
        <v>0.16</v>
      </c>
      <c r="BD71" s="85">
        <f t="shared" ca="1" si="235"/>
        <v>3.099471451827714E-2</v>
      </c>
      <c r="BE71" s="85">
        <f t="shared" ca="1" si="235"/>
        <v>0.1142857142857143</v>
      </c>
      <c r="BG71" s="128">
        <f t="shared" ca="1" si="213"/>
        <v>0</v>
      </c>
      <c r="BH71" s="128">
        <f t="shared" ca="1" si="214"/>
        <v>0</v>
      </c>
      <c r="BI71" s="128">
        <f t="shared" ca="1" si="215"/>
        <v>0</v>
      </c>
      <c r="BJ71" s="128">
        <f t="shared" ca="1" si="216"/>
        <v>0</v>
      </c>
      <c r="BK71" s="128">
        <f t="shared" ca="1" si="217"/>
        <v>0</v>
      </c>
      <c r="BL71" s="128">
        <f t="shared" ca="1" si="218"/>
        <v>0</v>
      </c>
      <c r="BM71" s="128">
        <f t="shared" ca="1" si="219"/>
        <v>0</v>
      </c>
      <c r="BO71" s="128">
        <f t="shared" si="220"/>
        <v>0</v>
      </c>
      <c r="BP71" s="128">
        <f t="shared" si="221"/>
        <v>0</v>
      </c>
      <c r="BQ71" s="128">
        <f t="shared" si="222"/>
        <v>0</v>
      </c>
      <c r="BR71" s="128">
        <f t="shared" si="223"/>
        <v>0</v>
      </c>
      <c r="BS71" s="128">
        <f t="shared" si="224"/>
        <v>0</v>
      </c>
      <c r="BT71" s="128">
        <f t="shared" si="225"/>
        <v>0</v>
      </c>
      <c r="BU71" s="128">
        <f t="shared" si="226"/>
        <v>0</v>
      </c>
      <c r="BV71" s="128"/>
      <c r="BW71" s="277">
        <f t="shared" ref="BW71:BW104" ca="1" si="262">(BG71*$K71+BO71*$M71)</f>
        <v>0</v>
      </c>
      <c r="BX71" s="277">
        <f t="shared" ref="BX71:BX104" ca="1" si="263">(BH71*$K71+BP71*$M71)</f>
        <v>0</v>
      </c>
      <c r="BY71" s="277">
        <f t="shared" ref="BY71:BY104" ca="1" si="264">(BI71*$K71+BQ71*$M71)</f>
        <v>0</v>
      </c>
      <c r="BZ71" s="277">
        <f t="shared" ref="BZ71:BZ104" ca="1" si="265">(BJ71*$K71+BR71*$M71)</f>
        <v>0</v>
      </c>
      <c r="CA71" s="277">
        <f t="shared" ref="CA71:CA104" ca="1" si="266">(BK71*$K71+BS71*$M71)</f>
        <v>0</v>
      </c>
      <c r="CB71" s="277">
        <f t="shared" ref="CB71:CB104" ca="1" si="267">(BL71*$K71+BT71*$M71)</f>
        <v>0</v>
      </c>
      <c r="CC71" s="277">
        <f t="shared" ref="CC71:CC104" ca="1" si="268">(BM71*$K71+BU71*$M71)</f>
        <v>0</v>
      </c>
      <c r="CD71" s="128"/>
      <c r="CE71" s="129">
        <f t="shared" ref="CE71:CE104" si="269">$AX$4+18</f>
        <v>46</v>
      </c>
      <c r="CF71" s="86">
        <f t="shared" ca="1" si="240"/>
        <v>0</v>
      </c>
      <c r="CG71" s="86">
        <f t="shared" ca="1" si="241"/>
        <v>0</v>
      </c>
      <c r="CH71" s="86">
        <f t="shared" ca="1" si="242"/>
        <v>0</v>
      </c>
      <c r="CI71" s="86">
        <f t="shared" ca="1" si="243"/>
        <v>0</v>
      </c>
      <c r="CJ71" s="86">
        <f t="shared" ca="1" si="244"/>
        <v>0</v>
      </c>
      <c r="CK71" s="86">
        <f t="shared" ca="1" si="245"/>
        <v>0</v>
      </c>
      <c r="CL71" s="86">
        <f t="shared" ca="1" si="246"/>
        <v>0</v>
      </c>
      <c r="CM71" s="87"/>
      <c r="CN71" s="82" t="str">
        <f t="shared" si="227"/>
        <v>C</v>
      </c>
      <c r="CO71" s="82">
        <f t="shared" ca="1" si="209"/>
        <v>175</v>
      </c>
      <c r="CP71" s="270">
        <f t="shared" ca="1" si="236"/>
        <v>0</v>
      </c>
      <c r="CQ71" s="270">
        <f t="shared" ca="1" si="236"/>
        <v>0</v>
      </c>
      <c r="CR71" s="270">
        <f t="shared" ca="1" si="236"/>
        <v>0</v>
      </c>
      <c r="CS71" s="270">
        <f t="shared" ca="1" si="236"/>
        <v>0</v>
      </c>
      <c r="CT71" s="270">
        <f t="shared" ca="1" si="236"/>
        <v>0</v>
      </c>
      <c r="CU71" s="270">
        <f t="shared" ca="1" si="236"/>
        <v>0</v>
      </c>
      <c r="CV71" s="270">
        <f t="shared" ca="1" si="236"/>
        <v>0</v>
      </c>
      <c r="CW71" s="87"/>
      <c r="CX71" s="86">
        <f t="shared" ca="1" si="228"/>
        <v>0</v>
      </c>
      <c r="CY71" s="86">
        <f t="shared" ca="1" si="229"/>
        <v>0</v>
      </c>
      <c r="CZ71" s="86">
        <f t="shared" ca="1" si="230"/>
        <v>0</v>
      </c>
      <c r="DA71" s="86">
        <f t="shared" ca="1" si="231"/>
        <v>0</v>
      </c>
      <c r="DB71" s="86">
        <f t="shared" ca="1" si="232"/>
        <v>0</v>
      </c>
      <c r="DC71" s="86">
        <f t="shared" ca="1" si="233"/>
        <v>0</v>
      </c>
      <c r="DD71" s="86">
        <f t="shared" ca="1" si="234"/>
        <v>0</v>
      </c>
      <c r="DE71" s="192">
        <f t="shared" si="247"/>
        <v>46</v>
      </c>
      <c r="DF71" s="86">
        <f t="shared" ca="1" si="248"/>
        <v>0</v>
      </c>
      <c r="DG71" s="86">
        <f t="shared" ca="1" si="249"/>
        <v>0</v>
      </c>
      <c r="DH71" s="86">
        <f t="shared" ca="1" si="250"/>
        <v>0</v>
      </c>
      <c r="DI71" s="86">
        <f t="shared" ca="1" si="251"/>
        <v>0</v>
      </c>
      <c r="DJ71" s="86">
        <f t="shared" ca="1" si="252"/>
        <v>0</v>
      </c>
      <c r="DK71" s="86">
        <f t="shared" ca="1" si="253"/>
        <v>0</v>
      </c>
      <c r="DL71" s="86">
        <f t="shared" ca="1" si="254"/>
        <v>0</v>
      </c>
      <c r="FD71" s="22"/>
      <c r="FE71" s="22"/>
    </row>
    <row r="72" spans="2:161" ht="30.25" thickBot="1" x14ac:dyDescent="0.9">
      <c r="B72" s="71" t="str">
        <f>overview_of_services!B70</f>
        <v>C-E3</v>
      </c>
      <c r="C72" s="246" t="str">
        <f>overview_of_services!C70</f>
        <v>User defined service group 13</v>
      </c>
      <c r="D72" s="249" t="str">
        <f>overview_of_services!D70</f>
        <v>User defined smart ready service 13</v>
      </c>
      <c r="E72" s="268">
        <f>IF($H$2="A",overview_of_services!J70,IF($H$2="B",overview_of_services!K70,overview_of_services!L70))</f>
        <v>0</v>
      </c>
      <c r="F72" s="268">
        <f>IF('Building Information'!$G$50="","",'Building Information'!$G$50)</f>
        <v>0</v>
      </c>
      <c r="G72" s="268">
        <f>overview_of_services!N70</f>
        <v>0</v>
      </c>
      <c r="H72" s="419"/>
      <c r="I72" s="372">
        <v>1</v>
      </c>
      <c r="J72" s="269" t="s">
        <v>160</v>
      </c>
      <c r="K72" s="125">
        <v>1</v>
      </c>
      <c r="L72" s="247"/>
      <c r="M72" s="124">
        <f t="shared" si="211"/>
        <v>0</v>
      </c>
      <c r="N72" s="395" t="str">
        <f>IF(AND(U72=1,NOT(F72=2),OR(J72="",J72&lt;0,J72&gt;AC72,AND(M72&gt;0,OR(L72="",L72&lt;0,L72&gt;AC72)),K72&gt;1,K72&lt;0)),_general!$A$83,"")</f>
        <v/>
      </c>
      <c r="O72" s="56" t="str">
        <f>VLOOKUP($B72,overview_of_services!$B$4:$I$111,4,)</f>
        <v>User defined level 1-0</v>
      </c>
      <c r="P72" s="56" t="str">
        <f>VLOOKUP($B72,overview_of_services!$B$4:$I$111,5,)</f>
        <v>User defined level 1-1</v>
      </c>
      <c r="Q72" s="56" t="str">
        <f>VLOOKUP($B72,overview_of_services!$B$4:$I$111,6,)</f>
        <v>User defined level 1-2</v>
      </c>
      <c r="R72" s="56" t="str">
        <f>VLOOKUP($B72,overview_of_services!$B$4:$I$111,7,)</f>
        <v>User defined level 1-3</v>
      </c>
      <c r="S72" s="56" t="str">
        <f>VLOOKUP($B72,overview_of_services!$B$4:$I$111,8,)</f>
        <v>User defined level 1-4</v>
      </c>
      <c r="T72" s="377">
        <f t="shared" si="255"/>
        <v>0</v>
      </c>
      <c r="U72" s="380">
        <f t="shared" si="256"/>
        <v>0</v>
      </c>
      <c r="X72" s="259"/>
      <c r="Y72" s="260"/>
      <c r="Z72" s="345">
        <f t="shared" si="257"/>
        <v>0</v>
      </c>
      <c r="AA72" s="270">
        <f t="shared" si="258"/>
        <v>0</v>
      </c>
      <c r="AB72" s="270">
        <f t="shared" si="259"/>
        <v>0</v>
      </c>
      <c r="AC72" s="82">
        <f t="shared" si="237"/>
        <v>4</v>
      </c>
      <c r="AD72" s="82">
        <f t="shared" si="212"/>
        <v>0</v>
      </c>
      <c r="AE72" s="76" t="str">
        <f>VLOOKUP($B72,overview_of_services!$B$4:$R$111,$AE$2,FALSE)</f>
        <v>C</v>
      </c>
      <c r="AF72" s="82">
        <f t="shared" ca="1" si="238"/>
        <v>189</v>
      </c>
      <c r="AG72" s="270">
        <f t="shared" ca="1" si="260"/>
        <v>0</v>
      </c>
      <c r="AH72" s="270">
        <f t="shared" ca="1" si="260"/>
        <v>0</v>
      </c>
      <c r="AI72" s="270">
        <f t="shared" ca="1" si="260"/>
        <v>0</v>
      </c>
      <c r="AJ72" s="270">
        <f t="shared" ca="1" si="260"/>
        <v>0</v>
      </c>
      <c r="AK72" s="270">
        <f t="shared" ca="1" si="260"/>
        <v>0</v>
      </c>
      <c r="AL72" s="270">
        <f t="shared" ca="1" si="260"/>
        <v>0</v>
      </c>
      <c r="AM72" s="270">
        <f t="shared" ca="1" si="260"/>
        <v>0</v>
      </c>
      <c r="AN72" s="270">
        <f t="shared" ca="1" si="239"/>
        <v>189</v>
      </c>
      <c r="AO72" s="270">
        <f t="shared" ca="1" si="261"/>
        <v>0</v>
      </c>
      <c r="AP72" s="270">
        <f t="shared" ca="1" si="261"/>
        <v>0</v>
      </c>
      <c r="AQ72" s="270">
        <f t="shared" ca="1" si="261"/>
        <v>0</v>
      </c>
      <c r="AR72" s="270">
        <f t="shared" ca="1" si="261"/>
        <v>0</v>
      </c>
      <c r="AS72" s="270">
        <f t="shared" ca="1" si="261"/>
        <v>0</v>
      </c>
      <c r="AT72" s="270">
        <f t="shared" ca="1" si="261"/>
        <v>0</v>
      </c>
      <c r="AU72" s="270">
        <f t="shared" ca="1" si="261"/>
        <v>0</v>
      </c>
      <c r="AW72" s="83" t="s">
        <v>1924</v>
      </c>
      <c r="AX72" s="84">
        <f>VLOOKUP(AE72,_general!$A$65:$B$73,2,FALSE)+$AX$4</f>
        <v>35</v>
      </c>
      <c r="AY72" s="85">
        <f t="shared" ca="1" si="235"/>
        <v>3.0389312230032446E-2</v>
      </c>
      <c r="AZ72" s="85">
        <f t="shared" ca="1" si="235"/>
        <v>4.0906058112019354E-2</v>
      </c>
      <c r="BA72" s="85">
        <f t="shared" ca="1" si="235"/>
        <v>0.16</v>
      </c>
      <c r="BB72" s="85">
        <f t="shared" ca="1" si="235"/>
        <v>0.1</v>
      </c>
      <c r="BC72" s="85">
        <f t="shared" ca="1" si="235"/>
        <v>0.16</v>
      </c>
      <c r="BD72" s="85">
        <f t="shared" ca="1" si="235"/>
        <v>3.099471451827714E-2</v>
      </c>
      <c r="BE72" s="85">
        <f t="shared" ca="1" si="235"/>
        <v>0.1142857142857143</v>
      </c>
      <c r="BG72" s="128">
        <f t="shared" ca="1" si="213"/>
        <v>0</v>
      </c>
      <c r="BH72" s="128">
        <f t="shared" ca="1" si="214"/>
        <v>0</v>
      </c>
      <c r="BI72" s="128">
        <f t="shared" ca="1" si="215"/>
        <v>0</v>
      </c>
      <c r="BJ72" s="128">
        <f t="shared" ca="1" si="216"/>
        <v>0</v>
      </c>
      <c r="BK72" s="128">
        <f t="shared" ca="1" si="217"/>
        <v>0</v>
      </c>
      <c r="BL72" s="128">
        <f t="shared" ca="1" si="218"/>
        <v>0</v>
      </c>
      <c r="BM72" s="128">
        <f t="shared" ca="1" si="219"/>
        <v>0</v>
      </c>
      <c r="BO72" s="128">
        <f t="shared" si="220"/>
        <v>0</v>
      </c>
      <c r="BP72" s="128">
        <f t="shared" si="221"/>
        <v>0</v>
      </c>
      <c r="BQ72" s="128">
        <f t="shared" si="222"/>
        <v>0</v>
      </c>
      <c r="BR72" s="128">
        <f t="shared" si="223"/>
        <v>0</v>
      </c>
      <c r="BS72" s="128">
        <f t="shared" si="224"/>
        <v>0</v>
      </c>
      <c r="BT72" s="128">
        <f t="shared" si="225"/>
        <v>0</v>
      </c>
      <c r="BU72" s="128">
        <f t="shared" si="226"/>
        <v>0</v>
      </c>
      <c r="BV72" s="128"/>
      <c r="BW72" s="277">
        <f t="shared" ca="1" si="262"/>
        <v>0</v>
      </c>
      <c r="BX72" s="277">
        <f t="shared" ca="1" si="263"/>
        <v>0</v>
      </c>
      <c r="BY72" s="277">
        <f t="shared" ca="1" si="264"/>
        <v>0</v>
      </c>
      <c r="BZ72" s="277">
        <f t="shared" ca="1" si="265"/>
        <v>0</v>
      </c>
      <c r="CA72" s="277">
        <f t="shared" ca="1" si="266"/>
        <v>0</v>
      </c>
      <c r="CB72" s="277">
        <f t="shared" ca="1" si="267"/>
        <v>0</v>
      </c>
      <c r="CC72" s="277">
        <f t="shared" ca="1" si="268"/>
        <v>0</v>
      </c>
      <c r="CD72" s="128"/>
      <c r="CE72" s="129">
        <f t="shared" si="269"/>
        <v>46</v>
      </c>
      <c r="CF72" s="86">
        <f t="shared" ca="1" si="240"/>
        <v>0</v>
      </c>
      <c r="CG72" s="86">
        <f t="shared" ca="1" si="241"/>
        <v>0</v>
      </c>
      <c r="CH72" s="86">
        <f t="shared" ca="1" si="242"/>
        <v>0</v>
      </c>
      <c r="CI72" s="86">
        <f t="shared" ca="1" si="243"/>
        <v>0</v>
      </c>
      <c r="CJ72" s="86">
        <f t="shared" ca="1" si="244"/>
        <v>0</v>
      </c>
      <c r="CK72" s="86">
        <f t="shared" ca="1" si="245"/>
        <v>0</v>
      </c>
      <c r="CL72" s="86">
        <f t="shared" ca="1" si="246"/>
        <v>0</v>
      </c>
      <c r="CM72" s="87"/>
      <c r="CN72" s="82" t="str">
        <f t="shared" si="227"/>
        <v>C</v>
      </c>
      <c r="CO72" s="82">
        <f t="shared" ca="1" si="209"/>
        <v>189</v>
      </c>
      <c r="CP72" s="270">
        <f t="shared" ca="1" si="236"/>
        <v>0</v>
      </c>
      <c r="CQ72" s="270">
        <f t="shared" ca="1" si="236"/>
        <v>0</v>
      </c>
      <c r="CR72" s="270">
        <f t="shared" ca="1" si="236"/>
        <v>0</v>
      </c>
      <c r="CS72" s="270">
        <f t="shared" ca="1" si="236"/>
        <v>0</v>
      </c>
      <c r="CT72" s="270">
        <f t="shared" ca="1" si="236"/>
        <v>0</v>
      </c>
      <c r="CU72" s="270">
        <f t="shared" ca="1" si="236"/>
        <v>0</v>
      </c>
      <c r="CV72" s="270">
        <f t="shared" ca="1" si="236"/>
        <v>0</v>
      </c>
      <c r="CW72" s="87"/>
      <c r="CX72" s="86">
        <f t="shared" ca="1" si="228"/>
        <v>0</v>
      </c>
      <c r="CY72" s="86">
        <f t="shared" ca="1" si="229"/>
        <v>0</v>
      </c>
      <c r="CZ72" s="86">
        <f t="shared" ca="1" si="230"/>
        <v>0</v>
      </c>
      <c r="DA72" s="86">
        <f t="shared" ca="1" si="231"/>
        <v>0</v>
      </c>
      <c r="DB72" s="86">
        <f t="shared" ca="1" si="232"/>
        <v>0</v>
      </c>
      <c r="DC72" s="86">
        <f t="shared" ca="1" si="233"/>
        <v>0</v>
      </c>
      <c r="DD72" s="86">
        <f t="shared" ca="1" si="234"/>
        <v>0</v>
      </c>
      <c r="DE72" s="192">
        <f t="shared" si="247"/>
        <v>46</v>
      </c>
      <c r="DF72" s="86">
        <f t="shared" ca="1" si="248"/>
        <v>0</v>
      </c>
      <c r="DG72" s="86">
        <f t="shared" ca="1" si="249"/>
        <v>0</v>
      </c>
      <c r="DH72" s="86">
        <f t="shared" ca="1" si="250"/>
        <v>0</v>
      </c>
      <c r="DI72" s="86">
        <f t="shared" ca="1" si="251"/>
        <v>0</v>
      </c>
      <c r="DJ72" s="86">
        <f t="shared" ca="1" si="252"/>
        <v>0</v>
      </c>
      <c r="DK72" s="86">
        <f t="shared" ca="1" si="253"/>
        <v>0</v>
      </c>
      <c r="DL72" s="86">
        <f t="shared" ca="1" si="254"/>
        <v>0</v>
      </c>
      <c r="FD72" s="22"/>
      <c r="FE72" s="22"/>
    </row>
    <row r="73" spans="2:161" ht="30.25" thickBot="1" x14ac:dyDescent="0.9">
      <c r="B73" s="71" t="str">
        <f>overview_of_services!B71</f>
        <v>C-E4</v>
      </c>
      <c r="C73" s="246" t="str">
        <f>overview_of_services!C71</f>
        <v>User defined service group 14</v>
      </c>
      <c r="D73" s="249" t="str">
        <f>overview_of_services!D71</f>
        <v>User defined smart ready service 14</v>
      </c>
      <c r="E73" s="268">
        <f>IF($H$2="A",overview_of_services!J71,IF($H$2="B",overview_of_services!K71,overview_of_services!L71))</f>
        <v>0</v>
      </c>
      <c r="F73" s="268">
        <f>IF('Building Information'!$G$50="","",'Building Information'!$G$50)</f>
        <v>0</v>
      </c>
      <c r="G73" s="268">
        <f>overview_of_services!N71</f>
        <v>0</v>
      </c>
      <c r="H73" s="419"/>
      <c r="I73" s="372">
        <v>1</v>
      </c>
      <c r="J73" s="269" t="s">
        <v>160</v>
      </c>
      <c r="K73" s="125">
        <v>1</v>
      </c>
      <c r="L73" s="247"/>
      <c r="M73" s="124">
        <f t="shared" si="211"/>
        <v>0</v>
      </c>
      <c r="N73" s="395" t="str">
        <f>IF(AND(U73=1,NOT(F73=2),OR(J73="",J73&lt;0,J73&gt;AC73,AND(M73&gt;0,OR(L73="",L73&lt;0,L73&gt;AC73)),K73&gt;1,K73&lt;0)),_general!$A$83,"")</f>
        <v/>
      </c>
      <c r="O73" s="56" t="str">
        <f>VLOOKUP($B73,overview_of_services!$B$4:$I$111,4,)</f>
        <v>User defined level 1-0</v>
      </c>
      <c r="P73" s="56" t="str">
        <f>VLOOKUP($B73,overview_of_services!$B$4:$I$111,5,)</f>
        <v>User defined level 1-1</v>
      </c>
      <c r="Q73" s="56" t="str">
        <f>VLOOKUP($B73,overview_of_services!$B$4:$I$111,6,)</f>
        <v>User defined level 1-2</v>
      </c>
      <c r="R73" s="56" t="str">
        <f>VLOOKUP($B73,overview_of_services!$B$4:$I$111,7,)</f>
        <v>User defined level 1-3</v>
      </c>
      <c r="S73" s="56" t="str">
        <f>VLOOKUP($B73,overview_of_services!$B$4:$I$111,8,)</f>
        <v>User defined level 1-4</v>
      </c>
      <c r="T73" s="377">
        <f t="shared" si="255"/>
        <v>0</v>
      </c>
      <c r="U73" s="380">
        <f t="shared" si="256"/>
        <v>0</v>
      </c>
      <c r="X73" s="259"/>
      <c r="Y73" s="260"/>
      <c r="Z73" s="345">
        <f t="shared" si="257"/>
        <v>0</v>
      </c>
      <c r="AA73" s="270">
        <f t="shared" si="258"/>
        <v>0</v>
      </c>
      <c r="AB73" s="270">
        <f t="shared" si="259"/>
        <v>0</v>
      </c>
      <c r="AC73" s="82">
        <f t="shared" si="237"/>
        <v>4</v>
      </c>
      <c r="AD73" s="82">
        <f t="shared" si="212"/>
        <v>0</v>
      </c>
      <c r="AE73" s="76" t="str">
        <f>VLOOKUP($B73,overview_of_services!$B$4:$R$111,$AE$2,FALSE)</f>
        <v>C</v>
      </c>
      <c r="AF73" s="82">
        <f t="shared" ca="1" si="238"/>
        <v>203</v>
      </c>
      <c r="AG73" s="270">
        <f t="shared" ca="1" si="260"/>
        <v>0</v>
      </c>
      <c r="AH73" s="270">
        <f t="shared" ca="1" si="260"/>
        <v>0</v>
      </c>
      <c r="AI73" s="270">
        <f t="shared" ca="1" si="260"/>
        <v>0</v>
      </c>
      <c r="AJ73" s="270">
        <f t="shared" ca="1" si="260"/>
        <v>0</v>
      </c>
      <c r="AK73" s="270">
        <f t="shared" ca="1" si="260"/>
        <v>0</v>
      </c>
      <c r="AL73" s="270">
        <f t="shared" ca="1" si="260"/>
        <v>0</v>
      </c>
      <c r="AM73" s="270">
        <f t="shared" ca="1" si="260"/>
        <v>0</v>
      </c>
      <c r="AN73" s="270">
        <f t="shared" ca="1" si="239"/>
        <v>203</v>
      </c>
      <c r="AO73" s="270">
        <f t="shared" ca="1" si="261"/>
        <v>0</v>
      </c>
      <c r="AP73" s="270">
        <f t="shared" ca="1" si="261"/>
        <v>0</v>
      </c>
      <c r="AQ73" s="270">
        <f t="shared" ca="1" si="261"/>
        <v>0</v>
      </c>
      <c r="AR73" s="270">
        <f t="shared" ca="1" si="261"/>
        <v>0</v>
      </c>
      <c r="AS73" s="270">
        <f t="shared" ca="1" si="261"/>
        <v>0</v>
      </c>
      <c r="AT73" s="270">
        <f t="shared" ca="1" si="261"/>
        <v>0</v>
      </c>
      <c r="AU73" s="270">
        <f t="shared" ca="1" si="261"/>
        <v>0</v>
      </c>
      <c r="AW73" s="83" t="s">
        <v>1924</v>
      </c>
      <c r="AX73" s="84">
        <f>VLOOKUP(AE73,_general!$A$65:$B$73,2,FALSE)+$AX$4</f>
        <v>35</v>
      </c>
      <c r="AY73" s="85">
        <f t="shared" ca="1" si="235"/>
        <v>3.0389312230032446E-2</v>
      </c>
      <c r="AZ73" s="85">
        <f t="shared" ca="1" si="235"/>
        <v>4.0906058112019354E-2</v>
      </c>
      <c r="BA73" s="85">
        <f t="shared" ca="1" si="235"/>
        <v>0.16</v>
      </c>
      <c r="BB73" s="85">
        <f t="shared" ca="1" si="235"/>
        <v>0.1</v>
      </c>
      <c r="BC73" s="85">
        <f t="shared" ca="1" si="235"/>
        <v>0.16</v>
      </c>
      <c r="BD73" s="85">
        <f t="shared" ca="1" si="235"/>
        <v>3.099471451827714E-2</v>
      </c>
      <c r="BE73" s="85">
        <f t="shared" ca="1" si="235"/>
        <v>0.1142857142857143</v>
      </c>
      <c r="BG73" s="128">
        <f t="shared" ca="1" si="213"/>
        <v>0</v>
      </c>
      <c r="BH73" s="128">
        <f t="shared" ca="1" si="214"/>
        <v>0</v>
      </c>
      <c r="BI73" s="128">
        <f t="shared" ca="1" si="215"/>
        <v>0</v>
      </c>
      <c r="BJ73" s="128">
        <f t="shared" ca="1" si="216"/>
        <v>0</v>
      </c>
      <c r="BK73" s="128">
        <f t="shared" ca="1" si="217"/>
        <v>0</v>
      </c>
      <c r="BL73" s="128">
        <f t="shared" ca="1" si="218"/>
        <v>0</v>
      </c>
      <c r="BM73" s="128">
        <f t="shared" ca="1" si="219"/>
        <v>0</v>
      </c>
      <c r="BO73" s="128">
        <f t="shared" si="220"/>
        <v>0</v>
      </c>
      <c r="BP73" s="128">
        <f t="shared" si="221"/>
        <v>0</v>
      </c>
      <c r="BQ73" s="128">
        <f t="shared" si="222"/>
        <v>0</v>
      </c>
      <c r="BR73" s="128">
        <f t="shared" si="223"/>
        <v>0</v>
      </c>
      <c r="BS73" s="128">
        <f t="shared" si="224"/>
        <v>0</v>
      </c>
      <c r="BT73" s="128">
        <f t="shared" si="225"/>
        <v>0</v>
      </c>
      <c r="BU73" s="128">
        <f t="shared" si="226"/>
        <v>0</v>
      </c>
      <c r="BV73" s="128"/>
      <c r="BW73" s="277">
        <f t="shared" ca="1" si="262"/>
        <v>0</v>
      </c>
      <c r="BX73" s="277">
        <f t="shared" ca="1" si="263"/>
        <v>0</v>
      </c>
      <c r="BY73" s="277">
        <f t="shared" ca="1" si="264"/>
        <v>0</v>
      </c>
      <c r="BZ73" s="277">
        <f t="shared" ca="1" si="265"/>
        <v>0</v>
      </c>
      <c r="CA73" s="277">
        <f t="shared" ca="1" si="266"/>
        <v>0</v>
      </c>
      <c r="CB73" s="277">
        <f t="shared" ca="1" si="267"/>
        <v>0</v>
      </c>
      <c r="CC73" s="277">
        <f t="shared" ca="1" si="268"/>
        <v>0</v>
      </c>
      <c r="CD73" s="128"/>
      <c r="CE73" s="129">
        <f t="shared" si="269"/>
        <v>46</v>
      </c>
      <c r="CF73" s="86">
        <f t="shared" ca="1" si="240"/>
        <v>0</v>
      </c>
      <c r="CG73" s="86">
        <f t="shared" ca="1" si="241"/>
        <v>0</v>
      </c>
      <c r="CH73" s="86">
        <f t="shared" ca="1" si="242"/>
        <v>0</v>
      </c>
      <c r="CI73" s="86">
        <f t="shared" ca="1" si="243"/>
        <v>0</v>
      </c>
      <c r="CJ73" s="86">
        <f t="shared" ca="1" si="244"/>
        <v>0</v>
      </c>
      <c r="CK73" s="86">
        <f t="shared" ca="1" si="245"/>
        <v>0</v>
      </c>
      <c r="CL73" s="86">
        <f t="shared" ca="1" si="246"/>
        <v>0</v>
      </c>
      <c r="CM73" s="87"/>
      <c r="CN73" s="82" t="str">
        <f t="shared" si="227"/>
        <v>C</v>
      </c>
      <c r="CO73" s="82">
        <f t="shared" ca="1" si="209"/>
        <v>203</v>
      </c>
      <c r="CP73" s="270">
        <f t="shared" ca="1" si="236"/>
        <v>0</v>
      </c>
      <c r="CQ73" s="270">
        <f t="shared" ca="1" si="236"/>
        <v>0</v>
      </c>
      <c r="CR73" s="270">
        <f t="shared" ca="1" si="236"/>
        <v>0</v>
      </c>
      <c r="CS73" s="270">
        <f t="shared" ca="1" si="236"/>
        <v>0</v>
      </c>
      <c r="CT73" s="270">
        <f t="shared" ca="1" si="236"/>
        <v>0</v>
      </c>
      <c r="CU73" s="270">
        <f t="shared" ca="1" si="236"/>
        <v>0</v>
      </c>
      <c r="CV73" s="270">
        <f t="shared" ca="1" si="236"/>
        <v>0</v>
      </c>
      <c r="CW73" s="87"/>
      <c r="CX73" s="86">
        <f t="shared" ca="1" si="228"/>
        <v>0</v>
      </c>
      <c r="CY73" s="86">
        <f t="shared" ca="1" si="229"/>
        <v>0</v>
      </c>
      <c r="CZ73" s="86">
        <f t="shared" ca="1" si="230"/>
        <v>0</v>
      </c>
      <c r="DA73" s="86">
        <f t="shared" ca="1" si="231"/>
        <v>0</v>
      </c>
      <c r="DB73" s="86">
        <f t="shared" ca="1" si="232"/>
        <v>0</v>
      </c>
      <c r="DC73" s="86">
        <f t="shared" ca="1" si="233"/>
        <v>0</v>
      </c>
      <c r="DD73" s="86">
        <f t="shared" ca="1" si="234"/>
        <v>0</v>
      </c>
      <c r="DE73" s="192">
        <f t="shared" si="247"/>
        <v>46</v>
      </c>
      <c r="DF73" s="86">
        <f t="shared" ca="1" si="248"/>
        <v>0</v>
      </c>
      <c r="DG73" s="86">
        <f t="shared" ca="1" si="249"/>
        <v>0</v>
      </c>
      <c r="DH73" s="86">
        <f t="shared" ca="1" si="250"/>
        <v>0</v>
      </c>
      <c r="DI73" s="86">
        <f t="shared" ca="1" si="251"/>
        <v>0</v>
      </c>
      <c r="DJ73" s="86">
        <f t="shared" ca="1" si="252"/>
        <v>0</v>
      </c>
      <c r="DK73" s="86">
        <f t="shared" ca="1" si="253"/>
        <v>0</v>
      </c>
      <c r="DL73" s="86">
        <f t="shared" ca="1" si="254"/>
        <v>0</v>
      </c>
      <c r="FD73" s="22"/>
      <c r="FE73" s="22"/>
    </row>
    <row r="74" spans="2:161" ht="30.25" thickBot="1" x14ac:dyDescent="0.9">
      <c r="B74" s="71" t="str">
        <f>overview_of_services!B72</f>
        <v>C-E5</v>
      </c>
      <c r="C74" s="246" t="str">
        <f>overview_of_services!C72</f>
        <v>User defined service group 15</v>
      </c>
      <c r="D74" s="249" t="str">
        <f>overview_of_services!D72</f>
        <v>User defined smart ready service 15</v>
      </c>
      <c r="E74" s="268">
        <f>IF($H$2="A",overview_of_services!J72,IF($H$2="B",overview_of_services!K72,overview_of_services!L72))</f>
        <v>0</v>
      </c>
      <c r="F74" s="268">
        <f>IF('Building Information'!$G$50="","",'Building Information'!$G$50)</f>
        <v>0</v>
      </c>
      <c r="G74" s="268">
        <f>overview_of_services!N72</f>
        <v>0</v>
      </c>
      <c r="H74" s="419"/>
      <c r="I74" s="372">
        <v>1</v>
      </c>
      <c r="J74" s="269" t="s">
        <v>160</v>
      </c>
      <c r="K74" s="125">
        <v>1</v>
      </c>
      <c r="L74" s="247"/>
      <c r="M74" s="124">
        <f t="shared" si="211"/>
        <v>0</v>
      </c>
      <c r="N74" s="395" t="str">
        <f>IF(AND(U74=1,NOT(F74=2),OR(J74="",J74&lt;0,J74&gt;AC74,AND(M74&gt;0,OR(L74="",L74&lt;0,L74&gt;AC74)),K74&gt;1,K74&lt;0)),_general!$A$83,"")</f>
        <v/>
      </c>
      <c r="O74" s="56" t="str">
        <f>VLOOKUP($B74,overview_of_services!$B$4:$I$111,4,)</f>
        <v>User defined level 1-0</v>
      </c>
      <c r="P74" s="56" t="str">
        <f>VLOOKUP($B74,overview_of_services!$B$4:$I$111,5,)</f>
        <v>User defined level 1-1</v>
      </c>
      <c r="Q74" s="56" t="str">
        <f>VLOOKUP($B74,overview_of_services!$B$4:$I$111,6,)</f>
        <v>User defined level 1-2</v>
      </c>
      <c r="R74" s="56" t="str">
        <f>VLOOKUP($B74,overview_of_services!$B$4:$I$111,7,)</f>
        <v>User defined level 1-3</v>
      </c>
      <c r="S74" s="56" t="str">
        <f>VLOOKUP($B74,overview_of_services!$B$4:$I$111,8,)</f>
        <v>User defined level 1-4</v>
      </c>
      <c r="T74" s="377">
        <f t="shared" si="255"/>
        <v>0</v>
      </c>
      <c r="U74" s="380">
        <f t="shared" si="256"/>
        <v>0</v>
      </c>
      <c r="X74" s="259"/>
      <c r="Y74" s="260"/>
      <c r="Z74" s="345">
        <f t="shared" si="257"/>
        <v>0</v>
      </c>
      <c r="AA74" s="270">
        <f t="shared" si="258"/>
        <v>0</v>
      </c>
      <c r="AB74" s="270">
        <f t="shared" si="259"/>
        <v>0</v>
      </c>
      <c r="AC74" s="82">
        <f t="shared" si="237"/>
        <v>4</v>
      </c>
      <c r="AD74" s="82">
        <f t="shared" si="212"/>
        <v>0</v>
      </c>
      <c r="AE74" s="76" t="str">
        <f>VLOOKUP($B74,overview_of_services!$B$4:$R$111,$AE$2,FALSE)</f>
        <v>C</v>
      </c>
      <c r="AF74" s="82">
        <f t="shared" ca="1" si="238"/>
        <v>217</v>
      </c>
      <c r="AG74" s="270">
        <f t="shared" ca="1" si="260"/>
        <v>0</v>
      </c>
      <c r="AH74" s="270">
        <f t="shared" ca="1" si="260"/>
        <v>0</v>
      </c>
      <c r="AI74" s="270">
        <f t="shared" ca="1" si="260"/>
        <v>0</v>
      </c>
      <c r="AJ74" s="270">
        <f t="shared" ca="1" si="260"/>
        <v>0</v>
      </c>
      <c r="AK74" s="270">
        <f t="shared" ca="1" si="260"/>
        <v>0</v>
      </c>
      <c r="AL74" s="270">
        <f t="shared" ca="1" si="260"/>
        <v>0</v>
      </c>
      <c r="AM74" s="270">
        <f t="shared" ca="1" si="260"/>
        <v>0</v>
      </c>
      <c r="AN74" s="270">
        <f t="shared" ca="1" si="239"/>
        <v>217</v>
      </c>
      <c r="AO74" s="270">
        <f t="shared" ca="1" si="261"/>
        <v>0</v>
      </c>
      <c r="AP74" s="270">
        <f t="shared" ca="1" si="261"/>
        <v>0</v>
      </c>
      <c r="AQ74" s="270">
        <f t="shared" ca="1" si="261"/>
        <v>0</v>
      </c>
      <c r="AR74" s="270">
        <f t="shared" ca="1" si="261"/>
        <v>0</v>
      </c>
      <c r="AS74" s="270">
        <f t="shared" ca="1" si="261"/>
        <v>0</v>
      </c>
      <c r="AT74" s="270">
        <f t="shared" ca="1" si="261"/>
        <v>0</v>
      </c>
      <c r="AU74" s="270">
        <f t="shared" ca="1" si="261"/>
        <v>0</v>
      </c>
      <c r="AW74" s="83" t="s">
        <v>1924</v>
      </c>
      <c r="AX74" s="84">
        <f>VLOOKUP(AE74,_general!$A$65:$B$73,2,FALSE)+$AX$4</f>
        <v>35</v>
      </c>
      <c r="AY74" s="85">
        <f t="shared" ca="1" si="235"/>
        <v>3.0389312230032446E-2</v>
      </c>
      <c r="AZ74" s="85">
        <f t="shared" ca="1" si="235"/>
        <v>4.0906058112019354E-2</v>
      </c>
      <c r="BA74" s="85">
        <f t="shared" ca="1" si="235"/>
        <v>0.16</v>
      </c>
      <c r="BB74" s="85">
        <f t="shared" ca="1" si="235"/>
        <v>0.1</v>
      </c>
      <c r="BC74" s="85">
        <f t="shared" ca="1" si="235"/>
        <v>0.16</v>
      </c>
      <c r="BD74" s="85">
        <f t="shared" ca="1" si="235"/>
        <v>3.099471451827714E-2</v>
      </c>
      <c r="BE74" s="85">
        <f t="shared" ca="1" si="235"/>
        <v>0.1142857142857143</v>
      </c>
      <c r="BG74" s="128">
        <f t="shared" ca="1" si="213"/>
        <v>0</v>
      </c>
      <c r="BH74" s="128">
        <f t="shared" ca="1" si="214"/>
        <v>0</v>
      </c>
      <c r="BI74" s="128">
        <f t="shared" ca="1" si="215"/>
        <v>0</v>
      </c>
      <c r="BJ74" s="128">
        <f t="shared" ca="1" si="216"/>
        <v>0</v>
      </c>
      <c r="BK74" s="128">
        <f t="shared" ca="1" si="217"/>
        <v>0</v>
      </c>
      <c r="BL74" s="128">
        <f t="shared" ca="1" si="218"/>
        <v>0</v>
      </c>
      <c r="BM74" s="128">
        <f t="shared" ca="1" si="219"/>
        <v>0</v>
      </c>
      <c r="BO74" s="128">
        <f t="shared" si="220"/>
        <v>0</v>
      </c>
      <c r="BP74" s="128">
        <f t="shared" si="221"/>
        <v>0</v>
      </c>
      <c r="BQ74" s="128">
        <f t="shared" si="222"/>
        <v>0</v>
      </c>
      <c r="BR74" s="128">
        <f t="shared" si="223"/>
        <v>0</v>
      </c>
      <c r="BS74" s="128">
        <f t="shared" si="224"/>
        <v>0</v>
      </c>
      <c r="BT74" s="128">
        <f t="shared" si="225"/>
        <v>0</v>
      </c>
      <c r="BU74" s="128">
        <f t="shared" si="226"/>
        <v>0</v>
      </c>
      <c r="BV74" s="128"/>
      <c r="BW74" s="277">
        <f t="shared" ca="1" si="262"/>
        <v>0</v>
      </c>
      <c r="BX74" s="277">
        <f t="shared" ca="1" si="263"/>
        <v>0</v>
      </c>
      <c r="BY74" s="277">
        <f t="shared" ca="1" si="264"/>
        <v>0</v>
      </c>
      <c r="BZ74" s="277">
        <f t="shared" ca="1" si="265"/>
        <v>0</v>
      </c>
      <c r="CA74" s="277">
        <f t="shared" ca="1" si="266"/>
        <v>0</v>
      </c>
      <c r="CB74" s="277">
        <f t="shared" ca="1" si="267"/>
        <v>0</v>
      </c>
      <c r="CC74" s="277">
        <f t="shared" ca="1" si="268"/>
        <v>0</v>
      </c>
      <c r="CD74" s="128"/>
      <c r="CE74" s="129">
        <f t="shared" si="269"/>
        <v>46</v>
      </c>
      <c r="CF74" s="86">
        <f t="shared" ca="1" si="240"/>
        <v>0</v>
      </c>
      <c r="CG74" s="86">
        <f t="shared" ca="1" si="241"/>
        <v>0</v>
      </c>
      <c r="CH74" s="86">
        <f t="shared" ca="1" si="242"/>
        <v>0</v>
      </c>
      <c r="CI74" s="86">
        <f t="shared" ca="1" si="243"/>
        <v>0</v>
      </c>
      <c r="CJ74" s="86">
        <f t="shared" ca="1" si="244"/>
        <v>0</v>
      </c>
      <c r="CK74" s="86">
        <f t="shared" ca="1" si="245"/>
        <v>0</v>
      </c>
      <c r="CL74" s="86">
        <f t="shared" ca="1" si="246"/>
        <v>0</v>
      </c>
      <c r="CM74" s="87"/>
      <c r="CN74" s="82" t="str">
        <f t="shared" si="227"/>
        <v>C</v>
      </c>
      <c r="CO74" s="82">
        <f t="shared" ca="1" si="209"/>
        <v>217</v>
      </c>
      <c r="CP74" s="270">
        <f t="shared" ca="1" si="236"/>
        <v>0</v>
      </c>
      <c r="CQ74" s="270">
        <f t="shared" ca="1" si="236"/>
        <v>0</v>
      </c>
      <c r="CR74" s="270">
        <f t="shared" ca="1" si="236"/>
        <v>0</v>
      </c>
      <c r="CS74" s="270">
        <f t="shared" ca="1" si="236"/>
        <v>0</v>
      </c>
      <c r="CT74" s="270">
        <f t="shared" ca="1" si="236"/>
        <v>0</v>
      </c>
      <c r="CU74" s="270">
        <f t="shared" ca="1" si="236"/>
        <v>0</v>
      </c>
      <c r="CV74" s="270">
        <f t="shared" ca="1" si="236"/>
        <v>0</v>
      </c>
      <c r="CW74" s="87"/>
      <c r="CX74" s="86">
        <f t="shared" ca="1" si="228"/>
        <v>0</v>
      </c>
      <c r="CY74" s="86">
        <f t="shared" ca="1" si="229"/>
        <v>0</v>
      </c>
      <c r="CZ74" s="86">
        <f t="shared" ca="1" si="230"/>
        <v>0</v>
      </c>
      <c r="DA74" s="86">
        <f t="shared" ca="1" si="231"/>
        <v>0</v>
      </c>
      <c r="DB74" s="86">
        <f t="shared" ca="1" si="232"/>
        <v>0</v>
      </c>
      <c r="DC74" s="86">
        <f t="shared" ca="1" si="233"/>
        <v>0</v>
      </c>
      <c r="DD74" s="86">
        <f t="shared" ca="1" si="234"/>
        <v>0</v>
      </c>
      <c r="DE74" s="192">
        <f t="shared" si="247"/>
        <v>46</v>
      </c>
      <c r="DF74" s="86">
        <f t="shared" ca="1" si="248"/>
        <v>0</v>
      </c>
      <c r="DG74" s="86">
        <f t="shared" ca="1" si="249"/>
        <v>0</v>
      </c>
      <c r="DH74" s="86">
        <f t="shared" ca="1" si="250"/>
        <v>0</v>
      </c>
      <c r="DI74" s="86">
        <f t="shared" ca="1" si="251"/>
        <v>0</v>
      </c>
      <c r="DJ74" s="86">
        <f t="shared" ca="1" si="252"/>
        <v>0</v>
      </c>
      <c r="DK74" s="86">
        <f t="shared" ca="1" si="253"/>
        <v>0</v>
      </c>
      <c r="DL74" s="86">
        <f t="shared" ca="1" si="254"/>
        <v>0</v>
      </c>
      <c r="FD74" s="22"/>
      <c r="FE74" s="22"/>
    </row>
    <row r="75" spans="2:161" ht="30.25" thickBot="1" x14ac:dyDescent="0.9">
      <c r="B75" s="72" t="str">
        <f>overview_of_services!B73</f>
        <v>V-E1</v>
      </c>
      <c r="C75" s="246" t="str">
        <f>overview_of_services!C73</f>
        <v>User defined service group 16</v>
      </c>
      <c r="D75" s="249" t="str">
        <f>overview_of_services!D73</f>
        <v>User defined smart ready service 16</v>
      </c>
      <c r="E75" s="268">
        <f>IF($H$2="A",overview_of_services!J73,IF($H$2="B",overview_of_services!K73,overview_of_services!L73))</f>
        <v>0</v>
      </c>
      <c r="F75" s="268">
        <f>IF('Building Information'!$G$51="","",'Building Information'!$G$51)</f>
        <v>1</v>
      </c>
      <c r="G75" s="268">
        <f>overview_of_services!N73</f>
        <v>0</v>
      </c>
      <c r="H75" s="419"/>
      <c r="I75" s="372">
        <v>1</v>
      </c>
      <c r="J75" s="269" t="s">
        <v>160</v>
      </c>
      <c r="K75" s="125">
        <v>1</v>
      </c>
      <c r="L75" s="247"/>
      <c r="M75" s="124">
        <f t="shared" si="211"/>
        <v>0</v>
      </c>
      <c r="N75" s="395" t="str">
        <f>IF(AND(U75=1,NOT(F75=2),OR(J75="",J75&lt;0,J75&gt;AC75,AND(M75&gt;0,OR(L75="",L75&lt;0,L75&gt;AC75)),K75&gt;1,K75&lt;0)),_general!$A$83,"")</f>
        <v/>
      </c>
      <c r="O75" s="56" t="str">
        <f>VLOOKUP($B75,overview_of_services!$B$4:$I$111,4,)</f>
        <v>User defined level 1-0</v>
      </c>
      <c r="P75" s="56" t="str">
        <f>VLOOKUP($B75,overview_of_services!$B$4:$I$111,5,)</f>
        <v>User defined level 1-1</v>
      </c>
      <c r="Q75" s="56" t="str">
        <f>VLOOKUP($B75,overview_of_services!$B$4:$I$111,6,)</f>
        <v>User defined level 1-2</v>
      </c>
      <c r="R75" s="56" t="str">
        <f>VLOOKUP($B75,overview_of_services!$B$4:$I$111,7,)</f>
        <v>User defined level 1-3</v>
      </c>
      <c r="S75" s="56" t="str">
        <f>VLOOKUP($B75,overview_of_services!$B$4:$I$111,8,)</f>
        <v>User defined level 1-4</v>
      </c>
      <c r="T75" s="377">
        <f t="shared" si="255"/>
        <v>0</v>
      </c>
      <c r="U75" s="380">
        <f t="shared" si="256"/>
        <v>0</v>
      </c>
      <c r="X75" s="259"/>
      <c r="Y75" s="260"/>
      <c r="Z75" s="345">
        <f t="shared" si="257"/>
        <v>0</v>
      </c>
      <c r="AA75" s="270">
        <f t="shared" si="258"/>
        <v>0</v>
      </c>
      <c r="AB75" s="270">
        <f t="shared" si="259"/>
        <v>0</v>
      </c>
      <c r="AC75" s="82">
        <f t="shared" si="237"/>
        <v>4</v>
      </c>
      <c r="AD75" s="82">
        <f t="shared" si="212"/>
        <v>0</v>
      </c>
      <c r="AE75" s="76" t="str">
        <f>VLOOKUP($B75,overview_of_services!$B$4:$R$111,$AE$2,FALSE)</f>
        <v>V</v>
      </c>
      <c r="AF75" s="82">
        <f t="shared" ca="1" si="238"/>
        <v>110</v>
      </c>
      <c r="AG75" s="270">
        <f t="shared" ca="1" si="260"/>
        <v>0</v>
      </c>
      <c r="AH75" s="270">
        <f t="shared" ca="1" si="260"/>
        <v>0</v>
      </c>
      <c r="AI75" s="270">
        <f t="shared" ca="1" si="260"/>
        <v>0</v>
      </c>
      <c r="AJ75" s="270">
        <f t="shared" ca="1" si="260"/>
        <v>0</v>
      </c>
      <c r="AK75" s="270">
        <f t="shared" ca="1" si="260"/>
        <v>0</v>
      </c>
      <c r="AL75" s="270">
        <f t="shared" ca="1" si="260"/>
        <v>0</v>
      </c>
      <c r="AM75" s="270">
        <f t="shared" ca="1" si="260"/>
        <v>0</v>
      </c>
      <c r="AN75" s="270">
        <f t="shared" ca="1" si="239"/>
        <v>110</v>
      </c>
      <c r="AO75" s="270">
        <f t="shared" ca="1" si="261"/>
        <v>0</v>
      </c>
      <c r="AP75" s="270">
        <f t="shared" ca="1" si="261"/>
        <v>0</v>
      </c>
      <c r="AQ75" s="270">
        <f t="shared" ca="1" si="261"/>
        <v>0</v>
      </c>
      <c r="AR75" s="270">
        <f t="shared" ca="1" si="261"/>
        <v>0</v>
      </c>
      <c r="AS75" s="270">
        <f t="shared" ca="1" si="261"/>
        <v>0</v>
      </c>
      <c r="AT75" s="270">
        <f t="shared" ca="1" si="261"/>
        <v>0</v>
      </c>
      <c r="AU75" s="270">
        <f t="shared" ca="1" si="261"/>
        <v>0</v>
      </c>
      <c r="AW75" s="83" t="s">
        <v>1924</v>
      </c>
      <c r="AX75" s="84">
        <f>VLOOKUP(AE75,_general!$A$65:$B$73,2,FALSE)+$AX$4</f>
        <v>36</v>
      </c>
      <c r="AY75" s="85">
        <f t="shared" ca="1" si="235"/>
        <v>0.17817197539535312</v>
      </c>
      <c r="AZ75" s="85">
        <f t="shared" ca="1" si="235"/>
        <v>0</v>
      </c>
      <c r="BA75" s="85">
        <f t="shared" ca="1" si="235"/>
        <v>0.16</v>
      </c>
      <c r="BB75" s="85">
        <f t="shared" ca="1" si="235"/>
        <v>0.1</v>
      </c>
      <c r="BC75" s="85">
        <f t="shared" ca="1" si="235"/>
        <v>0.16</v>
      </c>
      <c r="BD75" s="85">
        <f t="shared" ca="1" si="235"/>
        <v>0.18172143781124897</v>
      </c>
      <c r="BE75" s="85">
        <f t="shared" ca="1" si="235"/>
        <v>0.1142857142857143</v>
      </c>
      <c r="BG75" s="128">
        <f t="shared" ca="1" si="213"/>
        <v>0</v>
      </c>
      <c r="BH75" s="128">
        <f t="shared" ca="1" si="214"/>
        <v>0</v>
      </c>
      <c r="BI75" s="128">
        <f t="shared" ca="1" si="215"/>
        <v>0</v>
      </c>
      <c r="BJ75" s="128">
        <f t="shared" ca="1" si="216"/>
        <v>0</v>
      </c>
      <c r="BK75" s="128">
        <f t="shared" ca="1" si="217"/>
        <v>0</v>
      </c>
      <c r="BL75" s="128">
        <f t="shared" ca="1" si="218"/>
        <v>0</v>
      </c>
      <c r="BM75" s="128">
        <f t="shared" ca="1" si="219"/>
        <v>0</v>
      </c>
      <c r="BO75" s="128">
        <f t="shared" si="220"/>
        <v>0</v>
      </c>
      <c r="BP75" s="128">
        <f t="shared" si="221"/>
        <v>0</v>
      </c>
      <c r="BQ75" s="128">
        <f t="shared" si="222"/>
        <v>0</v>
      </c>
      <c r="BR75" s="128">
        <f t="shared" si="223"/>
        <v>0</v>
      </c>
      <c r="BS75" s="128">
        <f t="shared" si="224"/>
        <v>0</v>
      </c>
      <c r="BT75" s="128">
        <f t="shared" si="225"/>
        <v>0</v>
      </c>
      <c r="BU75" s="128">
        <f t="shared" si="226"/>
        <v>0</v>
      </c>
      <c r="BV75" s="128"/>
      <c r="BW75" s="277">
        <f t="shared" ca="1" si="262"/>
        <v>0</v>
      </c>
      <c r="BX75" s="277">
        <f t="shared" ca="1" si="263"/>
        <v>0</v>
      </c>
      <c r="BY75" s="277">
        <f t="shared" ca="1" si="264"/>
        <v>0</v>
      </c>
      <c r="BZ75" s="277">
        <f t="shared" ca="1" si="265"/>
        <v>0</v>
      </c>
      <c r="CA75" s="277">
        <f t="shared" ca="1" si="266"/>
        <v>0</v>
      </c>
      <c r="CB75" s="277">
        <f t="shared" ca="1" si="267"/>
        <v>0</v>
      </c>
      <c r="CC75" s="277">
        <f t="shared" ca="1" si="268"/>
        <v>0</v>
      </c>
      <c r="CD75" s="128"/>
      <c r="CE75" s="129">
        <f t="shared" si="269"/>
        <v>46</v>
      </c>
      <c r="CF75" s="86">
        <f t="shared" ca="1" si="240"/>
        <v>0</v>
      </c>
      <c r="CG75" s="86">
        <f t="shared" ca="1" si="241"/>
        <v>0</v>
      </c>
      <c r="CH75" s="86">
        <f t="shared" ca="1" si="242"/>
        <v>0</v>
      </c>
      <c r="CI75" s="86">
        <f t="shared" ca="1" si="243"/>
        <v>0</v>
      </c>
      <c r="CJ75" s="86">
        <f t="shared" ca="1" si="244"/>
        <v>0</v>
      </c>
      <c r="CK75" s="86">
        <f t="shared" ca="1" si="245"/>
        <v>0</v>
      </c>
      <c r="CL75" s="86">
        <f t="shared" ca="1" si="246"/>
        <v>0</v>
      </c>
      <c r="CM75" s="87"/>
      <c r="CN75" s="82" t="str">
        <f t="shared" si="227"/>
        <v>V</v>
      </c>
      <c r="CO75" s="82">
        <f t="shared" ca="1" si="209"/>
        <v>110</v>
      </c>
      <c r="CP75" s="270">
        <f t="shared" ca="1" si="236"/>
        <v>0</v>
      </c>
      <c r="CQ75" s="270">
        <f t="shared" ca="1" si="236"/>
        <v>0</v>
      </c>
      <c r="CR75" s="270">
        <f t="shared" ca="1" si="236"/>
        <v>0</v>
      </c>
      <c r="CS75" s="270">
        <f t="shared" ca="1" si="236"/>
        <v>0</v>
      </c>
      <c r="CT75" s="270">
        <f t="shared" ca="1" si="236"/>
        <v>0</v>
      </c>
      <c r="CU75" s="270">
        <f t="shared" ca="1" si="236"/>
        <v>0</v>
      </c>
      <c r="CV75" s="270">
        <f t="shared" ca="1" si="236"/>
        <v>0</v>
      </c>
      <c r="CW75" s="87"/>
      <c r="CX75" s="86">
        <f t="shared" ca="1" si="228"/>
        <v>0</v>
      </c>
      <c r="CY75" s="86">
        <f t="shared" ca="1" si="229"/>
        <v>0</v>
      </c>
      <c r="CZ75" s="86">
        <f t="shared" ca="1" si="230"/>
        <v>0</v>
      </c>
      <c r="DA75" s="86">
        <f t="shared" ca="1" si="231"/>
        <v>0</v>
      </c>
      <c r="DB75" s="86">
        <f t="shared" ca="1" si="232"/>
        <v>0</v>
      </c>
      <c r="DC75" s="86">
        <f t="shared" ca="1" si="233"/>
        <v>0</v>
      </c>
      <c r="DD75" s="86">
        <f t="shared" ca="1" si="234"/>
        <v>0</v>
      </c>
      <c r="DE75" s="192">
        <f t="shared" si="247"/>
        <v>46</v>
      </c>
      <c r="DF75" s="86">
        <f t="shared" ca="1" si="248"/>
        <v>0</v>
      </c>
      <c r="DG75" s="86">
        <f t="shared" ca="1" si="249"/>
        <v>0</v>
      </c>
      <c r="DH75" s="86">
        <f t="shared" ca="1" si="250"/>
        <v>0</v>
      </c>
      <c r="DI75" s="86">
        <f t="shared" ca="1" si="251"/>
        <v>0</v>
      </c>
      <c r="DJ75" s="86">
        <f t="shared" ca="1" si="252"/>
        <v>0</v>
      </c>
      <c r="DK75" s="86">
        <f t="shared" ca="1" si="253"/>
        <v>0</v>
      </c>
      <c r="DL75" s="86">
        <f t="shared" ca="1" si="254"/>
        <v>0</v>
      </c>
      <c r="FD75" s="22"/>
      <c r="FE75" s="22"/>
    </row>
    <row r="76" spans="2:161" ht="30.25" thickBot="1" x14ac:dyDescent="0.9">
      <c r="B76" s="72" t="str">
        <f>overview_of_services!B74</f>
        <v>V-E2</v>
      </c>
      <c r="C76" s="246" t="str">
        <f>overview_of_services!C74</f>
        <v>User defined service group 17</v>
      </c>
      <c r="D76" s="249" t="str">
        <f>overview_of_services!D74</f>
        <v>User defined smart ready service 17</v>
      </c>
      <c r="E76" s="268">
        <f>IF($H$2="A",overview_of_services!J74,IF($H$2="B",overview_of_services!K74,overview_of_services!L74))</f>
        <v>0</v>
      </c>
      <c r="F76" s="268">
        <f>IF('Building Information'!$G$51="","",'Building Information'!$G$51)</f>
        <v>1</v>
      </c>
      <c r="G76" s="268">
        <f>overview_of_services!N74</f>
        <v>0</v>
      </c>
      <c r="H76" s="419"/>
      <c r="I76" s="372">
        <v>1</v>
      </c>
      <c r="J76" s="269" t="s">
        <v>160</v>
      </c>
      <c r="K76" s="125">
        <v>1</v>
      </c>
      <c r="L76" s="247"/>
      <c r="M76" s="124">
        <f t="shared" si="211"/>
        <v>0</v>
      </c>
      <c r="N76" s="395" t="str">
        <f>IF(AND(U76=1,NOT(F76=2),OR(J76="",J76&lt;0,J76&gt;AC76,AND(M76&gt;0,OR(L76="",L76&lt;0,L76&gt;AC76)),K76&gt;1,K76&lt;0)),_general!$A$83,"")</f>
        <v/>
      </c>
      <c r="O76" s="56" t="str">
        <f>VLOOKUP($B76,overview_of_services!$B$4:$I$111,4,)</f>
        <v>User defined level 1-0</v>
      </c>
      <c r="P76" s="56" t="str">
        <f>VLOOKUP($B76,overview_of_services!$B$4:$I$111,5,)</f>
        <v>User defined level 1-1</v>
      </c>
      <c r="Q76" s="56" t="str">
        <f>VLOOKUP($B76,overview_of_services!$B$4:$I$111,6,)</f>
        <v>User defined level 1-2</v>
      </c>
      <c r="R76" s="56" t="str">
        <f>VLOOKUP($B76,overview_of_services!$B$4:$I$111,7,)</f>
        <v>User defined level 1-3</v>
      </c>
      <c r="S76" s="56" t="str">
        <f>VLOOKUP($B76,overview_of_services!$B$4:$I$111,8,)</f>
        <v>User defined level 1-4</v>
      </c>
      <c r="T76" s="377">
        <f t="shared" si="255"/>
        <v>0</v>
      </c>
      <c r="U76" s="380">
        <f t="shared" si="256"/>
        <v>0</v>
      </c>
      <c r="X76" s="259"/>
      <c r="Y76" s="260"/>
      <c r="Z76" s="345">
        <f t="shared" si="257"/>
        <v>0</v>
      </c>
      <c r="AA76" s="270">
        <f t="shared" si="258"/>
        <v>0</v>
      </c>
      <c r="AB76" s="270">
        <f t="shared" si="259"/>
        <v>0</v>
      </c>
      <c r="AC76" s="82">
        <f t="shared" si="237"/>
        <v>4</v>
      </c>
      <c r="AD76" s="82">
        <f t="shared" si="212"/>
        <v>0</v>
      </c>
      <c r="AE76" s="76" t="str">
        <f>VLOOKUP($B76,overview_of_services!$B$4:$R$111,$AE$2,FALSE)</f>
        <v>V</v>
      </c>
      <c r="AF76" s="82">
        <f t="shared" ca="1" si="238"/>
        <v>124</v>
      </c>
      <c r="AG76" s="270">
        <f t="shared" ca="1" si="260"/>
        <v>0</v>
      </c>
      <c r="AH76" s="270">
        <f t="shared" ca="1" si="260"/>
        <v>0</v>
      </c>
      <c r="AI76" s="270">
        <f t="shared" ca="1" si="260"/>
        <v>0</v>
      </c>
      <c r="AJ76" s="270">
        <f t="shared" ca="1" si="260"/>
        <v>0</v>
      </c>
      <c r="AK76" s="270">
        <f t="shared" ca="1" si="260"/>
        <v>0</v>
      </c>
      <c r="AL76" s="270">
        <f t="shared" ca="1" si="260"/>
        <v>0</v>
      </c>
      <c r="AM76" s="270">
        <f t="shared" ca="1" si="260"/>
        <v>0</v>
      </c>
      <c r="AN76" s="270">
        <f t="shared" ca="1" si="239"/>
        <v>124</v>
      </c>
      <c r="AO76" s="270">
        <f t="shared" ca="1" si="261"/>
        <v>0</v>
      </c>
      <c r="AP76" s="270">
        <f t="shared" ca="1" si="261"/>
        <v>0</v>
      </c>
      <c r="AQ76" s="270">
        <f t="shared" ca="1" si="261"/>
        <v>0</v>
      </c>
      <c r="AR76" s="270">
        <f t="shared" ca="1" si="261"/>
        <v>0</v>
      </c>
      <c r="AS76" s="270">
        <f t="shared" ca="1" si="261"/>
        <v>0</v>
      </c>
      <c r="AT76" s="270">
        <f t="shared" ca="1" si="261"/>
        <v>0</v>
      </c>
      <c r="AU76" s="270">
        <f t="shared" ca="1" si="261"/>
        <v>0</v>
      </c>
      <c r="AW76" s="83" t="s">
        <v>1924</v>
      </c>
      <c r="AX76" s="84">
        <f>VLOOKUP(AE76,_general!$A$65:$B$73,2,FALSE)+$AX$4</f>
        <v>36</v>
      </c>
      <c r="AY76" s="85">
        <f t="shared" ca="1" si="235"/>
        <v>0.17817197539535312</v>
      </c>
      <c r="AZ76" s="85">
        <f t="shared" ca="1" si="235"/>
        <v>0</v>
      </c>
      <c r="BA76" s="85">
        <f t="shared" ca="1" si="235"/>
        <v>0.16</v>
      </c>
      <c r="BB76" s="85">
        <f t="shared" ca="1" si="235"/>
        <v>0.1</v>
      </c>
      <c r="BC76" s="85">
        <f t="shared" ca="1" si="235"/>
        <v>0.16</v>
      </c>
      <c r="BD76" s="85">
        <f t="shared" ca="1" si="235"/>
        <v>0.18172143781124897</v>
      </c>
      <c r="BE76" s="85">
        <f t="shared" ca="1" si="235"/>
        <v>0.1142857142857143</v>
      </c>
      <c r="BG76" s="128">
        <f t="shared" ca="1" si="213"/>
        <v>0</v>
      </c>
      <c r="BH76" s="128">
        <f t="shared" ca="1" si="214"/>
        <v>0</v>
      </c>
      <c r="BI76" s="128">
        <f t="shared" ca="1" si="215"/>
        <v>0</v>
      </c>
      <c r="BJ76" s="128">
        <f t="shared" ca="1" si="216"/>
        <v>0</v>
      </c>
      <c r="BK76" s="128">
        <f t="shared" ca="1" si="217"/>
        <v>0</v>
      </c>
      <c r="BL76" s="128">
        <f t="shared" ca="1" si="218"/>
        <v>0</v>
      </c>
      <c r="BM76" s="128">
        <f t="shared" ca="1" si="219"/>
        <v>0</v>
      </c>
      <c r="BO76" s="128">
        <f t="shared" si="220"/>
        <v>0</v>
      </c>
      <c r="BP76" s="128">
        <f t="shared" si="221"/>
        <v>0</v>
      </c>
      <c r="BQ76" s="128">
        <f t="shared" si="222"/>
        <v>0</v>
      </c>
      <c r="BR76" s="128">
        <f t="shared" si="223"/>
        <v>0</v>
      </c>
      <c r="BS76" s="128">
        <f t="shared" si="224"/>
        <v>0</v>
      </c>
      <c r="BT76" s="128">
        <f t="shared" si="225"/>
        <v>0</v>
      </c>
      <c r="BU76" s="128">
        <f t="shared" si="226"/>
        <v>0</v>
      </c>
      <c r="BV76" s="128"/>
      <c r="BW76" s="277">
        <f t="shared" ca="1" si="262"/>
        <v>0</v>
      </c>
      <c r="BX76" s="277">
        <f t="shared" ca="1" si="263"/>
        <v>0</v>
      </c>
      <c r="BY76" s="277">
        <f t="shared" ca="1" si="264"/>
        <v>0</v>
      </c>
      <c r="BZ76" s="277">
        <f t="shared" ca="1" si="265"/>
        <v>0</v>
      </c>
      <c r="CA76" s="277">
        <f t="shared" ca="1" si="266"/>
        <v>0</v>
      </c>
      <c r="CB76" s="277">
        <f t="shared" ca="1" si="267"/>
        <v>0</v>
      </c>
      <c r="CC76" s="277">
        <f t="shared" ca="1" si="268"/>
        <v>0</v>
      </c>
      <c r="CD76" s="128"/>
      <c r="CE76" s="129">
        <f t="shared" si="269"/>
        <v>46</v>
      </c>
      <c r="CF76" s="86">
        <f t="shared" ca="1" si="240"/>
        <v>0</v>
      </c>
      <c r="CG76" s="86">
        <f t="shared" ca="1" si="241"/>
        <v>0</v>
      </c>
      <c r="CH76" s="86">
        <f t="shared" ca="1" si="242"/>
        <v>0</v>
      </c>
      <c r="CI76" s="86">
        <f t="shared" ca="1" si="243"/>
        <v>0</v>
      </c>
      <c r="CJ76" s="86">
        <f t="shared" ca="1" si="244"/>
        <v>0</v>
      </c>
      <c r="CK76" s="86">
        <f t="shared" ca="1" si="245"/>
        <v>0</v>
      </c>
      <c r="CL76" s="86">
        <f t="shared" ca="1" si="246"/>
        <v>0</v>
      </c>
      <c r="CM76" s="87"/>
      <c r="CN76" s="82" t="str">
        <f t="shared" si="227"/>
        <v>V</v>
      </c>
      <c r="CO76" s="82">
        <f t="shared" ca="1" si="209"/>
        <v>124</v>
      </c>
      <c r="CP76" s="270">
        <f t="shared" ref="CP76:CV85" ca="1" si="270">IF(OR($T76=1,AND($F76=2,$E76=1,$G76=1)),INDIRECT(ADDRESS($CO76,CP$2,1,,$CN76)),0)</f>
        <v>0</v>
      </c>
      <c r="CQ76" s="270">
        <f t="shared" ca="1" si="270"/>
        <v>0</v>
      </c>
      <c r="CR76" s="270">
        <f t="shared" ca="1" si="270"/>
        <v>0</v>
      </c>
      <c r="CS76" s="270">
        <f t="shared" ca="1" si="270"/>
        <v>0</v>
      </c>
      <c r="CT76" s="270">
        <f t="shared" ca="1" si="270"/>
        <v>0</v>
      </c>
      <c r="CU76" s="270">
        <f t="shared" ca="1" si="270"/>
        <v>0</v>
      </c>
      <c r="CV76" s="270">
        <f t="shared" ca="1" si="270"/>
        <v>0</v>
      </c>
      <c r="CW76" s="87"/>
      <c r="CX76" s="86">
        <f t="shared" ca="1" si="228"/>
        <v>0</v>
      </c>
      <c r="CY76" s="86">
        <f t="shared" ca="1" si="229"/>
        <v>0</v>
      </c>
      <c r="CZ76" s="86">
        <f t="shared" ca="1" si="230"/>
        <v>0</v>
      </c>
      <c r="DA76" s="86">
        <f t="shared" ca="1" si="231"/>
        <v>0</v>
      </c>
      <c r="DB76" s="86">
        <f t="shared" ca="1" si="232"/>
        <v>0</v>
      </c>
      <c r="DC76" s="86">
        <f t="shared" ca="1" si="233"/>
        <v>0</v>
      </c>
      <c r="DD76" s="86">
        <f t="shared" ca="1" si="234"/>
        <v>0</v>
      </c>
      <c r="DE76" s="192">
        <f t="shared" si="247"/>
        <v>46</v>
      </c>
      <c r="DF76" s="86">
        <f t="shared" ca="1" si="248"/>
        <v>0</v>
      </c>
      <c r="DG76" s="86">
        <f t="shared" ca="1" si="249"/>
        <v>0</v>
      </c>
      <c r="DH76" s="86">
        <f t="shared" ca="1" si="250"/>
        <v>0</v>
      </c>
      <c r="DI76" s="86">
        <f t="shared" ca="1" si="251"/>
        <v>0</v>
      </c>
      <c r="DJ76" s="86">
        <f t="shared" ca="1" si="252"/>
        <v>0</v>
      </c>
      <c r="DK76" s="86">
        <f t="shared" ca="1" si="253"/>
        <v>0</v>
      </c>
      <c r="DL76" s="86">
        <f t="shared" ca="1" si="254"/>
        <v>0</v>
      </c>
      <c r="FD76" s="22"/>
      <c r="FE76" s="22"/>
    </row>
    <row r="77" spans="2:161" ht="30.25" thickBot="1" x14ac:dyDescent="0.9">
      <c r="B77" s="72" t="str">
        <f>overview_of_services!B75</f>
        <v>V-E3</v>
      </c>
      <c r="C77" s="246" t="str">
        <f>overview_of_services!C75</f>
        <v>User defined service group 18</v>
      </c>
      <c r="D77" s="249" t="str">
        <f>overview_of_services!D75</f>
        <v>User defined smart ready service 18</v>
      </c>
      <c r="E77" s="268">
        <f>IF($H$2="A",overview_of_services!J75,IF($H$2="B",overview_of_services!K75,overview_of_services!L75))</f>
        <v>0</v>
      </c>
      <c r="F77" s="268">
        <f>IF('Building Information'!$G$51="","",'Building Information'!$G$51)</f>
        <v>1</v>
      </c>
      <c r="G77" s="268">
        <f>overview_of_services!N75</f>
        <v>0</v>
      </c>
      <c r="H77" s="419"/>
      <c r="I77" s="372">
        <v>1</v>
      </c>
      <c r="J77" s="269" t="s">
        <v>160</v>
      </c>
      <c r="K77" s="125">
        <v>1</v>
      </c>
      <c r="L77" s="247"/>
      <c r="M77" s="124">
        <f t="shared" si="211"/>
        <v>0</v>
      </c>
      <c r="N77" s="395" t="str">
        <f>IF(AND(U77=1,NOT(F77=2),OR(J77="",J77&lt;0,J77&gt;AC77,AND(M77&gt;0,OR(L77="",L77&lt;0,L77&gt;AC77)),K77&gt;1,K77&lt;0)),_general!$A$83,"")</f>
        <v/>
      </c>
      <c r="O77" s="56" t="str">
        <f>VLOOKUP($B77,overview_of_services!$B$4:$I$111,4,)</f>
        <v>User defined level 1-0</v>
      </c>
      <c r="P77" s="56" t="str">
        <f>VLOOKUP($B77,overview_of_services!$B$4:$I$111,5,)</f>
        <v>User defined level 1-1</v>
      </c>
      <c r="Q77" s="56" t="str">
        <f>VLOOKUP($B77,overview_of_services!$B$4:$I$111,6,)</f>
        <v>User defined level 1-2</v>
      </c>
      <c r="R77" s="56" t="str">
        <f>VLOOKUP($B77,overview_of_services!$B$4:$I$111,7,)</f>
        <v>User defined level 1-3</v>
      </c>
      <c r="S77" s="56" t="str">
        <f>VLOOKUP($B77,overview_of_services!$B$4:$I$111,8,)</f>
        <v>User defined level 1-4</v>
      </c>
      <c r="T77" s="377">
        <f t="shared" si="255"/>
        <v>0</v>
      </c>
      <c r="U77" s="380">
        <f t="shared" si="256"/>
        <v>0</v>
      </c>
      <c r="X77" s="259"/>
      <c r="Y77" s="260"/>
      <c r="Z77" s="345">
        <f t="shared" si="257"/>
        <v>0</v>
      </c>
      <c r="AA77" s="270">
        <f t="shared" si="258"/>
        <v>0</v>
      </c>
      <c r="AB77" s="270">
        <f t="shared" si="259"/>
        <v>0</v>
      </c>
      <c r="AC77" s="82">
        <f t="shared" si="237"/>
        <v>4</v>
      </c>
      <c r="AD77" s="82">
        <f t="shared" si="212"/>
        <v>0</v>
      </c>
      <c r="AE77" s="76" t="str">
        <f>VLOOKUP($B77,overview_of_services!$B$4:$R$111,$AE$2,FALSE)</f>
        <v>V</v>
      </c>
      <c r="AF77" s="82">
        <f t="shared" ca="1" si="238"/>
        <v>138</v>
      </c>
      <c r="AG77" s="270">
        <f t="shared" ca="1" si="260"/>
        <v>0</v>
      </c>
      <c r="AH77" s="270">
        <f t="shared" ca="1" si="260"/>
        <v>0</v>
      </c>
      <c r="AI77" s="270">
        <f t="shared" ca="1" si="260"/>
        <v>0</v>
      </c>
      <c r="AJ77" s="270">
        <f t="shared" ca="1" si="260"/>
        <v>0</v>
      </c>
      <c r="AK77" s="270">
        <f t="shared" ca="1" si="260"/>
        <v>0</v>
      </c>
      <c r="AL77" s="270">
        <f t="shared" ca="1" si="260"/>
        <v>0</v>
      </c>
      <c r="AM77" s="270">
        <f t="shared" ca="1" si="260"/>
        <v>0</v>
      </c>
      <c r="AN77" s="270">
        <f t="shared" ca="1" si="239"/>
        <v>138</v>
      </c>
      <c r="AO77" s="270">
        <f t="shared" ca="1" si="261"/>
        <v>0</v>
      </c>
      <c r="AP77" s="270">
        <f t="shared" ca="1" si="261"/>
        <v>0</v>
      </c>
      <c r="AQ77" s="270">
        <f t="shared" ca="1" si="261"/>
        <v>0</v>
      </c>
      <c r="AR77" s="270">
        <f t="shared" ca="1" si="261"/>
        <v>0</v>
      </c>
      <c r="AS77" s="270">
        <f t="shared" ca="1" si="261"/>
        <v>0</v>
      </c>
      <c r="AT77" s="270">
        <f t="shared" ca="1" si="261"/>
        <v>0</v>
      </c>
      <c r="AU77" s="270">
        <f t="shared" ca="1" si="261"/>
        <v>0</v>
      </c>
      <c r="AW77" s="83" t="s">
        <v>1924</v>
      </c>
      <c r="AX77" s="84">
        <f>VLOOKUP(AE77,_general!$A$65:$B$73,2,FALSE)+$AX$4</f>
        <v>36</v>
      </c>
      <c r="AY77" s="85">
        <f t="shared" ca="1" si="235"/>
        <v>0.17817197539535312</v>
      </c>
      <c r="AZ77" s="85">
        <f t="shared" ca="1" si="235"/>
        <v>0</v>
      </c>
      <c r="BA77" s="85">
        <f t="shared" ca="1" si="235"/>
        <v>0.16</v>
      </c>
      <c r="BB77" s="85">
        <f t="shared" ca="1" si="235"/>
        <v>0.1</v>
      </c>
      <c r="BC77" s="85">
        <f t="shared" ca="1" si="235"/>
        <v>0.16</v>
      </c>
      <c r="BD77" s="85">
        <f t="shared" ca="1" si="235"/>
        <v>0.18172143781124897</v>
      </c>
      <c r="BE77" s="85">
        <f t="shared" ca="1" si="235"/>
        <v>0.1142857142857143</v>
      </c>
      <c r="BG77" s="128">
        <f t="shared" ca="1" si="213"/>
        <v>0</v>
      </c>
      <c r="BH77" s="128">
        <f t="shared" ca="1" si="214"/>
        <v>0</v>
      </c>
      <c r="BI77" s="128">
        <f t="shared" ca="1" si="215"/>
        <v>0</v>
      </c>
      <c r="BJ77" s="128">
        <f t="shared" ca="1" si="216"/>
        <v>0</v>
      </c>
      <c r="BK77" s="128">
        <f t="shared" ca="1" si="217"/>
        <v>0</v>
      </c>
      <c r="BL77" s="128">
        <f t="shared" ca="1" si="218"/>
        <v>0</v>
      </c>
      <c r="BM77" s="128">
        <f t="shared" ca="1" si="219"/>
        <v>0</v>
      </c>
      <c r="BO77" s="128">
        <f t="shared" si="220"/>
        <v>0</v>
      </c>
      <c r="BP77" s="128">
        <f t="shared" si="221"/>
        <v>0</v>
      </c>
      <c r="BQ77" s="128">
        <f t="shared" si="222"/>
        <v>0</v>
      </c>
      <c r="BR77" s="128">
        <f t="shared" si="223"/>
        <v>0</v>
      </c>
      <c r="BS77" s="128">
        <f t="shared" si="224"/>
        <v>0</v>
      </c>
      <c r="BT77" s="128">
        <f t="shared" si="225"/>
        <v>0</v>
      </c>
      <c r="BU77" s="128">
        <f t="shared" si="226"/>
        <v>0</v>
      </c>
      <c r="BV77" s="128"/>
      <c r="BW77" s="277">
        <f t="shared" ca="1" si="262"/>
        <v>0</v>
      </c>
      <c r="BX77" s="277">
        <f t="shared" ca="1" si="263"/>
        <v>0</v>
      </c>
      <c r="BY77" s="277">
        <f t="shared" ca="1" si="264"/>
        <v>0</v>
      </c>
      <c r="BZ77" s="277">
        <f t="shared" ca="1" si="265"/>
        <v>0</v>
      </c>
      <c r="CA77" s="277">
        <f t="shared" ca="1" si="266"/>
        <v>0</v>
      </c>
      <c r="CB77" s="277">
        <f t="shared" ca="1" si="267"/>
        <v>0</v>
      </c>
      <c r="CC77" s="277">
        <f t="shared" ca="1" si="268"/>
        <v>0</v>
      </c>
      <c r="CD77" s="128"/>
      <c r="CE77" s="129">
        <f t="shared" si="269"/>
        <v>46</v>
      </c>
      <c r="CF77" s="86">
        <f t="shared" ca="1" si="240"/>
        <v>0</v>
      </c>
      <c r="CG77" s="86">
        <f t="shared" ca="1" si="241"/>
        <v>0</v>
      </c>
      <c r="CH77" s="86">
        <f t="shared" ca="1" si="242"/>
        <v>0</v>
      </c>
      <c r="CI77" s="86">
        <f t="shared" ca="1" si="243"/>
        <v>0</v>
      </c>
      <c r="CJ77" s="86">
        <f t="shared" ca="1" si="244"/>
        <v>0</v>
      </c>
      <c r="CK77" s="86">
        <f t="shared" ca="1" si="245"/>
        <v>0</v>
      </c>
      <c r="CL77" s="86">
        <f t="shared" ca="1" si="246"/>
        <v>0</v>
      </c>
      <c r="CM77" s="87"/>
      <c r="CN77" s="82" t="str">
        <f t="shared" si="227"/>
        <v>V</v>
      </c>
      <c r="CO77" s="82">
        <f t="shared" ca="1" si="209"/>
        <v>138</v>
      </c>
      <c r="CP77" s="270">
        <f t="shared" ca="1" si="270"/>
        <v>0</v>
      </c>
      <c r="CQ77" s="270">
        <f t="shared" ca="1" si="270"/>
        <v>0</v>
      </c>
      <c r="CR77" s="270">
        <f t="shared" ca="1" si="270"/>
        <v>0</v>
      </c>
      <c r="CS77" s="270">
        <f t="shared" ca="1" si="270"/>
        <v>0</v>
      </c>
      <c r="CT77" s="270">
        <f t="shared" ca="1" si="270"/>
        <v>0</v>
      </c>
      <c r="CU77" s="270">
        <f t="shared" ca="1" si="270"/>
        <v>0</v>
      </c>
      <c r="CV77" s="270">
        <f t="shared" ca="1" si="270"/>
        <v>0</v>
      </c>
      <c r="CW77" s="87"/>
      <c r="CX77" s="86">
        <f t="shared" ca="1" si="228"/>
        <v>0</v>
      </c>
      <c r="CY77" s="86">
        <f t="shared" ca="1" si="229"/>
        <v>0</v>
      </c>
      <c r="CZ77" s="86">
        <f t="shared" ca="1" si="230"/>
        <v>0</v>
      </c>
      <c r="DA77" s="86">
        <f t="shared" ca="1" si="231"/>
        <v>0</v>
      </c>
      <c r="DB77" s="86">
        <f t="shared" ca="1" si="232"/>
        <v>0</v>
      </c>
      <c r="DC77" s="86">
        <f t="shared" ca="1" si="233"/>
        <v>0</v>
      </c>
      <c r="DD77" s="86">
        <f t="shared" ca="1" si="234"/>
        <v>0</v>
      </c>
      <c r="DE77" s="192">
        <f t="shared" si="247"/>
        <v>46</v>
      </c>
      <c r="DF77" s="86">
        <f t="shared" ca="1" si="248"/>
        <v>0</v>
      </c>
      <c r="DG77" s="86">
        <f t="shared" ca="1" si="249"/>
        <v>0</v>
      </c>
      <c r="DH77" s="86">
        <f t="shared" ca="1" si="250"/>
        <v>0</v>
      </c>
      <c r="DI77" s="86">
        <f t="shared" ca="1" si="251"/>
        <v>0</v>
      </c>
      <c r="DJ77" s="86">
        <f t="shared" ca="1" si="252"/>
        <v>0</v>
      </c>
      <c r="DK77" s="86">
        <f t="shared" ca="1" si="253"/>
        <v>0</v>
      </c>
      <c r="DL77" s="86">
        <f t="shared" ca="1" si="254"/>
        <v>0</v>
      </c>
      <c r="FD77" s="22"/>
      <c r="FE77" s="22"/>
    </row>
    <row r="78" spans="2:161" ht="30.25" thickBot="1" x14ac:dyDescent="0.9">
      <c r="B78" s="72" t="str">
        <f>overview_of_services!B76</f>
        <v>V-E4</v>
      </c>
      <c r="C78" s="246" t="str">
        <f>overview_of_services!C76</f>
        <v>User defined service group 19</v>
      </c>
      <c r="D78" s="249" t="str">
        <f>overview_of_services!D76</f>
        <v>User defined smart ready service 19</v>
      </c>
      <c r="E78" s="268">
        <f>IF($H$2="A",overview_of_services!J76,IF($H$2="B",overview_of_services!K76,overview_of_services!L76))</f>
        <v>0</v>
      </c>
      <c r="F78" s="268">
        <f>IF('Building Information'!$G$51="","",'Building Information'!$G$51)</f>
        <v>1</v>
      </c>
      <c r="G78" s="268">
        <f>overview_of_services!N76</f>
        <v>0</v>
      </c>
      <c r="H78" s="419"/>
      <c r="I78" s="372">
        <v>1</v>
      </c>
      <c r="J78" s="269" t="s">
        <v>160</v>
      </c>
      <c r="K78" s="125">
        <v>1</v>
      </c>
      <c r="L78" s="247"/>
      <c r="M78" s="124">
        <f t="shared" si="211"/>
        <v>0</v>
      </c>
      <c r="N78" s="395" t="str">
        <f>IF(AND(U78=1,NOT(F78=2),OR(J78="",J78&lt;0,J78&gt;AC78,AND(M78&gt;0,OR(L78="",L78&lt;0,L78&gt;AC78)),K78&gt;1,K78&lt;0)),_general!$A$83,"")</f>
        <v/>
      </c>
      <c r="O78" s="56" t="str">
        <f>VLOOKUP($B78,overview_of_services!$B$4:$I$111,4,)</f>
        <v>User defined level 1-0</v>
      </c>
      <c r="P78" s="56" t="str">
        <f>VLOOKUP($B78,overview_of_services!$B$4:$I$111,5,)</f>
        <v>User defined level 1-1</v>
      </c>
      <c r="Q78" s="56" t="str">
        <f>VLOOKUP($B78,overview_of_services!$B$4:$I$111,6,)</f>
        <v>User defined level 1-2</v>
      </c>
      <c r="R78" s="56" t="str">
        <f>VLOOKUP($B78,overview_of_services!$B$4:$I$111,7,)</f>
        <v>User defined level 1-3</v>
      </c>
      <c r="S78" s="56" t="str">
        <f>VLOOKUP($B78,overview_of_services!$B$4:$I$111,8,)</f>
        <v>User defined level 1-4</v>
      </c>
      <c r="T78" s="377">
        <f t="shared" si="255"/>
        <v>0</v>
      </c>
      <c r="U78" s="380">
        <f t="shared" si="256"/>
        <v>0</v>
      </c>
      <c r="X78" s="259"/>
      <c r="Y78" s="260"/>
      <c r="Z78" s="345">
        <f t="shared" si="257"/>
        <v>0</v>
      </c>
      <c r="AA78" s="270">
        <f t="shared" si="258"/>
        <v>0</v>
      </c>
      <c r="AB78" s="270">
        <f t="shared" si="259"/>
        <v>0</v>
      </c>
      <c r="AC78" s="82">
        <f t="shared" si="237"/>
        <v>4</v>
      </c>
      <c r="AD78" s="82">
        <f t="shared" si="212"/>
        <v>0</v>
      </c>
      <c r="AE78" s="76" t="str">
        <f>VLOOKUP($B78,overview_of_services!$B$4:$R$111,$AE$2,FALSE)</f>
        <v>V</v>
      </c>
      <c r="AF78" s="82">
        <f t="shared" ca="1" si="238"/>
        <v>152</v>
      </c>
      <c r="AG78" s="270">
        <f t="shared" ca="1" si="260"/>
        <v>0</v>
      </c>
      <c r="AH78" s="270">
        <f t="shared" ca="1" si="260"/>
        <v>0</v>
      </c>
      <c r="AI78" s="270">
        <f t="shared" ca="1" si="260"/>
        <v>0</v>
      </c>
      <c r="AJ78" s="270">
        <f t="shared" ca="1" si="260"/>
        <v>0</v>
      </c>
      <c r="AK78" s="270">
        <f t="shared" ca="1" si="260"/>
        <v>0</v>
      </c>
      <c r="AL78" s="270">
        <f t="shared" ca="1" si="260"/>
        <v>0</v>
      </c>
      <c r="AM78" s="270">
        <f t="shared" ca="1" si="260"/>
        <v>0</v>
      </c>
      <c r="AN78" s="270">
        <f t="shared" ca="1" si="239"/>
        <v>152</v>
      </c>
      <c r="AO78" s="270">
        <f t="shared" ca="1" si="261"/>
        <v>0</v>
      </c>
      <c r="AP78" s="270">
        <f t="shared" ca="1" si="261"/>
        <v>0</v>
      </c>
      <c r="AQ78" s="270">
        <f t="shared" ca="1" si="261"/>
        <v>0</v>
      </c>
      <c r="AR78" s="270">
        <f t="shared" ca="1" si="261"/>
        <v>0</v>
      </c>
      <c r="AS78" s="270">
        <f t="shared" ca="1" si="261"/>
        <v>0</v>
      </c>
      <c r="AT78" s="270">
        <f t="shared" ca="1" si="261"/>
        <v>0</v>
      </c>
      <c r="AU78" s="270">
        <f t="shared" ca="1" si="261"/>
        <v>0</v>
      </c>
      <c r="AW78" s="83" t="s">
        <v>1924</v>
      </c>
      <c r="AX78" s="84">
        <f>VLOOKUP(AE78,_general!$A$65:$B$73,2,FALSE)+$AX$4</f>
        <v>36</v>
      </c>
      <c r="AY78" s="85">
        <f t="shared" ca="1" si="235"/>
        <v>0.17817197539535312</v>
      </c>
      <c r="AZ78" s="85">
        <f t="shared" ca="1" si="235"/>
        <v>0</v>
      </c>
      <c r="BA78" s="85">
        <f t="shared" ca="1" si="235"/>
        <v>0.16</v>
      </c>
      <c r="BB78" s="85">
        <f t="shared" ca="1" si="235"/>
        <v>0.1</v>
      </c>
      <c r="BC78" s="85">
        <f t="shared" ca="1" si="235"/>
        <v>0.16</v>
      </c>
      <c r="BD78" s="85">
        <f t="shared" ca="1" si="235"/>
        <v>0.18172143781124897</v>
      </c>
      <c r="BE78" s="85">
        <f t="shared" ca="1" si="235"/>
        <v>0.1142857142857143</v>
      </c>
      <c r="BG78" s="128">
        <f t="shared" ca="1" si="213"/>
        <v>0</v>
      </c>
      <c r="BH78" s="128">
        <f t="shared" ca="1" si="214"/>
        <v>0</v>
      </c>
      <c r="BI78" s="128">
        <f t="shared" ca="1" si="215"/>
        <v>0</v>
      </c>
      <c r="BJ78" s="128">
        <f t="shared" ca="1" si="216"/>
        <v>0</v>
      </c>
      <c r="BK78" s="128">
        <f t="shared" ca="1" si="217"/>
        <v>0</v>
      </c>
      <c r="BL78" s="128">
        <f t="shared" ca="1" si="218"/>
        <v>0</v>
      </c>
      <c r="BM78" s="128">
        <f t="shared" ca="1" si="219"/>
        <v>0</v>
      </c>
      <c r="BO78" s="128">
        <f t="shared" si="220"/>
        <v>0</v>
      </c>
      <c r="BP78" s="128">
        <f t="shared" si="221"/>
        <v>0</v>
      </c>
      <c r="BQ78" s="128">
        <f t="shared" si="222"/>
        <v>0</v>
      </c>
      <c r="BR78" s="128">
        <f t="shared" si="223"/>
        <v>0</v>
      </c>
      <c r="BS78" s="128">
        <f t="shared" si="224"/>
        <v>0</v>
      </c>
      <c r="BT78" s="128">
        <f t="shared" si="225"/>
        <v>0</v>
      </c>
      <c r="BU78" s="128">
        <f t="shared" si="226"/>
        <v>0</v>
      </c>
      <c r="BV78" s="128"/>
      <c r="BW78" s="277">
        <f t="shared" ca="1" si="262"/>
        <v>0</v>
      </c>
      <c r="BX78" s="277">
        <f t="shared" ca="1" si="263"/>
        <v>0</v>
      </c>
      <c r="BY78" s="277">
        <f t="shared" ca="1" si="264"/>
        <v>0</v>
      </c>
      <c r="BZ78" s="277">
        <f t="shared" ca="1" si="265"/>
        <v>0</v>
      </c>
      <c r="CA78" s="277">
        <f t="shared" ca="1" si="266"/>
        <v>0</v>
      </c>
      <c r="CB78" s="277">
        <f t="shared" ca="1" si="267"/>
        <v>0</v>
      </c>
      <c r="CC78" s="277">
        <f t="shared" ca="1" si="268"/>
        <v>0</v>
      </c>
      <c r="CD78" s="128"/>
      <c r="CE78" s="129">
        <f t="shared" si="269"/>
        <v>46</v>
      </c>
      <c r="CF78" s="86">
        <f t="shared" ca="1" si="240"/>
        <v>0</v>
      </c>
      <c r="CG78" s="86">
        <f t="shared" ca="1" si="241"/>
        <v>0</v>
      </c>
      <c r="CH78" s="86">
        <f t="shared" ca="1" si="242"/>
        <v>0</v>
      </c>
      <c r="CI78" s="86">
        <f t="shared" ca="1" si="243"/>
        <v>0</v>
      </c>
      <c r="CJ78" s="86">
        <f t="shared" ca="1" si="244"/>
        <v>0</v>
      </c>
      <c r="CK78" s="86">
        <f t="shared" ca="1" si="245"/>
        <v>0</v>
      </c>
      <c r="CL78" s="86">
        <f t="shared" ca="1" si="246"/>
        <v>0</v>
      </c>
      <c r="CM78" s="87"/>
      <c r="CN78" s="82" t="str">
        <f t="shared" si="227"/>
        <v>V</v>
      </c>
      <c r="CO78" s="82">
        <f t="shared" ca="1" si="209"/>
        <v>152</v>
      </c>
      <c r="CP78" s="270">
        <f t="shared" ca="1" si="270"/>
        <v>0</v>
      </c>
      <c r="CQ78" s="270">
        <f t="shared" ca="1" si="270"/>
        <v>0</v>
      </c>
      <c r="CR78" s="270">
        <f t="shared" ca="1" si="270"/>
        <v>0</v>
      </c>
      <c r="CS78" s="270">
        <f t="shared" ca="1" si="270"/>
        <v>0</v>
      </c>
      <c r="CT78" s="270">
        <f t="shared" ca="1" si="270"/>
        <v>0</v>
      </c>
      <c r="CU78" s="270">
        <f t="shared" ca="1" si="270"/>
        <v>0</v>
      </c>
      <c r="CV78" s="270">
        <f t="shared" ca="1" si="270"/>
        <v>0</v>
      </c>
      <c r="CW78" s="87"/>
      <c r="CX78" s="86">
        <f t="shared" ca="1" si="228"/>
        <v>0</v>
      </c>
      <c r="CY78" s="86">
        <f t="shared" ca="1" si="229"/>
        <v>0</v>
      </c>
      <c r="CZ78" s="86">
        <f t="shared" ca="1" si="230"/>
        <v>0</v>
      </c>
      <c r="DA78" s="86">
        <f t="shared" ca="1" si="231"/>
        <v>0</v>
      </c>
      <c r="DB78" s="86">
        <f t="shared" ca="1" si="232"/>
        <v>0</v>
      </c>
      <c r="DC78" s="86">
        <f t="shared" ca="1" si="233"/>
        <v>0</v>
      </c>
      <c r="DD78" s="86">
        <f t="shared" ca="1" si="234"/>
        <v>0</v>
      </c>
      <c r="DE78" s="192">
        <f t="shared" si="247"/>
        <v>46</v>
      </c>
      <c r="DF78" s="86">
        <f t="shared" ca="1" si="248"/>
        <v>0</v>
      </c>
      <c r="DG78" s="86">
        <f t="shared" ca="1" si="249"/>
        <v>0</v>
      </c>
      <c r="DH78" s="86">
        <f t="shared" ca="1" si="250"/>
        <v>0</v>
      </c>
      <c r="DI78" s="86">
        <f t="shared" ca="1" si="251"/>
        <v>0</v>
      </c>
      <c r="DJ78" s="86">
        <f t="shared" ca="1" si="252"/>
        <v>0</v>
      </c>
      <c r="DK78" s="86">
        <f t="shared" ca="1" si="253"/>
        <v>0</v>
      </c>
      <c r="DL78" s="86">
        <f t="shared" ca="1" si="254"/>
        <v>0</v>
      </c>
      <c r="FD78" s="22"/>
      <c r="FE78" s="22"/>
    </row>
    <row r="79" spans="2:161" ht="30.25" thickBot="1" x14ac:dyDescent="0.9">
      <c r="B79" s="72" t="str">
        <f>overview_of_services!B77</f>
        <v>V-E5</v>
      </c>
      <c r="C79" s="246" t="str">
        <f>overview_of_services!C77</f>
        <v>User defined service group 20</v>
      </c>
      <c r="D79" s="249" t="str">
        <f>overview_of_services!D77</f>
        <v>User defined smart ready service 20</v>
      </c>
      <c r="E79" s="268">
        <f>IF($H$2="A",overview_of_services!J77,IF($H$2="B",overview_of_services!K77,overview_of_services!L77))</f>
        <v>0</v>
      </c>
      <c r="F79" s="268">
        <f>IF('Building Information'!$G$51="","",'Building Information'!$G$51)</f>
        <v>1</v>
      </c>
      <c r="G79" s="268">
        <f>overview_of_services!N77</f>
        <v>0</v>
      </c>
      <c r="H79" s="419"/>
      <c r="I79" s="372">
        <v>1</v>
      </c>
      <c r="J79" s="269" t="s">
        <v>160</v>
      </c>
      <c r="K79" s="125">
        <v>1</v>
      </c>
      <c r="L79" s="247"/>
      <c r="M79" s="124">
        <f t="shared" si="211"/>
        <v>0</v>
      </c>
      <c r="N79" s="395" t="str">
        <f>IF(AND(U79=1,NOT(F79=2),OR(J79="",J79&lt;0,J79&gt;AC79,AND(M79&gt;0,OR(L79="",L79&lt;0,L79&gt;AC79)),K79&gt;1,K79&lt;0)),_general!$A$83,"")</f>
        <v/>
      </c>
      <c r="O79" s="56" t="str">
        <f>VLOOKUP($B79,overview_of_services!$B$4:$I$111,4,)</f>
        <v>User defined level 1-0</v>
      </c>
      <c r="P79" s="56" t="str">
        <f>VLOOKUP($B79,overview_of_services!$B$4:$I$111,5,)</f>
        <v>User defined level 1-1</v>
      </c>
      <c r="Q79" s="56" t="str">
        <f>VLOOKUP($B79,overview_of_services!$B$4:$I$111,6,)</f>
        <v>User defined level 1-2</v>
      </c>
      <c r="R79" s="56" t="str">
        <f>VLOOKUP($B79,overview_of_services!$B$4:$I$111,7,)</f>
        <v>User defined level 1-3</v>
      </c>
      <c r="S79" s="56" t="str">
        <f>VLOOKUP($B79,overview_of_services!$B$4:$I$111,8,)</f>
        <v>User defined level 1-4</v>
      </c>
      <c r="T79" s="377">
        <f t="shared" si="255"/>
        <v>0</v>
      </c>
      <c r="U79" s="380">
        <f t="shared" si="256"/>
        <v>0</v>
      </c>
      <c r="X79" s="259"/>
      <c r="Y79" s="260"/>
      <c r="Z79" s="345">
        <f t="shared" si="257"/>
        <v>0</v>
      </c>
      <c r="AA79" s="270">
        <f t="shared" si="258"/>
        <v>0</v>
      </c>
      <c r="AB79" s="270">
        <f t="shared" si="259"/>
        <v>0</v>
      </c>
      <c r="AC79" s="82">
        <f t="shared" si="237"/>
        <v>4</v>
      </c>
      <c r="AD79" s="82">
        <f t="shared" si="212"/>
        <v>0</v>
      </c>
      <c r="AE79" s="76" t="str">
        <f>VLOOKUP($B79,overview_of_services!$B$4:$R$111,$AE$2,FALSE)</f>
        <v>V</v>
      </c>
      <c r="AF79" s="82">
        <f t="shared" ca="1" si="238"/>
        <v>166</v>
      </c>
      <c r="AG79" s="270">
        <f t="shared" ca="1" si="260"/>
        <v>0</v>
      </c>
      <c r="AH79" s="270">
        <f t="shared" ca="1" si="260"/>
        <v>0</v>
      </c>
      <c r="AI79" s="270">
        <f t="shared" ca="1" si="260"/>
        <v>0</v>
      </c>
      <c r="AJ79" s="270">
        <f t="shared" ca="1" si="260"/>
        <v>0</v>
      </c>
      <c r="AK79" s="270">
        <f t="shared" ca="1" si="260"/>
        <v>0</v>
      </c>
      <c r="AL79" s="270">
        <f t="shared" ca="1" si="260"/>
        <v>0</v>
      </c>
      <c r="AM79" s="270">
        <f t="shared" ca="1" si="260"/>
        <v>0</v>
      </c>
      <c r="AN79" s="270">
        <f t="shared" ca="1" si="239"/>
        <v>166</v>
      </c>
      <c r="AO79" s="270">
        <f t="shared" ca="1" si="261"/>
        <v>0</v>
      </c>
      <c r="AP79" s="270">
        <f t="shared" ca="1" si="261"/>
        <v>0</v>
      </c>
      <c r="AQ79" s="270">
        <f t="shared" ca="1" si="261"/>
        <v>0</v>
      </c>
      <c r="AR79" s="270">
        <f t="shared" ca="1" si="261"/>
        <v>0</v>
      </c>
      <c r="AS79" s="270">
        <f t="shared" ca="1" si="261"/>
        <v>0</v>
      </c>
      <c r="AT79" s="270">
        <f t="shared" ca="1" si="261"/>
        <v>0</v>
      </c>
      <c r="AU79" s="270">
        <f t="shared" ca="1" si="261"/>
        <v>0</v>
      </c>
      <c r="AW79" s="83" t="s">
        <v>1924</v>
      </c>
      <c r="AX79" s="84">
        <f>VLOOKUP(AE79,_general!$A$65:$B$73,2,FALSE)+$AX$4</f>
        <v>36</v>
      </c>
      <c r="AY79" s="85">
        <f t="shared" ca="1" si="235"/>
        <v>0.17817197539535312</v>
      </c>
      <c r="AZ79" s="85">
        <f t="shared" ca="1" si="235"/>
        <v>0</v>
      </c>
      <c r="BA79" s="85">
        <f t="shared" ca="1" si="235"/>
        <v>0.16</v>
      </c>
      <c r="BB79" s="85">
        <f t="shared" ca="1" si="235"/>
        <v>0.1</v>
      </c>
      <c r="BC79" s="85">
        <f t="shared" ca="1" si="235"/>
        <v>0.16</v>
      </c>
      <c r="BD79" s="85">
        <f t="shared" ca="1" si="235"/>
        <v>0.18172143781124897</v>
      </c>
      <c r="BE79" s="85">
        <f t="shared" ca="1" si="235"/>
        <v>0.1142857142857143</v>
      </c>
      <c r="BG79" s="128">
        <f t="shared" ca="1" si="213"/>
        <v>0</v>
      </c>
      <c r="BH79" s="128">
        <f t="shared" ca="1" si="214"/>
        <v>0</v>
      </c>
      <c r="BI79" s="128">
        <f t="shared" ca="1" si="215"/>
        <v>0</v>
      </c>
      <c r="BJ79" s="128">
        <f t="shared" ca="1" si="216"/>
        <v>0</v>
      </c>
      <c r="BK79" s="128">
        <f t="shared" ca="1" si="217"/>
        <v>0</v>
      </c>
      <c r="BL79" s="128">
        <f t="shared" ca="1" si="218"/>
        <v>0</v>
      </c>
      <c r="BM79" s="128">
        <f t="shared" ca="1" si="219"/>
        <v>0</v>
      </c>
      <c r="BO79" s="128">
        <f t="shared" si="220"/>
        <v>0</v>
      </c>
      <c r="BP79" s="128">
        <f t="shared" si="221"/>
        <v>0</v>
      </c>
      <c r="BQ79" s="128">
        <f t="shared" si="222"/>
        <v>0</v>
      </c>
      <c r="BR79" s="128">
        <f t="shared" si="223"/>
        <v>0</v>
      </c>
      <c r="BS79" s="128">
        <f t="shared" si="224"/>
        <v>0</v>
      </c>
      <c r="BT79" s="128">
        <f t="shared" si="225"/>
        <v>0</v>
      </c>
      <c r="BU79" s="128">
        <f t="shared" si="226"/>
        <v>0</v>
      </c>
      <c r="BV79" s="128"/>
      <c r="BW79" s="277">
        <f t="shared" ca="1" si="262"/>
        <v>0</v>
      </c>
      <c r="BX79" s="277">
        <f t="shared" ca="1" si="263"/>
        <v>0</v>
      </c>
      <c r="BY79" s="277">
        <f t="shared" ca="1" si="264"/>
        <v>0</v>
      </c>
      <c r="BZ79" s="277">
        <f t="shared" ca="1" si="265"/>
        <v>0</v>
      </c>
      <c r="CA79" s="277">
        <f t="shared" ca="1" si="266"/>
        <v>0</v>
      </c>
      <c r="CB79" s="277">
        <f t="shared" ca="1" si="267"/>
        <v>0</v>
      </c>
      <c r="CC79" s="277">
        <f t="shared" ca="1" si="268"/>
        <v>0</v>
      </c>
      <c r="CD79" s="128"/>
      <c r="CE79" s="129">
        <f t="shared" si="269"/>
        <v>46</v>
      </c>
      <c r="CF79" s="86">
        <f t="shared" ca="1" si="240"/>
        <v>0</v>
      </c>
      <c r="CG79" s="86">
        <f t="shared" ca="1" si="241"/>
        <v>0</v>
      </c>
      <c r="CH79" s="86">
        <f t="shared" ca="1" si="242"/>
        <v>0</v>
      </c>
      <c r="CI79" s="86">
        <f t="shared" ca="1" si="243"/>
        <v>0</v>
      </c>
      <c r="CJ79" s="86">
        <f t="shared" ca="1" si="244"/>
        <v>0</v>
      </c>
      <c r="CK79" s="86">
        <f t="shared" ca="1" si="245"/>
        <v>0</v>
      </c>
      <c r="CL79" s="86">
        <f t="shared" ca="1" si="246"/>
        <v>0</v>
      </c>
      <c r="CM79" s="87"/>
      <c r="CN79" s="82" t="str">
        <f t="shared" si="227"/>
        <v>V</v>
      </c>
      <c r="CO79" s="82">
        <f t="shared" ca="1" si="209"/>
        <v>166</v>
      </c>
      <c r="CP79" s="270">
        <f t="shared" ca="1" si="270"/>
        <v>0</v>
      </c>
      <c r="CQ79" s="270">
        <f t="shared" ca="1" si="270"/>
        <v>0</v>
      </c>
      <c r="CR79" s="270">
        <f t="shared" ca="1" si="270"/>
        <v>0</v>
      </c>
      <c r="CS79" s="270">
        <f t="shared" ca="1" si="270"/>
        <v>0</v>
      </c>
      <c r="CT79" s="270">
        <f t="shared" ca="1" si="270"/>
        <v>0</v>
      </c>
      <c r="CU79" s="270">
        <f t="shared" ca="1" si="270"/>
        <v>0</v>
      </c>
      <c r="CV79" s="270">
        <f t="shared" ca="1" si="270"/>
        <v>0</v>
      </c>
      <c r="CW79" s="87"/>
      <c r="CX79" s="86">
        <f t="shared" ca="1" si="228"/>
        <v>0</v>
      </c>
      <c r="CY79" s="86">
        <f t="shared" ca="1" si="229"/>
        <v>0</v>
      </c>
      <c r="CZ79" s="86">
        <f t="shared" ca="1" si="230"/>
        <v>0</v>
      </c>
      <c r="DA79" s="86">
        <f t="shared" ca="1" si="231"/>
        <v>0</v>
      </c>
      <c r="DB79" s="86">
        <f t="shared" ca="1" si="232"/>
        <v>0</v>
      </c>
      <c r="DC79" s="86">
        <f t="shared" ca="1" si="233"/>
        <v>0</v>
      </c>
      <c r="DD79" s="86">
        <f t="shared" ca="1" si="234"/>
        <v>0</v>
      </c>
      <c r="DE79" s="192">
        <f t="shared" si="247"/>
        <v>46</v>
      </c>
      <c r="DF79" s="86">
        <f t="shared" ca="1" si="248"/>
        <v>0</v>
      </c>
      <c r="DG79" s="86">
        <f t="shared" ca="1" si="249"/>
        <v>0</v>
      </c>
      <c r="DH79" s="86">
        <f t="shared" ca="1" si="250"/>
        <v>0</v>
      </c>
      <c r="DI79" s="86">
        <f t="shared" ca="1" si="251"/>
        <v>0</v>
      </c>
      <c r="DJ79" s="86">
        <f t="shared" ca="1" si="252"/>
        <v>0</v>
      </c>
      <c r="DK79" s="86">
        <f t="shared" ca="1" si="253"/>
        <v>0</v>
      </c>
      <c r="DL79" s="86">
        <f t="shared" ca="1" si="254"/>
        <v>0</v>
      </c>
      <c r="FD79" s="22"/>
      <c r="FE79" s="22"/>
    </row>
    <row r="80" spans="2:161" ht="30.25" thickBot="1" x14ac:dyDescent="0.9">
      <c r="B80" s="73" t="str">
        <f>overview_of_services!B78</f>
        <v>L-E1</v>
      </c>
      <c r="C80" s="246" t="str">
        <f>overview_of_services!C78</f>
        <v>User defined service group 21</v>
      </c>
      <c r="D80" s="249" t="str">
        <f>overview_of_services!D78</f>
        <v>User defined smart ready service 21</v>
      </c>
      <c r="E80" s="268">
        <f>IF($H$2="A",overview_of_services!J78,IF($H$2="B",overview_of_services!K78,overview_of_services!L78))</f>
        <v>0</v>
      </c>
      <c r="F80" s="268">
        <f>IF('Building Information'!$G$52="","",'Building Information'!$G$52)</f>
        <v>1</v>
      </c>
      <c r="G80" s="268">
        <f>overview_of_services!N78</f>
        <v>0</v>
      </c>
      <c r="H80" s="419"/>
      <c r="I80" s="372">
        <v>1</v>
      </c>
      <c r="J80" s="269" t="s">
        <v>160</v>
      </c>
      <c r="K80" s="125">
        <v>1</v>
      </c>
      <c r="L80" s="247"/>
      <c r="M80" s="124">
        <f t="shared" si="211"/>
        <v>0</v>
      </c>
      <c r="N80" s="395" t="str">
        <f>IF(AND(U80=1,NOT(F80=2),OR(J80="",J80&lt;0,J80&gt;AC80,AND(M80&gt;0,OR(L80="",L80&lt;0,L80&gt;AC80)),K80&gt;1,K80&lt;0)),_general!$A$83,"")</f>
        <v/>
      </c>
      <c r="O80" s="56" t="str">
        <f>VLOOKUP($B80,overview_of_services!$B$4:$I$111,4,)</f>
        <v>User defined level 1-0</v>
      </c>
      <c r="P80" s="56" t="str">
        <f>VLOOKUP($B80,overview_of_services!$B$4:$I$111,5,)</f>
        <v>User defined level 1-1</v>
      </c>
      <c r="Q80" s="56" t="str">
        <f>VLOOKUP($B80,overview_of_services!$B$4:$I$111,6,)</f>
        <v>User defined level 1-2</v>
      </c>
      <c r="R80" s="56" t="str">
        <f>VLOOKUP($B80,overview_of_services!$B$4:$I$111,7,)</f>
        <v>User defined level 1-3</v>
      </c>
      <c r="S80" s="56" t="str">
        <f>VLOOKUP($B80,overview_of_services!$B$4:$I$111,8,)</f>
        <v>User defined level 1-4</v>
      </c>
      <c r="T80" s="377">
        <f t="shared" si="255"/>
        <v>0</v>
      </c>
      <c r="U80" s="380">
        <f t="shared" si="256"/>
        <v>0</v>
      </c>
      <c r="X80" s="259"/>
      <c r="Y80" s="260"/>
      <c r="Z80" s="345">
        <f t="shared" si="257"/>
        <v>0</v>
      </c>
      <c r="AA80" s="270">
        <f t="shared" si="258"/>
        <v>0</v>
      </c>
      <c r="AB80" s="270">
        <f t="shared" si="259"/>
        <v>0</v>
      </c>
      <c r="AC80" s="82">
        <f t="shared" si="237"/>
        <v>4</v>
      </c>
      <c r="AD80" s="82">
        <f t="shared" si="212"/>
        <v>0</v>
      </c>
      <c r="AE80" s="76" t="str">
        <f>VLOOKUP($B80,overview_of_services!$B$4:$R$111,$AE$2,FALSE)</f>
        <v>L</v>
      </c>
      <c r="AF80" s="82">
        <f t="shared" ca="1" si="238"/>
        <v>39</v>
      </c>
      <c r="AG80" s="270">
        <f t="shared" ca="1" si="260"/>
        <v>0</v>
      </c>
      <c r="AH80" s="270">
        <f t="shared" ca="1" si="260"/>
        <v>0</v>
      </c>
      <c r="AI80" s="270">
        <f t="shared" ca="1" si="260"/>
        <v>0</v>
      </c>
      <c r="AJ80" s="270">
        <f t="shared" ca="1" si="260"/>
        <v>0</v>
      </c>
      <c r="AK80" s="270">
        <f t="shared" ca="1" si="260"/>
        <v>0</v>
      </c>
      <c r="AL80" s="270">
        <f t="shared" ca="1" si="260"/>
        <v>0</v>
      </c>
      <c r="AM80" s="270">
        <f t="shared" ca="1" si="260"/>
        <v>0</v>
      </c>
      <c r="AN80" s="270">
        <f t="shared" ca="1" si="239"/>
        <v>39</v>
      </c>
      <c r="AO80" s="270">
        <f t="shared" ca="1" si="261"/>
        <v>0</v>
      </c>
      <c r="AP80" s="270">
        <f t="shared" ca="1" si="261"/>
        <v>0</v>
      </c>
      <c r="AQ80" s="270">
        <f t="shared" ca="1" si="261"/>
        <v>0</v>
      </c>
      <c r="AR80" s="270">
        <f t="shared" ca="1" si="261"/>
        <v>0</v>
      </c>
      <c r="AS80" s="270">
        <f t="shared" ca="1" si="261"/>
        <v>0</v>
      </c>
      <c r="AT80" s="270">
        <f t="shared" ca="1" si="261"/>
        <v>0</v>
      </c>
      <c r="AU80" s="270">
        <f t="shared" ca="1" si="261"/>
        <v>0</v>
      </c>
      <c r="AW80" s="83" t="s">
        <v>1924</v>
      </c>
      <c r="AX80" s="84">
        <f>VLOOKUP(AE80,_general!$A$65:$B$73,2,FALSE)+$AX$4</f>
        <v>37</v>
      </c>
      <c r="AY80" s="85">
        <f t="shared" ca="1" si="235"/>
        <v>1.4649327255967298E-2</v>
      </c>
      <c r="AZ80" s="85">
        <f t="shared" ca="1" si="235"/>
        <v>0</v>
      </c>
      <c r="BA80" s="85">
        <f t="shared" ca="1" si="235"/>
        <v>0.16</v>
      </c>
      <c r="BB80" s="85">
        <f t="shared" ca="1" si="235"/>
        <v>0.1</v>
      </c>
      <c r="BC80" s="85">
        <f t="shared" ca="1" si="235"/>
        <v>0.16</v>
      </c>
      <c r="BD80" s="85">
        <f t="shared" ca="1" si="235"/>
        <v>0</v>
      </c>
      <c r="BE80" s="85">
        <f t="shared" ca="1" si="235"/>
        <v>0</v>
      </c>
      <c r="BG80" s="128">
        <f t="shared" ca="1" si="213"/>
        <v>0</v>
      </c>
      <c r="BH80" s="128">
        <f t="shared" ca="1" si="214"/>
        <v>0</v>
      </c>
      <c r="BI80" s="128">
        <f t="shared" ca="1" si="215"/>
        <v>0</v>
      </c>
      <c r="BJ80" s="128">
        <f t="shared" ca="1" si="216"/>
        <v>0</v>
      </c>
      <c r="BK80" s="128">
        <f t="shared" ca="1" si="217"/>
        <v>0</v>
      </c>
      <c r="BL80" s="128">
        <f t="shared" ca="1" si="218"/>
        <v>0</v>
      </c>
      <c r="BM80" s="128">
        <f t="shared" ca="1" si="219"/>
        <v>0</v>
      </c>
      <c r="BO80" s="128">
        <f t="shared" si="220"/>
        <v>0</v>
      </c>
      <c r="BP80" s="128">
        <f t="shared" si="221"/>
        <v>0</v>
      </c>
      <c r="BQ80" s="128">
        <f t="shared" si="222"/>
        <v>0</v>
      </c>
      <c r="BR80" s="128">
        <f t="shared" si="223"/>
        <v>0</v>
      </c>
      <c r="BS80" s="128">
        <f t="shared" si="224"/>
        <v>0</v>
      </c>
      <c r="BT80" s="128">
        <f t="shared" si="225"/>
        <v>0</v>
      </c>
      <c r="BU80" s="128">
        <f t="shared" si="226"/>
        <v>0</v>
      </c>
      <c r="BV80" s="128"/>
      <c r="BW80" s="277">
        <f t="shared" ca="1" si="262"/>
        <v>0</v>
      </c>
      <c r="BX80" s="277">
        <f t="shared" ca="1" si="263"/>
        <v>0</v>
      </c>
      <c r="BY80" s="277">
        <f t="shared" ca="1" si="264"/>
        <v>0</v>
      </c>
      <c r="BZ80" s="277">
        <f t="shared" ca="1" si="265"/>
        <v>0</v>
      </c>
      <c r="CA80" s="277">
        <f t="shared" ca="1" si="266"/>
        <v>0</v>
      </c>
      <c r="CB80" s="277">
        <f t="shared" ca="1" si="267"/>
        <v>0</v>
      </c>
      <c r="CC80" s="277">
        <f t="shared" ca="1" si="268"/>
        <v>0</v>
      </c>
      <c r="CD80" s="128"/>
      <c r="CE80" s="129">
        <f t="shared" si="269"/>
        <v>46</v>
      </c>
      <c r="CF80" s="86">
        <f t="shared" ca="1" si="240"/>
        <v>0</v>
      </c>
      <c r="CG80" s="86">
        <f t="shared" ca="1" si="241"/>
        <v>0</v>
      </c>
      <c r="CH80" s="86">
        <f t="shared" ca="1" si="242"/>
        <v>0</v>
      </c>
      <c r="CI80" s="86">
        <f t="shared" ca="1" si="243"/>
        <v>0</v>
      </c>
      <c r="CJ80" s="86">
        <f t="shared" ca="1" si="244"/>
        <v>0</v>
      </c>
      <c r="CK80" s="86">
        <f t="shared" ca="1" si="245"/>
        <v>0</v>
      </c>
      <c r="CL80" s="86">
        <f t="shared" ca="1" si="246"/>
        <v>0</v>
      </c>
      <c r="CM80" s="87"/>
      <c r="CN80" s="82" t="str">
        <f t="shared" si="227"/>
        <v>L</v>
      </c>
      <c r="CO80" s="82">
        <f t="shared" ca="1" si="209"/>
        <v>39</v>
      </c>
      <c r="CP80" s="270">
        <f t="shared" ca="1" si="270"/>
        <v>0</v>
      </c>
      <c r="CQ80" s="270">
        <f t="shared" ca="1" si="270"/>
        <v>0</v>
      </c>
      <c r="CR80" s="270">
        <f t="shared" ca="1" si="270"/>
        <v>0</v>
      </c>
      <c r="CS80" s="270">
        <f t="shared" ca="1" si="270"/>
        <v>0</v>
      </c>
      <c r="CT80" s="270">
        <f t="shared" ca="1" si="270"/>
        <v>0</v>
      </c>
      <c r="CU80" s="270">
        <f t="shared" ca="1" si="270"/>
        <v>0</v>
      </c>
      <c r="CV80" s="270">
        <f t="shared" ca="1" si="270"/>
        <v>0</v>
      </c>
      <c r="CW80" s="87"/>
      <c r="CX80" s="86">
        <f t="shared" ca="1" si="228"/>
        <v>0</v>
      </c>
      <c r="CY80" s="86">
        <f t="shared" ca="1" si="229"/>
        <v>0</v>
      </c>
      <c r="CZ80" s="86">
        <f t="shared" ca="1" si="230"/>
        <v>0</v>
      </c>
      <c r="DA80" s="86">
        <f t="shared" ca="1" si="231"/>
        <v>0</v>
      </c>
      <c r="DB80" s="86">
        <f t="shared" ca="1" si="232"/>
        <v>0</v>
      </c>
      <c r="DC80" s="86">
        <f t="shared" ca="1" si="233"/>
        <v>0</v>
      </c>
      <c r="DD80" s="86">
        <f t="shared" ca="1" si="234"/>
        <v>0</v>
      </c>
      <c r="DE80" s="192">
        <f t="shared" si="247"/>
        <v>46</v>
      </c>
      <c r="DF80" s="86">
        <f t="shared" ca="1" si="248"/>
        <v>0</v>
      </c>
      <c r="DG80" s="86">
        <f t="shared" ca="1" si="249"/>
        <v>0</v>
      </c>
      <c r="DH80" s="86">
        <f t="shared" ca="1" si="250"/>
        <v>0</v>
      </c>
      <c r="DI80" s="86">
        <f t="shared" ca="1" si="251"/>
        <v>0</v>
      </c>
      <c r="DJ80" s="86">
        <f t="shared" ca="1" si="252"/>
        <v>0</v>
      </c>
      <c r="DK80" s="86">
        <f t="shared" ca="1" si="253"/>
        <v>0</v>
      </c>
      <c r="DL80" s="86">
        <f t="shared" ca="1" si="254"/>
        <v>0</v>
      </c>
      <c r="FD80" s="22"/>
      <c r="FE80" s="22"/>
    </row>
    <row r="81" spans="2:161" ht="30.25" thickBot="1" x14ac:dyDescent="0.9">
      <c r="B81" s="73" t="str">
        <f>overview_of_services!B79</f>
        <v>L-E2</v>
      </c>
      <c r="C81" s="246" t="str">
        <f>overview_of_services!C79</f>
        <v>User defined service group 22</v>
      </c>
      <c r="D81" s="249" t="str">
        <f>overview_of_services!D79</f>
        <v>User defined smart ready service 22</v>
      </c>
      <c r="E81" s="268">
        <f>IF($H$2="A",overview_of_services!J79,IF($H$2="B",overview_of_services!K79,overview_of_services!L79))</f>
        <v>0</v>
      </c>
      <c r="F81" s="268">
        <f>IF('Building Information'!$G$52="","",'Building Information'!$G$52)</f>
        <v>1</v>
      </c>
      <c r="G81" s="268">
        <f>overview_of_services!N79</f>
        <v>0</v>
      </c>
      <c r="H81" s="419"/>
      <c r="I81" s="372">
        <v>1</v>
      </c>
      <c r="J81" s="269" t="s">
        <v>160</v>
      </c>
      <c r="K81" s="125">
        <v>1</v>
      </c>
      <c r="L81" s="247"/>
      <c r="M81" s="124">
        <f t="shared" si="211"/>
        <v>0</v>
      </c>
      <c r="N81" s="395" t="str">
        <f>IF(AND(U81=1,NOT(F81=2),OR(J81="",J81&lt;0,J81&gt;AC81,AND(M81&gt;0,OR(L81="",L81&lt;0,L81&gt;AC81)),K81&gt;1,K81&lt;0)),_general!$A$83,"")</f>
        <v/>
      </c>
      <c r="O81" s="56" t="str">
        <f>VLOOKUP($B81,overview_of_services!$B$4:$I$111,4,)</f>
        <v>User defined level 1-0</v>
      </c>
      <c r="P81" s="56" t="str">
        <f>VLOOKUP($B81,overview_of_services!$B$4:$I$111,5,)</f>
        <v>User defined level 1-1</v>
      </c>
      <c r="Q81" s="56" t="str">
        <f>VLOOKUP($B81,overview_of_services!$B$4:$I$111,6,)</f>
        <v>User defined level 1-2</v>
      </c>
      <c r="R81" s="56" t="str">
        <f>VLOOKUP($B81,overview_of_services!$B$4:$I$111,7,)</f>
        <v>User defined level 1-3</v>
      </c>
      <c r="S81" s="56" t="str">
        <f>VLOOKUP($B81,overview_of_services!$B$4:$I$111,8,)</f>
        <v>User defined level 1-4</v>
      </c>
      <c r="T81" s="377">
        <f t="shared" si="255"/>
        <v>0</v>
      </c>
      <c r="U81" s="380">
        <f t="shared" si="256"/>
        <v>0</v>
      </c>
      <c r="X81" s="259"/>
      <c r="Y81" s="260"/>
      <c r="Z81" s="345">
        <f t="shared" si="257"/>
        <v>0</v>
      </c>
      <c r="AA81" s="270">
        <f t="shared" si="258"/>
        <v>0</v>
      </c>
      <c r="AB81" s="270">
        <f t="shared" si="259"/>
        <v>0</v>
      </c>
      <c r="AC81" s="82">
        <f t="shared" si="237"/>
        <v>4</v>
      </c>
      <c r="AD81" s="82">
        <f t="shared" si="212"/>
        <v>0</v>
      </c>
      <c r="AE81" s="76" t="str">
        <f>VLOOKUP($B81,overview_of_services!$B$4:$R$111,$AE$2,FALSE)</f>
        <v>L</v>
      </c>
      <c r="AF81" s="82">
        <f t="shared" ca="1" si="238"/>
        <v>53</v>
      </c>
      <c r="AG81" s="270">
        <f t="shared" ca="1" si="260"/>
        <v>0</v>
      </c>
      <c r="AH81" s="270">
        <f t="shared" ca="1" si="260"/>
        <v>0</v>
      </c>
      <c r="AI81" s="270">
        <f t="shared" ca="1" si="260"/>
        <v>0</v>
      </c>
      <c r="AJ81" s="270">
        <f t="shared" ca="1" si="260"/>
        <v>0</v>
      </c>
      <c r="AK81" s="270">
        <f t="shared" ca="1" si="260"/>
        <v>0</v>
      </c>
      <c r="AL81" s="270">
        <f t="shared" ca="1" si="260"/>
        <v>0</v>
      </c>
      <c r="AM81" s="270">
        <f t="shared" ca="1" si="260"/>
        <v>0</v>
      </c>
      <c r="AN81" s="270">
        <f t="shared" ca="1" si="239"/>
        <v>53</v>
      </c>
      <c r="AO81" s="270">
        <f t="shared" ca="1" si="261"/>
        <v>0</v>
      </c>
      <c r="AP81" s="270">
        <f t="shared" ca="1" si="261"/>
        <v>0</v>
      </c>
      <c r="AQ81" s="270">
        <f t="shared" ca="1" si="261"/>
        <v>0</v>
      </c>
      <c r="AR81" s="270">
        <f t="shared" ca="1" si="261"/>
        <v>0</v>
      </c>
      <c r="AS81" s="270">
        <f t="shared" ca="1" si="261"/>
        <v>0</v>
      </c>
      <c r="AT81" s="270">
        <f t="shared" ca="1" si="261"/>
        <v>0</v>
      </c>
      <c r="AU81" s="270">
        <f t="shared" ca="1" si="261"/>
        <v>0</v>
      </c>
      <c r="AW81" s="83" t="s">
        <v>1924</v>
      </c>
      <c r="AX81" s="84">
        <f>VLOOKUP(AE81,_general!$A$65:$B$73,2,FALSE)+$AX$4</f>
        <v>37</v>
      </c>
      <c r="AY81" s="85">
        <f t="shared" ca="1" si="235"/>
        <v>1.4649327255967298E-2</v>
      </c>
      <c r="AZ81" s="85">
        <f t="shared" ca="1" si="235"/>
        <v>0</v>
      </c>
      <c r="BA81" s="85">
        <f t="shared" ca="1" si="235"/>
        <v>0.16</v>
      </c>
      <c r="BB81" s="85">
        <f t="shared" ca="1" si="235"/>
        <v>0.1</v>
      </c>
      <c r="BC81" s="85">
        <f t="shared" ca="1" si="235"/>
        <v>0.16</v>
      </c>
      <c r="BD81" s="85">
        <f t="shared" ca="1" si="235"/>
        <v>0</v>
      </c>
      <c r="BE81" s="85">
        <f t="shared" ca="1" si="235"/>
        <v>0</v>
      </c>
      <c r="BG81" s="128">
        <f t="shared" ca="1" si="213"/>
        <v>0</v>
      </c>
      <c r="BH81" s="128">
        <f t="shared" ca="1" si="214"/>
        <v>0</v>
      </c>
      <c r="BI81" s="128">
        <f t="shared" ca="1" si="215"/>
        <v>0</v>
      </c>
      <c r="BJ81" s="128">
        <f t="shared" ca="1" si="216"/>
        <v>0</v>
      </c>
      <c r="BK81" s="128">
        <f t="shared" ca="1" si="217"/>
        <v>0</v>
      </c>
      <c r="BL81" s="128">
        <f t="shared" ca="1" si="218"/>
        <v>0</v>
      </c>
      <c r="BM81" s="128">
        <f t="shared" ca="1" si="219"/>
        <v>0</v>
      </c>
      <c r="BO81" s="128">
        <f t="shared" si="220"/>
        <v>0</v>
      </c>
      <c r="BP81" s="128">
        <f t="shared" si="221"/>
        <v>0</v>
      </c>
      <c r="BQ81" s="128">
        <f t="shared" si="222"/>
        <v>0</v>
      </c>
      <c r="BR81" s="128">
        <f t="shared" si="223"/>
        <v>0</v>
      </c>
      <c r="BS81" s="128">
        <f t="shared" si="224"/>
        <v>0</v>
      </c>
      <c r="BT81" s="128">
        <f t="shared" si="225"/>
        <v>0</v>
      </c>
      <c r="BU81" s="128">
        <f t="shared" si="226"/>
        <v>0</v>
      </c>
      <c r="BV81" s="128"/>
      <c r="BW81" s="277">
        <f t="shared" ca="1" si="262"/>
        <v>0</v>
      </c>
      <c r="BX81" s="277">
        <f t="shared" ca="1" si="263"/>
        <v>0</v>
      </c>
      <c r="BY81" s="277">
        <f t="shared" ca="1" si="264"/>
        <v>0</v>
      </c>
      <c r="BZ81" s="277">
        <f t="shared" ca="1" si="265"/>
        <v>0</v>
      </c>
      <c r="CA81" s="277">
        <f t="shared" ca="1" si="266"/>
        <v>0</v>
      </c>
      <c r="CB81" s="277">
        <f t="shared" ca="1" si="267"/>
        <v>0</v>
      </c>
      <c r="CC81" s="277">
        <f t="shared" ca="1" si="268"/>
        <v>0</v>
      </c>
      <c r="CD81" s="128"/>
      <c r="CE81" s="129">
        <f t="shared" si="269"/>
        <v>46</v>
      </c>
      <c r="CF81" s="86">
        <f t="shared" ca="1" si="240"/>
        <v>0</v>
      </c>
      <c r="CG81" s="86">
        <f t="shared" ca="1" si="241"/>
        <v>0</v>
      </c>
      <c r="CH81" s="86">
        <f t="shared" ca="1" si="242"/>
        <v>0</v>
      </c>
      <c r="CI81" s="86">
        <f t="shared" ca="1" si="243"/>
        <v>0</v>
      </c>
      <c r="CJ81" s="86">
        <f t="shared" ca="1" si="244"/>
        <v>0</v>
      </c>
      <c r="CK81" s="86">
        <f t="shared" ca="1" si="245"/>
        <v>0</v>
      </c>
      <c r="CL81" s="86">
        <f t="shared" ca="1" si="246"/>
        <v>0</v>
      </c>
      <c r="CM81" s="87"/>
      <c r="CN81" s="82" t="str">
        <f t="shared" si="227"/>
        <v>L</v>
      </c>
      <c r="CO81" s="82">
        <f t="shared" ca="1" si="209"/>
        <v>53</v>
      </c>
      <c r="CP81" s="270">
        <f t="shared" ca="1" si="270"/>
        <v>0</v>
      </c>
      <c r="CQ81" s="270">
        <f t="shared" ca="1" si="270"/>
        <v>0</v>
      </c>
      <c r="CR81" s="270">
        <f t="shared" ca="1" si="270"/>
        <v>0</v>
      </c>
      <c r="CS81" s="270">
        <f t="shared" ca="1" si="270"/>
        <v>0</v>
      </c>
      <c r="CT81" s="270">
        <f t="shared" ca="1" si="270"/>
        <v>0</v>
      </c>
      <c r="CU81" s="270">
        <f t="shared" ca="1" si="270"/>
        <v>0</v>
      </c>
      <c r="CV81" s="270">
        <f t="shared" ca="1" si="270"/>
        <v>0</v>
      </c>
      <c r="CW81" s="87"/>
      <c r="CX81" s="86">
        <f t="shared" ca="1" si="228"/>
        <v>0</v>
      </c>
      <c r="CY81" s="86">
        <f t="shared" ca="1" si="229"/>
        <v>0</v>
      </c>
      <c r="CZ81" s="86">
        <f t="shared" ca="1" si="230"/>
        <v>0</v>
      </c>
      <c r="DA81" s="86">
        <f t="shared" ca="1" si="231"/>
        <v>0</v>
      </c>
      <c r="DB81" s="86">
        <f t="shared" ca="1" si="232"/>
        <v>0</v>
      </c>
      <c r="DC81" s="86">
        <f t="shared" ca="1" si="233"/>
        <v>0</v>
      </c>
      <c r="DD81" s="86">
        <f t="shared" ca="1" si="234"/>
        <v>0</v>
      </c>
      <c r="DE81" s="192">
        <f t="shared" si="247"/>
        <v>46</v>
      </c>
      <c r="DF81" s="86">
        <f t="shared" ca="1" si="248"/>
        <v>0</v>
      </c>
      <c r="DG81" s="86">
        <f t="shared" ca="1" si="249"/>
        <v>0</v>
      </c>
      <c r="DH81" s="86">
        <f t="shared" ca="1" si="250"/>
        <v>0</v>
      </c>
      <c r="DI81" s="86">
        <f t="shared" ca="1" si="251"/>
        <v>0</v>
      </c>
      <c r="DJ81" s="86">
        <f t="shared" ca="1" si="252"/>
        <v>0</v>
      </c>
      <c r="DK81" s="86">
        <f t="shared" ca="1" si="253"/>
        <v>0</v>
      </c>
      <c r="DL81" s="86">
        <f t="shared" ca="1" si="254"/>
        <v>0</v>
      </c>
      <c r="FD81" s="22"/>
      <c r="FE81" s="22"/>
    </row>
    <row r="82" spans="2:161" ht="30.25" thickBot="1" x14ac:dyDescent="0.9">
      <c r="B82" s="73" t="str">
        <f>overview_of_services!B80</f>
        <v>L-E3</v>
      </c>
      <c r="C82" s="246" t="str">
        <f>overview_of_services!C80</f>
        <v>User defined service group 23</v>
      </c>
      <c r="D82" s="249" t="str">
        <f>overview_of_services!D80</f>
        <v>User defined smart ready service 23</v>
      </c>
      <c r="E82" s="268">
        <f>IF($H$2="A",overview_of_services!J80,IF($H$2="B",overview_of_services!K80,overview_of_services!L80))</f>
        <v>0</v>
      </c>
      <c r="F82" s="268">
        <f>IF('Building Information'!$G$52="","",'Building Information'!$G$52)</f>
        <v>1</v>
      </c>
      <c r="G82" s="268">
        <f>overview_of_services!N80</f>
        <v>0</v>
      </c>
      <c r="H82" s="419"/>
      <c r="I82" s="372">
        <v>1</v>
      </c>
      <c r="J82" s="269" t="s">
        <v>160</v>
      </c>
      <c r="K82" s="125">
        <v>1</v>
      </c>
      <c r="L82" s="247"/>
      <c r="M82" s="124">
        <f t="shared" si="211"/>
        <v>0</v>
      </c>
      <c r="N82" s="395" t="str">
        <f>IF(AND(U82=1,NOT(F82=2),OR(J82="",J82&lt;0,J82&gt;AC82,AND(M82&gt;0,OR(L82="",L82&lt;0,L82&gt;AC82)),K82&gt;1,K82&lt;0)),_general!$A$83,"")</f>
        <v/>
      </c>
      <c r="O82" s="56" t="str">
        <f>VLOOKUP($B82,overview_of_services!$B$4:$I$111,4,)</f>
        <v>User defined level 1-0</v>
      </c>
      <c r="P82" s="56" t="str">
        <f>VLOOKUP($B82,overview_of_services!$B$4:$I$111,5,)</f>
        <v>User defined level 1-1</v>
      </c>
      <c r="Q82" s="56" t="str">
        <f>VLOOKUP($B82,overview_of_services!$B$4:$I$111,6,)</f>
        <v>User defined level 1-2</v>
      </c>
      <c r="R82" s="56" t="str">
        <f>VLOOKUP($B82,overview_of_services!$B$4:$I$111,7,)</f>
        <v>User defined level 1-3</v>
      </c>
      <c r="S82" s="56" t="str">
        <f>VLOOKUP($B82,overview_of_services!$B$4:$I$111,8,)</f>
        <v>User defined level 1-4</v>
      </c>
      <c r="T82" s="377">
        <f t="shared" si="255"/>
        <v>0</v>
      </c>
      <c r="U82" s="380">
        <f t="shared" si="256"/>
        <v>0</v>
      </c>
      <c r="X82" s="259"/>
      <c r="Y82" s="260"/>
      <c r="Z82" s="345">
        <f t="shared" si="257"/>
        <v>0</v>
      </c>
      <c r="AA82" s="270">
        <f t="shared" si="258"/>
        <v>0</v>
      </c>
      <c r="AB82" s="270">
        <f t="shared" si="259"/>
        <v>0</v>
      </c>
      <c r="AC82" s="82">
        <f t="shared" si="237"/>
        <v>4</v>
      </c>
      <c r="AD82" s="82">
        <f t="shared" si="212"/>
        <v>0</v>
      </c>
      <c r="AE82" s="76" t="str">
        <f>VLOOKUP($B82,overview_of_services!$B$4:$R$111,$AE$2,FALSE)</f>
        <v>L</v>
      </c>
      <c r="AF82" s="82">
        <f t="shared" ca="1" si="238"/>
        <v>67</v>
      </c>
      <c r="AG82" s="270">
        <f t="shared" ca="1" si="260"/>
        <v>0</v>
      </c>
      <c r="AH82" s="270">
        <f t="shared" ca="1" si="260"/>
        <v>0</v>
      </c>
      <c r="AI82" s="270">
        <f t="shared" ca="1" si="260"/>
        <v>0</v>
      </c>
      <c r="AJ82" s="270">
        <f t="shared" ca="1" si="260"/>
        <v>0</v>
      </c>
      <c r="AK82" s="270">
        <f t="shared" ca="1" si="260"/>
        <v>0</v>
      </c>
      <c r="AL82" s="270">
        <f t="shared" ca="1" si="260"/>
        <v>0</v>
      </c>
      <c r="AM82" s="270">
        <f t="shared" ca="1" si="260"/>
        <v>0</v>
      </c>
      <c r="AN82" s="270">
        <f t="shared" ca="1" si="239"/>
        <v>67</v>
      </c>
      <c r="AO82" s="270">
        <f t="shared" ca="1" si="261"/>
        <v>0</v>
      </c>
      <c r="AP82" s="270">
        <f t="shared" ca="1" si="261"/>
        <v>0</v>
      </c>
      <c r="AQ82" s="270">
        <f t="shared" ca="1" si="261"/>
        <v>0</v>
      </c>
      <c r="AR82" s="270">
        <f t="shared" ca="1" si="261"/>
        <v>0</v>
      </c>
      <c r="AS82" s="270">
        <f t="shared" ca="1" si="261"/>
        <v>0</v>
      </c>
      <c r="AT82" s="270">
        <f t="shared" ca="1" si="261"/>
        <v>0</v>
      </c>
      <c r="AU82" s="270">
        <f t="shared" ca="1" si="261"/>
        <v>0</v>
      </c>
      <c r="AW82" s="83" t="s">
        <v>1924</v>
      </c>
      <c r="AX82" s="84">
        <f>VLOOKUP(AE82,_general!$A$65:$B$73,2,FALSE)+$AX$4</f>
        <v>37</v>
      </c>
      <c r="AY82" s="85">
        <f t="shared" ca="1" si="235"/>
        <v>1.4649327255967298E-2</v>
      </c>
      <c r="AZ82" s="85">
        <f t="shared" ca="1" si="235"/>
        <v>0</v>
      </c>
      <c r="BA82" s="85">
        <f t="shared" ca="1" si="235"/>
        <v>0.16</v>
      </c>
      <c r="BB82" s="85">
        <f t="shared" ca="1" si="235"/>
        <v>0.1</v>
      </c>
      <c r="BC82" s="85">
        <f t="shared" ca="1" si="235"/>
        <v>0.16</v>
      </c>
      <c r="BD82" s="85">
        <f t="shared" ca="1" si="235"/>
        <v>0</v>
      </c>
      <c r="BE82" s="85">
        <f t="shared" ca="1" si="235"/>
        <v>0</v>
      </c>
      <c r="BG82" s="128">
        <f t="shared" ca="1" si="213"/>
        <v>0</v>
      </c>
      <c r="BH82" s="128">
        <f t="shared" ca="1" si="214"/>
        <v>0</v>
      </c>
      <c r="BI82" s="128">
        <f t="shared" ca="1" si="215"/>
        <v>0</v>
      </c>
      <c r="BJ82" s="128">
        <f t="shared" ca="1" si="216"/>
        <v>0</v>
      </c>
      <c r="BK82" s="128">
        <f t="shared" ca="1" si="217"/>
        <v>0</v>
      </c>
      <c r="BL82" s="128">
        <f t="shared" ca="1" si="218"/>
        <v>0</v>
      </c>
      <c r="BM82" s="128">
        <f t="shared" ca="1" si="219"/>
        <v>0</v>
      </c>
      <c r="BO82" s="128">
        <f t="shared" si="220"/>
        <v>0</v>
      </c>
      <c r="BP82" s="128">
        <f t="shared" si="221"/>
        <v>0</v>
      </c>
      <c r="BQ82" s="128">
        <f t="shared" si="222"/>
        <v>0</v>
      </c>
      <c r="BR82" s="128">
        <f t="shared" si="223"/>
        <v>0</v>
      </c>
      <c r="BS82" s="128">
        <f t="shared" si="224"/>
        <v>0</v>
      </c>
      <c r="BT82" s="128">
        <f t="shared" si="225"/>
        <v>0</v>
      </c>
      <c r="BU82" s="128">
        <f t="shared" si="226"/>
        <v>0</v>
      </c>
      <c r="BV82" s="128"/>
      <c r="BW82" s="277">
        <f t="shared" ca="1" si="262"/>
        <v>0</v>
      </c>
      <c r="BX82" s="277">
        <f t="shared" ca="1" si="263"/>
        <v>0</v>
      </c>
      <c r="BY82" s="277">
        <f t="shared" ca="1" si="264"/>
        <v>0</v>
      </c>
      <c r="BZ82" s="277">
        <f t="shared" ca="1" si="265"/>
        <v>0</v>
      </c>
      <c r="CA82" s="277">
        <f t="shared" ca="1" si="266"/>
        <v>0</v>
      </c>
      <c r="CB82" s="277">
        <f t="shared" ca="1" si="267"/>
        <v>0</v>
      </c>
      <c r="CC82" s="277">
        <f t="shared" ca="1" si="268"/>
        <v>0</v>
      </c>
      <c r="CD82" s="128"/>
      <c r="CE82" s="129">
        <f t="shared" si="269"/>
        <v>46</v>
      </c>
      <c r="CF82" s="86">
        <f t="shared" ca="1" si="240"/>
        <v>0</v>
      </c>
      <c r="CG82" s="86">
        <f t="shared" ca="1" si="241"/>
        <v>0</v>
      </c>
      <c r="CH82" s="86">
        <f t="shared" ca="1" si="242"/>
        <v>0</v>
      </c>
      <c r="CI82" s="86">
        <f t="shared" ca="1" si="243"/>
        <v>0</v>
      </c>
      <c r="CJ82" s="86">
        <f t="shared" ca="1" si="244"/>
        <v>0</v>
      </c>
      <c r="CK82" s="86">
        <f t="shared" ca="1" si="245"/>
        <v>0</v>
      </c>
      <c r="CL82" s="86">
        <f t="shared" ca="1" si="246"/>
        <v>0</v>
      </c>
      <c r="CM82" s="87"/>
      <c r="CN82" s="82" t="str">
        <f t="shared" si="227"/>
        <v>L</v>
      </c>
      <c r="CO82" s="82">
        <f t="shared" ref="CO82:CO104" ca="1" si="271">VLOOKUP(B82,INDIRECT("'"&amp;AE82&amp;"'!"&amp;"C1:Z500"),$AF$2,0)+AD82+$AF$4</f>
        <v>67</v>
      </c>
      <c r="CP82" s="270">
        <f t="shared" ca="1" si="270"/>
        <v>0</v>
      </c>
      <c r="CQ82" s="270">
        <f t="shared" ca="1" si="270"/>
        <v>0</v>
      </c>
      <c r="CR82" s="270">
        <f t="shared" ca="1" si="270"/>
        <v>0</v>
      </c>
      <c r="CS82" s="270">
        <f t="shared" ca="1" si="270"/>
        <v>0</v>
      </c>
      <c r="CT82" s="270">
        <f t="shared" ca="1" si="270"/>
        <v>0</v>
      </c>
      <c r="CU82" s="270">
        <f t="shared" ca="1" si="270"/>
        <v>0</v>
      </c>
      <c r="CV82" s="270">
        <f t="shared" ca="1" si="270"/>
        <v>0</v>
      </c>
      <c r="CW82" s="87"/>
      <c r="CX82" s="86">
        <f t="shared" ca="1" si="228"/>
        <v>0</v>
      </c>
      <c r="CY82" s="86">
        <f t="shared" ca="1" si="229"/>
        <v>0</v>
      </c>
      <c r="CZ82" s="86">
        <f t="shared" ca="1" si="230"/>
        <v>0</v>
      </c>
      <c r="DA82" s="86">
        <f t="shared" ca="1" si="231"/>
        <v>0</v>
      </c>
      <c r="DB82" s="86">
        <f t="shared" ca="1" si="232"/>
        <v>0</v>
      </c>
      <c r="DC82" s="86">
        <f t="shared" ca="1" si="233"/>
        <v>0</v>
      </c>
      <c r="DD82" s="86">
        <f t="shared" ca="1" si="234"/>
        <v>0</v>
      </c>
      <c r="DE82" s="192">
        <f t="shared" si="247"/>
        <v>46</v>
      </c>
      <c r="DF82" s="86">
        <f t="shared" ca="1" si="248"/>
        <v>0</v>
      </c>
      <c r="DG82" s="86">
        <f t="shared" ca="1" si="249"/>
        <v>0</v>
      </c>
      <c r="DH82" s="86">
        <f t="shared" ca="1" si="250"/>
        <v>0</v>
      </c>
      <c r="DI82" s="86">
        <f t="shared" ca="1" si="251"/>
        <v>0</v>
      </c>
      <c r="DJ82" s="86">
        <f t="shared" ca="1" si="252"/>
        <v>0</v>
      </c>
      <c r="DK82" s="86">
        <f t="shared" ca="1" si="253"/>
        <v>0</v>
      </c>
      <c r="DL82" s="86">
        <f t="shared" ca="1" si="254"/>
        <v>0</v>
      </c>
      <c r="FD82" s="22"/>
      <c r="FE82" s="22"/>
    </row>
    <row r="83" spans="2:161" ht="30.25" thickBot="1" x14ac:dyDescent="0.9">
      <c r="B83" s="73" t="str">
        <f>overview_of_services!B81</f>
        <v>L-E4</v>
      </c>
      <c r="C83" s="246" t="str">
        <f>overview_of_services!C81</f>
        <v>User defined service group 24</v>
      </c>
      <c r="D83" s="249" t="str">
        <f>overview_of_services!D81</f>
        <v>User defined smart ready service 24</v>
      </c>
      <c r="E83" s="268">
        <f>IF($H$2="A",overview_of_services!J81,IF($H$2="B",overview_of_services!K81,overview_of_services!L81))</f>
        <v>0</v>
      </c>
      <c r="F83" s="268">
        <f>IF('Building Information'!$G$52="","",'Building Information'!$G$52)</f>
        <v>1</v>
      </c>
      <c r="G83" s="268">
        <f>overview_of_services!N81</f>
        <v>0</v>
      </c>
      <c r="H83" s="419"/>
      <c r="I83" s="372">
        <v>1</v>
      </c>
      <c r="J83" s="269" t="s">
        <v>160</v>
      </c>
      <c r="K83" s="125">
        <v>1</v>
      </c>
      <c r="L83" s="247"/>
      <c r="M83" s="124">
        <f t="shared" si="211"/>
        <v>0</v>
      </c>
      <c r="N83" s="395" t="str">
        <f>IF(AND(U83=1,NOT(F83=2),OR(J83="",J83&lt;0,J83&gt;AC83,AND(M83&gt;0,OR(L83="",L83&lt;0,L83&gt;AC83)),K83&gt;1,K83&lt;0)),_general!$A$83,"")</f>
        <v/>
      </c>
      <c r="O83" s="56" t="str">
        <f>VLOOKUP($B83,overview_of_services!$B$4:$I$111,4,)</f>
        <v>User defined level 1-0</v>
      </c>
      <c r="P83" s="56" t="str">
        <f>VLOOKUP($B83,overview_of_services!$B$4:$I$111,5,)</f>
        <v>User defined level 1-1</v>
      </c>
      <c r="Q83" s="56" t="str">
        <f>VLOOKUP($B83,overview_of_services!$B$4:$I$111,6,)</f>
        <v>User defined level 1-2</v>
      </c>
      <c r="R83" s="56" t="str">
        <f>VLOOKUP($B83,overview_of_services!$B$4:$I$111,7,)</f>
        <v>User defined level 1-3</v>
      </c>
      <c r="S83" s="56" t="str">
        <f>VLOOKUP($B83,overview_of_services!$B$4:$I$111,8,)</f>
        <v>User defined level 1-4</v>
      </c>
      <c r="T83" s="377">
        <f t="shared" si="255"/>
        <v>0</v>
      </c>
      <c r="U83" s="380">
        <f t="shared" si="256"/>
        <v>0</v>
      </c>
      <c r="X83" s="259"/>
      <c r="Y83" s="260"/>
      <c r="Z83" s="345">
        <f t="shared" si="257"/>
        <v>0</v>
      </c>
      <c r="AA83" s="270">
        <f t="shared" si="258"/>
        <v>0</v>
      </c>
      <c r="AB83" s="270">
        <f t="shared" si="259"/>
        <v>0</v>
      </c>
      <c r="AC83" s="82">
        <f t="shared" si="237"/>
        <v>4</v>
      </c>
      <c r="AD83" s="82">
        <f t="shared" si="212"/>
        <v>0</v>
      </c>
      <c r="AE83" s="76" t="str">
        <f>VLOOKUP($B83,overview_of_services!$B$4:$R$111,$AE$2,FALSE)</f>
        <v>L</v>
      </c>
      <c r="AF83" s="82">
        <f t="shared" ca="1" si="238"/>
        <v>81</v>
      </c>
      <c r="AG83" s="270">
        <f t="shared" ca="1" si="260"/>
        <v>0</v>
      </c>
      <c r="AH83" s="270">
        <f t="shared" ca="1" si="260"/>
        <v>0</v>
      </c>
      <c r="AI83" s="270">
        <f t="shared" ca="1" si="260"/>
        <v>0</v>
      </c>
      <c r="AJ83" s="270">
        <f t="shared" ca="1" si="260"/>
        <v>0</v>
      </c>
      <c r="AK83" s="270">
        <f t="shared" ca="1" si="260"/>
        <v>0</v>
      </c>
      <c r="AL83" s="270">
        <f t="shared" ca="1" si="260"/>
        <v>0</v>
      </c>
      <c r="AM83" s="270">
        <f t="shared" ca="1" si="260"/>
        <v>0</v>
      </c>
      <c r="AN83" s="270">
        <f t="shared" ca="1" si="239"/>
        <v>81</v>
      </c>
      <c r="AO83" s="270">
        <f t="shared" ca="1" si="261"/>
        <v>0</v>
      </c>
      <c r="AP83" s="270">
        <f t="shared" ca="1" si="261"/>
        <v>0</v>
      </c>
      <c r="AQ83" s="270">
        <f t="shared" ca="1" si="261"/>
        <v>0</v>
      </c>
      <c r="AR83" s="270">
        <f t="shared" ca="1" si="261"/>
        <v>0</v>
      </c>
      <c r="AS83" s="270">
        <f t="shared" ca="1" si="261"/>
        <v>0</v>
      </c>
      <c r="AT83" s="270">
        <f t="shared" ca="1" si="261"/>
        <v>0</v>
      </c>
      <c r="AU83" s="270">
        <f t="shared" ca="1" si="261"/>
        <v>0</v>
      </c>
      <c r="AW83" s="83" t="s">
        <v>1924</v>
      </c>
      <c r="AX83" s="84">
        <f>VLOOKUP(AE83,_general!$A$65:$B$73,2,FALSE)+$AX$4</f>
        <v>37</v>
      </c>
      <c r="AY83" s="85">
        <f t="shared" ca="1" si="235"/>
        <v>1.4649327255967298E-2</v>
      </c>
      <c r="AZ83" s="85">
        <f t="shared" ca="1" si="235"/>
        <v>0</v>
      </c>
      <c r="BA83" s="85">
        <f t="shared" ca="1" si="235"/>
        <v>0.16</v>
      </c>
      <c r="BB83" s="85">
        <f t="shared" ca="1" si="235"/>
        <v>0.1</v>
      </c>
      <c r="BC83" s="85">
        <f t="shared" ca="1" si="235"/>
        <v>0.16</v>
      </c>
      <c r="BD83" s="85">
        <f t="shared" ca="1" si="235"/>
        <v>0</v>
      </c>
      <c r="BE83" s="85">
        <f t="shared" ca="1" si="235"/>
        <v>0</v>
      </c>
      <c r="BG83" s="128">
        <f t="shared" ca="1" si="213"/>
        <v>0</v>
      </c>
      <c r="BH83" s="128">
        <f t="shared" ca="1" si="214"/>
        <v>0</v>
      </c>
      <c r="BI83" s="128">
        <f t="shared" ca="1" si="215"/>
        <v>0</v>
      </c>
      <c r="BJ83" s="128">
        <f t="shared" ca="1" si="216"/>
        <v>0</v>
      </c>
      <c r="BK83" s="128">
        <f t="shared" ca="1" si="217"/>
        <v>0</v>
      </c>
      <c r="BL83" s="128">
        <f t="shared" ca="1" si="218"/>
        <v>0</v>
      </c>
      <c r="BM83" s="128">
        <f t="shared" ca="1" si="219"/>
        <v>0</v>
      </c>
      <c r="BO83" s="128">
        <f t="shared" si="220"/>
        <v>0</v>
      </c>
      <c r="BP83" s="128">
        <f t="shared" si="221"/>
        <v>0</v>
      </c>
      <c r="BQ83" s="128">
        <f t="shared" si="222"/>
        <v>0</v>
      </c>
      <c r="BR83" s="128">
        <f t="shared" si="223"/>
        <v>0</v>
      </c>
      <c r="BS83" s="128">
        <f t="shared" si="224"/>
        <v>0</v>
      </c>
      <c r="BT83" s="128">
        <f t="shared" si="225"/>
        <v>0</v>
      </c>
      <c r="BU83" s="128">
        <f t="shared" si="226"/>
        <v>0</v>
      </c>
      <c r="BV83" s="128"/>
      <c r="BW83" s="277">
        <f t="shared" ca="1" si="262"/>
        <v>0</v>
      </c>
      <c r="BX83" s="277">
        <f t="shared" ca="1" si="263"/>
        <v>0</v>
      </c>
      <c r="BY83" s="277">
        <f t="shared" ca="1" si="264"/>
        <v>0</v>
      </c>
      <c r="BZ83" s="277">
        <f t="shared" ca="1" si="265"/>
        <v>0</v>
      </c>
      <c r="CA83" s="277">
        <f t="shared" ca="1" si="266"/>
        <v>0</v>
      </c>
      <c r="CB83" s="277">
        <f t="shared" ca="1" si="267"/>
        <v>0</v>
      </c>
      <c r="CC83" s="277">
        <f t="shared" ca="1" si="268"/>
        <v>0</v>
      </c>
      <c r="CD83" s="128"/>
      <c r="CE83" s="129">
        <f t="shared" si="269"/>
        <v>46</v>
      </c>
      <c r="CF83" s="86">
        <f t="shared" ca="1" si="240"/>
        <v>0</v>
      </c>
      <c r="CG83" s="86">
        <f t="shared" ca="1" si="241"/>
        <v>0</v>
      </c>
      <c r="CH83" s="86">
        <f t="shared" ca="1" si="242"/>
        <v>0</v>
      </c>
      <c r="CI83" s="86">
        <f t="shared" ca="1" si="243"/>
        <v>0</v>
      </c>
      <c r="CJ83" s="86">
        <f t="shared" ca="1" si="244"/>
        <v>0</v>
      </c>
      <c r="CK83" s="86">
        <f t="shared" ca="1" si="245"/>
        <v>0</v>
      </c>
      <c r="CL83" s="86">
        <f t="shared" ca="1" si="246"/>
        <v>0</v>
      </c>
      <c r="CM83" s="87"/>
      <c r="CN83" s="82" t="str">
        <f t="shared" si="227"/>
        <v>L</v>
      </c>
      <c r="CO83" s="82">
        <f t="shared" ca="1" si="271"/>
        <v>81</v>
      </c>
      <c r="CP83" s="270">
        <f t="shared" ca="1" si="270"/>
        <v>0</v>
      </c>
      <c r="CQ83" s="270">
        <f t="shared" ca="1" si="270"/>
        <v>0</v>
      </c>
      <c r="CR83" s="270">
        <f t="shared" ca="1" si="270"/>
        <v>0</v>
      </c>
      <c r="CS83" s="270">
        <f t="shared" ca="1" si="270"/>
        <v>0</v>
      </c>
      <c r="CT83" s="270">
        <f t="shared" ca="1" si="270"/>
        <v>0</v>
      </c>
      <c r="CU83" s="270">
        <f t="shared" ca="1" si="270"/>
        <v>0</v>
      </c>
      <c r="CV83" s="270">
        <f t="shared" ca="1" si="270"/>
        <v>0</v>
      </c>
      <c r="CW83" s="87"/>
      <c r="CX83" s="86">
        <f t="shared" ca="1" si="228"/>
        <v>0</v>
      </c>
      <c r="CY83" s="86">
        <f t="shared" ca="1" si="229"/>
        <v>0</v>
      </c>
      <c r="CZ83" s="86">
        <f t="shared" ca="1" si="230"/>
        <v>0</v>
      </c>
      <c r="DA83" s="86">
        <f t="shared" ca="1" si="231"/>
        <v>0</v>
      </c>
      <c r="DB83" s="86">
        <f t="shared" ca="1" si="232"/>
        <v>0</v>
      </c>
      <c r="DC83" s="86">
        <f t="shared" ca="1" si="233"/>
        <v>0</v>
      </c>
      <c r="DD83" s="86">
        <f t="shared" ca="1" si="234"/>
        <v>0</v>
      </c>
      <c r="DE83" s="192">
        <f t="shared" si="247"/>
        <v>46</v>
      </c>
      <c r="DF83" s="86">
        <f t="shared" ca="1" si="248"/>
        <v>0</v>
      </c>
      <c r="DG83" s="86">
        <f t="shared" ca="1" si="249"/>
        <v>0</v>
      </c>
      <c r="DH83" s="86">
        <f t="shared" ca="1" si="250"/>
        <v>0</v>
      </c>
      <c r="DI83" s="86">
        <f t="shared" ca="1" si="251"/>
        <v>0</v>
      </c>
      <c r="DJ83" s="86">
        <f t="shared" ca="1" si="252"/>
        <v>0</v>
      </c>
      <c r="DK83" s="86">
        <f t="shared" ca="1" si="253"/>
        <v>0</v>
      </c>
      <c r="DL83" s="86">
        <f t="shared" ca="1" si="254"/>
        <v>0</v>
      </c>
      <c r="FD83" s="22"/>
      <c r="FE83" s="22"/>
    </row>
    <row r="84" spans="2:161" ht="30.25" thickBot="1" x14ac:dyDescent="0.9">
      <c r="B84" s="73" t="str">
        <f>overview_of_services!B82</f>
        <v>L-E5</v>
      </c>
      <c r="C84" s="246" t="str">
        <f>overview_of_services!C82</f>
        <v>User defined service group 25</v>
      </c>
      <c r="D84" s="249" t="str">
        <f>overview_of_services!D82</f>
        <v>User defined smart ready service 25</v>
      </c>
      <c r="E84" s="268">
        <f>IF($H$2="A",overview_of_services!J82,IF($H$2="B",overview_of_services!K82,overview_of_services!L82))</f>
        <v>0</v>
      </c>
      <c r="F84" s="268">
        <f>IF('Building Information'!$G$52="","",'Building Information'!$G$52)</f>
        <v>1</v>
      </c>
      <c r="G84" s="268">
        <f>overview_of_services!N82</f>
        <v>0</v>
      </c>
      <c r="H84" s="419"/>
      <c r="I84" s="372">
        <v>1</v>
      </c>
      <c r="J84" s="269" t="s">
        <v>160</v>
      </c>
      <c r="K84" s="125">
        <v>1</v>
      </c>
      <c r="L84" s="247"/>
      <c r="M84" s="124">
        <f t="shared" si="211"/>
        <v>0</v>
      </c>
      <c r="N84" s="395" t="str">
        <f>IF(AND(U84=1,NOT(F84=2),OR(J84="",J84&lt;0,J84&gt;AC84,AND(M84&gt;0,OR(L84="",L84&lt;0,L84&gt;AC84)),K84&gt;1,K84&lt;0)),_general!$A$83,"")</f>
        <v/>
      </c>
      <c r="O84" s="56" t="str">
        <f>VLOOKUP($B84,overview_of_services!$B$4:$I$111,4,)</f>
        <v>User defined level 1-0</v>
      </c>
      <c r="P84" s="56" t="str">
        <f>VLOOKUP($B84,overview_of_services!$B$4:$I$111,5,)</f>
        <v>User defined level 1-1</v>
      </c>
      <c r="Q84" s="56" t="str">
        <f>VLOOKUP($B84,overview_of_services!$B$4:$I$111,6,)</f>
        <v>User defined level 1-2</v>
      </c>
      <c r="R84" s="56" t="str">
        <f>VLOOKUP($B84,overview_of_services!$B$4:$I$111,7,)</f>
        <v>User defined level 1-3</v>
      </c>
      <c r="S84" s="56" t="str">
        <f>VLOOKUP($B84,overview_of_services!$B$4:$I$111,8,)</f>
        <v>User defined level 1-4</v>
      </c>
      <c r="T84" s="377">
        <f t="shared" si="255"/>
        <v>0</v>
      </c>
      <c r="U84" s="380">
        <f t="shared" si="256"/>
        <v>0</v>
      </c>
      <c r="X84" s="259"/>
      <c r="Y84" s="260"/>
      <c r="Z84" s="345">
        <f t="shared" si="257"/>
        <v>0</v>
      </c>
      <c r="AA84" s="270">
        <f t="shared" si="258"/>
        <v>0</v>
      </c>
      <c r="AB84" s="270">
        <f t="shared" si="259"/>
        <v>0</v>
      </c>
      <c r="AC84" s="82">
        <f t="shared" si="237"/>
        <v>4</v>
      </c>
      <c r="AD84" s="82">
        <f t="shared" si="212"/>
        <v>0</v>
      </c>
      <c r="AE84" s="76" t="str">
        <f>VLOOKUP($B84,overview_of_services!$B$4:$R$111,$AE$2,FALSE)</f>
        <v>L</v>
      </c>
      <c r="AF84" s="82">
        <f t="shared" ca="1" si="238"/>
        <v>95</v>
      </c>
      <c r="AG84" s="270">
        <f t="shared" ca="1" si="260"/>
        <v>0</v>
      </c>
      <c r="AH84" s="270">
        <f t="shared" ca="1" si="260"/>
        <v>0</v>
      </c>
      <c r="AI84" s="270">
        <f t="shared" ca="1" si="260"/>
        <v>0</v>
      </c>
      <c r="AJ84" s="270">
        <f t="shared" ca="1" si="260"/>
        <v>0</v>
      </c>
      <c r="AK84" s="270">
        <f t="shared" ca="1" si="260"/>
        <v>0</v>
      </c>
      <c r="AL84" s="270">
        <f t="shared" ca="1" si="260"/>
        <v>0</v>
      </c>
      <c r="AM84" s="270">
        <f t="shared" ca="1" si="260"/>
        <v>0</v>
      </c>
      <c r="AN84" s="270">
        <f t="shared" ca="1" si="239"/>
        <v>95</v>
      </c>
      <c r="AO84" s="270">
        <f t="shared" ca="1" si="261"/>
        <v>0</v>
      </c>
      <c r="AP84" s="270">
        <f t="shared" ca="1" si="261"/>
        <v>0</v>
      </c>
      <c r="AQ84" s="270">
        <f t="shared" ca="1" si="261"/>
        <v>0</v>
      </c>
      <c r="AR84" s="270">
        <f t="shared" ca="1" si="261"/>
        <v>0</v>
      </c>
      <c r="AS84" s="270">
        <f t="shared" ca="1" si="261"/>
        <v>0</v>
      </c>
      <c r="AT84" s="270">
        <f t="shared" ca="1" si="261"/>
        <v>0</v>
      </c>
      <c r="AU84" s="270">
        <f t="shared" ca="1" si="261"/>
        <v>0</v>
      </c>
      <c r="AW84" s="83" t="s">
        <v>1924</v>
      </c>
      <c r="AX84" s="84">
        <f>VLOOKUP(AE84,_general!$A$65:$B$73,2,FALSE)+$AX$4</f>
        <v>37</v>
      </c>
      <c r="AY84" s="85">
        <f t="shared" ca="1" si="235"/>
        <v>1.4649327255967298E-2</v>
      </c>
      <c r="AZ84" s="85">
        <f t="shared" ca="1" si="235"/>
        <v>0</v>
      </c>
      <c r="BA84" s="85">
        <f t="shared" ca="1" si="235"/>
        <v>0.16</v>
      </c>
      <c r="BB84" s="85">
        <f t="shared" ca="1" si="235"/>
        <v>0.1</v>
      </c>
      <c r="BC84" s="85">
        <f t="shared" ca="1" si="235"/>
        <v>0.16</v>
      </c>
      <c r="BD84" s="85">
        <f t="shared" ca="1" si="235"/>
        <v>0</v>
      </c>
      <c r="BE84" s="85">
        <f t="shared" ca="1" si="235"/>
        <v>0</v>
      </c>
      <c r="BG84" s="128">
        <f t="shared" ca="1" si="213"/>
        <v>0</v>
      </c>
      <c r="BH84" s="128">
        <f t="shared" ca="1" si="214"/>
        <v>0</v>
      </c>
      <c r="BI84" s="128">
        <f t="shared" ca="1" si="215"/>
        <v>0</v>
      </c>
      <c r="BJ84" s="128">
        <f t="shared" ca="1" si="216"/>
        <v>0</v>
      </c>
      <c r="BK84" s="128">
        <f t="shared" ca="1" si="217"/>
        <v>0</v>
      </c>
      <c r="BL84" s="128">
        <f t="shared" ca="1" si="218"/>
        <v>0</v>
      </c>
      <c r="BM84" s="128">
        <f t="shared" ca="1" si="219"/>
        <v>0</v>
      </c>
      <c r="BO84" s="128">
        <f t="shared" si="220"/>
        <v>0</v>
      </c>
      <c r="BP84" s="128">
        <f t="shared" si="221"/>
        <v>0</v>
      </c>
      <c r="BQ84" s="128">
        <f t="shared" si="222"/>
        <v>0</v>
      </c>
      <c r="BR84" s="128">
        <f t="shared" si="223"/>
        <v>0</v>
      </c>
      <c r="BS84" s="128">
        <f t="shared" si="224"/>
        <v>0</v>
      </c>
      <c r="BT84" s="128">
        <f t="shared" si="225"/>
        <v>0</v>
      </c>
      <c r="BU84" s="128">
        <f t="shared" si="226"/>
        <v>0</v>
      </c>
      <c r="BV84" s="128"/>
      <c r="BW84" s="277">
        <f t="shared" ca="1" si="262"/>
        <v>0</v>
      </c>
      <c r="BX84" s="277">
        <f t="shared" ca="1" si="263"/>
        <v>0</v>
      </c>
      <c r="BY84" s="277">
        <f t="shared" ca="1" si="264"/>
        <v>0</v>
      </c>
      <c r="BZ84" s="277">
        <f t="shared" ca="1" si="265"/>
        <v>0</v>
      </c>
      <c r="CA84" s="277">
        <f t="shared" ca="1" si="266"/>
        <v>0</v>
      </c>
      <c r="CB84" s="277">
        <f t="shared" ca="1" si="267"/>
        <v>0</v>
      </c>
      <c r="CC84" s="277">
        <f t="shared" ca="1" si="268"/>
        <v>0</v>
      </c>
      <c r="CD84" s="128"/>
      <c r="CE84" s="129">
        <f t="shared" si="269"/>
        <v>46</v>
      </c>
      <c r="CF84" s="86">
        <f t="shared" ca="1" si="240"/>
        <v>0</v>
      </c>
      <c r="CG84" s="86">
        <f t="shared" ca="1" si="241"/>
        <v>0</v>
      </c>
      <c r="CH84" s="86">
        <f t="shared" ca="1" si="242"/>
        <v>0</v>
      </c>
      <c r="CI84" s="86">
        <f t="shared" ca="1" si="243"/>
        <v>0</v>
      </c>
      <c r="CJ84" s="86">
        <f t="shared" ca="1" si="244"/>
        <v>0</v>
      </c>
      <c r="CK84" s="86">
        <f t="shared" ca="1" si="245"/>
        <v>0</v>
      </c>
      <c r="CL84" s="86">
        <f t="shared" ca="1" si="246"/>
        <v>0</v>
      </c>
      <c r="CM84" s="87"/>
      <c r="CN84" s="82" t="str">
        <f t="shared" si="227"/>
        <v>L</v>
      </c>
      <c r="CO84" s="82">
        <f t="shared" ca="1" si="271"/>
        <v>95</v>
      </c>
      <c r="CP84" s="270">
        <f t="shared" ca="1" si="270"/>
        <v>0</v>
      </c>
      <c r="CQ84" s="270">
        <f t="shared" ca="1" si="270"/>
        <v>0</v>
      </c>
      <c r="CR84" s="270">
        <f t="shared" ca="1" si="270"/>
        <v>0</v>
      </c>
      <c r="CS84" s="270">
        <f t="shared" ca="1" si="270"/>
        <v>0</v>
      </c>
      <c r="CT84" s="270">
        <f t="shared" ca="1" si="270"/>
        <v>0</v>
      </c>
      <c r="CU84" s="270">
        <f t="shared" ca="1" si="270"/>
        <v>0</v>
      </c>
      <c r="CV84" s="270">
        <f t="shared" ca="1" si="270"/>
        <v>0</v>
      </c>
      <c r="CW84" s="87"/>
      <c r="CX84" s="86">
        <f t="shared" ca="1" si="228"/>
        <v>0</v>
      </c>
      <c r="CY84" s="86">
        <f t="shared" ca="1" si="229"/>
        <v>0</v>
      </c>
      <c r="CZ84" s="86">
        <f t="shared" ca="1" si="230"/>
        <v>0</v>
      </c>
      <c r="DA84" s="86">
        <f t="shared" ca="1" si="231"/>
        <v>0</v>
      </c>
      <c r="DB84" s="86">
        <f t="shared" ca="1" si="232"/>
        <v>0</v>
      </c>
      <c r="DC84" s="86">
        <f t="shared" ca="1" si="233"/>
        <v>0</v>
      </c>
      <c r="DD84" s="86">
        <f t="shared" ca="1" si="234"/>
        <v>0</v>
      </c>
      <c r="DE84" s="192">
        <f t="shared" si="247"/>
        <v>46</v>
      </c>
      <c r="DF84" s="86">
        <f t="shared" ca="1" si="248"/>
        <v>0</v>
      </c>
      <c r="DG84" s="86">
        <f t="shared" ca="1" si="249"/>
        <v>0</v>
      </c>
      <c r="DH84" s="86">
        <f t="shared" ca="1" si="250"/>
        <v>0</v>
      </c>
      <c r="DI84" s="86">
        <f t="shared" ca="1" si="251"/>
        <v>0</v>
      </c>
      <c r="DJ84" s="86">
        <f t="shared" ca="1" si="252"/>
        <v>0</v>
      </c>
      <c r="DK84" s="86">
        <f t="shared" ca="1" si="253"/>
        <v>0</v>
      </c>
      <c r="DL84" s="86">
        <f t="shared" ca="1" si="254"/>
        <v>0</v>
      </c>
      <c r="FD84" s="22"/>
      <c r="FE84" s="22"/>
    </row>
    <row r="85" spans="2:161" ht="30.25" thickBot="1" x14ac:dyDescent="0.9">
      <c r="B85" s="74" t="str">
        <f>overview_of_services!B83</f>
        <v>DE-E1</v>
      </c>
      <c r="C85" s="246" t="str">
        <f>overview_of_services!C83</f>
        <v>User defined service group 26</v>
      </c>
      <c r="D85" s="249" t="str">
        <f>overview_of_services!D83</f>
        <v>User defined smart ready service 26</v>
      </c>
      <c r="E85" s="268">
        <f>IF($H$2="A",overview_of_services!J83,IF($H$2="B",overview_of_services!K83,overview_of_services!L83))</f>
        <v>0</v>
      </c>
      <c r="F85" s="268">
        <f>IF('Building Information'!$G$53="","",'Building Information'!$G$53)</f>
        <v>1</v>
      </c>
      <c r="G85" s="268">
        <f>overview_of_services!N83</f>
        <v>0</v>
      </c>
      <c r="H85" s="419"/>
      <c r="I85" s="372">
        <v>1</v>
      </c>
      <c r="J85" s="269" t="s">
        <v>160</v>
      </c>
      <c r="K85" s="125">
        <v>1</v>
      </c>
      <c r="L85" s="247"/>
      <c r="M85" s="124">
        <f t="shared" si="211"/>
        <v>0</v>
      </c>
      <c r="N85" s="395" t="str">
        <f>IF(AND(U85=1,NOT(F85=2),OR(J85="",J85&lt;0,J85&gt;AC85,AND(M85&gt;0,OR(L85="",L85&lt;0,L85&gt;AC85)),K85&gt;1,K85&lt;0)),_general!$A$83,"")</f>
        <v/>
      </c>
      <c r="O85" s="56" t="str">
        <f>VLOOKUP($B85,overview_of_services!$B$4:$I$111,4,)</f>
        <v>User defined level 1-0</v>
      </c>
      <c r="P85" s="56" t="str">
        <f>VLOOKUP($B85,overview_of_services!$B$4:$I$111,5,)</f>
        <v>User defined level 1-1</v>
      </c>
      <c r="Q85" s="56" t="str">
        <f>VLOOKUP($B85,overview_of_services!$B$4:$I$111,6,)</f>
        <v>User defined level 1-2</v>
      </c>
      <c r="R85" s="56" t="str">
        <f>VLOOKUP($B85,overview_of_services!$B$4:$I$111,7,)</f>
        <v>User defined level 1-3</v>
      </c>
      <c r="S85" s="56" t="str">
        <f>VLOOKUP($B85,overview_of_services!$B$4:$I$111,8,)</f>
        <v>User defined level 1-4</v>
      </c>
      <c r="T85" s="377">
        <f t="shared" si="255"/>
        <v>0</v>
      </c>
      <c r="U85" s="380">
        <f t="shared" si="256"/>
        <v>0</v>
      </c>
      <c r="X85" s="259"/>
      <c r="Y85" s="260"/>
      <c r="Z85" s="345">
        <f t="shared" si="257"/>
        <v>0</v>
      </c>
      <c r="AA85" s="270">
        <f t="shared" si="258"/>
        <v>0</v>
      </c>
      <c r="AB85" s="270">
        <f t="shared" si="259"/>
        <v>0</v>
      </c>
      <c r="AC85" s="82">
        <f t="shared" si="237"/>
        <v>4</v>
      </c>
      <c r="AD85" s="82">
        <f t="shared" si="212"/>
        <v>0</v>
      </c>
      <c r="AE85" s="76" t="str">
        <f>VLOOKUP($B85,overview_of_services!$B$4:$R$111,$AE$2,FALSE)</f>
        <v>DE</v>
      </c>
      <c r="AF85" s="82">
        <f t="shared" ca="1" si="238"/>
        <v>53</v>
      </c>
      <c r="AG85" s="270">
        <f t="shared" ca="1" si="260"/>
        <v>0</v>
      </c>
      <c r="AH85" s="270">
        <f t="shared" ca="1" si="260"/>
        <v>0</v>
      </c>
      <c r="AI85" s="270">
        <f t="shared" ca="1" si="260"/>
        <v>0</v>
      </c>
      <c r="AJ85" s="270">
        <f t="shared" ca="1" si="260"/>
        <v>0</v>
      </c>
      <c r="AK85" s="270">
        <f t="shared" ca="1" si="260"/>
        <v>0</v>
      </c>
      <c r="AL85" s="270">
        <f t="shared" ca="1" si="260"/>
        <v>0</v>
      </c>
      <c r="AM85" s="270">
        <f t="shared" ca="1" si="260"/>
        <v>0</v>
      </c>
      <c r="AN85" s="270">
        <f t="shared" ca="1" si="239"/>
        <v>53</v>
      </c>
      <c r="AO85" s="270">
        <f t="shared" ca="1" si="261"/>
        <v>0</v>
      </c>
      <c r="AP85" s="270">
        <f t="shared" ca="1" si="261"/>
        <v>0</v>
      </c>
      <c r="AQ85" s="270">
        <f t="shared" ca="1" si="261"/>
        <v>0</v>
      </c>
      <c r="AR85" s="270">
        <f t="shared" ca="1" si="261"/>
        <v>0</v>
      </c>
      <c r="AS85" s="270">
        <f t="shared" ca="1" si="261"/>
        <v>0</v>
      </c>
      <c r="AT85" s="270">
        <f t="shared" ca="1" si="261"/>
        <v>0</v>
      </c>
      <c r="AU85" s="270">
        <f t="shared" ca="1" si="261"/>
        <v>0</v>
      </c>
      <c r="AW85" s="83" t="s">
        <v>1924</v>
      </c>
      <c r="AX85" s="84">
        <f>VLOOKUP(AE85,_general!$A$65:$B$73,2,FALSE)+$AX$4</f>
        <v>39</v>
      </c>
      <c r="AY85" s="85">
        <f t="shared" ca="1" si="235"/>
        <v>0.05</v>
      </c>
      <c r="AZ85" s="85">
        <f t="shared" ca="1" si="235"/>
        <v>0</v>
      </c>
      <c r="BA85" s="85">
        <f t="shared" ca="1" si="235"/>
        <v>0.16</v>
      </c>
      <c r="BB85" s="85">
        <f t="shared" ca="1" si="235"/>
        <v>0.1</v>
      </c>
      <c r="BC85" s="85">
        <f t="shared" ca="1" si="235"/>
        <v>0.16</v>
      </c>
      <c r="BD85" s="85">
        <f t="shared" ca="1" si="235"/>
        <v>0.05</v>
      </c>
      <c r="BE85" s="85">
        <f t="shared" ca="1" si="235"/>
        <v>0.1142857142857143</v>
      </c>
      <c r="BG85" s="128">
        <f t="shared" ca="1" si="213"/>
        <v>0</v>
      </c>
      <c r="BH85" s="128">
        <f t="shared" ca="1" si="214"/>
        <v>0</v>
      </c>
      <c r="BI85" s="128">
        <f t="shared" ca="1" si="215"/>
        <v>0</v>
      </c>
      <c r="BJ85" s="128">
        <f t="shared" ca="1" si="216"/>
        <v>0</v>
      </c>
      <c r="BK85" s="128">
        <f t="shared" ca="1" si="217"/>
        <v>0</v>
      </c>
      <c r="BL85" s="128">
        <f t="shared" ca="1" si="218"/>
        <v>0</v>
      </c>
      <c r="BM85" s="128">
        <f t="shared" ca="1" si="219"/>
        <v>0</v>
      </c>
      <c r="BO85" s="128">
        <f t="shared" si="220"/>
        <v>0</v>
      </c>
      <c r="BP85" s="128">
        <f t="shared" si="221"/>
        <v>0</v>
      </c>
      <c r="BQ85" s="128">
        <f t="shared" si="222"/>
        <v>0</v>
      </c>
      <c r="BR85" s="128">
        <f t="shared" si="223"/>
        <v>0</v>
      </c>
      <c r="BS85" s="128">
        <f t="shared" si="224"/>
        <v>0</v>
      </c>
      <c r="BT85" s="128">
        <f t="shared" si="225"/>
        <v>0</v>
      </c>
      <c r="BU85" s="128">
        <f t="shared" si="226"/>
        <v>0</v>
      </c>
      <c r="BV85" s="128"/>
      <c r="BW85" s="277">
        <f t="shared" ca="1" si="262"/>
        <v>0</v>
      </c>
      <c r="BX85" s="277">
        <f t="shared" ca="1" si="263"/>
        <v>0</v>
      </c>
      <c r="BY85" s="277">
        <f t="shared" ca="1" si="264"/>
        <v>0</v>
      </c>
      <c r="BZ85" s="277">
        <f t="shared" ca="1" si="265"/>
        <v>0</v>
      </c>
      <c r="CA85" s="277">
        <f t="shared" ca="1" si="266"/>
        <v>0</v>
      </c>
      <c r="CB85" s="277">
        <f t="shared" ca="1" si="267"/>
        <v>0</v>
      </c>
      <c r="CC85" s="277">
        <f t="shared" ca="1" si="268"/>
        <v>0</v>
      </c>
      <c r="CD85" s="128"/>
      <c r="CE85" s="129">
        <f t="shared" si="269"/>
        <v>46</v>
      </c>
      <c r="CF85" s="86">
        <f t="shared" ca="1" si="240"/>
        <v>0</v>
      </c>
      <c r="CG85" s="86">
        <f t="shared" ca="1" si="241"/>
        <v>0</v>
      </c>
      <c r="CH85" s="86">
        <f t="shared" ca="1" si="242"/>
        <v>0</v>
      </c>
      <c r="CI85" s="86">
        <f t="shared" ca="1" si="243"/>
        <v>0</v>
      </c>
      <c r="CJ85" s="86">
        <f t="shared" ca="1" si="244"/>
        <v>0</v>
      </c>
      <c r="CK85" s="86">
        <f t="shared" ca="1" si="245"/>
        <v>0</v>
      </c>
      <c r="CL85" s="86">
        <f t="shared" ca="1" si="246"/>
        <v>0</v>
      </c>
      <c r="CM85" s="87"/>
      <c r="CN85" s="82" t="str">
        <f t="shared" si="227"/>
        <v>DE</v>
      </c>
      <c r="CO85" s="82">
        <f t="shared" ca="1" si="271"/>
        <v>53</v>
      </c>
      <c r="CP85" s="270">
        <f t="shared" ca="1" si="270"/>
        <v>0</v>
      </c>
      <c r="CQ85" s="270">
        <f t="shared" ca="1" si="270"/>
        <v>0</v>
      </c>
      <c r="CR85" s="270">
        <f t="shared" ca="1" si="270"/>
        <v>0</v>
      </c>
      <c r="CS85" s="270">
        <f t="shared" ca="1" si="270"/>
        <v>0</v>
      </c>
      <c r="CT85" s="270">
        <f t="shared" ca="1" si="270"/>
        <v>0</v>
      </c>
      <c r="CU85" s="270">
        <f t="shared" ca="1" si="270"/>
        <v>0</v>
      </c>
      <c r="CV85" s="270">
        <f t="shared" ca="1" si="270"/>
        <v>0</v>
      </c>
      <c r="CW85" s="87"/>
      <c r="CX85" s="86">
        <f t="shared" ca="1" si="228"/>
        <v>0</v>
      </c>
      <c r="CY85" s="86">
        <f t="shared" ca="1" si="229"/>
        <v>0</v>
      </c>
      <c r="CZ85" s="86">
        <f t="shared" ca="1" si="230"/>
        <v>0</v>
      </c>
      <c r="DA85" s="86">
        <f t="shared" ca="1" si="231"/>
        <v>0</v>
      </c>
      <c r="DB85" s="86">
        <f t="shared" ca="1" si="232"/>
        <v>0</v>
      </c>
      <c r="DC85" s="86">
        <f t="shared" ca="1" si="233"/>
        <v>0</v>
      </c>
      <c r="DD85" s="86">
        <f t="shared" ca="1" si="234"/>
        <v>0</v>
      </c>
      <c r="DE85" s="192">
        <f t="shared" si="247"/>
        <v>46</v>
      </c>
      <c r="DF85" s="86">
        <f t="shared" ca="1" si="248"/>
        <v>0</v>
      </c>
      <c r="DG85" s="86">
        <f t="shared" ca="1" si="249"/>
        <v>0</v>
      </c>
      <c r="DH85" s="86">
        <f t="shared" ca="1" si="250"/>
        <v>0</v>
      </c>
      <c r="DI85" s="86">
        <f t="shared" ca="1" si="251"/>
        <v>0</v>
      </c>
      <c r="DJ85" s="86">
        <f t="shared" ca="1" si="252"/>
        <v>0</v>
      </c>
      <c r="DK85" s="86">
        <f t="shared" ca="1" si="253"/>
        <v>0</v>
      </c>
      <c r="DL85" s="86">
        <f t="shared" ca="1" si="254"/>
        <v>0</v>
      </c>
      <c r="FD85" s="22"/>
      <c r="FE85" s="22"/>
    </row>
    <row r="86" spans="2:161" ht="30.25" thickBot="1" x14ac:dyDescent="0.9">
      <c r="B86" s="74" t="str">
        <f>overview_of_services!B84</f>
        <v>DE-E2</v>
      </c>
      <c r="C86" s="246" t="str">
        <f>overview_of_services!C84</f>
        <v>User defined service group 27</v>
      </c>
      <c r="D86" s="249" t="str">
        <f>overview_of_services!D84</f>
        <v>User defined smart ready service 27</v>
      </c>
      <c r="E86" s="268">
        <f>IF($H$2="A",overview_of_services!J84,IF($H$2="B",overview_of_services!K84,overview_of_services!L84))</f>
        <v>0</v>
      </c>
      <c r="F86" s="268">
        <f>IF('Building Information'!$G$53="","",'Building Information'!$G$53)</f>
        <v>1</v>
      </c>
      <c r="G86" s="268">
        <f>overview_of_services!N84</f>
        <v>0</v>
      </c>
      <c r="H86" s="419"/>
      <c r="I86" s="372">
        <v>1</v>
      </c>
      <c r="J86" s="269" t="s">
        <v>160</v>
      </c>
      <c r="K86" s="125">
        <v>1</v>
      </c>
      <c r="L86" s="247"/>
      <c r="M86" s="124">
        <f t="shared" si="211"/>
        <v>0</v>
      </c>
      <c r="N86" s="395" t="str">
        <f>IF(AND(U86=1,NOT(F86=2),OR(J86="",J86&lt;0,J86&gt;AC86,AND(M86&gt;0,OR(L86="",L86&lt;0,L86&gt;AC86)),K86&gt;1,K86&lt;0)),_general!$A$83,"")</f>
        <v/>
      </c>
      <c r="O86" s="56" t="str">
        <f>VLOOKUP($B86,overview_of_services!$B$4:$I$111,4,)</f>
        <v>User defined level 1-0</v>
      </c>
      <c r="P86" s="56" t="str">
        <f>VLOOKUP($B86,overview_of_services!$B$4:$I$111,5,)</f>
        <v>User defined level 1-1</v>
      </c>
      <c r="Q86" s="56" t="str">
        <f>VLOOKUP($B86,overview_of_services!$B$4:$I$111,6,)</f>
        <v>User defined level 1-2</v>
      </c>
      <c r="R86" s="56" t="str">
        <f>VLOOKUP($B86,overview_of_services!$B$4:$I$111,7,)</f>
        <v>User defined level 1-3</v>
      </c>
      <c r="S86" s="56" t="str">
        <f>VLOOKUP($B86,overview_of_services!$B$4:$I$111,8,)</f>
        <v>User defined level 1-4</v>
      </c>
      <c r="T86" s="377">
        <f t="shared" si="255"/>
        <v>0</v>
      </c>
      <c r="U86" s="380">
        <f t="shared" si="256"/>
        <v>0</v>
      </c>
      <c r="X86" s="259"/>
      <c r="Y86" s="260"/>
      <c r="Z86" s="345">
        <f t="shared" si="257"/>
        <v>0</v>
      </c>
      <c r="AA86" s="270">
        <f t="shared" si="258"/>
        <v>0</v>
      </c>
      <c r="AB86" s="270">
        <f t="shared" si="259"/>
        <v>0</v>
      </c>
      <c r="AC86" s="82">
        <f t="shared" si="237"/>
        <v>4</v>
      </c>
      <c r="AD86" s="82">
        <f t="shared" si="212"/>
        <v>0</v>
      </c>
      <c r="AE86" s="76" t="str">
        <f>VLOOKUP($B86,overview_of_services!$B$4:$R$111,$AE$2,FALSE)</f>
        <v>DE</v>
      </c>
      <c r="AF86" s="82">
        <f t="shared" ca="1" si="238"/>
        <v>67</v>
      </c>
      <c r="AG86" s="270">
        <f t="shared" ca="1" si="260"/>
        <v>0</v>
      </c>
      <c r="AH86" s="270">
        <f t="shared" ca="1" si="260"/>
        <v>0</v>
      </c>
      <c r="AI86" s="270">
        <f t="shared" ca="1" si="260"/>
        <v>0</v>
      </c>
      <c r="AJ86" s="270">
        <f t="shared" ca="1" si="260"/>
        <v>0</v>
      </c>
      <c r="AK86" s="270">
        <f t="shared" ca="1" si="260"/>
        <v>0</v>
      </c>
      <c r="AL86" s="270">
        <f t="shared" ca="1" si="260"/>
        <v>0</v>
      </c>
      <c r="AM86" s="270">
        <f t="shared" ca="1" si="260"/>
        <v>0</v>
      </c>
      <c r="AN86" s="270">
        <f t="shared" ca="1" si="239"/>
        <v>67</v>
      </c>
      <c r="AO86" s="270">
        <f t="shared" ca="1" si="261"/>
        <v>0</v>
      </c>
      <c r="AP86" s="270">
        <f t="shared" ca="1" si="261"/>
        <v>0</v>
      </c>
      <c r="AQ86" s="270">
        <f t="shared" ca="1" si="261"/>
        <v>0</v>
      </c>
      <c r="AR86" s="270">
        <f t="shared" ca="1" si="261"/>
        <v>0</v>
      </c>
      <c r="AS86" s="270">
        <f t="shared" ca="1" si="261"/>
        <v>0</v>
      </c>
      <c r="AT86" s="270">
        <f t="shared" ca="1" si="261"/>
        <v>0</v>
      </c>
      <c r="AU86" s="270">
        <f t="shared" ca="1" si="261"/>
        <v>0</v>
      </c>
      <c r="AW86" s="83" t="s">
        <v>1924</v>
      </c>
      <c r="AX86" s="84">
        <f>VLOOKUP(AE86,_general!$A$65:$B$73,2,FALSE)+$AX$4</f>
        <v>39</v>
      </c>
      <c r="AY86" s="85">
        <f t="shared" ca="1" si="235"/>
        <v>0.05</v>
      </c>
      <c r="AZ86" s="85">
        <f t="shared" ca="1" si="235"/>
        <v>0</v>
      </c>
      <c r="BA86" s="85">
        <f t="shared" ca="1" si="235"/>
        <v>0.16</v>
      </c>
      <c r="BB86" s="85">
        <f t="shared" ca="1" si="235"/>
        <v>0.1</v>
      </c>
      <c r="BC86" s="85">
        <f t="shared" ca="1" si="235"/>
        <v>0.16</v>
      </c>
      <c r="BD86" s="85">
        <f t="shared" ca="1" si="235"/>
        <v>0.05</v>
      </c>
      <c r="BE86" s="85">
        <f t="shared" ca="1" si="235"/>
        <v>0.1142857142857143</v>
      </c>
      <c r="BG86" s="128">
        <f t="shared" ca="1" si="213"/>
        <v>0</v>
      </c>
      <c r="BH86" s="128">
        <f t="shared" ca="1" si="214"/>
        <v>0</v>
      </c>
      <c r="BI86" s="128">
        <f t="shared" ca="1" si="215"/>
        <v>0</v>
      </c>
      <c r="BJ86" s="128">
        <f t="shared" ca="1" si="216"/>
        <v>0</v>
      </c>
      <c r="BK86" s="128">
        <f t="shared" ca="1" si="217"/>
        <v>0</v>
      </c>
      <c r="BL86" s="128">
        <f t="shared" ca="1" si="218"/>
        <v>0</v>
      </c>
      <c r="BM86" s="128">
        <f t="shared" ca="1" si="219"/>
        <v>0</v>
      </c>
      <c r="BO86" s="128">
        <f t="shared" si="220"/>
        <v>0</v>
      </c>
      <c r="BP86" s="128">
        <f t="shared" si="221"/>
        <v>0</v>
      </c>
      <c r="BQ86" s="128">
        <f t="shared" si="222"/>
        <v>0</v>
      </c>
      <c r="BR86" s="128">
        <f t="shared" si="223"/>
        <v>0</v>
      </c>
      <c r="BS86" s="128">
        <f t="shared" si="224"/>
        <v>0</v>
      </c>
      <c r="BT86" s="128">
        <f t="shared" si="225"/>
        <v>0</v>
      </c>
      <c r="BU86" s="128">
        <f t="shared" si="226"/>
        <v>0</v>
      </c>
      <c r="BV86" s="128"/>
      <c r="BW86" s="277">
        <f t="shared" ca="1" si="262"/>
        <v>0</v>
      </c>
      <c r="BX86" s="277">
        <f t="shared" ca="1" si="263"/>
        <v>0</v>
      </c>
      <c r="BY86" s="277">
        <f t="shared" ca="1" si="264"/>
        <v>0</v>
      </c>
      <c r="BZ86" s="277">
        <f t="shared" ca="1" si="265"/>
        <v>0</v>
      </c>
      <c r="CA86" s="277">
        <f t="shared" ca="1" si="266"/>
        <v>0</v>
      </c>
      <c r="CB86" s="277">
        <f t="shared" ca="1" si="267"/>
        <v>0</v>
      </c>
      <c r="CC86" s="277">
        <f t="shared" ca="1" si="268"/>
        <v>0</v>
      </c>
      <c r="CD86" s="128"/>
      <c r="CE86" s="129">
        <f t="shared" si="269"/>
        <v>46</v>
      </c>
      <c r="CF86" s="86">
        <f t="shared" ca="1" si="240"/>
        <v>0</v>
      </c>
      <c r="CG86" s="86">
        <f t="shared" ca="1" si="241"/>
        <v>0</v>
      </c>
      <c r="CH86" s="86">
        <f t="shared" ca="1" si="242"/>
        <v>0</v>
      </c>
      <c r="CI86" s="86">
        <f t="shared" ca="1" si="243"/>
        <v>0</v>
      </c>
      <c r="CJ86" s="86">
        <f t="shared" ca="1" si="244"/>
        <v>0</v>
      </c>
      <c r="CK86" s="86">
        <f t="shared" ca="1" si="245"/>
        <v>0</v>
      </c>
      <c r="CL86" s="86">
        <f t="shared" ca="1" si="246"/>
        <v>0</v>
      </c>
      <c r="CM86" s="87"/>
      <c r="CN86" s="82" t="str">
        <f t="shared" si="227"/>
        <v>DE</v>
      </c>
      <c r="CO86" s="82">
        <f t="shared" ca="1" si="271"/>
        <v>67</v>
      </c>
      <c r="CP86" s="270">
        <f t="shared" ref="CP86:CV95" ca="1" si="272">IF(OR($T86=1,AND($F86=2,$E86=1,$G86=1)),INDIRECT(ADDRESS($CO86,CP$2,1,,$CN86)),0)</f>
        <v>0</v>
      </c>
      <c r="CQ86" s="270">
        <f t="shared" ca="1" si="272"/>
        <v>0</v>
      </c>
      <c r="CR86" s="270">
        <f t="shared" ca="1" si="272"/>
        <v>0</v>
      </c>
      <c r="CS86" s="270">
        <f t="shared" ca="1" si="272"/>
        <v>0</v>
      </c>
      <c r="CT86" s="270">
        <f t="shared" ca="1" si="272"/>
        <v>0</v>
      </c>
      <c r="CU86" s="270">
        <f t="shared" ca="1" si="272"/>
        <v>0</v>
      </c>
      <c r="CV86" s="270">
        <f t="shared" ca="1" si="272"/>
        <v>0</v>
      </c>
      <c r="CW86" s="87"/>
      <c r="CX86" s="86">
        <f t="shared" ca="1" si="228"/>
        <v>0</v>
      </c>
      <c r="CY86" s="86">
        <f t="shared" ca="1" si="229"/>
        <v>0</v>
      </c>
      <c r="CZ86" s="86">
        <f t="shared" ca="1" si="230"/>
        <v>0</v>
      </c>
      <c r="DA86" s="86">
        <f t="shared" ca="1" si="231"/>
        <v>0</v>
      </c>
      <c r="DB86" s="86">
        <f t="shared" ca="1" si="232"/>
        <v>0</v>
      </c>
      <c r="DC86" s="86">
        <f t="shared" ca="1" si="233"/>
        <v>0</v>
      </c>
      <c r="DD86" s="86">
        <f t="shared" ca="1" si="234"/>
        <v>0</v>
      </c>
      <c r="DE86" s="192">
        <f t="shared" si="247"/>
        <v>46</v>
      </c>
      <c r="DF86" s="86">
        <f t="shared" ca="1" si="248"/>
        <v>0</v>
      </c>
      <c r="DG86" s="86">
        <f t="shared" ca="1" si="249"/>
        <v>0</v>
      </c>
      <c r="DH86" s="86">
        <f t="shared" ca="1" si="250"/>
        <v>0</v>
      </c>
      <c r="DI86" s="86">
        <f t="shared" ca="1" si="251"/>
        <v>0</v>
      </c>
      <c r="DJ86" s="86">
        <f t="shared" ca="1" si="252"/>
        <v>0</v>
      </c>
      <c r="DK86" s="86">
        <f t="shared" ca="1" si="253"/>
        <v>0</v>
      </c>
      <c r="DL86" s="86">
        <f t="shared" ca="1" si="254"/>
        <v>0</v>
      </c>
      <c r="FD86" s="22"/>
      <c r="FE86" s="22"/>
    </row>
    <row r="87" spans="2:161" ht="30.25" thickBot="1" x14ac:dyDescent="0.9">
      <c r="B87" s="74" t="str">
        <f>overview_of_services!B85</f>
        <v>DE-E3</v>
      </c>
      <c r="C87" s="246" t="str">
        <f>overview_of_services!C85</f>
        <v>User defined service group 28</v>
      </c>
      <c r="D87" s="249" t="str">
        <f>overview_of_services!D85</f>
        <v>User defined smart ready service 28</v>
      </c>
      <c r="E87" s="268">
        <f>IF($H$2="A",overview_of_services!J85,IF($H$2="B",overview_of_services!K85,overview_of_services!L85))</f>
        <v>0</v>
      </c>
      <c r="F87" s="268">
        <f>IF('Building Information'!$G$53="","",'Building Information'!$G$53)</f>
        <v>1</v>
      </c>
      <c r="G87" s="268">
        <f>overview_of_services!N85</f>
        <v>0</v>
      </c>
      <c r="H87" s="419"/>
      <c r="I87" s="372">
        <v>1</v>
      </c>
      <c r="J87" s="269"/>
      <c r="K87" s="125">
        <v>1</v>
      </c>
      <c r="L87" s="247"/>
      <c r="M87" s="124">
        <f t="shared" si="211"/>
        <v>0</v>
      </c>
      <c r="N87" s="395" t="str">
        <f>IF(AND(U87=1,NOT(F87=2),OR(J87="",J87&lt;0,J87&gt;AC87,AND(M87&gt;0,OR(L87="",L87&lt;0,L87&gt;AC87)),K87&gt;1,K87&lt;0)),_general!$A$83,"")</f>
        <v/>
      </c>
      <c r="O87" s="56" t="str">
        <f>VLOOKUP($B87,overview_of_services!$B$4:$I$111,4,)</f>
        <v>User defined level 1-0</v>
      </c>
      <c r="P87" s="56" t="str">
        <f>VLOOKUP($B87,overview_of_services!$B$4:$I$111,5,)</f>
        <v>User defined level 1-1</v>
      </c>
      <c r="Q87" s="56" t="str">
        <f>VLOOKUP($B87,overview_of_services!$B$4:$I$111,6,)</f>
        <v>User defined level 1-2</v>
      </c>
      <c r="R87" s="56" t="str">
        <f>VLOOKUP($B87,overview_of_services!$B$4:$I$111,7,)</f>
        <v>User defined level 1-3</v>
      </c>
      <c r="S87" s="56" t="str">
        <f>VLOOKUP($B87,overview_of_services!$B$4:$I$111,8,)</f>
        <v>User defined level 1-4</v>
      </c>
      <c r="T87" s="377">
        <f t="shared" si="255"/>
        <v>0</v>
      </c>
      <c r="U87" s="380">
        <f t="shared" si="256"/>
        <v>0</v>
      </c>
      <c r="X87" s="259"/>
      <c r="Y87" s="260"/>
      <c r="Z87" s="345">
        <f t="shared" si="257"/>
        <v>0</v>
      </c>
      <c r="AA87" s="270">
        <f t="shared" si="258"/>
        <v>0</v>
      </c>
      <c r="AB87" s="270">
        <f t="shared" si="259"/>
        <v>0</v>
      </c>
      <c r="AC87" s="82">
        <f t="shared" si="237"/>
        <v>4</v>
      </c>
      <c r="AD87" s="82">
        <f t="shared" si="212"/>
        <v>0</v>
      </c>
      <c r="AE87" s="76" t="str">
        <f>VLOOKUP($B87,overview_of_services!$B$4:$R$111,$AE$2,FALSE)</f>
        <v>DE</v>
      </c>
      <c r="AF87" s="82">
        <f t="shared" ca="1" si="238"/>
        <v>81</v>
      </c>
      <c r="AG87" s="270">
        <f t="shared" ca="1" si="260"/>
        <v>0</v>
      </c>
      <c r="AH87" s="270">
        <f t="shared" ca="1" si="260"/>
        <v>0</v>
      </c>
      <c r="AI87" s="270">
        <f t="shared" ca="1" si="260"/>
        <v>0</v>
      </c>
      <c r="AJ87" s="270">
        <f t="shared" ca="1" si="260"/>
        <v>0</v>
      </c>
      <c r="AK87" s="270">
        <f t="shared" ca="1" si="260"/>
        <v>0</v>
      </c>
      <c r="AL87" s="270">
        <f t="shared" ca="1" si="260"/>
        <v>0</v>
      </c>
      <c r="AM87" s="270">
        <f t="shared" ca="1" si="260"/>
        <v>0</v>
      </c>
      <c r="AN87" s="270">
        <f t="shared" ca="1" si="239"/>
        <v>81</v>
      </c>
      <c r="AO87" s="270">
        <f t="shared" ca="1" si="261"/>
        <v>0</v>
      </c>
      <c r="AP87" s="270">
        <f t="shared" ca="1" si="261"/>
        <v>0</v>
      </c>
      <c r="AQ87" s="270">
        <f t="shared" ca="1" si="261"/>
        <v>0</v>
      </c>
      <c r="AR87" s="270">
        <f t="shared" ca="1" si="261"/>
        <v>0</v>
      </c>
      <c r="AS87" s="270">
        <f t="shared" ca="1" si="261"/>
        <v>0</v>
      </c>
      <c r="AT87" s="270">
        <f t="shared" ca="1" si="261"/>
        <v>0</v>
      </c>
      <c r="AU87" s="270">
        <f t="shared" ca="1" si="261"/>
        <v>0</v>
      </c>
      <c r="AW87" s="83" t="s">
        <v>1924</v>
      </c>
      <c r="AX87" s="84">
        <f>VLOOKUP(AE87,_general!$A$65:$B$73,2,FALSE)+$AX$4</f>
        <v>39</v>
      </c>
      <c r="AY87" s="85">
        <f t="shared" ca="1" si="235"/>
        <v>0.05</v>
      </c>
      <c r="AZ87" s="85">
        <f t="shared" ca="1" si="235"/>
        <v>0</v>
      </c>
      <c r="BA87" s="85">
        <f t="shared" ca="1" si="235"/>
        <v>0.16</v>
      </c>
      <c r="BB87" s="85">
        <f t="shared" ca="1" si="235"/>
        <v>0.1</v>
      </c>
      <c r="BC87" s="85">
        <f t="shared" ca="1" si="235"/>
        <v>0.16</v>
      </c>
      <c r="BD87" s="85">
        <f t="shared" ca="1" si="235"/>
        <v>0.05</v>
      </c>
      <c r="BE87" s="85">
        <f t="shared" ca="1" si="235"/>
        <v>0.1142857142857143</v>
      </c>
      <c r="BG87" s="128">
        <f t="shared" ca="1" si="213"/>
        <v>0</v>
      </c>
      <c r="BH87" s="128">
        <f t="shared" ca="1" si="214"/>
        <v>0</v>
      </c>
      <c r="BI87" s="128">
        <f t="shared" ca="1" si="215"/>
        <v>0</v>
      </c>
      <c r="BJ87" s="128">
        <f t="shared" ca="1" si="216"/>
        <v>0</v>
      </c>
      <c r="BK87" s="128">
        <f t="shared" ca="1" si="217"/>
        <v>0</v>
      </c>
      <c r="BL87" s="128">
        <f t="shared" ca="1" si="218"/>
        <v>0</v>
      </c>
      <c r="BM87" s="128">
        <f t="shared" ca="1" si="219"/>
        <v>0</v>
      </c>
      <c r="BO87" s="128">
        <f t="shared" si="220"/>
        <v>0</v>
      </c>
      <c r="BP87" s="128">
        <f t="shared" si="221"/>
        <v>0</v>
      </c>
      <c r="BQ87" s="128">
        <f t="shared" si="222"/>
        <v>0</v>
      </c>
      <c r="BR87" s="128">
        <f t="shared" si="223"/>
        <v>0</v>
      </c>
      <c r="BS87" s="128">
        <f t="shared" si="224"/>
        <v>0</v>
      </c>
      <c r="BT87" s="128">
        <f t="shared" si="225"/>
        <v>0</v>
      </c>
      <c r="BU87" s="128">
        <f t="shared" si="226"/>
        <v>0</v>
      </c>
      <c r="BV87" s="128"/>
      <c r="BW87" s="277">
        <f t="shared" ca="1" si="262"/>
        <v>0</v>
      </c>
      <c r="BX87" s="277">
        <f t="shared" ca="1" si="263"/>
        <v>0</v>
      </c>
      <c r="BY87" s="277">
        <f t="shared" ca="1" si="264"/>
        <v>0</v>
      </c>
      <c r="BZ87" s="277">
        <f t="shared" ca="1" si="265"/>
        <v>0</v>
      </c>
      <c r="CA87" s="277">
        <f t="shared" ca="1" si="266"/>
        <v>0</v>
      </c>
      <c r="CB87" s="277">
        <f t="shared" ca="1" si="267"/>
        <v>0</v>
      </c>
      <c r="CC87" s="277">
        <f t="shared" ca="1" si="268"/>
        <v>0</v>
      </c>
      <c r="CD87" s="128"/>
      <c r="CE87" s="129">
        <f t="shared" si="269"/>
        <v>46</v>
      </c>
      <c r="CF87" s="86">
        <f t="shared" ca="1" si="240"/>
        <v>0</v>
      </c>
      <c r="CG87" s="86">
        <f t="shared" ca="1" si="241"/>
        <v>0</v>
      </c>
      <c r="CH87" s="86">
        <f t="shared" ca="1" si="242"/>
        <v>0</v>
      </c>
      <c r="CI87" s="86">
        <f t="shared" ca="1" si="243"/>
        <v>0</v>
      </c>
      <c r="CJ87" s="86">
        <f t="shared" ca="1" si="244"/>
        <v>0</v>
      </c>
      <c r="CK87" s="86">
        <f t="shared" ca="1" si="245"/>
        <v>0</v>
      </c>
      <c r="CL87" s="86">
        <f t="shared" ca="1" si="246"/>
        <v>0</v>
      </c>
      <c r="CM87" s="87"/>
      <c r="CN87" s="82" t="str">
        <f t="shared" si="227"/>
        <v>DE</v>
      </c>
      <c r="CO87" s="82">
        <f t="shared" ca="1" si="271"/>
        <v>81</v>
      </c>
      <c r="CP87" s="270">
        <f t="shared" ca="1" si="272"/>
        <v>0</v>
      </c>
      <c r="CQ87" s="270">
        <f t="shared" ca="1" si="272"/>
        <v>0</v>
      </c>
      <c r="CR87" s="270">
        <f t="shared" ca="1" si="272"/>
        <v>0</v>
      </c>
      <c r="CS87" s="270">
        <f t="shared" ca="1" si="272"/>
        <v>0</v>
      </c>
      <c r="CT87" s="270">
        <f t="shared" ca="1" si="272"/>
        <v>0</v>
      </c>
      <c r="CU87" s="270">
        <f t="shared" ca="1" si="272"/>
        <v>0</v>
      </c>
      <c r="CV87" s="270">
        <f t="shared" ca="1" si="272"/>
        <v>0</v>
      </c>
      <c r="CW87" s="87"/>
      <c r="CX87" s="86">
        <f t="shared" ca="1" si="228"/>
        <v>0</v>
      </c>
      <c r="CY87" s="86">
        <f t="shared" ca="1" si="229"/>
        <v>0</v>
      </c>
      <c r="CZ87" s="86">
        <f t="shared" ca="1" si="230"/>
        <v>0</v>
      </c>
      <c r="DA87" s="86">
        <f t="shared" ca="1" si="231"/>
        <v>0</v>
      </c>
      <c r="DB87" s="86">
        <f t="shared" ca="1" si="232"/>
        <v>0</v>
      </c>
      <c r="DC87" s="86">
        <f t="shared" ca="1" si="233"/>
        <v>0</v>
      </c>
      <c r="DD87" s="86">
        <f t="shared" ca="1" si="234"/>
        <v>0</v>
      </c>
      <c r="DE87" s="192">
        <f t="shared" si="247"/>
        <v>46</v>
      </c>
      <c r="DF87" s="86">
        <f t="shared" ca="1" si="248"/>
        <v>0</v>
      </c>
      <c r="DG87" s="86">
        <f t="shared" ca="1" si="249"/>
        <v>0</v>
      </c>
      <c r="DH87" s="86">
        <f t="shared" ca="1" si="250"/>
        <v>0</v>
      </c>
      <c r="DI87" s="86">
        <f t="shared" ca="1" si="251"/>
        <v>0</v>
      </c>
      <c r="DJ87" s="86">
        <f t="shared" ca="1" si="252"/>
        <v>0</v>
      </c>
      <c r="DK87" s="86">
        <f t="shared" ca="1" si="253"/>
        <v>0</v>
      </c>
      <c r="DL87" s="86">
        <f t="shared" ca="1" si="254"/>
        <v>0</v>
      </c>
      <c r="FD87" s="22"/>
      <c r="FE87" s="22"/>
    </row>
    <row r="88" spans="2:161" ht="30.25" thickBot="1" x14ac:dyDescent="0.9">
      <c r="B88" s="74" t="str">
        <f>overview_of_services!B86</f>
        <v>DE-E4</v>
      </c>
      <c r="C88" s="246" t="str">
        <f>overview_of_services!C86</f>
        <v>User defined service group 29</v>
      </c>
      <c r="D88" s="249" t="str">
        <f>overview_of_services!D86</f>
        <v>User defined smart ready service 29</v>
      </c>
      <c r="E88" s="268">
        <f>IF($H$2="A",overview_of_services!J86,IF($H$2="B",overview_of_services!K86,overview_of_services!L86))</f>
        <v>0</v>
      </c>
      <c r="F88" s="268">
        <f>IF('Building Information'!$G$53="","",'Building Information'!$G$53)</f>
        <v>1</v>
      </c>
      <c r="G88" s="268">
        <f>overview_of_services!N86</f>
        <v>0</v>
      </c>
      <c r="H88" s="419"/>
      <c r="I88" s="372">
        <v>1</v>
      </c>
      <c r="J88" s="269"/>
      <c r="K88" s="125">
        <v>1</v>
      </c>
      <c r="L88" s="247"/>
      <c r="M88" s="124">
        <f t="shared" si="211"/>
        <v>0</v>
      </c>
      <c r="N88" s="395" t="str">
        <f>IF(AND(U88=1,NOT(F88=2),OR(J88="",J88&lt;0,J88&gt;AC88,AND(M88&gt;0,OR(L88="",L88&lt;0,L88&gt;AC88)),K88&gt;1,K88&lt;0)),_general!$A$83,"")</f>
        <v/>
      </c>
      <c r="O88" s="56" t="str">
        <f>VLOOKUP($B88,overview_of_services!$B$4:$I$111,4,)</f>
        <v>User defined level 1-0</v>
      </c>
      <c r="P88" s="56" t="str">
        <f>VLOOKUP($B88,overview_of_services!$B$4:$I$111,5,)</f>
        <v>User defined level 1-1</v>
      </c>
      <c r="Q88" s="56" t="str">
        <f>VLOOKUP($B88,overview_of_services!$B$4:$I$111,6,)</f>
        <v>User defined level 1-2</v>
      </c>
      <c r="R88" s="56" t="str">
        <f>VLOOKUP($B88,overview_of_services!$B$4:$I$111,7,)</f>
        <v>User defined level 1-3</v>
      </c>
      <c r="S88" s="56" t="str">
        <f>VLOOKUP($B88,overview_of_services!$B$4:$I$111,8,)</f>
        <v>User defined level 1-4</v>
      </c>
      <c r="T88" s="377">
        <f t="shared" si="255"/>
        <v>0</v>
      </c>
      <c r="U88" s="380">
        <f t="shared" si="256"/>
        <v>0</v>
      </c>
      <c r="X88" s="259"/>
      <c r="Y88" s="260"/>
      <c r="Z88" s="345">
        <f t="shared" si="257"/>
        <v>0</v>
      </c>
      <c r="AA88" s="270">
        <f t="shared" si="258"/>
        <v>0</v>
      </c>
      <c r="AB88" s="270">
        <f t="shared" si="259"/>
        <v>0</v>
      </c>
      <c r="AC88" s="82">
        <f t="shared" si="237"/>
        <v>4</v>
      </c>
      <c r="AD88" s="82">
        <f t="shared" si="212"/>
        <v>0</v>
      </c>
      <c r="AE88" s="76" t="str">
        <f>VLOOKUP($B88,overview_of_services!$B$4:$R$111,$AE$2,FALSE)</f>
        <v>DE</v>
      </c>
      <c r="AF88" s="82">
        <f t="shared" ca="1" si="238"/>
        <v>95</v>
      </c>
      <c r="AG88" s="270">
        <f t="shared" ca="1" si="260"/>
        <v>0</v>
      </c>
      <c r="AH88" s="270">
        <f t="shared" ca="1" si="260"/>
        <v>0</v>
      </c>
      <c r="AI88" s="270">
        <f t="shared" ca="1" si="260"/>
        <v>0</v>
      </c>
      <c r="AJ88" s="270">
        <f t="shared" ca="1" si="260"/>
        <v>0</v>
      </c>
      <c r="AK88" s="270">
        <f t="shared" ca="1" si="260"/>
        <v>0</v>
      </c>
      <c r="AL88" s="270">
        <f t="shared" ca="1" si="260"/>
        <v>0</v>
      </c>
      <c r="AM88" s="270">
        <f t="shared" ca="1" si="260"/>
        <v>0</v>
      </c>
      <c r="AN88" s="270">
        <f t="shared" ca="1" si="239"/>
        <v>95</v>
      </c>
      <c r="AO88" s="270">
        <f t="shared" ca="1" si="261"/>
        <v>0</v>
      </c>
      <c r="AP88" s="270">
        <f t="shared" ca="1" si="261"/>
        <v>0</v>
      </c>
      <c r="AQ88" s="270">
        <f t="shared" ca="1" si="261"/>
        <v>0</v>
      </c>
      <c r="AR88" s="270">
        <f t="shared" ca="1" si="261"/>
        <v>0</v>
      </c>
      <c r="AS88" s="270">
        <f t="shared" ca="1" si="261"/>
        <v>0</v>
      </c>
      <c r="AT88" s="270">
        <f t="shared" ca="1" si="261"/>
        <v>0</v>
      </c>
      <c r="AU88" s="270">
        <f t="shared" ca="1" si="261"/>
        <v>0</v>
      </c>
      <c r="AW88" s="83" t="s">
        <v>1924</v>
      </c>
      <c r="AX88" s="84">
        <f>VLOOKUP(AE88,_general!$A$65:$B$73,2,FALSE)+$AX$4</f>
        <v>39</v>
      </c>
      <c r="AY88" s="85">
        <f t="shared" ca="1" si="235"/>
        <v>0.05</v>
      </c>
      <c r="AZ88" s="85">
        <f t="shared" ca="1" si="235"/>
        <v>0</v>
      </c>
      <c r="BA88" s="85">
        <f t="shared" ca="1" si="235"/>
        <v>0.16</v>
      </c>
      <c r="BB88" s="85">
        <f t="shared" ca="1" si="235"/>
        <v>0.1</v>
      </c>
      <c r="BC88" s="85">
        <f t="shared" ca="1" si="235"/>
        <v>0.16</v>
      </c>
      <c r="BD88" s="85">
        <f t="shared" ca="1" si="235"/>
        <v>0.05</v>
      </c>
      <c r="BE88" s="85">
        <f t="shared" ca="1" si="235"/>
        <v>0.1142857142857143</v>
      </c>
      <c r="BG88" s="128">
        <f t="shared" ca="1" si="213"/>
        <v>0</v>
      </c>
      <c r="BH88" s="128">
        <f t="shared" ca="1" si="214"/>
        <v>0</v>
      </c>
      <c r="BI88" s="128">
        <f t="shared" ca="1" si="215"/>
        <v>0</v>
      </c>
      <c r="BJ88" s="128">
        <f t="shared" ca="1" si="216"/>
        <v>0</v>
      </c>
      <c r="BK88" s="128">
        <f t="shared" ca="1" si="217"/>
        <v>0</v>
      </c>
      <c r="BL88" s="128">
        <f t="shared" ca="1" si="218"/>
        <v>0</v>
      </c>
      <c r="BM88" s="128">
        <f t="shared" ca="1" si="219"/>
        <v>0</v>
      </c>
      <c r="BO88" s="128">
        <f t="shared" si="220"/>
        <v>0</v>
      </c>
      <c r="BP88" s="128">
        <f t="shared" si="221"/>
        <v>0</v>
      </c>
      <c r="BQ88" s="128">
        <f t="shared" si="222"/>
        <v>0</v>
      </c>
      <c r="BR88" s="128">
        <f t="shared" si="223"/>
        <v>0</v>
      </c>
      <c r="BS88" s="128">
        <f t="shared" si="224"/>
        <v>0</v>
      </c>
      <c r="BT88" s="128">
        <f t="shared" si="225"/>
        <v>0</v>
      </c>
      <c r="BU88" s="128">
        <f t="shared" si="226"/>
        <v>0</v>
      </c>
      <c r="BV88" s="128"/>
      <c r="BW88" s="277">
        <f t="shared" ca="1" si="262"/>
        <v>0</v>
      </c>
      <c r="BX88" s="277">
        <f t="shared" ca="1" si="263"/>
        <v>0</v>
      </c>
      <c r="BY88" s="277">
        <f t="shared" ca="1" si="264"/>
        <v>0</v>
      </c>
      <c r="BZ88" s="277">
        <f t="shared" ca="1" si="265"/>
        <v>0</v>
      </c>
      <c r="CA88" s="277">
        <f t="shared" ca="1" si="266"/>
        <v>0</v>
      </c>
      <c r="CB88" s="277">
        <f t="shared" ca="1" si="267"/>
        <v>0</v>
      </c>
      <c r="CC88" s="277">
        <f t="shared" ca="1" si="268"/>
        <v>0</v>
      </c>
      <c r="CD88" s="128"/>
      <c r="CE88" s="129">
        <f t="shared" si="269"/>
        <v>46</v>
      </c>
      <c r="CF88" s="86">
        <f t="shared" ca="1" si="240"/>
        <v>0</v>
      </c>
      <c r="CG88" s="86">
        <f t="shared" ca="1" si="241"/>
        <v>0</v>
      </c>
      <c r="CH88" s="86">
        <f t="shared" ca="1" si="242"/>
        <v>0</v>
      </c>
      <c r="CI88" s="86">
        <f t="shared" ca="1" si="243"/>
        <v>0</v>
      </c>
      <c r="CJ88" s="86">
        <f t="shared" ca="1" si="244"/>
        <v>0</v>
      </c>
      <c r="CK88" s="86">
        <f t="shared" ca="1" si="245"/>
        <v>0</v>
      </c>
      <c r="CL88" s="86">
        <f t="shared" ca="1" si="246"/>
        <v>0</v>
      </c>
      <c r="CM88" s="87"/>
      <c r="CN88" s="82" t="str">
        <f t="shared" si="227"/>
        <v>DE</v>
      </c>
      <c r="CO88" s="82">
        <f t="shared" ca="1" si="271"/>
        <v>95</v>
      </c>
      <c r="CP88" s="270">
        <f t="shared" ca="1" si="272"/>
        <v>0</v>
      </c>
      <c r="CQ88" s="270">
        <f t="shared" ca="1" si="272"/>
        <v>0</v>
      </c>
      <c r="CR88" s="270">
        <f t="shared" ca="1" si="272"/>
        <v>0</v>
      </c>
      <c r="CS88" s="270">
        <f t="shared" ca="1" si="272"/>
        <v>0</v>
      </c>
      <c r="CT88" s="270">
        <f t="shared" ca="1" si="272"/>
        <v>0</v>
      </c>
      <c r="CU88" s="270">
        <f t="shared" ca="1" si="272"/>
        <v>0</v>
      </c>
      <c r="CV88" s="270">
        <f t="shared" ca="1" si="272"/>
        <v>0</v>
      </c>
      <c r="CW88" s="87"/>
      <c r="CX88" s="86">
        <f t="shared" ca="1" si="228"/>
        <v>0</v>
      </c>
      <c r="CY88" s="86">
        <f t="shared" ca="1" si="229"/>
        <v>0</v>
      </c>
      <c r="CZ88" s="86">
        <f t="shared" ca="1" si="230"/>
        <v>0</v>
      </c>
      <c r="DA88" s="86">
        <f t="shared" ca="1" si="231"/>
        <v>0</v>
      </c>
      <c r="DB88" s="86">
        <f t="shared" ca="1" si="232"/>
        <v>0</v>
      </c>
      <c r="DC88" s="86">
        <f t="shared" ca="1" si="233"/>
        <v>0</v>
      </c>
      <c r="DD88" s="86">
        <f t="shared" ca="1" si="234"/>
        <v>0</v>
      </c>
      <c r="DE88" s="192">
        <f t="shared" si="247"/>
        <v>46</v>
      </c>
      <c r="DF88" s="86">
        <f t="shared" ca="1" si="248"/>
        <v>0</v>
      </c>
      <c r="DG88" s="86">
        <f t="shared" ca="1" si="249"/>
        <v>0</v>
      </c>
      <c r="DH88" s="86">
        <f t="shared" ca="1" si="250"/>
        <v>0</v>
      </c>
      <c r="DI88" s="86">
        <f t="shared" ca="1" si="251"/>
        <v>0</v>
      </c>
      <c r="DJ88" s="86">
        <f t="shared" ca="1" si="252"/>
        <v>0</v>
      </c>
      <c r="DK88" s="86">
        <f t="shared" ca="1" si="253"/>
        <v>0</v>
      </c>
      <c r="DL88" s="86">
        <f t="shared" ca="1" si="254"/>
        <v>0</v>
      </c>
      <c r="FD88" s="22"/>
      <c r="FE88" s="22"/>
    </row>
    <row r="89" spans="2:161" ht="30.25" thickBot="1" x14ac:dyDescent="0.9">
      <c r="B89" s="74" t="str">
        <f>overview_of_services!B87</f>
        <v>DE-E5</v>
      </c>
      <c r="C89" s="246" t="str">
        <f>overview_of_services!C87</f>
        <v>User defined service group 30</v>
      </c>
      <c r="D89" s="249" t="str">
        <f>overview_of_services!D87</f>
        <v>User defined smart ready service 30</v>
      </c>
      <c r="E89" s="268">
        <f>IF($H$2="A",overview_of_services!J87,IF($H$2="B",overview_of_services!K87,overview_of_services!L87))</f>
        <v>0</v>
      </c>
      <c r="F89" s="268">
        <f>IF('Building Information'!$G$53="","",'Building Information'!$G$53)</f>
        <v>1</v>
      </c>
      <c r="G89" s="268">
        <f>overview_of_services!N87</f>
        <v>0</v>
      </c>
      <c r="H89" s="419"/>
      <c r="I89" s="372">
        <v>1</v>
      </c>
      <c r="J89" s="269"/>
      <c r="K89" s="125">
        <v>1</v>
      </c>
      <c r="L89" s="247"/>
      <c r="M89" s="124">
        <f t="shared" si="211"/>
        <v>0</v>
      </c>
      <c r="N89" s="395" t="str">
        <f>IF(AND(U89=1,NOT(F89=2),OR(J89="",J89&lt;0,J89&gt;AC89,AND(M89&gt;0,OR(L89="",L89&lt;0,L89&gt;AC89)),K89&gt;1,K89&lt;0)),_general!$A$83,"")</f>
        <v/>
      </c>
      <c r="O89" s="56" t="str">
        <f>VLOOKUP($B89,overview_of_services!$B$4:$I$111,4,)</f>
        <v>User defined level 1-0</v>
      </c>
      <c r="P89" s="56" t="str">
        <f>VLOOKUP($B89,overview_of_services!$B$4:$I$111,5,)</f>
        <v>User defined level 1-1</v>
      </c>
      <c r="Q89" s="56" t="str">
        <f>VLOOKUP($B89,overview_of_services!$B$4:$I$111,6,)</f>
        <v>User defined level 1-2</v>
      </c>
      <c r="R89" s="56" t="str">
        <f>VLOOKUP($B89,overview_of_services!$B$4:$I$111,7,)</f>
        <v>User defined level 1-3</v>
      </c>
      <c r="S89" s="56" t="str">
        <f>VLOOKUP($B89,overview_of_services!$B$4:$I$111,8,)</f>
        <v>User defined level 1-4</v>
      </c>
      <c r="T89" s="377">
        <f t="shared" si="255"/>
        <v>0</v>
      </c>
      <c r="U89" s="380">
        <f t="shared" si="256"/>
        <v>0</v>
      </c>
      <c r="X89" s="259"/>
      <c r="Y89" s="260"/>
      <c r="Z89" s="345">
        <f t="shared" si="257"/>
        <v>0</v>
      </c>
      <c r="AA89" s="270">
        <f t="shared" si="258"/>
        <v>0</v>
      </c>
      <c r="AB89" s="270">
        <f t="shared" si="259"/>
        <v>0</v>
      </c>
      <c r="AC89" s="82">
        <f t="shared" si="237"/>
        <v>4</v>
      </c>
      <c r="AD89" s="82">
        <f t="shared" si="212"/>
        <v>0</v>
      </c>
      <c r="AE89" s="76" t="str">
        <f>VLOOKUP($B89,overview_of_services!$B$4:$R$111,$AE$2,FALSE)</f>
        <v>DE</v>
      </c>
      <c r="AF89" s="82">
        <f t="shared" ca="1" si="238"/>
        <v>109</v>
      </c>
      <c r="AG89" s="270">
        <f t="shared" ca="1" si="260"/>
        <v>0</v>
      </c>
      <c r="AH89" s="270">
        <f t="shared" ca="1" si="260"/>
        <v>0</v>
      </c>
      <c r="AI89" s="270">
        <f t="shared" ca="1" si="260"/>
        <v>0</v>
      </c>
      <c r="AJ89" s="270">
        <f t="shared" ca="1" si="260"/>
        <v>0</v>
      </c>
      <c r="AK89" s="270">
        <f t="shared" ca="1" si="260"/>
        <v>0</v>
      </c>
      <c r="AL89" s="270">
        <f t="shared" ca="1" si="260"/>
        <v>0</v>
      </c>
      <c r="AM89" s="270">
        <f t="shared" ca="1" si="260"/>
        <v>0</v>
      </c>
      <c r="AN89" s="270">
        <f t="shared" ca="1" si="239"/>
        <v>109</v>
      </c>
      <c r="AO89" s="270">
        <f t="shared" ca="1" si="261"/>
        <v>0</v>
      </c>
      <c r="AP89" s="270">
        <f t="shared" ca="1" si="261"/>
        <v>0</v>
      </c>
      <c r="AQ89" s="270">
        <f t="shared" ca="1" si="261"/>
        <v>0</v>
      </c>
      <c r="AR89" s="270">
        <f t="shared" ca="1" si="261"/>
        <v>0</v>
      </c>
      <c r="AS89" s="270">
        <f t="shared" ca="1" si="261"/>
        <v>0</v>
      </c>
      <c r="AT89" s="270">
        <f t="shared" ca="1" si="261"/>
        <v>0</v>
      </c>
      <c r="AU89" s="270">
        <f t="shared" ca="1" si="261"/>
        <v>0</v>
      </c>
      <c r="AW89" s="83" t="s">
        <v>1924</v>
      </c>
      <c r="AX89" s="84">
        <f>VLOOKUP(AE89,_general!$A$65:$B$73,2,FALSE)+$AX$4</f>
        <v>39</v>
      </c>
      <c r="AY89" s="85">
        <f t="shared" ca="1" si="235"/>
        <v>0.05</v>
      </c>
      <c r="AZ89" s="85">
        <f t="shared" ca="1" si="235"/>
        <v>0</v>
      </c>
      <c r="BA89" s="85">
        <f t="shared" ca="1" si="235"/>
        <v>0.16</v>
      </c>
      <c r="BB89" s="85">
        <f t="shared" ca="1" si="235"/>
        <v>0.1</v>
      </c>
      <c r="BC89" s="85">
        <f t="shared" ca="1" si="235"/>
        <v>0.16</v>
      </c>
      <c r="BD89" s="85">
        <f t="shared" ca="1" si="235"/>
        <v>0.05</v>
      </c>
      <c r="BE89" s="85">
        <f t="shared" ca="1" si="235"/>
        <v>0.1142857142857143</v>
      </c>
      <c r="BG89" s="128">
        <f t="shared" ca="1" si="213"/>
        <v>0</v>
      </c>
      <c r="BH89" s="128">
        <f t="shared" ca="1" si="214"/>
        <v>0</v>
      </c>
      <c r="BI89" s="128">
        <f t="shared" ca="1" si="215"/>
        <v>0</v>
      </c>
      <c r="BJ89" s="128">
        <f t="shared" ca="1" si="216"/>
        <v>0</v>
      </c>
      <c r="BK89" s="128">
        <f t="shared" ca="1" si="217"/>
        <v>0</v>
      </c>
      <c r="BL89" s="128">
        <f t="shared" ca="1" si="218"/>
        <v>0</v>
      </c>
      <c r="BM89" s="128">
        <f t="shared" ca="1" si="219"/>
        <v>0</v>
      </c>
      <c r="BO89" s="128">
        <f t="shared" si="220"/>
        <v>0</v>
      </c>
      <c r="BP89" s="128">
        <f t="shared" si="221"/>
        <v>0</v>
      </c>
      <c r="BQ89" s="128">
        <f t="shared" si="222"/>
        <v>0</v>
      </c>
      <c r="BR89" s="128">
        <f t="shared" si="223"/>
        <v>0</v>
      </c>
      <c r="BS89" s="128">
        <f t="shared" si="224"/>
        <v>0</v>
      </c>
      <c r="BT89" s="128">
        <f t="shared" si="225"/>
        <v>0</v>
      </c>
      <c r="BU89" s="128">
        <f t="shared" si="226"/>
        <v>0</v>
      </c>
      <c r="BV89" s="128"/>
      <c r="BW89" s="277">
        <f t="shared" ca="1" si="262"/>
        <v>0</v>
      </c>
      <c r="BX89" s="277">
        <f t="shared" ca="1" si="263"/>
        <v>0</v>
      </c>
      <c r="BY89" s="277">
        <f t="shared" ca="1" si="264"/>
        <v>0</v>
      </c>
      <c r="BZ89" s="277">
        <f t="shared" ca="1" si="265"/>
        <v>0</v>
      </c>
      <c r="CA89" s="277">
        <f t="shared" ca="1" si="266"/>
        <v>0</v>
      </c>
      <c r="CB89" s="277">
        <f t="shared" ca="1" si="267"/>
        <v>0</v>
      </c>
      <c r="CC89" s="277">
        <f t="shared" ca="1" si="268"/>
        <v>0</v>
      </c>
      <c r="CD89" s="128"/>
      <c r="CE89" s="129">
        <f t="shared" si="269"/>
        <v>46</v>
      </c>
      <c r="CF89" s="86">
        <f t="shared" ca="1" si="240"/>
        <v>0</v>
      </c>
      <c r="CG89" s="86">
        <f t="shared" ca="1" si="241"/>
        <v>0</v>
      </c>
      <c r="CH89" s="86">
        <f t="shared" ca="1" si="242"/>
        <v>0</v>
      </c>
      <c r="CI89" s="86">
        <f t="shared" ca="1" si="243"/>
        <v>0</v>
      </c>
      <c r="CJ89" s="86">
        <f t="shared" ca="1" si="244"/>
        <v>0</v>
      </c>
      <c r="CK89" s="86">
        <f t="shared" ca="1" si="245"/>
        <v>0</v>
      </c>
      <c r="CL89" s="86">
        <f t="shared" ca="1" si="246"/>
        <v>0</v>
      </c>
      <c r="CM89" s="87"/>
      <c r="CN89" s="82" t="str">
        <f t="shared" si="227"/>
        <v>DE</v>
      </c>
      <c r="CO89" s="82">
        <f t="shared" ca="1" si="271"/>
        <v>109</v>
      </c>
      <c r="CP89" s="270">
        <f t="shared" ca="1" si="272"/>
        <v>0</v>
      </c>
      <c r="CQ89" s="270">
        <f t="shared" ca="1" si="272"/>
        <v>0</v>
      </c>
      <c r="CR89" s="270">
        <f t="shared" ca="1" si="272"/>
        <v>0</v>
      </c>
      <c r="CS89" s="270">
        <f t="shared" ca="1" si="272"/>
        <v>0</v>
      </c>
      <c r="CT89" s="270">
        <f t="shared" ca="1" si="272"/>
        <v>0</v>
      </c>
      <c r="CU89" s="270">
        <f t="shared" ca="1" si="272"/>
        <v>0</v>
      </c>
      <c r="CV89" s="270">
        <f t="shared" ca="1" si="272"/>
        <v>0</v>
      </c>
      <c r="CW89" s="87"/>
      <c r="CX89" s="86">
        <f t="shared" ca="1" si="228"/>
        <v>0</v>
      </c>
      <c r="CY89" s="86">
        <f t="shared" ca="1" si="229"/>
        <v>0</v>
      </c>
      <c r="CZ89" s="86">
        <f t="shared" ca="1" si="230"/>
        <v>0</v>
      </c>
      <c r="DA89" s="86">
        <f t="shared" ca="1" si="231"/>
        <v>0</v>
      </c>
      <c r="DB89" s="86">
        <f t="shared" ca="1" si="232"/>
        <v>0</v>
      </c>
      <c r="DC89" s="86">
        <f t="shared" ca="1" si="233"/>
        <v>0</v>
      </c>
      <c r="DD89" s="86">
        <f t="shared" ca="1" si="234"/>
        <v>0</v>
      </c>
      <c r="DE89" s="192">
        <f t="shared" si="247"/>
        <v>46</v>
      </c>
      <c r="DF89" s="86">
        <f t="shared" ca="1" si="248"/>
        <v>0</v>
      </c>
      <c r="DG89" s="86">
        <f t="shared" ca="1" si="249"/>
        <v>0</v>
      </c>
      <c r="DH89" s="86">
        <f t="shared" ca="1" si="250"/>
        <v>0</v>
      </c>
      <c r="DI89" s="86">
        <f t="shared" ca="1" si="251"/>
        <v>0</v>
      </c>
      <c r="DJ89" s="86">
        <f t="shared" ca="1" si="252"/>
        <v>0</v>
      </c>
      <c r="DK89" s="86">
        <f t="shared" ca="1" si="253"/>
        <v>0</v>
      </c>
      <c r="DL89" s="86">
        <f t="shared" ca="1" si="254"/>
        <v>0</v>
      </c>
      <c r="FD89" s="22"/>
      <c r="FE89" s="22"/>
    </row>
    <row r="90" spans="2:161" ht="30.25" thickBot="1" x14ac:dyDescent="0.9">
      <c r="B90" s="75" t="str">
        <f>overview_of_services!B88</f>
        <v>E-E1</v>
      </c>
      <c r="C90" s="246" t="str">
        <f>overview_of_services!C88</f>
        <v>User defined service group 31</v>
      </c>
      <c r="D90" s="249" t="str">
        <f>overview_of_services!D88</f>
        <v>User defined smart ready service 31</v>
      </c>
      <c r="E90" s="268">
        <f>IF($H$2="A",overview_of_services!J88,IF($H$2="B",overview_of_services!K88,overview_of_services!L88))</f>
        <v>0</v>
      </c>
      <c r="F90" s="268">
        <f>IF('Building Information'!$G$54="","",'Building Information'!$G$54)</f>
        <v>1</v>
      </c>
      <c r="G90" s="268">
        <f>overview_of_services!N88</f>
        <v>0</v>
      </c>
      <c r="H90" s="419"/>
      <c r="I90" s="372">
        <v>1</v>
      </c>
      <c r="J90" s="269"/>
      <c r="K90" s="125">
        <v>1</v>
      </c>
      <c r="L90" s="247"/>
      <c r="M90" s="124">
        <f t="shared" si="211"/>
        <v>0</v>
      </c>
      <c r="N90" s="395" t="str">
        <f>IF(AND(U90=1,NOT(F90=2),OR(J90="",J90&lt;0,J90&gt;AC90,AND(M90&gt;0,OR(L90="",L90&lt;0,L90&gt;AC90)),K90&gt;1,K90&lt;0)),_general!$A$83,"")</f>
        <v/>
      </c>
      <c r="O90" s="56" t="str">
        <f>VLOOKUP($B90,overview_of_services!$B$4:$I$111,4,)</f>
        <v>User defined level 1-0</v>
      </c>
      <c r="P90" s="56" t="str">
        <f>VLOOKUP($B90,overview_of_services!$B$4:$I$111,5,)</f>
        <v>User defined level 1-1</v>
      </c>
      <c r="Q90" s="56" t="str">
        <f>VLOOKUP($B90,overview_of_services!$B$4:$I$111,6,)</f>
        <v>User defined level 1-2</v>
      </c>
      <c r="R90" s="56" t="str">
        <f>VLOOKUP($B90,overview_of_services!$B$4:$I$111,7,)</f>
        <v>User defined level 1-3</v>
      </c>
      <c r="S90" s="56" t="str">
        <f>VLOOKUP($B90,overview_of_services!$B$4:$I$111,8,)</f>
        <v>User defined level 1-4</v>
      </c>
      <c r="T90" s="377">
        <f t="shared" si="255"/>
        <v>0</v>
      </c>
      <c r="U90" s="380">
        <f t="shared" si="256"/>
        <v>0</v>
      </c>
      <c r="X90" s="259"/>
      <c r="Y90" s="260"/>
      <c r="Z90" s="345">
        <f t="shared" si="257"/>
        <v>0</v>
      </c>
      <c r="AA90" s="270">
        <f t="shared" si="258"/>
        <v>0</v>
      </c>
      <c r="AB90" s="270">
        <f t="shared" si="259"/>
        <v>0</v>
      </c>
      <c r="AC90" s="82">
        <f t="shared" si="237"/>
        <v>4</v>
      </c>
      <c r="AD90" s="82">
        <f t="shared" si="212"/>
        <v>0</v>
      </c>
      <c r="AE90" s="76" t="str">
        <f>VLOOKUP($B90,overview_of_services!$B$4:$R$111,$AE$2,FALSE)</f>
        <v>E</v>
      </c>
      <c r="AF90" s="82">
        <f t="shared" ca="1" si="238"/>
        <v>110</v>
      </c>
      <c r="AG90" s="270">
        <f t="shared" ca="1" si="260"/>
        <v>0</v>
      </c>
      <c r="AH90" s="270">
        <f t="shared" ca="1" si="260"/>
        <v>0</v>
      </c>
      <c r="AI90" s="270">
        <f t="shared" ca="1" si="260"/>
        <v>0</v>
      </c>
      <c r="AJ90" s="270">
        <f t="shared" ca="1" si="260"/>
        <v>0</v>
      </c>
      <c r="AK90" s="270">
        <f t="shared" ca="1" si="260"/>
        <v>0</v>
      </c>
      <c r="AL90" s="270">
        <f t="shared" ca="1" si="260"/>
        <v>0</v>
      </c>
      <c r="AM90" s="270">
        <f t="shared" ca="1" si="260"/>
        <v>0</v>
      </c>
      <c r="AN90" s="270">
        <f t="shared" ca="1" si="239"/>
        <v>110</v>
      </c>
      <c r="AO90" s="270">
        <f t="shared" ca="1" si="261"/>
        <v>0</v>
      </c>
      <c r="AP90" s="270">
        <f t="shared" ca="1" si="261"/>
        <v>0</v>
      </c>
      <c r="AQ90" s="270">
        <f t="shared" ca="1" si="261"/>
        <v>0</v>
      </c>
      <c r="AR90" s="270">
        <f t="shared" ca="1" si="261"/>
        <v>0</v>
      </c>
      <c r="AS90" s="270">
        <f t="shared" ca="1" si="261"/>
        <v>0</v>
      </c>
      <c r="AT90" s="270">
        <f t="shared" ca="1" si="261"/>
        <v>0</v>
      </c>
      <c r="AU90" s="270">
        <f t="shared" ca="1" si="261"/>
        <v>0</v>
      </c>
      <c r="AW90" s="83" t="s">
        <v>1924</v>
      </c>
      <c r="AX90" s="84">
        <f>VLOOKUP(AE90,_general!$A$65:$B$73,2,FALSE)+$AX$4</f>
        <v>38</v>
      </c>
      <c r="AY90" s="85">
        <f t="shared" ca="1" si="235"/>
        <v>0.11091092989379135</v>
      </c>
      <c r="AZ90" s="85">
        <f t="shared" ca="1" si="235"/>
        <v>0.14929357101441351</v>
      </c>
      <c r="BA90" s="85">
        <f t="shared" ca="1" si="235"/>
        <v>0</v>
      </c>
      <c r="BB90" s="85">
        <f t="shared" ca="1" si="235"/>
        <v>0.1</v>
      </c>
      <c r="BC90" s="85">
        <f t="shared" ca="1" si="235"/>
        <v>0</v>
      </c>
      <c r="BD90" s="85">
        <f t="shared" ca="1" si="235"/>
        <v>0.1131204478401268</v>
      </c>
      <c r="BE90" s="85">
        <f t="shared" ca="1" si="235"/>
        <v>0.1142857142857143</v>
      </c>
      <c r="BG90" s="128">
        <f t="shared" ca="1" si="213"/>
        <v>0</v>
      </c>
      <c r="BH90" s="128">
        <f t="shared" ca="1" si="214"/>
        <v>0</v>
      </c>
      <c r="BI90" s="128">
        <f t="shared" ca="1" si="215"/>
        <v>0</v>
      </c>
      <c r="BJ90" s="128">
        <f t="shared" ca="1" si="216"/>
        <v>0</v>
      </c>
      <c r="BK90" s="128">
        <f t="shared" ca="1" si="217"/>
        <v>0</v>
      </c>
      <c r="BL90" s="128">
        <f t="shared" ca="1" si="218"/>
        <v>0</v>
      </c>
      <c r="BM90" s="128">
        <f t="shared" ca="1" si="219"/>
        <v>0</v>
      </c>
      <c r="BO90" s="128">
        <f t="shared" si="220"/>
        <v>0</v>
      </c>
      <c r="BP90" s="128">
        <f t="shared" si="221"/>
        <v>0</v>
      </c>
      <c r="BQ90" s="128">
        <f t="shared" si="222"/>
        <v>0</v>
      </c>
      <c r="BR90" s="128">
        <f t="shared" si="223"/>
        <v>0</v>
      </c>
      <c r="BS90" s="128">
        <f t="shared" si="224"/>
        <v>0</v>
      </c>
      <c r="BT90" s="128">
        <f t="shared" si="225"/>
        <v>0</v>
      </c>
      <c r="BU90" s="128">
        <f t="shared" si="226"/>
        <v>0</v>
      </c>
      <c r="BV90" s="128"/>
      <c r="BW90" s="277">
        <f t="shared" ca="1" si="262"/>
        <v>0</v>
      </c>
      <c r="BX90" s="277">
        <f t="shared" ca="1" si="263"/>
        <v>0</v>
      </c>
      <c r="BY90" s="277">
        <f t="shared" ca="1" si="264"/>
        <v>0</v>
      </c>
      <c r="BZ90" s="277">
        <f t="shared" ca="1" si="265"/>
        <v>0</v>
      </c>
      <c r="CA90" s="277">
        <f t="shared" ca="1" si="266"/>
        <v>0</v>
      </c>
      <c r="CB90" s="277">
        <f t="shared" ca="1" si="267"/>
        <v>0</v>
      </c>
      <c r="CC90" s="277">
        <f t="shared" ca="1" si="268"/>
        <v>0</v>
      </c>
      <c r="CD90" s="128"/>
      <c r="CE90" s="129">
        <f t="shared" si="269"/>
        <v>46</v>
      </c>
      <c r="CF90" s="86">
        <f t="shared" ca="1" si="240"/>
        <v>0</v>
      </c>
      <c r="CG90" s="86">
        <f t="shared" ca="1" si="241"/>
        <v>0</v>
      </c>
      <c r="CH90" s="86">
        <f t="shared" ca="1" si="242"/>
        <v>0</v>
      </c>
      <c r="CI90" s="86">
        <f t="shared" ca="1" si="243"/>
        <v>0</v>
      </c>
      <c r="CJ90" s="86">
        <f t="shared" ca="1" si="244"/>
        <v>0</v>
      </c>
      <c r="CK90" s="86">
        <f t="shared" ca="1" si="245"/>
        <v>0</v>
      </c>
      <c r="CL90" s="86">
        <f t="shared" ca="1" si="246"/>
        <v>0</v>
      </c>
      <c r="CM90" s="87"/>
      <c r="CN90" s="82" t="str">
        <f t="shared" si="227"/>
        <v>E</v>
      </c>
      <c r="CO90" s="82">
        <f t="shared" ca="1" si="271"/>
        <v>110</v>
      </c>
      <c r="CP90" s="270">
        <f t="shared" ca="1" si="272"/>
        <v>0</v>
      </c>
      <c r="CQ90" s="270">
        <f t="shared" ca="1" si="272"/>
        <v>0</v>
      </c>
      <c r="CR90" s="270">
        <f t="shared" ca="1" si="272"/>
        <v>0</v>
      </c>
      <c r="CS90" s="270">
        <f t="shared" ca="1" si="272"/>
        <v>0</v>
      </c>
      <c r="CT90" s="270">
        <f t="shared" ca="1" si="272"/>
        <v>0</v>
      </c>
      <c r="CU90" s="270">
        <f t="shared" ca="1" si="272"/>
        <v>0</v>
      </c>
      <c r="CV90" s="270">
        <f t="shared" ca="1" si="272"/>
        <v>0</v>
      </c>
      <c r="CW90" s="87"/>
      <c r="CX90" s="86">
        <f t="shared" ca="1" si="228"/>
        <v>0</v>
      </c>
      <c r="CY90" s="86">
        <f t="shared" ca="1" si="229"/>
        <v>0</v>
      </c>
      <c r="CZ90" s="86">
        <f t="shared" ca="1" si="230"/>
        <v>0</v>
      </c>
      <c r="DA90" s="86">
        <f t="shared" ca="1" si="231"/>
        <v>0</v>
      </c>
      <c r="DB90" s="86">
        <f t="shared" ca="1" si="232"/>
        <v>0</v>
      </c>
      <c r="DC90" s="86">
        <f t="shared" ca="1" si="233"/>
        <v>0</v>
      </c>
      <c r="DD90" s="86">
        <f t="shared" ca="1" si="234"/>
        <v>0</v>
      </c>
      <c r="DE90" s="192">
        <f t="shared" si="247"/>
        <v>46</v>
      </c>
      <c r="DF90" s="86">
        <f t="shared" ca="1" si="248"/>
        <v>0</v>
      </c>
      <c r="DG90" s="86">
        <f t="shared" ca="1" si="249"/>
        <v>0</v>
      </c>
      <c r="DH90" s="86">
        <f t="shared" ca="1" si="250"/>
        <v>0</v>
      </c>
      <c r="DI90" s="86">
        <f t="shared" ca="1" si="251"/>
        <v>0</v>
      </c>
      <c r="DJ90" s="86">
        <f t="shared" ca="1" si="252"/>
        <v>0</v>
      </c>
      <c r="DK90" s="86">
        <f t="shared" ca="1" si="253"/>
        <v>0</v>
      </c>
      <c r="DL90" s="86">
        <f t="shared" ca="1" si="254"/>
        <v>0</v>
      </c>
      <c r="FD90" s="22"/>
      <c r="FE90" s="22"/>
    </row>
    <row r="91" spans="2:161" ht="30.25" thickBot="1" x14ac:dyDescent="0.9">
      <c r="B91" s="75" t="str">
        <f>overview_of_services!B89</f>
        <v>E-E2</v>
      </c>
      <c r="C91" s="246" t="str">
        <f>overview_of_services!C89</f>
        <v>User defined service group 32</v>
      </c>
      <c r="D91" s="249" t="str">
        <f>overview_of_services!D89</f>
        <v>User defined smart ready service 32</v>
      </c>
      <c r="E91" s="268">
        <f>IF($H$2="A",overview_of_services!J89,IF($H$2="B",overview_of_services!K89,overview_of_services!L89))</f>
        <v>0</v>
      </c>
      <c r="F91" s="268">
        <f>IF('Building Information'!$G$54="","",'Building Information'!$G$54)</f>
        <v>1</v>
      </c>
      <c r="G91" s="268">
        <f>overview_of_services!N89</f>
        <v>0</v>
      </c>
      <c r="H91" s="419"/>
      <c r="I91" s="372">
        <v>1</v>
      </c>
      <c r="J91" s="269"/>
      <c r="K91" s="125">
        <v>1</v>
      </c>
      <c r="L91" s="247"/>
      <c r="M91" s="124">
        <f t="shared" si="211"/>
        <v>0</v>
      </c>
      <c r="N91" s="395" t="str">
        <f>IF(AND(U91=1,NOT(F91=2),OR(J91="",J91&lt;0,J91&gt;AC91,AND(M91&gt;0,OR(L91="",L91&lt;0,L91&gt;AC91)),K91&gt;1,K91&lt;0)),_general!$A$83,"")</f>
        <v/>
      </c>
      <c r="O91" s="56" t="str">
        <f>VLOOKUP($B91,overview_of_services!$B$4:$I$111,4,)</f>
        <v>User defined level 1-0</v>
      </c>
      <c r="P91" s="56" t="str">
        <f>VLOOKUP($B91,overview_of_services!$B$4:$I$111,5,)</f>
        <v>User defined level 1-1</v>
      </c>
      <c r="Q91" s="56" t="str">
        <f>VLOOKUP($B91,overview_of_services!$B$4:$I$111,6,)</f>
        <v>User defined level 1-2</v>
      </c>
      <c r="R91" s="56" t="str">
        <f>VLOOKUP($B91,overview_of_services!$B$4:$I$111,7,)</f>
        <v>User defined level 1-3</v>
      </c>
      <c r="S91" s="56" t="str">
        <f>VLOOKUP($B91,overview_of_services!$B$4:$I$111,8,)</f>
        <v>User defined level 1-4</v>
      </c>
      <c r="T91" s="377">
        <f t="shared" si="255"/>
        <v>0</v>
      </c>
      <c r="U91" s="380">
        <f t="shared" si="256"/>
        <v>0</v>
      </c>
      <c r="X91" s="259"/>
      <c r="Y91" s="260"/>
      <c r="Z91" s="345">
        <f t="shared" si="257"/>
        <v>0</v>
      </c>
      <c r="AA91" s="270">
        <f t="shared" si="258"/>
        <v>0</v>
      </c>
      <c r="AB91" s="270">
        <f t="shared" si="259"/>
        <v>0</v>
      </c>
      <c r="AC91" s="82">
        <f t="shared" si="237"/>
        <v>4</v>
      </c>
      <c r="AD91" s="82">
        <f t="shared" si="212"/>
        <v>0</v>
      </c>
      <c r="AE91" s="76" t="str">
        <f>VLOOKUP($B91,overview_of_services!$B$4:$R$111,$AE$2,FALSE)</f>
        <v>E</v>
      </c>
      <c r="AF91" s="82">
        <f t="shared" ca="1" si="238"/>
        <v>124</v>
      </c>
      <c r="AG91" s="270">
        <f t="shared" ca="1" si="260"/>
        <v>0</v>
      </c>
      <c r="AH91" s="270">
        <f t="shared" ca="1" si="260"/>
        <v>0</v>
      </c>
      <c r="AI91" s="270">
        <f t="shared" ca="1" si="260"/>
        <v>0</v>
      </c>
      <c r="AJ91" s="270">
        <f t="shared" ca="1" si="260"/>
        <v>0</v>
      </c>
      <c r="AK91" s="270">
        <f t="shared" ca="1" si="260"/>
        <v>0</v>
      </c>
      <c r="AL91" s="270">
        <f t="shared" ca="1" si="260"/>
        <v>0</v>
      </c>
      <c r="AM91" s="270">
        <f t="shared" ca="1" si="260"/>
        <v>0</v>
      </c>
      <c r="AN91" s="270">
        <f t="shared" ca="1" si="239"/>
        <v>124</v>
      </c>
      <c r="AO91" s="270">
        <f t="shared" ca="1" si="261"/>
        <v>0</v>
      </c>
      <c r="AP91" s="270">
        <f t="shared" ca="1" si="261"/>
        <v>0</v>
      </c>
      <c r="AQ91" s="270">
        <f t="shared" ca="1" si="261"/>
        <v>0</v>
      </c>
      <c r="AR91" s="270">
        <f t="shared" ca="1" si="261"/>
        <v>0</v>
      </c>
      <c r="AS91" s="270">
        <f t="shared" ca="1" si="261"/>
        <v>0</v>
      </c>
      <c r="AT91" s="270">
        <f t="shared" ca="1" si="261"/>
        <v>0</v>
      </c>
      <c r="AU91" s="270">
        <f t="shared" ca="1" si="261"/>
        <v>0</v>
      </c>
      <c r="AW91" s="83" t="s">
        <v>1924</v>
      </c>
      <c r="AX91" s="84">
        <f>VLOOKUP(AE91,_general!$A$65:$B$73,2,FALSE)+$AX$4</f>
        <v>38</v>
      </c>
      <c r="AY91" s="85">
        <f t="shared" ca="1" si="235"/>
        <v>0.11091092989379135</v>
      </c>
      <c r="AZ91" s="85">
        <f t="shared" ca="1" si="235"/>
        <v>0.14929357101441351</v>
      </c>
      <c r="BA91" s="85">
        <f t="shared" ca="1" si="235"/>
        <v>0</v>
      </c>
      <c r="BB91" s="85">
        <f t="shared" ca="1" si="235"/>
        <v>0.1</v>
      </c>
      <c r="BC91" s="85">
        <f t="shared" ca="1" si="235"/>
        <v>0</v>
      </c>
      <c r="BD91" s="85">
        <f t="shared" ca="1" si="235"/>
        <v>0.1131204478401268</v>
      </c>
      <c r="BE91" s="85">
        <f t="shared" ca="1" si="235"/>
        <v>0.1142857142857143</v>
      </c>
      <c r="BG91" s="128">
        <f t="shared" ca="1" si="213"/>
        <v>0</v>
      </c>
      <c r="BH91" s="128">
        <f t="shared" ca="1" si="214"/>
        <v>0</v>
      </c>
      <c r="BI91" s="128">
        <f t="shared" ca="1" si="215"/>
        <v>0</v>
      </c>
      <c r="BJ91" s="128">
        <f t="shared" ca="1" si="216"/>
        <v>0</v>
      </c>
      <c r="BK91" s="128">
        <f t="shared" ca="1" si="217"/>
        <v>0</v>
      </c>
      <c r="BL91" s="128">
        <f t="shared" ca="1" si="218"/>
        <v>0</v>
      </c>
      <c r="BM91" s="128">
        <f t="shared" ca="1" si="219"/>
        <v>0</v>
      </c>
      <c r="BO91" s="128">
        <f t="shared" si="220"/>
        <v>0</v>
      </c>
      <c r="BP91" s="128">
        <f t="shared" si="221"/>
        <v>0</v>
      </c>
      <c r="BQ91" s="128">
        <f t="shared" si="222"/>
        <v>0</v>
      </c>
      <c r="BR91" s="128">
        <f t="shared" si="223"/>
        <v>0</v>
      </c>
      <c r="BS91" s="128">
        <f t="shared" si="224"/>
        <v>0</v>
      </c>
      <c r="BT91" s="128">
        <f t="shared" si="225"/>
        <v>0</v>
      </c>
      <c r="BU91" s="128">
        <f t="shared" si="226"/>
        <v>0</v>
      </c>
      <c r="BV91" s="128"/>
      <c r="BW91" s="277">
        <f t="shared" ca="1" si="262"/>
        <v>0</v>
      </c>
      <c r="BX91" s="277">
        <f t="shared" ca="1" si="263"/>
        <v>0</v>
      </c>
      <c r="BY91" s="277">
        <f t="shared" ca="1" si="264"/>
        <v>0</v>
      </c>
      <c r="BZ91" s="277">
        <f t="shared" ca="1" si="265"/>
        <v>0</v>
      </c>
      <c r="CA91" s="277">
        <f t="shared" ca="1" si="266"/>
        <v>0</v>
      </c>
      <c r="CB91" s="277">
        <f t="shared" ca="1" si="267"/>
        <v>0</v>
      </c>
      <c r="CC91" s="277">
        <f t="shared" ca="1" si="268"/>
        <v>0</v>
      </c>
      <c r="CD91" s="128"/>
      <c r="CE91" s="129">
        <f t="shared" si="269"/>
        <v>46</v>
      </c>
      <c r="CF91" s="86">
        <f t="shared" ca="1" si="240"/>
        <v>0</v>
      </c>
      <c r="CG91" s="86">
        <f t="shared" ca="1" si="241"/>
        <v>0</v>
      </c>
      <c r="CH91" s="86">
        <f t="shared" ca="1" si="242"/>
        <v>0</v>
      </c>
      <c r="CI91" s="86">
        <f t="shared" ca="1" si="243"/>
        <v>0</v>
      </c>
      <c r="CJ91" s="86">
        <f t="shared" ca="1" si="244"/>
        <v>0</v>
      </c>
      <c r="CK91" s="86">
        <f t="shared" ca="1" si="245"/>
        <v>0</v>
      </c>
      <c r="CL91" s="86">
        <f t="shared" ca="1" si="246"/>
        <v>0</v>
      </c>
      <c r="CM91" s="87"/>
      <c r="CN91" s="82" t="str">
        <f t="shared" si="227"/>
        <v>E</v>
      </c>
      <c r="CO91" s="82">
        <f t="shared" ca="1" si="271"/>
        <v>124</v>
      </c>
      <c r="CP91" s="270">
        <f t="shared" ca="1" si="272"/>
        <v>0</v>
      </c>
      <c r="CQ91" s="270">
        <f t="shared" ca="1" si="272"/>
        <v>0</v>
      </c>
      <c r="CR91" s="270">
        <f t="shared" ca="1" si="272"/>
        <v>0</v>
      </c>
      <c r="CS91" s="270">
        <f t="shared" ca="1" si="272"/>
        <v>0</v>
      </c>
      <c r="CT91" s="270">
        <f t="shared" ca="1" si="272"/>
        <v>0</v>
      </c>
      <c r="CU91" s="270">
        <f t="shared" ca="1" si="272"/>
        <v>0</v>
      </c>
      <c r="CV91" s="270">
        <f t="shared" ca="1" si="272"/>
        <v>0</v>
      </c>
      <c r="CW91" s="87"/>
      <c r="CX91" s="86">
        <f t="shared" ca="1" si="228"/>
        <v>0</v>
      </c>
      <c r="CY91" s="86">
        <f t="shared" ca="1" si="229"/>
        <v>0</v>
      </c>
      <c r="CZ91" s="86">
        <f t="shared" ca="1" si="230"/>
        <v>0</v>
      </c>
      <c r="DA91" s="86">
        <f t="shared" ca="1" si="231"/>
        <v>0</v>
      </c>
      <c r="DB91" s="86">
        <f t="shared" ca="1" si="232"/>
        <v>0</v>
      </c>
      <c r="DC91" s="86">
        <f t="shared" ca="1" si="233"/>
        <v>0</v>
      </c>
      <c r="DD91" s="86">
        <f t="shared" ca="1" si="234"/>
        <v>0</v>
      </c>
      <c r="DE91" s="192">
        <f t="shared" si="247"/>
        <v>46</v>
      </c>
      <c r="DF91" s="86">
        <f t="shared" ca="1" si="248"/>
        <v>0</v>
      </c>
      <c r="DG91" s="86">
        <f t="shared" ca="1" si="249"/>
        <v>0</v>
      </c>
      <c r="DH91" s="86">
        <f t="shared" ca="1" si="250"/>
        <v>0</v>
      </c>
      <c r="DI91" s="86">
        <f t="shared" ca="1" si="251"/>
        <v>0</v>
      </c>
      <c r="DJ91" s="86">
        <f t="shared" ca="1" si="252"/>
        <v>0</v>
      </c>
      <c r="DK91" s="86">
        <f t="shared" ca="1" si="253"/>
        <v>0</v>
      </c>
      <c r="DL91" s="86">
        <f t="shared" ca="1" si="254"/>
        <v>0</v>
      </c>
      <c r="FD91" s="22"/>
      <c r="FE91" s="22"/>
    </row>
    <row r="92" spans="2:161" ht="30.25" thickBot="1" x14ac:dyDescent="0.9">
      <c r="B92" s="75" t="str">
        <f>overview_of_services!B90</f>
        <v>E-E3</v>
      </c>
      <c r="C92" s="246" t="str">
        <f>overview_of_services!C90</f>
        <v>User defined service group 33</v>
      </c>
      <c r="D92" s="249" t="str">
        <f>overview_of_services!D90</f>
        <v>User defined smart ready service 33</v>
      </c>
      <c r="E92" s="268">
        <f>IF($H$2="A",overview_of_services!J90,IF($H$2="B",overview_of_services!K90,overview_of_services!L90))</f>
        <v>0</v>
      </c>
      <c r="F92" s="268">
        <f>IF('Building Information'!$G$54="","",'Building Information'!$G$54)</f>
        <v>1</v>
      </c>
      <c r="G92" s="268">
        <f>overview_of_services!N90</f>
        <v>0</v>
      </c>
      <c r="H92" s="419"/>
      <c r="I92" s="372">
        <v>1</v>
      </c>
      <c r="J92" s="269"/>
      <c r="K92" s="125">
        <v>1</v>
      </c>
      <c r="L92" s="247"/>
      <c r="M92" s="124">
        <f t="shared" si="211"/>
        <v>0</v>
      </c>
      <c r="N92" s="395" t="str">
        <f>IF(AND(U92=1,NOT(F92=2),OR(J92="",J92&lt;0,J92&gt;AC92,AND(M92&gt;0,OR(L92="",L92&lt;0,L92&gt;AC92)),K92&gt;1,K92&lt;0)),_general!$A$83,"")</f>
        <v/>
      </c>
      <c r="O92" s="56" t="str">
        <f>VLOOKUP($B92,overview_of_services!$B$4:$I$111,4,)</f>
        <v>User defined level 1-0</v>
      </c>
      <c r="P92" s="56" t="str">
        <f>VLOOKUP($B92,overview_of_services!$B$4:$I$111,5,)</f>
        <v>User defined level 1-1</v>
      </c>
      <c r="Q92" s="56" t="str">
        <f>VLOOKUP($B92,overview_of_services!$B$4:$I$111,6,)</f>
        <v>User defined level 1-2</v>
      </c>
      <c r="R92" s="56" t="str">
        <f>VLOOKUP($B92,overview_of_services!$B$4:$I$111,7,)</f>
        <v>User defined level 1-3</v>
      </c>
      <c r="S92" s="56" t="str">
        <f>VLOOKUP($B92,overview_of_services!$B$4:$I$111,8,)</f>
        <v>User defined level 1-4</v>
      </c>
      <c r="T92" s="377">
        <f t="shared" si="255"/>
        <v>0</v>
      </c>
      <c r="U92" s="380">
        <f t="shared" si="256"/>
        <v>0</v>
      </c>
      <c r="X92" s="259"/>
      <c r="Y92" s="260"/>
      <c r="Z92" s="345">
        <f t="shared" si="257"/>
        <v>0</v>
      </c>
      <c r="AA92" s="270">
        <f t="shared" si="258"/>
        <v>0</v>
      </c>
      <c r="AB92" s="270">
        <f t="shared" si="259"/>
        <v>0</v>
      </c>
      <c r="AC92" s="82">
        <f t="shared" si="237"/>
        <v>4</v>
      </c>
      <c r="AD92" s="82">
        <f t="shared" si="212"/>
        <v>0</v>
      </c>
      <c r="AE92" s="76" t="str">
        <f>VLOOKUP($B92,overview_of_services!$B$4:$R$111,$AE$2,FALSE)</f>
        <v>E</v>
      </c>
      <c r="AF92" s="82">
        <f t="shared" ca="1" si="238"/>
        <v>138</v>
      </c>
      <c r="AG92" s="270">
        <f t="shared" ca="1" si="260"/>
        <v>0</v>
      </c>
      <c r="AH92" s="270">
        <f t="shared" ca="1" si="260"/>
        <v>0</v>
      </c>
      <c r="AI92" s="270">
        <f t="shared" ca="1" si="260"/>
        <v>0</v>
      </c>
      <c r="AJ92" s="270">
        <f t="shared" ca="1" si="260"/>
        <v>0</v>
      </c>
      <c r="AK92" s="270">
        <f t="shared" ca="1" si="260"/>
        <v>0</v>
      </c>
      <c r="AL92" s="270">
        <f t="shared" ca="1" si="260"/>
        <v>0</v>
      </c>
      <c r="AM92" s="270">
        <f t="shared" ca="1" si="260"/>
        <v>0</v>
      </c>
      <c r="AN92" s="270">
        <f t="shared" ca="1" si="239"/>
        <v>138</v>
      </c>
      <c r="AO92" s="270">
        <f t="shared" ca="1" si="261"/>
        <v>0</v>
      </c>
      <c r="AP92" s="270">
        <f t="shared" ca="1" si="261"/>
        <v>0</v>
      </c>
      <c r="AQ92" s="270">
        <f t="shared" ca="1" si="261"/>
        <v>0</v>
      </c>
      <c r="AR92" s="270">
        <f t="shared" ca="1" si="261"/>
        <v>0</v>
      </c>
      <c r="AS92" s="270">
        <f t="shared" ca="1" si="261"/>
        <v>0</v>
      </c>
      <c r="AT92" s="270">
        <f t="shared" ca="1" si="261"/>
        <v>0</v>
      </c>
      <c r="AU92" s="270">
        <f t="shared" ca="1" si="261"/>
        <v>0</v>
      </c>
      <c r="AW92" s="83" t="s">
        <v>1924</v>
      </c>
      <c r="AX92" s="84">
        <f>VLOOKUP(AE92,_general!$A$65:$B$73,2,FALSE)+$AX$4</f>
        <v>38</v>
      </c>
      <c r="AY92" s="85">
        <f t="shared" ca="1" si="235"/>
        <v>0.11091092989379135</v>
      </c>
      <c r="AZ92" s="85">
        <f t="shared" ca="1" si="235"/>
        <v>0.14929357101441351</v>
      </c>
      <c r="BA92" s="85">
        <f t="shared" ca="1" si="235"/>
        <v>0</v>
      </c>
      <c r="BB92" s="85">
        <f t="shared" ca="1" si="235"/>
        <v>0.1</v>
      </c>
      <c r="BC92" s="85">
        <f t="shared" ca="1" si="235"/>
        <v>0</v>
      </c>
      <c r="BD92" s="85">
        <f t="shared" ca="1" si="235"/>
        <v>0.1131204478401268</v>
      </c>
      <c r="BE92" s="85">
        <f t="shared" ca="1" si="235"/>
        <v>0.1142857142857143</v>
      </c>
      <c r="BG92" s="128">
        <f t="shared" ca="1" si="213"/>
        <v>0</v>
      </c>
      <c r="BH92" s="128">
        <f t="shared" ca="1" si="214"/>
        <v>0</v>
      </c>
      <c r="BI92" s="128">
        <f t="shared" ca="1" si="215"/>
        <v>0</v>
      </c>
      <c r="BJ92" s="128">
        <f t="shared" ca="1" si="216"/>
        <v>0</v>
      </c>
      <c r="BK92" s="128">
        <f t="shared" ca="1" si="217"/>
        <v>0</v>
      </c>
      <c r="BL92" s="128">
        <f t="shared" ca="1" si="218"/>
        <v>0</v>
      </c>
      <c r="BM92" s="128">
        <f t="shared" ca="1" si="219"/>
        <v>0</v>
      </c>
      <c r="BO92" s="128">
        <f t="shared" si="220"/>
        <v>0</v>
      </c>
      <c r="BP92" s="128">
        <f t="shared" si="221"/>
        <v>0</v>
      </c>
      <c r="BQ92" s="128">
        <f t="shared" si="222"/>
        <v>0</v>
      </c>
      <c r="BR92" s="128">
        <f t="shared" si="223"/>
        <v>0</v>
      </c>
      <c r="BS92" s="128">
        <f t="shared" si="224"/>
        <v>0</v>
      </c>
      <c r="BT92" s="128">
        <f t="shared" si="225"/>
        <v>0</v>
      </c>
      <c r="BU92" s="128">
        <f t="shared" si="226"/>
        <v>0</v>
      </c>
      <c r="BV92" s="128"/>
      <c r="BW92" s="277">
        <f t="shared" ca="1" si="262"/>
        <v>0</v>
      </c>
      <c r="BX92" s="277">
        <f t="shared" ca="1" si="263"/>
        <v>0</v>
      </c>
      <c r="BY92" s="277">
        <f t="shared" ca="1" si="264"/>
        <v>0</v>
      </c>
      <c r="BZ92" s="277">
        <f t="shared" ca="1" si="265"/>
        <v>0</v>
      </c>
      <c r="CA92" s="277">
        <f t="shared" ca="1" si="266"/>
        <v>0</v>
      </c>
      <c r="CB92" s="277">
        <f t="shared" ca="1" si="267"/>
        <v>0</v>
      </c>
      <c r="CC92" s="277">
        <f t="shared" ca="1" si="268"/>
        <v>0</v>
      </c>
      <c r="CD92" s="128"/>
      <c r="CE92" s="129">
        <f t="shared" si="269"/>
        <v>46</v>
      </c>
      <c r="CF92" s="86">
        <f t="shared" ca="1" si="240"/>
        <v>0</v>
      </c>
      <c r="CG92" s="86">
        <f t="shared" ca="1" si="241"/>
        <v>0</v>
      </c>
      <c r="CH92" s="86">
        <f t="shared" ca="1" si="242"/>
        <v>0</v>
      </c>
      <c r="CI92" s="86">
        <f t="shared" ca="1" si="243"/>
        <v>0</v>
      </c>
      <c r="CJ92" s="86">
        <f t="shared" ca="1" si="244"/>
        <v>0</v>
      </c>
      <c r="CK92" s="86">
        <f t="shared" ca="1" si="245"/>
        <v>0</v>
      </c>
      <c r="CL92" s="86">
        <f t="shared" ca="1" si="246"/>
        <v>0</v>
      </c>
      <c r="CM92" s="87"/>
      <c r="CN92" s="82" t="str">
        <f t="shared" si="227"/>
        <v>E</v>
      </c>
      <c r="CO92" s="82">
        <f t="shared" ca="1" si="271"/>
        <v>138</v>
      </c>
      <c r="CP92" s="270">
        <f t="shared" ca="1" si="272"/>
        <v>0</v>
      </c>
      <c r="CQ92" s="270">
        <f t="shared" ca="1" si="272"/>
        <v>0</v>
      </c>
      <c r="CR92" s="270">
        <f t="shared" ca="1" si="272"/>
        <v>0</v>
      </c>
      <c r="CS92" s="270">
        <f t="shared" ca="1" si="272"/>
        <v>0</v>
      </c>
      <c r="CT92" s="270">
        <f t="shared" ca="1" si="272"/>
        <v>0</v>
      </c>
      <c r="CU92" s="270">
        <f t="shared" ca="1" si="272"/>
        <v>0</v>
      </c>
      <c r="CV92" s="270">
        <f t="shared" ca="1" si="272"/>
        <v>0</v>
      </c>
      <c r="CW92" s="87"/>
      <c r="CX92" s="86">
        <f t="shared" ca="1" si="228"/>
        <v>0</v>
      </c>
      <c r="CY92" s="86">
        <f t="shared" ca="1" si="229"/>
        <v>0</v>
      </c>
      <c r="CZ92" s="86">
        <f t="shared" ca="1" si="230"/>
        <v>0</v>
      </c>
      <c r="DA92" s="86">
        <f t="shared" ca="1" si="231"/>
        <v>0</v>
      </c>
      <c r="DB92" s="86">
        <f t="shared" ca="1" si="232"/>
        <v>0</v>
      </c>
      <c r="DC92" s="86">
        <f t="shared" ca="1" si="233"/>
        <v>0</v>
      </c>
      <c r="DD92" s="86">
        <f t="shared" ca="1" si="234"/>
        <v>0</v>
      </c>
      <c r="DE92" s="192">
        <f t="shared" si="247"/>
        <v>46</v>
      </c>
      <c r="DF92" s="86">
        <f t="shared" ca="1" si="248"/>
        <v>0</v>
      </c>
      <c r="DG92" s="86">
        <f t="shared" ca="1" si="249"/>
        <v>0</v>
      </c>
      <c r="DH92" s="86">
        <f t="shared" ca="1" si="250"/>
        <v>0</v>
      </c>
      <c r="DI92" s="86">
        <f t="shared" ca="1" si="251"/>
        <v>0</v>
      </c>
      <c r="DJ92" s="86">
        <f t="shared" ca="1" si="252"/>
        <v>0</v>
      </c>
      <c r="DK92" s="86">
        <f t="shared" ca="1" si="253"/>
        <v>0</v>
      </c>
      <c r="DL92" s="86">
        <f t="shared" ca="1" si="254"/>
        <v>0</v>
      </c>
      <c r="FD92" s="22"/>
      <c r="FE92" s="22"/>
    </row>
    <row r="93" spans="2:161" ht="30.25" thickBot="1" x14ac:dyDescent="0.9">
      <c r="B93" s="75" t="str">
        <f>overview_of_services!B91</f>
        <v>E-E4</v>
      </c>
      <c r="C93" s="246" t="str">
        <f>overview_of_services!C91</f>
        <v>User defined service group 34</v>
      </c>
      <c r="D93" s="249" t="str">
        <f>overview_of_services!D91</f>
        <v>User defined smart ready service 34</v>
      </c>
      <c r="E93" s="268">
        <f>IF($H$2="A",overview_of_services!J91,IF($H$2="B",overview_of_services!K91,overview_of_services!L91))</f>
        <v>0</v>
      </c>
      <c r="F93" s="268">
        <f>IF('Building Information'!$G$54="","",'Building Information'!$G$54)</f>
        <v>1</v>
      </c>
      <c r="G93" s="268">
        <f>overview_of_services!N91</f>
        <v>0</v>
      </c>
      <c r="H93" s="419"/>
      <c r="I93" s="372">
        <v>1</v>
      </c>
      <c r="J93" s="269"/>
      <c r="K93" s="125">
        <v>1</v>
      </c>
      <c r="L93" s="247"/>
      <c r="M93" s="124">
        <f t="shared" si="211"/>
        <v>0</v>
      </c>
      <c r="N93" s="395" t="str">
        <f>IF(AND(U93=1,NOT(F93=2),OR(J93="",J93&lt;0,J93&gt;AC93,AND(M93&gt;0,OR(L93="",L93&lt;0,L93&gt;AC93)),K93&gt;1,K93&lt;0)),_general!$A$83,"")</f>
        <v/>
      </c>
      <c r="O93" s="56" t="str">
        <f>VLOOKUP($B93,overview_of_services!$B$4:$I$111,4,)</f>
        <v>User defined level 1-0</v>
      </c>
      <c r="P93" s="56" t="str">
        <f>VLOOKUP($B93,overview_of_services!$B$4:$I$111,5,)</f>
        <v>User defined level 1-1</v>
      </c>
      <c r="Q93" s="56" t="str">
        <f>VLOOKUP($B93,overview_of_services!$B$4:$I$111,6,)</f>
        <v>User defined level 1-2</v>
      </c>
      <c r="R93" s="56" t="str">
        <f>VLOOKUP($B93,overview_of_services!$B$4:$I$111,7,)</f>
        <v>User defined level 1-3</v>
      </c>
      <c r="S93" s="56" t="str">
        <f>VLOOKUP($B93,overview_of_services!$B$4:$I$111,8,)</f>
        <v>User defined level 1-4</v>
      </c>
      <c r="T93" s="377">
        <f t="shared" si="255"/>
        <v>0</v>
      </c>
      <c r="U93" s="380">
        <f t="shared" si="256"/>
        <v>0</v>
      </c>
      <c r="X93" s="259"/>
      <c r="Y93" s="260"/>
      <c r="Z93" s="345">
        <f t="shared" si="257"/>
        <v>0</v>
      </c>
      <c r="AA93" s="270">
        <f t="shared" si="258"/>
        <v>0</v>
      </c>
      <c r="AB93" s="270">
        <f t="shared" si="259"/>
        <v>0</v>
      </c>
      <c r="AC93" s="82">
        <f t="shared" si="237"/>
        <v>4</v>
      </c>
      <c r="AD93" s="82">
        <f t="shared" si="212"/>
        <v>0</v>
      </c>
      <c r="AE93" s="76" t="str">
        <f>VLOOKUP($B93,overview_of_services!$B$4:$R$111,$AE$2,FALSE)</f>
        <v>E</v>
      </c>
      <c r="AF93" s="82">
        <f t="shared" ca="1" si="238"/>
        <v>152</v>
      </c>
      <c r="AG93" s="270">
        <f t="shared" ca="1" si="260"/>
        <v>0</v>
      </c>
      <c r="AH93" s="270">
        <f t="shared" ca="1" si="260"/>
        <v>0</v>
      </c>
      <c r="AI93" s="270">
        <f t="shared" ca="1" si="260"/>
        <v>0</v>
      </c>
      <c r="AJ93" s="270">
        <f t="shared" ca="1" si="260"/>
        <v>0</v>
      </c>
      <c r="AK93" s="270">
        <f t="shared" ca="1" si="260"/>
        <v>0</v>
      </c>
      <c r="AL93" s="270">
        <f t="shared" ca="1" si="260"/>
        <v>0</v>
      </c>
      <c r="AM93" s="270">
        <f t="shared" ca="1" si="260"/>
        <v>0</v>
      </c>
      <c r="AN93" s="270">
        <f t="shared" ca="1" si="239"/>
        <v>152</v>
      </c>
      <c r="AO93" s="270">
        <f t="shared" ca="1" si="261"/>
        <v>0</v>
      </c>
      <c r="AP93" s="270">
        <f t="shared" ca="1" si="261"/>
        <v>0</v>
      </c>
      <c r="AQ93" s="270">
        <f t="shared" ca="1" si="261"/>
        <v>0</v>
      </c>
      <c r="AR93" s="270">
        <f t="shared" ca="1" si="261"/>
        <v>0</v>
      </c>
      <c r="AS93" s="270">
        <f t="shared" ca="1" si="261"/>
        <v>0</v>
      </c>
      <c r="AT93" s="270">
        <f t="shared" ca="1" si="261"/>
        <v>0</v>
      </c>
      <c r="AU93" s="270">
        <f t="shared" ca="1" si="261"/>
        <v>0</v>
      </c>
      <c r="AW93" s="83" t="s">
        <v>1924</v>
      </c>
      <c r="AX93" s="84">
        <f>VLOOKUP(AE93,_general!$A$65:$B$73,2,FALSE)+$AX$4</f>
        <v>38</v>
      </c>
      <c r="AY93" s="85">
        <f t="shared" ca="1" si="235"/>
        <v>0.11091092989379135</v>
      </c>
      <c r="AZ93" s="85">
        <f t="shared" ca="1" si="235"/>
        <v>0.14929357101441351</v>
      </c>
      <c r="BA93" s="85">
        <f t="shared" ca="1" si="235"/>
        <v>0</v>
      </c>
      <c r="BB93" s="85">
        <f t="shared" ca="1" si="235"/>
        <v>0.1</v>
      </c>
      <c r="BC93" s="85">
        <f t="shared" ca="1" si="235"/>
        <v>0</v>
      </c>
      <c r="BD93" s="85">
        <f t="shared" ca="1" si="235"/>
        <v>0.1131204478401268</v>
      </c>
      <c r="BE93" s="85">
        <f t="shared" ca="1" si="235"/>
        <v>0.1142857142857143</v>
      </c>
      <c r="BG93" s="128">
        <f t="shared" ca="1" si="213"/>
        <v>0</v>
      </c>
      <c r="BH93" s="128">
        <f t="shared" ca="1" si="214"/>
        <v>0</v>
      </c>
      <c r="BI93" s="128">
        <f t="shared" ca="1" si="215"/>
        <v>0</v>
      </c>
      <c r="BJ93" s="128">
        <f t="shared" ca="1" si="216"/>
        <v>0</v>
      </c>
      <c r="BK93" s="128">
        <f t="shared" ca="1" si="217"/>
        <v>0</v>
      </c>
      <c r="BL93" s="128">
        <f t="shared" ca="1" si="218"/>
        <v>0</v>
      </c>
      <c r="BM93" s="128">
        <f t="shared" ca="1" si="219"/>
        <v>0</v>
      </c>
      <c r="BO93" s="128">
        <f t="shared" si="220"/>
        <v>0</v>
      </c>
      <c r="BP93" s="128">
        <f t="shared" si="221"/>
        <v>0</v>
      </c>
      <c r="BQ93" s="128">
        <f t="shared" si="222"/>
        <v>0</v>
      </c>
      <c r="BR93" s="128">
        <f t="shared" si="223"/>
        <v>0</v>
      </c>
      <c r="BS93" s="128">
        <f t="shared" si="224"/>
        <v>0</v>
      </c>
      <c r="BT93" s="128">
        <f t="shared" si="225"/>
        <v>0</v>
      </c>
      <c r="BU93" s="128">
        <f t="shared" si="226"/>
        <v>0</v>
      </c>
      <c r="BV93" s="128"/>
      <c r="BW93" s="277">
        <f t="shared" ca="1" si="262"/>
        <v>0</v>
      </c>
      <c r="BX93" s="277">
        <f t="shared" ca="1" si="263"/>
        <v>0</v>
      </c>
      <c r="BY93" s="277">
        <f t="shared" ca="1" si="264"/>
        <v>0</v>
      </c>
      <c r="BZ93" s="277">
        <f t="shared" ca="1" si="265"/>
        <v>0</v>
      </c>
      <c r="CA93" s="277">
        <f t="shared" ca="1" si="266"/>
        <v>0</v>
      </c>
      <c r="CB93" s="277">
        <f t="shared" ca="1" si="267"/>
        <v>0</v>
      </c>
      <c r="CC93" s="277">
        <f t="shared" ca="1" si="268"/>
        <v>0</v>
      </c>
      <c r="CD93" s="128"/>
      <c r="CE93" s="129">
        <f t="shared" si="269"/>
        <v>46</v>
      </c>
      <c r="CF93" s="86">
        <f t="shared" ca="1" si="240"/>
        <v>0</v>
      </c>
      <c r="CG93" s="86">
        <f t="shared" ca="1" si="241"/>
        <v>0</v>
      </c>
      <c r="CH93" s="86">
        <f t="shared" ca="1" si="242"/>
        <v>0</v>
      </c>
      <c r="CI93" s="86">
        <f t="shared" ca="1" si="243"/>
        <v>0</v>
      </c>
      <c r="CJ93" s="86">
        <f t="shared" ca="1" si="244"/>
        <v>0</v>
      </c>
      <c r="CK93" s="86">
        <f t="shared" ca="1" si="245"/>
        <v>0</v>
      </c>
      <c r="CL93" s="86">
        <f t="shared" ca="1" si="246"/>
        <v>0</v>
      </c>
      <c r="CM93" s="87"/>
      <c r="CN93" s="82" t="str">
        <f t="shared" si="227"/>
        <v>E</v>
      </c>
      <c r="CO93" s="82">
        <f t="shared" ca="1" si="271"/>
        <v>152</v>
      </c>
      <c r="CP93" s="270">
        <f t="shared" ca="1" si="272"/>
        <v>0</v>
      </c>
      <c r="CQ93" s="270">
        <f t="shared" ca="1" si="272"/>
        <v>0</v>
      </c>
      <c r="CR93" s="270">
        <f t="shared" ca="1" si="272"/>
        <v>0</v>
      </c>
      <c r="CS93" s="270">
        <f t="shared" ca="1" si="272"/>
        <v>0</v>
      </c>
      <c r="CT93" s="270">
        <f t="shared" ca="1" si="272"/>
        <v>0</v>
      </c>
      <c r="CU93" s="270">
        <f t="shared" ca="1" si="272"/>
        <v>0</v>
      </c>
      <c r="CV93" s="270">
        <f t="shared" ca="1" si="272"/>
        <v>0</v>
      </c>
      <c r="CW93" s="87"/>
      <c r="CX93" s="86">
        <f t="shared" ca="1" si="228"/>
        <v>0</v>
      </c>
      <c r="CY93" s="86">
        <f t="shared" ca="1" si="229"/>
        <v>0</v>
      </c>
      <c r="CZ93" s="86">
        <f t="shared" ca="1" si="230"/>
        <v>0</v>
      </c>
      <c r="DA93" s="86">
        <f t="shared" ca="1" si="231"/>
        <v>0</v>
      </c>
      <c r="DB93" s="86">
        <f t="shared" ca="1" si="232"/>
        <v>0</v>
      </c>
      <c r="DC93" s="86">
        <f t="shared" ca="1" si="233"/>
        <v>0</v>
      </c>
      <c r="DD93" s="86">
        <f t="shared" ca="1" si="234"/>
        <v>0</v>
      </c>
      <c r="DE93" s="192">
        <f t="shared" si="247"/>
        <v>46</v>
      </c>
      <c r="DF93" s="86">
        <f t="shared" ca="1" si="248"/>
        <v>0</v>
      </c>
      <c r="DG93" s="86">
        <f t="shared" ca="1" si="249"/>
        <v>0</v>
      </c>
      <c r="DH93" s="86">
        <f t="shared" ca="1" si="250"/>
        <v>0</v>
      </c>
      <c r="DI93" s="86">
        <f t="shared" ca="1" si="251"/>
        <v>0</v>
      </c>
      <c r="DJ93" s="86">
        <f t="shared" ca="1" si="252"/>
        <v>0</v>
      </c>
      <c r="DK93" s="86">
        <f t="shared" ca="1" si="253"/>
        <v>0</v>
      </c>
      <c r="DL93" s="86">
        <f t="shared" ca="1" si="254"/>
        <v>0</v>
      </c>
      <c r="FD93" s="22"/>
      <c r="FE93" s="22"/>
    </row>
    <row r="94" spans="2:161" ht="30.25" thickBot="1" x14ac:dyDescent="0.9">
      <c r="B94" s="75" t="str">
        <f>overview_of_services!B92</f>
        <v>E-E5</v>
      </c>
      <c r="C94" s="246" t="str">
        <f>overview_of_services!C92</f>
        <v>User defined service group 35</v>
      </c>
      <c r="D94" s="249" t="str">
        <f>overview_of_services!D92</f>
        <v>User defined smart ready service 35</v>
      </c>
      <c r="E94" s="268">
        <f>IF($H$2="A",overview_of_services!J92,IF($H$2="B",overview_of_services!K92,overview_of_services!L92))</f>
        <v>0</v>
      </c>
      <c r="F94" s="268">
        <f>IF('Building Information'!$G$54="","",'Building Information'!$G$54)</f>
        <v>1</v>
      </c>
      <c r="G94" s="268">
        <f>overview_of_services!N92</f>
        <v>0</v>
      </c>
      <c r="H94" s="419"/>
      <c r="I94" s="372">
        <v>1</v>
      </c>
      <c r="J94" s="269"/>
      <c r="K94" s="125">
        <v>1</v>
      </c>
      <c r="L94" s="247">
        <v>0</v>
      </c>
      <c r="M94" s="124">
        <f t="shared" si="211"/>
        <v>0</v>
      </c>
      <c r="N94" s="395" t="str">
        <f>IF(AND(U94=1,NOT(F94=2),OR(J94="",J94&lt;0,J94&gt;AC94,AND(M94&gt;0,OR(L94="",L94&lt;0,L94&gt;AC94)),K94&gt;1,K94&lt;0)),_general!$A$83,"")</f>
        <v/>
      </c>
      <c r="O94" s="56" t="str">
        <f>VLOOKUP($B94,overview_of_services!$B$4:$I$111,4,)</f>
        <v>User defined level 1-0</v>
      </c>
      <c r="P94" s="56" t="str">
        <f>VLOOKUP($B94,overview_of_services!$B$4:$I$111,5,)</f>
        <v>User defined level 1-1</v>
      </c>
      <c r="Q94" s="56" t="str">
        <f>VLOOKUP($B94,overview_of_services!$B$4:$I$111,6,)</f>
        <v>User defined level 1-2</v>
      </c>
      <c r="R94" s="56" t="str">
        <f>VLOOKUP($B94,overview_of_services!$B$4:$I$111,7,)</f>
        <v>User defined level 1-3</v>
      </c>
      <c r="S94" s="56" t="str">
        <f>VLOOKUP($B94,overview_of_services!$B$4:$I$111,8,)</f>
        <v>User defined level 1-4</v>
      </c>
      <c r="T94" s="377">
        <f t="shared" si="255"/>
        <v>0</v>
      </c>
      <c r="U94" s="380">
        <f t="shared" si="256"/>
        <v>0</v>
      </c>
      <c r="X94" s="259"/>
      <c r="Y94" s="260"/>
      <c r="Z94" s="345">
        <f t="shared" si="257"/>
        <v>0</v>
      </c>
      <c r="AA94" s="270">
        <f t="shared" si="258"/>
        <v>0</v>
      </c>
      <c r="AB94" s="270">
        <f t="shared" si="259"/>
        <v>0</v>
      </c>
      <c r="AC94" s="82">
        <f t="shared" si="237"/>
        <v>4</v>
      </c>
      <c r="AD94" s="82">
        <f t="shared" si="212"/>
        <v>0</v>
      </c>
      <c r="AE94" s="76" t="str">
        <f>VLOOKUP($B94,overview_of_services!$B$4:$R$111,$AE$2,FALSE)</f>
        <v>E</v>
      </c>
      <c r="AF94" s="82">
        <f t="shared" ca="1" si="238"/>
        <v>166</v>
      </c>
      <c r="AG94" s="270">
        <f t="shared" ca="1" si="260"/>
        <v>0</v>
      </c>
      <c r="AH94" s="270">
        <f t="shared" ca="1" si="260"/>
        <v>0</v>
      </c>
      <c r="AI94" s="270">
        <f t="shared" ca="1" si="260"/>
        <v>0</v>
      </c>
      <c r="AJ94" s="270">
        <f t="shared" ca="1" si="260"/>
        <v>0</v>
      </c>
      <c r="AK94" s="270">
        <f t="shared" ca="1" si="260"/>
        <v>0</v>
      </c>
      <c r="AL94" s="270">
        <f t="shared" ca="1" si="260"/>
        <v>0</v>
      </c>
      <c r="AM94" s="270">
        <f t="shared" ca="1" si="260"/>
        <v>0</v>
      </c>
      <c r="AN94" s="270">
        <f t="shared" ca="1" si="239"/>
        <v>166</v>
      </c>
      <c r="AO94" s="270">
        <f t="shared" ca="1" si="261"/>
        <v>0</v>
      </c>
      <c r="AP94" s="270">
        <f t="shared" ca="1" si="261"/>
        <v>0</v>
      </c>
      <c r="AQ94" s="270">
        <f t="shared" ca="1" si="261"/>
        <v>0</v>
      </c>
      <c r="AR94" s="270">
        <f t="shared" ca="1" si="261"/>
        <v>0</v>
      </c>
      <c r="AS94" s="270">
        <f t="shared" ca="1" si="261"/>
        <v>0</v>
      </c>
      <c r="AT94" s="270">
        <f t="shared" ca="1" si="261"/>
        <v>0</v>
      </c>
      <c r="AU94" s="270">
        <f t="shared" ca="1" si="261"/>
        <v>0</v>
      </c>
      <c r="AW94" s="83" t="s">
        <v>1924</v>
      </c>
      <c r="AX94" s="84">
        <f>VLOOKUP(AE94,_general!$A$65:$B$73,2,FALSE)+$AX$4</f>
        <v>38</v>
      </c>
      <c r="AY94" s="85">
        <f t="shared" ca="1" si="235"/>
        <v>0.11091092989379135</v>
      </c>
      <c r="AZ94" s="85">
        <f t="shared" ca="1" si="235"/>
        <v>0.14929357101441351</v>
      </c>
      <c r="BA94" s="85">
        <f t="shared" ca="1" si="235"/>
        <v>0</v>
      </c>
      <c r="BB94" s="85">
        <f t="shared" ca="1" si="235"/>
        <v>0.1</v>
      </c>
      <c r="BC94" s="85">
        <f t="shared" ca="1" si="235"/>
        <v>0</v>
      </c>
      <c r="BD94" s="85">
        <f t="shared" ca="1" si="235"/>
        <v>0.1131204478401268</v>
      </c>
      <c r="BE94" s="85">
        <f t="shared" ca="1" si="235"/>
        <v>0.1142857142857143</v>
      </c>
      <c r="BG94" s="128">
        <f t="shared" ca="1" si="213"/>
        <v>0</v>
      </c>
      <c r="BH94" s="128">
        <f t="shared" ca="1" si="214"/>
        <v>0</v>
      </c>
      <c r="BI94" s="128">
        <f t="shared" ca="1" si="215"/>
        <v>0</v>
      </c>
      <c r="BJ94" s="128">
        <f t="shared" ca="1" si="216"/>
        <v>0</v>
      </c>
      <c r="BK94" s="128">
        <f t="shared" ca="1" si="217"/>
        <v>0</v>
      </c>
      <c r="BL94" s="128">
        <f t="shared" ca="1" si="218"/>
        <v>0</v>
      </c>
      <c r="BM94" s="128">
        <f t="shared" ca="1" si="219"/>
        <v>0</v>
      </c>
      <c r="BO94" s="128">
        <f t="shared" si="220"/>
        <v>0</v>
      </c>
      <c r="BP94" s="128">
        <f t="shared" si="221"/>
        <v>0</v>
      </c>
      <c r="BQ94" s="128">
        <f t="shared" si="222"/>
        <v>0</v>
      </c>
      <c r="BR94" s="128">
        <f t="shared" si="223"/>
        <v>0</v>
      </c>
      <c r="BS94" s="128">
        <f t="shared" si="224"/>
        <v>0</v>
      </c>
      <c r="BT94" s="128">
        <f t="shared" si="225"/>
        <v>0</v>
      </c>
      <c r="BU94" s="128">
        <f t="shared" si="226"/>
        <v>0</v>
      </c>
      <c r="BV94" s="128"/>
      <c r="BW94" s="277">
        <f t="shared" ca="1" si="262"/>
        <v>0</v>
      </c>
      <c r="BX94" s="277">
        <f t="shared" ca="1" si="263"/>
        <v>0</v>
      </c>
      <c r="BY94" s="277">
        <f t="shared" ca="1" si="264"/>
        <v>0</v>
      </c>
      <c r="BZ94" s="277">
        <f t="shared" ca="1" si="265"/>
        <v>0</v>
      </c>
      <c r="CA94" s="277">
        <f t="shared" ca="1" si="266"/>
        <v>0</v>
      </c>
      <c r="CB94" s="277">
        <f t="shared" ca="1" si="267"/>
        <v>0</v>
      </c>
      <c r="CC94" s="277">
        <f t="shared" ca="1" si="268"/>
        <v>0</v>
      </c>
      <c r="CD94" s="128"/>
      <c r="CE94" s="129">
        <f t="shared" si="269"/>
        <v>46</v>
      </c>
      <c r="CF94" s="86">
        <f t="shared" ca="1" si="240"/>
        <v>0</v>
      </c>
      <c r="CG94" s="86">
        <f t="shared" ca="1" si="241"/>
        <v>0</v>
      </c>
      <c r="CH94" s="86">
        <f t="shared" ca="1" si="242"/>
        <v>0</v>
      </c>
      <c r="CI94" s="86">
        <f t="shared" ca="1" si="243"/>
        <v>0</v>
      </c>
      <c r="CJ94" s="86">
        <f t="shared" ca="1" si="244"/>
        <v>0</v>
      </c>
      <c r="CK94" s="86">
        <f t="shared" ca="1" si="245"/>
        <v>0</v>
      </c>
      <c r="CL94" s="86">
        <f t="shared" ca="1" si="246"/>
        <v>0</v>
      </c>
      <c r="CM94" s="87"/>
      <c r="CN94" s="82" t="str">
        <f t="shared" si="227"/>
        <v>E</v>
      </c>
      <c r="CO94" s="82">
        <f t="shared" ca="1" si="271"/>
        <v>166</v>
      </c>
      <c r="CP94" s="270">
        <f t="shared" ca="1" si="272"/>
        <v>0</v>
      </c>
      <c r="CQ94" s="270">
        <f t="shared" ca="1" si="272"/>
        <v>0</v>
      </c>
      <c r="CR94" s="270">
        <f t="shared" ca="1" si="272"/>
        <v>0</v>
      </c>
      <c r="CS94" s="270">
        <f t="shared" ca="1" si="272"/>
        <v>0</v>
      </c>
      <c r="CT94" s="270">
        <f t="shared" ca="1" si="272"/>
        <v>0</v>
      </c>
      <c r="CU94" s="270">
        <f t="shared" ca="1" si="272"/>
        <v>0</v>
      </c>
      <c r="CV94" s="270">
        <f t="shared" ca="1" si="272"/>
        <v>0</v>
      </c>
      <c r="CW94" s="87"/>
      <c r="CX94" s="86">
        <f t="shared" ca="1" si="228"/>
        <v>0</v>
      </c>
      <c r="CY94" s="86">
        <f t="shared" ca="1" si="229"/>
        <v>0</v>
      </c>
      <c r="CZ94" s="86">
        <f t="shared" ca="1" si="230"/>
        <v>0</v>
      </c>
      <c r="DA94" s="86">
        <f t="shared" ca="1" si="231"/>
        <v>0</v>
      </c>
      <c r="DB94" s="86">
        <f t="shared" ca="1" si="232"/>
        <v>0</v>
      </c>
      <c r="DC94" s="86">
        <f t="shared" ca="1" si="233"/>
        <v>0</v>
      </c>
      <c r="DD94" s="86">
        <f t="shared" ca="1" si="234"/>
        <v>0</v>
      </c>
      <c r="DE94" s="192">
        <f t="shared" si="247"/>
        <v>46</v>
      </c>
      <c r="DF94" s="86">
        <f t="shared" ca="1" si="248"/>
        <v>0</v>
      </c>
      <c r="DG94" s="86">
        <f t="shared" ca="1" si="249"/>
        <v>0</v>
      </c>
      <c r="DH94" s="86">
        <f t="shared" ca="1" si="250"/>
        <v>0</v>
      </c>
      <c r="DI94" s="86">
        <f t="shared" ca="1" si="251"/>
        <v>0</v>
      </c>
      <c r="DJ94" s="86">
        <f t="shared" ca="1" si="252"/>
        <v>0</v>
      </c>
      <c r="DK94" s="86">
        <f t="shared" ca="1" si="253"/>
        <v>0</v>
      </c>
      <c r="DL94" s="86">
        <f t="shared" ca="1" si="254"/>
        <v>0</v>
      </c>
      <c r="FD94" s="22"/>
      <c r="FE94" s="22"/>
    </row>
    <row r="95" spans="2:161" ht="30.25" thickBot="1" x14ac:dyDescent="0.9">
      <c r="B95" s="381" t="str">
        <f>overview_of_services!B93</f>
        <v>EV-E1</v>
      </c>
      <c r="C95" s="246" t="str">
        <f>overview_of_services!C93</f>
        <v>User defined service group 36</v>
      </c>
      <c r="D95" s="249" t="str">
        <f>overview_of_services!D93</f>
        <v>User defined smart ready service 36</v>
      </c>
      <c r="E95" s="268">
        <f>IF($H$2="A",overview_of_services!J93,IF($H$2="B",overview_of_services!K93,overview_of_services!L93))</f>
        <v>0</v>
      </c>
      <c r="F95" s="268">
        <f>IF('Building Information'!$G$55="","",'Building Information'!$G$55)</f>
        <v>0</v>
      </c>
      <c r="G95" s="268">
        <f>overview_of_services!N93</f>
        <v>0</v>
      </c>
      <c r="H95" s="419"/>
      <c r="I95" s="372">
        <v>1</v>
      </c>
      <c r="J95" s="269"/>
      <c r="K95" s="125">
        <v>1</v>
      </c>
      <c r="L95" s="247">
        <v>0</v>
      </c>
      <c r="M95" s="124">
        <f t="shared" si="211"/>
        <v>0</v>
      </c>
      <c r="N95" s="395" t="str">
        <f>IF(AND(U95=1,NOT(F95=2),OR(J95="",J95&lt;0,J95&gt;AC95,AND(M95&gt;0,OR(L95="",L95&lt;0,L95&gt;AC95)),K95&gt;1,K95&lt;0)),_general!$A$83,"")</f>
        <v/>
      </c>
      <c r="O95" s="56" t="str">
        <f>VLOOKUP($B95,overview_of_services!$B$4:$I$111,4,)</f>
        <v>User defined level 1-0</v>
      </c>
      <c r="P95" s="56" t="str">
        <f>VLOOKUP($B95,overview_of_services!$B$4:$I$111,5,)</f>
        <v>User defined level 1-1</v>
      </c>
      <c r="Q95" s="56" t="str">
        <f>VLOOKUP($B95,overview_of_services!$B$4:$I$111,6,)</f>
        <v>User defined level 1-2</v>
      </c>
      <c r="R95" s="56" t="str">
        <f>VLOOKUP($B95,overview_of_services!$B$4:$I$111,7,)</f>
        <v>User defined level 1-3</v>
      </c>
      <c r="S95" s="56" t="str">
        <f>VLOOKUP($B95,overview_of_services!$B$4:$I$111,8,)</f>
        <v>User defined level 1-4</v>
      </c>
      <c r="T95" s="377">
        <f t="shared" si="255"/>
        <v>0</v>
      </c>
      <c r="U95" s="380">
        <f t="shared" si="256"/>
        <v>0</v>
      </c>
      <c r="X95" s="259"/>
      <c r="Y95" s="260"/>
      <c r="Z95" s="345">
        <f t="shared" si="257"/>
        <v>0</v>
      </c>
      <c r="AA95" s="270">
        <f t="shared" si="258"/>
        <v>0</v>
      </c>
      <c r="AB95" s="270">
        <f t="shared" si="259"/>
        <v>0</v>
      </c>
      <c r="AC95" s="82">
        <f t="shared" si="237"/>
        <v>4</v>
      </c>
      <c r="AD95" s="82">
        <f t="shared" si="212"/>
        <v>0</v>
      </c>
      <c r="AE95" s="76" t="str">
        <f>VLOOKUP($B95,overview_of_services!$B$4:$R$111,$AE$2,FALSE)</f>
        <v>EV</v>
      </c>
      <c r="AF95" s="82">
        <f t="shared" ca="1" si="238"/>
        <v>51</v>
      </c>
      <c r="AG95" s="270">
        <f t="shared" ca="1" si="260"/>
        <v>0</v>
      </c>
      <c r="AH95" s="270">
        <f t="shared" ca="1" si="260"/>
        <v>0</v>
      </c>
      <c r="AI95" s="270">
        <f t="shared" ca="1" si="260"/>
        <v>0</v>
      </c>
      <c r="AJ95" s="270">
        <f t="shared" ca="1" si="260"/>
        <v>0</v>
      </c>
      <c r="AK95" s="270">
        <f t="shared" ca="1" si="260"/>
        <v>0</v>
      </c>
      <c r="AL95" s="270">
        <f t="shared" ca="1" si="260"/>
        <v>0</v>
      </c>
      <c r="AM95" s="270">
        <f t="shared" ca="1" si="260"/>
        <v>0</v>
      </c>
      <c r="AN95" s="270">
        <f t="shared" ca="1" si="239"/>
        <v>51</v>
      </c>
      <c r="AO95" s="270">
        <f t="shared" ca="1" si="261"/>
        <v>0</v>
      </c>
      <c r="AP95" s="270">
        <f t="shared" ca="1" si="261"/>
        <v>0</v>
      </c>
      <c r="AQ95" s="270">
        <f t="shared" ca="1" si="261"/>
        <v>0</v>
      </c>
      <c r="AR95" s="270">
        <f t="shared" ca="1" si="261"/>
        <v>0</v>
      </c>
      <c r="AS95" s="270">
        <f t="shared" ca="1" si="261"/>
        <v>0</v>
      </c>
      <c r="AT95" s="270">
        <f t="shared" ca="1" si="261"/>
        <v>0</v>
      </c>
      <c r="AU95" s="270">
        <f t="shared" ca="1" si="261"/>
        <v>0</v>
      </c>
      <c r="AW95" s="83" t="s">
        <v>1924</v>
      </c>
      <c r="AX95" s="84">
        <f>VLOOKUP(AE95,_general!$A$65:$B$73,2,FALSE)+$AX$4</f>
        <v>40</v>
      </c>
      <c r="AY95" s="85">
        <f t="shared" ca="1" si="235"/>
        <v>0</v>
      </c>
      <c r="AZ95" s="85">
        <f t="shared" ca="1" si="235"/>
        <v>0.05</v>
      </c>
      <c r="BA95" s="85">
        <f t="shared" ca="1" si="235"/>
        <v>0</v>
      </c>
      <c r="BB95" s="85">
        <f t="shared" ca="1" si="235"/>
        <v>0.1</v>
      </c>
      <c r="BC95" s="85">
        <f t="shared" ca="1" si="235"/>
        <v>0</v>
      </c>
      <c r="BD95" s="85">
        <f t="shared" ca="1" si="235"/>
        <v>0</v>
      </c>
      <c r="BE95" s="85">
        <f t="shared" ca="1" si="235"/>
        <v>0.1142857142857143</v>
      </c>
      <c r="BG95" s="128">
        <f t="shared" ca="1" si="213"/>
        <v>0</v>
      </c>
      <c r="BH95" s="128">
        <f t="shared" ca="1" si="214"/>
        <v>0</v>
      </c>
      <c r="BI95" s="128">
        <f t="shared" ca="1" si="215"/>
        <v>0</v>
      </c>
      <c r="BJ95" s="128">
        <f t="shared" ca="1" si="216"/>
        <v>0</v>
      </c>
      <c r="BK95" s="128">
        <f t="shared" ca="1" si="217"/>
        <v>0</v>
      </c>
      <c r="BL95" s="128">
        <f t="shared" ca="1" si="218"/>
        <v>0</v>
      </c>
      <c r="BM95" s="128">
        <f t="shared" ca="1" si="219"/>
        <v>0</v>
      </c>
      <c r="BO95" s="128">
        <f t="shared" si="220"/>
        <v>0</v>
      </c>
      <c r="BP95" s="128">
        <f t="shared" si="221"/>
        <v>0</v>
      </c>
      <c r="BQ95" s="128">
        <f t="shared" si="222"/>
        <v>0</v>
      </c>
      <c r="BR95" s="128">
        <f t="shared" si="223"/>
        <v>0</v>
      </c>
      <c r="BS95" s="128">
        <f t="shared" si="224"/>
        <v>0</v>
      </c>
      <c r="BT95" s="128">
        <f t="shared" si="225"/>
        <v>0</v>
      </c>
      <c r="BU95" s="128">
        <f t="shared" si="226"/>
        <v>0</v>
      </c>
      <c r="BV95" s="128"/>
      <c r="BW95" s="277">
        <f t="shared" ca="1" si="262"/>
        <v>0</v>
      </c>
      <c r="BX95" s="277">
        <f t="shared" ca="1" si="263"/>
        <v>0</v>
      </c>
      <c r="BY95" s="277">
        <f t="shared" ca="1" si="264"/>
        <v>0</v>
      </c>
      <c r="BZ95" s="277">
        <f t="shared" ca="1" si="265"/>
        <v>0</v>
      </c>
      <c r="CA95" s="277">
        <f t="shared" ca="1" si="266"/>
        <v>0</v>
      </c>
      <c r="CB95" s="277">
        <f t="shared" ca="1" si="267"/>
        <v>0</v>
      </c>
      <c r="CC95" s="277">
        <f t="shared" ca="1" si="268"/>
        <v>0</v>
      </c>
      <c r="CD95" s="128"/>
      <c r="CE95" s="129">
        <f t="shared" si="269"/>
        <v>46</v>
      </c>
      <c r="CF95" s="86">
        <f t="shared" ca="1" si="240"/>
        <v>0</v>
      </c>
      <c r="CG95" s="86">
        <f t="shared" ca="1" si="241"/>
        <v>0</v>
      </c>
      <c r="CH95" s="86">
        <f t="shared" ca="1" si="242"/>
        <v>0</v>
      </c>
      <c r="CI95" s="86">
        <f t="shared" ca="1" si="243"/>
        <v>0</v>
      </c>
      <c r="CJ95" s="86">
        <f t="shared" ca="1" si="244"/>
        <v>0</v>
      </c>
      <c r="CK95" s="86">
        <f t="shared" ca="1" si="245"/>
        <v>0</v>
      </c>
      <c r="CL95" s="86">
        <f t="shared" ca="1" si="246"/>
        <v>0</v>
      </c>
      <c r="CM95" s="87"/>
      <c r="CN95" s="82" t="str">
        <f t="shared" si="227"/>
        <v>EV</v>
      </c>
      <c r="CO95" s="82">
        <f t="shared" ca="1" si="271"/>
        <v>51</v>
      </c>
      <c r="CP95" s="270">
        <f t="shared" ca="1" si="272"/>
        <v>0</v>
      </c>
      <c r="CQ95" s="270">
        <f t="shared" ca="1" si="272"/>
        <v>0</v>
      </c>
      <c r="CR95" s="270">
        <f t="shared" ca="1" si="272"/>
        <v>0</v>
      </c>
      <c r="CS95" s="270">
        <f t="shared" ca="1" si="272"/>
        <v>0</v>
      </c>
      <c r="CT95" s="270">
        <f t="shared" ca="1" si="272"/>
        <v>0</v>
      </c>
      <c r="CU95" s="270">
        <f t="shared" ca="1" si="272"/>
        <v>0</v>
      </c>
      <c r="CV95" s="270">
        <f t="shared" ca="1" si="272"/>
        <v>0</v>
      </c>
      <c r="CW95" s="87"/>
      <c r="CX95" s="86">
        <f t="shared" ca="1" si="228"/>
        <v>0</v>
      </c>
      <c r="CY95" s="86">
        <f t="shared" ca="1" si="229"/>
        <v>0</v>
      </c>
      <c r="CZ95" s="86">
        <f t="shared" ca="1" si="230"/>
        <v>0</v>
      </c>
      <c r="DA95" s="86">
        <f t="shared" ca="1" si="231"/>
        <v>0</v>
      </c>
      <c r="DB95" s="86">
        <f t="shared" ca="1" si="232"/>
        <v>0</v>
      </c>
      <c r="DC95" s="86">
        <f t="shared" ca="1" si="233"/>
        <v>0</v>
      </c>
      <c r="DD95" s="86">
        <f t="shared" ca="1" si="234"/>
        <v>0</v>
      </c>
      <c r="DE95" s="192">
        <f t="shared" si="247"/>
        <v>46</v>
      </c>
      <c r="DF95" s="86">
        <f t="shared" ca="1" si="248"/>
        <v>0</v>
      </c>
      <c r="DG95" s="86">
        <f t="shared" ca="1" si="249"/>
        <v>0</v>
      </c>
      <c r="DH95" s="86">
        <f t="shared" ca="1" si="250"/>
        <v>0</v>
      </c>
      <c r="DI95" s="86">
        <f t="shared" ca="1" si="251"/>
        <v>0</v>
      </c>
      <c r="DJ95" s="86">
        <f t="shared" ca="1" si="252"/>
        <v>0</v>
      </c>
      <c r="DK95" s="86">
        <f t="shared" ca="1" si="253"/>
        <v>0</v>
      </c>
      <c r="DL95" s="86">
        <f t="shared" ca="1" si="254"/>
        <v>0</v>
      </c>
      <c r="FD95" s="22"/>
      <c r="FE95" s="22"/>
    </row>
    <row r="96" spans="2:161" ht="30.25" thickBot="1" x14ac:dyDescent="0.9">
      <c r="B96" s="381" t="str">
        <f>overview_of_services!B94</f>
        <v>EV-E2</v>
      </c>
      <c r="C96" s="246" t="str">
        <f>overview_of_services!C94</f>
        <v>User defined service group 37</v>
      </c>
      <c r="D96" s="249" t="str">
        <f>overview_of_services!D94</f>
        <v>User defined smart ready service 37</v>
      </c>
      <c r="E96" s="268">
        <f>IF($H$2="A",overview_of_services!J94,IF($H$2="B",overview_of_services!K94,overview_of_services!L94))</f>
        <v>0</v>
      </c>
      <c r="F96" s="268">
        <f>IF('Building Information'!$G$55="","",'Building Information'!$G$55)</f>
        <v>0</v>
      </c>
      <c r="G96" s="268">
        <f>overview_of_services!N94</f>
        <v>0</v>
      </c>
      <c r="H96" s="419"/>
      <c r="I96" s="372">
        <v>1</v>
      </c>
      <c r="J96" s="269"/>
      <c r="K96" s="125">
        <v>1</v>
      </c>
      <c r="L96" s="247">
        <v>0</v>
      </c>
      <c r="M96" s="124">
        <f t="shared" si="211"/>
        <v>0</v>
      </c>
      <c r="N96" s="395" t="str">
        <f>IF(AND(U96=1,NOT(F96=2),OR(J96="",J96&lt;0,J96&gt;AC96,AND(M96&gt;0,OR(L96="",L96&lt;0,L96&gt;AC96)),K96&gt;1,K96&lt;0)),_general!$A$83,"")</f>
        <v/>
      </c>
      <c r="O96" s="56" t="str">
        <f>VLOOKUP($B96,overview_of_services!$B$4:$I$111,4,)</f>
        <v>User defined level 1-0</v>
      </c>
      <c r="P96" s="56" t="str">
        <f>VLOOKUP($B96,overview_of_services!$B$4:$I$111,5,)</f>
        <v>User defined level 1-1</v>
      </c>
      <c r="Q96" s="56" t="str">
        <f>VLOOKUP($B96,overview_of_services!$B$4:$I$111,6,)</f>
        <v>User defined level 1-2</v>
      </c>
      <c r="R96" s="56" t="str">
        <f>VLOOKUP($B96,overview_of_services!$B$4:$I$111,7,)</f>
        <v>User defined level 1-3</v>
      </c>
      <c r="S96" s="56" t="str">
        <f>VLOOKUP($B96,overview_of_services!$B$4:$I$111,8,)</f>
        <v>User defined level 1-4</v>
      </c>
      <c r="T96" s="377">
        <f t="shared" si="255"/>
        <v>0</v>
      </c>
      <c r="U96" s="380">
        <f t="shared" si="256"/>
        <v>0</v>
      </c>
      <c r="X96" s="259"/>
      <c r="Y96" s="260"/>
      <c r="Z96" s="345">
        <f t="shared" si="257"/>
        <v>0</v>
      </c>
      <c r="AA96" s="270">
        <f t="shared" si="258"/>
        <v>0</v>
      </c>
      <c r="AB96" s="270">
        <f t="shared" si="259"/>
        <v>0</v>
      </c>
      <c r="AC96" s="82">
        <f t="shared" si="237"/>
        <v>4</v>
      </c>
      <c r="AD96" s="82">
        <f t="shared" si="212"/>
        <v>0</v>
      </c>
      <c r="AE96" s="76" t="str">
        <f>VLOOKUP($B96,overview_of_services!$B$4:$R$111,$AE$2,FALSE)</f>
        <v>EV</v>
      </c>
      <c r="AF96" s="82">
        <f t="shared" ca="1" si="238"/>
        <v>65</v>
      </c>
      <c r="AG96" s="270">
        <f t="shared" ca="1" si="260"/>
        <v>0</v>
      </c>
      <c r="AH96" s="270">
        <f t="shared" ca="1" si="260"/>
        <v>0</v>
      </c>
      <c r="AI96" s="270">
        <f t="shared" ca="1" si="260"/>
        <v>0</v>
      </c>
      <c r="AJ96" s="270">
        <f t="shared" ca="1" si="260"/>
        <v>0</v>
      </c>
      <c r="AK96" s="270">
        <f t="shared" ca="1" si="260"/>
        <v>0</v>
      </c>
      <c r="AL96" s="270">
        <f t="shared" ca="1" si="260"/>
        <v>0</v>
      </c>
      <c r="AM96" s="270">
        <f t="shared" ca="1" si="260"/>
        <v>0</v>
      </c>
      <c r="AN96" s="270">
        <f t="shared" ca="1" si="239"/>
        <v>65</v>
      </c>
      <c r="AO96" s="270">
        <f t="shared" ca="1" si="261"/>
        <v>0</v>
      </c>
      <c r="AP96" s="270">
        <f t="shared" ca="1" si="261"/>
        <v>0</v>
      </c>
      <c r="AQ96" s="270">
        <f t="shared" ca="1" si="261"/>
        <v>0</v>
      </c>
      <c r="AR96" s="270">
        <f t="shared" ca="1" si="261"/>
        <v>0</v>
      </c>
      <c r="AS96" s="270">
        <f t="shared" ca="1" si="261"/>
        <v>0</v>
      </c>
      <c r="AT96" s="270">
        <f t="shared" ca="1" si="261"/>
        <v>0</v>
      </c>
      <c r="AU96" s="270">
        <f t="shared" ca="1" si="261"/>
        <v>0</v>
      </c>
      <c r="AW96" s="83" t="s">
        <v>1924</v>
      </c>
      <c r="AX96" s="84">
        <f>VLOOKUP(AE96,_general!$A$65:$B$73,2,FALSE)+$AX$4</f>
        <v>40</v>
      </c>
      <c r="AY96" s="85">
        <f t="shared" ca="1" si="235"/>
        <v>0</v>
      </c>
      <c r="AZ96" s="85">
        <f t="shared" ca="1" si="235"/>
        <v>0.05</v>
      </c>
      <c r="BA96" s="85">
        <f t="shared" ca="1" si="235"/>
        <v>0</v>
      </c>
      <c r="BB96" s="85">
        <f t="shared" ca="1" si="235"/>
        <v>0.1</v>
      </c>
      <c r="BC96" s="85">
        <f t="shared" ca="1" si="235"/>
        <v>0</v>
      </c>
      <c r="BD96" s="85">
        <f t="shared" ca="1" si="235"/>
        <v>0</v>
      </c>
      <c r="BE96" s="85">
        <f t="shared" ca="1" si="235"/>
        <v>0.1142857142857143</v>
      </c>
      <c r="BG96" s="128">
        <f t="shared" ca="1" si="213"/>
        <v>0</v>
      </c>
      <c r="BH96" s="128">
        <f t="shared" ca="1" si="214"/>
        <v>0</v>
      </c>
      <c r="BI96" s="128">
        <f t="shared" ca="1" si="215"/>
        <v>0</v>
      </c>
      <c r="BJ96" s="128">
        <f t="shared" ca="1" si="216"/>
        <v>0</v>
      </c>
      <c r="BK96" s="128">
        <f t="shared" ca="1" si="217"/>
        <v>0</v>
      </c>
      <c r="BL96" s="128">
        <f t="shared" ca="1" si="218"/>
        <v>0</v>
      </c>
      <c r="BM96" s="128">
        <f t="shared" ca="1" si="219"/>
        <v>0</v>
      </c>
      <c r="BO96" s="128">
        <f t="shared" si="220"/>
        <v>0</v>
      </c>
      <c r="BP96" s="128">
        <f t="shared" si="221"/>
        <v>0</v>
      </c>
      <c r="BQ96" s="128">
        <f t="shared" si="222"/>
        <v>0</v>
      </c>
      <c r="BR96" s="128">
        <f t="shared" si="223"/>
        <v>0</v>
      </c>
      <c r="BS96" s="128">
        <f t="shared" si="224"/>
        <v>0</v>
      </c>
      <c r="BT96" s="128">
        <f t="shared" si="225"/>
        <v>0</v>
      </c>
      <c r="BU96" s="128">
        <f t="shared" si="226"/>
        <v>0</v>
      </c>
      <c r="BV96" s="128"/>
      <c r="BW96" s="277">
        <f t="shared" ca="1" si="262"/>
        <v>0</v>
      </c>
      <c r="BX96" s="277">
        <f t="shared" ca="1" si="263"/>
        <v>0</v>
      </c>
      <c r="BY96" s="277">
        <f t="shared" ca="1" si="264"/>
        <v>0</v>
      </c>
      <c r="BZ96" s="277">
        <f t="shared" ca="1" si="265"/>
        <v>0</v>
      </c>
      <c r="CA96" s="277">
        <f t="shared" ca="1" si="266"/>
        <v>0</v>
      </c>
      <c r="CB96" s="277">
        <f t="shared" ca="1" si="267"/>
        <v>0</v>
      </c>
      <c r="CC96" s="277">
        <f t="shared" ca="1" si="268"/>
        <v>0</v>
      </c>
      <c r="CD96" s="128"/>
      <c r="CE96" s="129">
        <f t="shared" si="269"/>
        <v>46</v>
      </c>
      <c r="CF96" s="86">
        <f t="shared" ca="1" si="240"/>
        <v>0</v>
      </c>
      <c r="CG96" s="86">
        <f t="shared" ca="1" si="241"/>
        <v>0</v>
      </c>
      <c r="CH96" s="86">
        <f t="shared" ca="1" si="242"/>
        <v>0</v>
      </c>
      <c r="CI96" s="86">
        <f t="shared" ca="1" si="243"/>
        <v>0</v>
      </c>
      <c r="CJ96" s="86">
        <f t="shared" ca="1" si="244"/>
        <v>0</v>
      </c>
      <c r="CK96" s="86">
        <f t="shared" ca="1" si="245"/>
        <v>0</v>
      </c>
      <c r="CL96" s="86">
        <f t="shared" ca="1" si="246"/>
        <v>0</v>
      </c>
      <c r="CM96" s="87"/>
      <c r="CN96" s="82" t="str">
        <f t="shared" si="227"/>
        <v>EV</v>
      </c>
      <c r="CO96" s="82">
        <f t="shared" ca="1" si="271"/>
        <v>65</v>
      </c>
      <c r="CP96" s="270">
        <f t="shared" ref="CP96:CV104" ca="1" si="273">IF(OR($T96=1,AND($F96=2,$E96=1,$G96=1)),INDIRECT(ADDRESS($CO96,CP$2,1,,$CN96)),0)</f>
        <v>0</v>
      </c>
      <c r="CQ96" s="270">
        <f t="shared" ca="1" si="273"/>
        <v>0</v>
      </c>
      <c r="CR96" s="270">
        <f t="shared" ca="1" si="273"/>
        <v>0</v>
      </c>
      <c r="CS96" s="270">
        <f t="shared" ca="1" si="273"/>
        <v>0</v>
      </c>
      <c r="CT96" s="270">
        <f t="shared" ca="1" si="273"/>
        <v>0</v>
      </c>
      <c r="CU96" s="270">
        <f t="shared" ca="1" si="273"/>
        <v>0</v>
      </c>
      <c r="CV96" s="270">
        <f t="shared" ca="1" si="273"/>
        <v>0</v>
      </c>
      <c r="CW96" s="87"/>
      <c r="CX96" s="86">
        <f t="shared" ca="1" si="228"/>
        <v>0</v>
      </c>
      <c r="CY96" s="86">
        <f t="shared" ca="1" si="229"/>
        <v>0</v>
      </c>
      <c r="CZ96" s="86">
        <f t="shared" ca="1" si="230"/>
        <v>0</v>
      </c>
      <c r="DA96" s="86">
        <f t="shared" ca="1" si="231"/>
        <v>0</v>
      </c>
      <c r="DB96" s="86">
        <f t="shared" ca="1" si="232"/>
        <v>0</v>
      </c>
      <c r="DC96" s="86">
        <f t="shared" ca="1" si="233"/>
        <v>0</v>
      </c>
      <c r="DD96" s="86">
        <f t="shared" ca="1" si="234"/>
        <v>0</v>
      </c>
      <c r="DE96" s="192">
        <f t="shared" si="247"/>
        <v>46</v>
      </c>
      <c r="DF96" s="86">
        <f t="shared" ca="1" si="248"/>
        <v>0</v>
      </c>
      <c r="DG96" s="86">
        <f t="shared" ca="1" si="249"/>
        <v>0</v>
      </c>
      <c r="DH96" s="86">
        <f t="shared" ca="1" si="250"/>
        <v>0</v>
      </c>
      <c r="DI96" s="86">
        <f t="shared" ca="1" si="251"/>
        <v>0</v>
      </c>
      <c r="DJ96" s="86">
        <f t="shared" ca="1" si="252"/>
        <v>0</v>
      </c>
      <c r="DK96" s="86">
        <f t="shared" ca="1" si="253"/>
        <v>0</v>
      </c>
      <c r="DL96" s="86">
        <f t="shared" ca="1" si="254"/>
        <v>0</v>
      </c>
      <c r="FD96" s="22"/>
      <c r="FE96" s="22"/>
    </row>
    <row r="97" spans="2:161" ht="30.25" thickBot="1" x14ac:dyDescent="0.9">
      <c r="B97" s="381" t="str">
        <f>overview_of_services!B95</f>
        <v>EV-E3</v>
      </c>
      <c r="C97" s="246" t="str">
        <f>overview_of_services!C95</f>
        <v>User defined service group 38</v>
      </c>
      <c r="D97" s="249" t="str">
        <f>overview_of_services!D95</f>
        <v>User defined smart ready service 38</v>
      </c>
      <c r="E97" s="268">
        <f>IF($H$2="A",overview_of_services!J95,IF($H$2="B",overview_of_services!K95,overview_of_services!L95))</f>
        <v>0</v>
      </c>
      <c r="F97" s="268">
        <f>IF('Building Information'!$G$55="","",'Building Information'!$G$55)</f>
        <v>0</v>
      </c>
      <c r="G97" s="268">
        <f>overview_of_services!N95</f>
        <v>0</v>
      </c>
      <c r="H97" s="419" t="str">
        <f>IF(overview_of_services!R95="","",overview_of_services!R95)</f>
        <v/>
      </c>
      <c r="I97" s="372">
        <v>1</v>
      </c>
      <c r="J97" s="269"/>
      <c r="K97" s="125">
        <v>1</v>
      </c>
      <c r="L97" s="247">
        <v>0</v>
      </c>
      <c r="M97" s="124">
        <f t="shared" si="211"/>
        <v>0</v>
      </c>
      <c r="N97" s="395" t="str">
        <f>IF(AND(U97=1,NOT(F97=2),OR(J97="",J97&lt;0,J97&gt;AC97,AND(M97&gt;0,OR(L97="",L97&lt;0,L97&gt;AC97)),K97&gt;1,K97&lt;0)),_general!$A$83,"")</f>
        <v/>
      </c>
      <c r="O97" s="56" t="str">
        <f>VLOOKUP($B97,overview_of_services!$B$4:$I$111,4,)</f>
        <v>User defined level 1-0</v>
      </c>
      <c r="P97" s="56" t="str">
        <f>VLOOKUP($B97,overview_of_services!$B$4:$I$111,5,)</f>
        <v>User defined level 1-1</v>
      </c>
      <c r="Q97" s="56" t="str">
        <f>VLOOKUP($B97,overview_of_services!$B$4:$I$111,6,)</f>
        <v>User defined level 1-2</v>
      </c>
      <c r="R97" s="56" t="str">
        <f>VLOOKUP($B97,overview_of_services!$B$4:$I$111,7,)</f>
        <v>User defined level 1-3</v>
      </c>
      <c r="S97" s="56" t="str">
        <f>VLOOKUP($B97,overview_of_services!$B$4:$I$111,8,)</f>
        <v>User defined level 1-4</v>
      </c>
      <c r="T97" s="377">
        <f t="shared" si="255"/>
        <v>0</v>
      </c>
      <c r="U97" s="380">
        <f t="shared" si="256"/>
        <v>0</v>
      </c>
      <c r="X97" s="259"/>
      <c r="Y97" s="260"/>
      <c r="Z97" s="345">
        <f t="shared" si="257"/>
        <v>0</v>
      </c>
      <c r="AA97" s="270">
        <f t="shared" si="258"/>
        <v>0</v>
      </c>
      <c r="AB97" s="270">
        <f t="shared" si="259"/>
        <v>0</v>
      </c>
      <c r="AC97" s="82">
        <f t="shared" si="237"/>
        <v>4</v>
      </c>
      <c r="AD97" s="82">
        <f t="shared" si="212"/>
        <v>0</v>
      </c>
      <c r="AE97" s="76" t="str">
        <f>VLOOKUP($B97,overview_of_services!$B$4:$R$111,$AE$2,FALSE)</f>
        <v>EV</v>
      </c>
      <c r="AF97" s="82">
        <f t="shared" ca="1" si="238"/>
        <v>79</v>
      </c>
      <c r="AG97" s="270">
        <f t="shared" ca="1" si="260"/>
        <v>0</v>
      </c>
      <c r="AH97" s="270">
        <f t="shared" ca="1" si="260"/>
        <v>0</v>
      </c>
      <c r="AI97" s="270">
        <f t="shared" ca="1" si="260"/>
        <v>0</v>
      </c>
      <c r="AJ97" s="270">
        <f t="shared" ca="1" si="260"/>
        <v>0</v>
      </c>
      <c r="AK97" s="270">
        <f t="shared" ca="1" si="260"/>
        <v>0</v>
      </c>
      <c r="AL97" s="270">
        <f t="shared" ca="1" si="260"/>
        <v>0</v>
      </c>
      <c r="AM97" s="270">
        <f t="shared" ca="1" si="260"/>
        <v>0</v>
      </c>
      <c r="AN97" s="270">
        <f t="shared" ca="1" si="239"/>
        <v>79</v>
      </c>
      <c r="AO97" s="270">
        <f t="shared" ca="1" si="261"/>
        <v>0</v>
      </c>
      <c r="AP97" s="270">
        <f t="shared" ca="1" si="261"/>
        <v>0</v>
      </c>
      <c r="AQ97" s="270">
        <f t="shared" ca="1" si="261"/>
        <v>0</v>
      </c>
      <c r="AR97" s="270">
        <f t="shared" ca="1" si="261"/>
        <v>0</v>
      </c>
      <c r="AS97" s="270">
        <f t="shared" ca="1" si="261"/>
        <v>0</v>
      </c>
      <c r="AT97" s="270">
        <f t="shared" ca="1" si="261"/>
        <v>0</v>
      </c>
      <c r="AU97" s="270">
        <f t="shared" ca="1" si="261"/>
        <v>0</v>
      </c>
      <c r="AW97" s="83" t="s">
        <v>1924</v>
      </c>
      <c r="AX97" s="84">
        <f>VLOOKUP(AE97,_general!$A$65:$B$73,2,FALSE)+$AX$4</f>
        <v>40</v>
      </c>
      <c r="AY97" s="85">
        <f t="shared" ca="1" si="235"/>
        <v>0</v>
      </c>
      <c r="AZ97" s="85">
        <f t="shared" ca="1" si="235"/>
        <v>0.05</v>
      </c>
      <c r="BA97" s="85">
        <f t="shared" ca="1" si="235"/>
        <v>0</v>
      </c>
      <c r="BB97" s="85">
        <f t="shared" ref="AY97:BE104" ca="1" si="274">INDIRECT(ADDRESS($AX97,BB$2,1,,"Weightings"))</f>
        <v>0.1</v>
      </c>
      <c r="BC97" s="85">
        <f t="shared" ca="1" si="274"/>
        <v>0</v>
      </c>
      <c r="BD97" s="85">
        <f t="shared" ca="1" si="274"/>
        <v>0</v>
      </c>
      <c r="BE97" s="85">
        <f t="shared" ca="1" si="274"/>
        <v>0.1142857142857143</v>
      </c>
      <c r="BG97" s="128">
        <f t="shared" ca="1" si="213"/>
        <v>0</v>
      </c>
      <c r="BH97" s="128">
        <f t="shared" ca="1" si="214"/>
        <v>0</v>
      </c>
      <c r="BI97" s="128">
        <f t="shared" ca="1" si="215"/>
        <v>0</v>
      </c>
      <c r="BJ97" s="128">
        <f t="shared" ca="1" si="216"/>
        <v>0</v>
      </c>
      <c r="BK97" s="128">
        <f t="shared" ca="1" si="217"/>
        <v>0</v>
      </c>
      <c r="BL97" s="128">
        <f t="shared" ca="1" si="218"/>
        <v>0</v>
      </c>
      <c r="BM97" s="128">
        <f t="shared" ca="1" si="219"/>
        <v>0</v>
      </c>
      <c r="BO97" s="128">
        <f t="shared" si="220"/>
        <v>0</v>
      </c>
      <c r="BP97" s="128">
        <f t="shared" si="221"/>
        <v>0</v>
      </c>
      <c r="BQ97" s="128">
        <f t="shared" si="222"/>
        <v>0</v>
      </c>
      <c r="BR97" s="128">
        <f t="shared" si="223"/>
        <v>0</v>
      </c>
      <c r="BS97" s="128">
        <f t="shared" si="224"/>
        <v>0</v>
      </c>
      <c r="BT97" s="128">
        <f t="shared" si="225"/>
        <v>0</v>
      </c>
      <c r="BU97" s="128">
        <f t="shared" si="226"/>
        <v>0</v>
      </c>
      <c r="BV97" s="128"/>
      <c r="BW97" s="277">
        <f t="shared" ca="1" si="262"/>
        <v>0</v>
      </c>
      <c r="BX97" s="277">
        <f t="shared" ca="1" si="263"/>
        <v>0</v>
      </c>
      <c r="BY97" s="277">
        <f t="shared" ca="1" si="264"/>
        <v>0</v>
      </c>
      <c r="BZ97" s="277">
        <f t="shared" ca="1" si="265"/>
        <v>0</v>
      </c>
      <c r="CA97" s="277">
        <f t="shared" ca="1" si="266"/>
        <v>0</v>
      </c>
      <c r="CB97" s="277">
        <f t="shared" ca="1" si="267"/>
        <v>0</v>
      </c>
      <c r="CC97" s="277">
        <f t="shared" ca="1" si="268"/>
        <v>0</v>
      </c>
      <c r="CD97" s="128"/>
      <c r="CE97" s="129">
        <f t="shared" si="269"/>
        <v>46</v>
      </c>
      <c r="CF97" s="86">
        <f t="shared" ca="1" si="240"/>
        <v>0</v>
      </c>
      <c r="CG97" s="86">
        <f t="shared" ca="1" si="241"/>
        <v>0</v>
      </c>
      <c r="CH97" s="86">
        <f t="shared" ca="1" si="242"/>
        <v>0</v>
      </c>
      <c r="CI97" s="86">
        <f t="shared" ca="1" si="243"/>
        <v>0</v>
      </c>
      <c r="CJ97" s="86">
        <f t="shared" ca="1" si="244"/>
        <v>0</v>
      </c>
      <c r="CK97" s="86">
        <f t="shared" ca="1" si="245"/>
        <v>0</v>
      </c>
      <c r="CL97" s="86">
        <f t="shared" ca="1" si="246"/>
        <v>0</v>
      </c>
      <c r="CM97" s="87"/>
      <c r="CN97" s="82" t="str">
        <f t="shared" si="227"/>
        <v>EV</v>
      </c>
      <c r="CO97" s="82">
        <f t="shared" ca="1" si="271"/>
        <v>79</v>
      </c>
      <c r="CP97" s="270">
        <f t="shared" ca="1" si="273"/>
        <v>0</v>
      </c>
      <c r="CQ97" s="270">
        <f t="shared" ca="1" si="273"/>
        <v>0</v>
      </c>
      <c r="CR97" s="270">
        <f t="shared" ca="1" si="273"/>
        <v>0</v>
      </c>
      <c r="CS97" s="270">
        <f t="shared" ca="1" si="273"/>
        <v>0</v>
      </c>
      <c r="CT97" s="270">
        <f t="shared" ca="1" si="273"/>
        <v>0</v>
      </c>
      <c r="CU97" s="270">
        <f t="shared" ca="1" si="273"/>
        <v>0</v>
      </c>
      <c r="CV97" s="270">
        <f t="shared" ca="1" si="273"/>
        <v>0</v>
      </c>
      <c r="CW97" s="87"/>
      <c r="CX97" s="86">
        <f t="shared" ca="1" si="228"/>
        <v>0</v>
      </c>
      <c r="CY97" s="86">
        <f t="shared" ca="1" si="229"/>
        <v>0</v>
      </c>
      <c r="CZ97" s="86">
        <f t="shared" ca="1" si="230"/>
        <v>0</v>
      </c>
      <c r="DA97" s="86">
        <f t="shared" ca="1" si="231"/>
        <v>0</v>
      </c>
      <c r="DB97" s="86">
        <f t="shared" ca="1" si="232"/>
        <v>0</v>
      </c>
      <c r="DC97" s="86">
        <f t="shared" ca="1" si="233"/>
        <v>0</v>
      </c>
      <c r="DD97" s="86">
        <f t="shared" ca="1" si="234"/>
        <v>0</v>
      </c>
      <c r="DE97" s="192">
        <f t="shared" si="247"/>
        <v>46</v>
      </c>
      <c r="DF97" s="86">
        <f t="shared" ca="1" si="248"/>
        <v>0</v>
      </c>
      <c r="DG97" s="86">
        <f t="shared" ca="1" si="249"/>
        <v>0</v>
      </c>
      <c r="DH97" s="86">
        <f t="shared" ca="1" si="250"/>
        <v>0</v>
      </c>
      <c r="DI97" s="86">
        <f t="shared" ca="1" si="251"/>
        <v>0</v>
      </c>
      <c r="DJ97" s="86">
        <f t="shared" ca="1" si="252"/>
        <v>0</v>
      </c>
      <c r="DK97" s="86">
        <f t="shared" ca="1" si="253"/>
        <v>0</v>
      </c>
      <c r="DL97" s="86">
        <f t="shared" ca="1" si="254"/>
        <v>0</v>
      </c>
      <c r="FD97" s="22"/>
      <c r="FE97" s="22"/>
    </row>
    <row r="98" spans="2:161" ht="30.25" thickBot="1" x14ac:dyDescent="0.9">
      <c r="B98" s="381" t="str">
        <f>overview_of_services!B96</f>
        <v>EV-E4</v>
      </c>
      <c r="C98" s="246" t="str">
        <f>overview_of_services!C96</f>
        <v>User defined service group 39</v>
      </c>
      <c r="D98" s="249" t="str">
        <f>overview_of_services!D96</f>
        <v>User defined smart ready service 39</v>
      </c>
      <c r="E98" s="268">
        <f>IF($H$2="A",overview_of_services!J96,IF($H$2="B",overview_of_services!K96,overview_of_services!L96))</f>
        <v>0</v>
      </c>
      <c r="F98" s="268">
        <f>IF('Building Information'!$G$55="","",'Building Information'!$G$55)</f>
        <v>0</v>
      </c>
      <c r="G98" s="268">
        <f>overview_of_services!N96</f>
        <v>0</v>
      </c>
      <c r="H98" s="419" t="str">
        <f>IF(overview_of_services!R96="","",overview_of_services!R96)</f>
        <v/>
      </c>
      <c r="I98" s="372">
        <v>1</v>
      </c>
      <c r="J98" s="269"/>
      <c r="K98" s="125">
        <v>1</v>
      </c>
      <c r="L98" s="247">
        <v>0</v>
      </c>
      <c r="M98" s="124">
        <f t="shared" si="211"/>
        <v>0</v>
      </c>
      <c r="N98" s="395" t="str">
        <f>IF(AND(U98=1,NOT(F98=2),OR(J98="",J98&lt;0,J98&gt;AC98,AND(M98&gt;0,OR(L98="",L98&lt;0,L98&gt;AC98)),K98&gt;1,K98&lt;0)),_general!$A$83,"")</f>
        <v/>
      </c>
      <c r="O98" s="56" t="str">
        <f>VLOOKUP($B98,overview_of_services!$B$4:$I$111,4,)</f>
        <v>User defined level 1-0</v>
      </c>
      <c r="P98" s="56" t="str">
        <f>VLOOKUP($B98,overview_of_services!$B$4:$I$111,5,)</f>
        <v>User defined level 1-1</v>
      </c>
      <c r="Q98" s="56" t="str">
        <f>VLOOKUP($B98,overview_of_services!$B$4:$I$111,6,)</f>
        <v>User defined level 1-2</v>
      </c>
      <c r="R98" s="56" t="str">
        <f>VLOOKUP($B98,overview_of_services!$B$4:$I$111,7,)</f>
        <v>User defined level 1-3</v>
      </c>
      <c r="S98" s="56" t="str">
        <f>VLOOKUP($B98,overview_of_services!$B$4:$I$111,8,)</f>
        <v>User defined level 1-4</v>
      </c>
      <c r="T98" s="377">
        <f t="shared" si="255"/>
        <v>0</v>
      </c>
      <c r="U98" s="380">
        <f t="shared" si="256"/>
        <v>0</v>
      </c>
      <c r="X98" s="259"/>
      <c r="Y98" s="260"/>
      <c r="Z98" s="345">
        <f t="shared" si="257"/>
        <v>0</v>
      </c>
      <c r="AA98" s="270">
        <f t="shared" si="258"/>
        <v>0</v>
      </c>
      <c r="AB98" s="270">
        <f t="shared" si="259"/>
        <v>0</v>
      </c>
      <c r="AC98" s="82">
        <f t="shared" si="237"/>
        <v>4</v>
      </c>
      <c r="AD98" s="82">
        <f t="shared" si="212"/>
        <v>0</v>
      </c>
      <c r="AE98" s="76" t="str">
        <f>VLOOKUP($B98,overview_of_services!$B$4:$R$111,$AE$2,FALSE)</f>
        <v>EV</v>
      </c>
      <c r="AF98" s="82">
        <f t="shared" ca="1" si="238"/>
        <v>93</v>
      </c>
      <c r="AG98" s="270">
        <f t="shared" ca="1" si="260"/>
        <v>0</v>
      </c>
      <c r="AH98" s="270">
        <f t="shared" ca="1" si="260"/>
        <v>0</v>
      </c>
      <c r="AI98" s="270">
        <f t="shared" ca="1" si="260"/>
        <v>0</v>
      </c>
      <c r="AJ98" s="270">
        <f t="shared" ca="1" si="260"/>
        <v>0</v>
      </c>
      <c r="AK98" s="270">
        <f t="shared" ca="1" si="260"/>
        <v>0</v>
      </c>
      <c r="AL98" s="270">
        <f t="shared" ca="1" si="260"/>
        <v>0</v>
      </c>
      <c r="AM98" s="270">
        <f t="shared" ca="1" si="260"/>
        <v>0</v>
      </c>
      <c r="AN98" s="270">
        <f t="shared" ca="1" si="239"/>
        <v>93</v>
      </c>
      <c r="AO98" s="270">
        <f t="shared" ca="1" si="261"/>
        <v>0</v>
      </c>
      <c r="AP98" s="270">
        <f t="shared" ca="1" si="261"/>
        <v>0</v>
      </c>
      <c r="AQ98" s="270">
        <f t="shared" ca="1" si="261"/>
        <v>0</v>
      </c>
      <c r="AR98" s="270">
        <f t="shared" ca="1" si="261"/>
        <v>0</v>
      </c>
      <c r="AS98" s="270">
        <f t="shared" ca="1" si="261"/>
        <v>0</v>
      </c>
      <c r="AT98" s="270">
        <f t="shared" ca="1" si="261"/>
        <v>0</v>
      </c>
      <c r="AU98" s="270">
        <f t="shared" ca="1" si="261"/>
        <v>0</v>
      </c>
      <c r="AW98" s="83" t="s">
        <v>1924</v>
      </c>
      <c r="AX98" s="84">
        <f>VLOOKUP(AE98,_general!$A$65:$B$73,2,FALSE)+$AX$4</f>
        <v>40</v>
      </c>
      <c r="AY98" s="85">
        <f t="shared" ca="1" si="274"/>
        <v>0</v>
      </c>
      <c r="AZ98" s="85">
        <f t="shared" ca="1" si="274"/>
        <v>0.05</v>
      </c>
      <c r="BA98" s="85">
        <f t="shared" ca="1" si="274"/>
        <v>0</v>
      </c>
      <c r="BB98" s="85">
        <f t="shared" ca="1" si="274"/>
        <v>0.1</v>
      </c>
      <c r="BC98" s="85">
        <f t="shared" ca="1" si="274"/>
        <v>0</v>
      </c>
      <c r="BD98" s="85">
        <f t="shared" ca="1" si="274"/>
        <v>0</v>
      </c>
      <c r="BE98" s="85">
        <f t="shared" ca="1" si="274"/>
        <v>0.1142857142857143</v>
      </c>
      <c r="BG98" s="128">
        <f t="shared" ca="1" si="213"/>
        <v>0</v>
      </c>
      <c r="BH98" s="128">
        <f t="shared" ca="1" si="214"/>
        <v>0</v>
      </c>
      <c r="BI98" s="128">
        <f t="shared" ca="1" si="215"/>
        <v>0</v>
      </c>
      <c r="BJ98" s="128">
        <f t="shared" ca="1" si="216"/>
        <v>0</v>
      </c>
      <c r="BK98" s="128">
        <f t="shared" ca="1" si="217"/>
        <v>0</v>
      </c>
      <c r="BL98" s="128">
        <f t="shared" ca="1" si="218"/>
        <v>0</v>
      </c>
      <c r="BM98" s="128">
        <f t="shared" ca="1" si="219"/>
        <v>0</v>
      </c>
      <c r="BO98" s="128">
        <f t="shared" si="220"/>
        <v>0</v>
      </c>
      <c r="BP98" s="128">
        <f t="shared" si="221"/>
        <v>0</v>
      </c>
      <c r="BQ98" s="128">
        <f t="shared" si="222"/>
        <v>0</v>
      </c>
      <c r="BR98" s="128">
        <f t="shared" si="223"/>
        <v>0</v>
      </c>
      <c r="BS98" s="128">
        <f t="shared" si="224"/>
        <v>0</v>
      </c>
      <c r="BT98" s="128">
        <f t="shared" si="225"/>
        <v>0</v>
      </c>
      <c r="BU98" s="128">
        <f t="shared" si="226"/>
        <v>0</v>
      </c>
      <c r="BV98" s="128"/>
      <c r="BW98" s="277">
        <f t="shared" ca="1" si="262"/>
        <v>0</v>
      </c>
      <c r="BX98" s="277">
        <f t="shared" ca="1" si="263"/>
        <v>0</v>
      </c>
      <c r="BY98" s="277">
        <f t="shared" ca="1" si="264"/>
        <v>0</v>
      </c>
      <c r="BZ98" s="277">
        <f t="shared" ca="1" si="265"/>
        <v>0</v>
      </c>
      <c r="CA98" s="277">
        <f t="shared" ca="1" si="266"/>
        <v>0</v>
      </c>
      <c r="CB98" s="277">
        <f t="shared" ca="1" si="267"/>
        <v>0</v>
      </c>
      <c r="CC98" s="277">
        <f t="shared" ca="1" si="268"/>
        <v>0</v>
      </c>
      <c r="CD98" s="128"/>
      <c r="CE98" s="129">
        <f t="shared" si="269"/>
        <v>46</v>
      </c>
      <c r="CF98" s="86">
        <f t="shared" ca="1" si="240"/>
        <v>0</v>
      </c>
      <c r="CG98" s="86">
        <f t="shared" ca="1" si="241"/>
        <v>0</v>
      </c>
      <c r="CH98" s="86">
        <f t="shared" ca="1" si="242"/>
        <v>0</v>
      </c>
      <c r="CI98" s="86">
        <f t="shared" ca="1" si="243"/>
        <v>0</v>
      </c>
      <c r="CJ98" s="86">
        <f t="shared" ca="1" si="244"/>
        <v>0</v>
      </c>
      <c r="CK98" s="86">
        <f t="shared" ca="1" si="245"/>
        <v>0</v>
      </c>
      <c r="CL98" s="86">
        <f t="shared" ca="1" si="246"/>
        <v>0</v>
      </c>
      <c r="CM98" s="87"/>
      <c r="CN98" s="82" t="str">
        <f t="shared" si="227"/>
        <v>EV</v>
      </c>
      <c r="CO98" s="82">
        <f t="shared" ca="1" si="271"/>
        <v>93</v>
      </c>
      <c r="CP98" s="270">
        <f t="shared" ca="1" si="273"/>
        <v>0</v>
      </c>
      <c r="CQ98" s="270">
        <f t="shared" ca="1" si="273"/>
        <v>0</v>
      </c>
      <c r="CR98" s="270">
        <f t="shared" ca="1" si="273"/>
        <v>0</v>
      </c>
      <c r="CS98" s="270">
        <f t="shared" ca="1" si="273"/>
        <v>0</v>
      </c>
      <c r="CT98" s="270">
        <f t="shared" ca="1" si="273"/>
        <v>0</v>
      </c>
      <c r="CU98" s="270">
        <f t="shared" ca="1" si="273"/>
        <v>0</v>
      </c>
      <c r="CV98" s="270">
        <f t="shared" ca="1" si="273"/>
        <v>0</v>
      </c>
      <c r="CW98" s="87"/>
      <c r="CX98" s="86">
        <f t="shared" ca="1" si="228"/>
        <v>0</v>
      </c>
      <c r="CY98" s="86">
        <f t="shared" ca="1" si="229"/>
        <v>0</v>
      </c>
      <c r="CZ98" s="86">
        <f t="shared" ca="1" si="230"/>
        <v>0</v>
      </c>
      <c r="DA98" s="86">
        <f t="shared" ca="1" si="231"/>
        <v>0</v>
      </c>
      <c r="DB98" s="86">
        <f t="shared" ca="1" si="232"/>
        <v>0</v>
      </c>
      <c r="DC98" s="86">
        <f t="shared" ca="1" si="233"/>
        <v>0</v>
      </c>
      <c r="DD98" s="86">
        <f t="shared" ca="1" si="234"/>
        <v>0</v>
      </c>
      <c r="DE98" s="192">
        <f t="shared" si="247"/>
        <v>46</v>
      </c>
      <c r="DF98" s="86">
        <f t="shared" ca="1" si="248"/>
        <v>0</v>
      </c>
      <c r="DG98" s="86">
        <f t="shared" ca="1" si="249"/>
        <v>0</v>
      </c>
      <c r="DH98" s="86">
        <f t="shared" ca="1" si="250"/>
        <v>0</v>
      </c>
      <c r="DI98" s="86">
        <f t="shared" ca="1" si="251"/>
        <v>0</v>
      </c>
      <c r="DJ98" s="86">
        <f t="shared" ca="1" si="252"/>
        <v>0</v>
      </c>
      <c r="DK98" s="86">
        <f t="shared" ca="1" si="253"/>
        <v>0</v>
      </c>
      <c r="DL98" s="86">
        <f t="shared" ca="1" si="254"/>
        <v>0</v>
      </c>
      <c r="FD98" s="22"/>
      <c r="FE98" s="22"/>
    </row>
    <row r="99" spans="2:161" ht="30.25" thickBot="1" x14ac:dyDescent="0.9">
      <c r="B99" s="381" t="str">
        <f>overview_of_services!B97</f>
        <v>EV-E5</v>
      </c>
      <c r="C99" s="246" t="str">
        <f>overview_of_services!C97</f>
        <v>User defined service group 40</v>
      </c>
      <c r="D99" s="249" t="str">
        <f>overview_of_services!D97</f>
        <v>User defined smart ready service 40</v>
      </c>
      <c r="E99" s="268">
        <f>IF($H$2="A",overview_of_services!J97,IF($H$2="B",overview_of_services!K97,overview_of_services!L97))</f>
        <v>0</v>
      </c>
      <c r="F99" s="268">
        <f>IF('Building Information'!$G$55="","",'Building Information'!$G$55)</f>
        <v>0</v>
      </c>
      <c r="G99" s="268">
        <f>overview_of_services!N97</f>
        <v>0</v>
      </c>
      <c r="H99" s="419" t="str">
        <f>IF(overview_of_services!R97="","",overview_of_services!R97)</f>
        <v/>
      </c>
      <c r="I99" s="372">
        <v>1</v>
      </c>
      <c r="J99" s="269"/>
      <c r="K99" s="125">
        <v>1</v>
      </c>
      <c r="L99" s="247">
        <v>0</v>
      </c>
      <c r="M99" s="124">
        <f t="shared" si="211"/>
        <v>0</v>
      </c>
      <c r="N99" s="395" t="str">
        <f>IF(AND(U99=1,NOT(F99=2),OR(J99="",J99&lt;0,J99&gt;AC99,AND(M99&gt;0,OR(L99="",L99&lt;0,L99&gt;AC99)),K99&gt;1,K99&lt;0)),_general!$A$83,"")</f>
        <v/>
      </c>
      <c r="O99" s="56" t="str">
        <f>VLOOKUP($B99,overview_of_services!$B$4:$I$111,4,)</f>
        <v>User defined level 1-0</v>
      </c>
      <c r="P99" s="56" t="str">
        <f>VLOOKUP($B99,overview_of_services!$B$4:$I$111,5,)</f>
        <v>User defined level 1-1</v>
      </c>
      <c r="Q99" s="56" t="str">
        <f>VLOOKUP($B99,overview_of_services!$B$4:$I$111,6,)</f>
        <v>User defined level 1-2</v>
      </c>
      <c r="R99" s="56" t="str">
        <f>VLOOKUP($B99,overview_of_services!$B$4:$I$111,7,)</f>
        <v>User defined level 1-3</v>
      </c>
      <c r="S99" s="56" t="str">
        <f>VLOOKUP($B99,overview_of_services!$B$4:$I$111,8,)</f>
        <v>User defined level 1-4</v>
      </c>
      <c r="T99" s="377">
        <f t="shared" si="255"/>
        <v>0</v>
      </c>
      <c r="U99" s="380">
        <f t="shared" si="256"/>
        <v>0</v>
      </c>
      <c r="X99" s="259"/>
      <c r="Y99" s="260"/>
      <c r="Z99" s="345">
        <f t="shared" si="257"/>
        <v>0</v>
      </c>
      <c r="AA99" s="270">
        <f t="shared" si="258"/>
        <v>0</v>
      </c>
      <c r="AB99" s="270">
        <f t="shared" si="259"/>
        <v>0</v>
      </c>
      <c r="AC99" s="82">
        <f t="shared" si="237"/>
        <v>4</v>
      </c>
      <c r="AD99" s="82">
        <f t="shared" si="212"/>
        <v>0</v>
      </c>
      <c r="AE99" s="76" t="str">
        <f>VLOOKUP($B99,overview_of_services!$B$4:$R$111,$AE$2,FALSE)</f>
        <v>EV</v>
      </c>
      <c r="AF99" s="82">
        <f t="shared" ca="1" si="238"/>
        <v>107</v>
      </c>
      <c r="AG99" s="270">
        <f t="shared" ca="1" si="260"/>
        <v>0</v>
      </c>
      <c r="AH99" s="270">
        <f t="shared" ca="1" si="260"/>
        <v>0</v>
      </c>
      <c r="AI99" s="270">
        <f t="shared" ca="1" si="260"/>
        <v>0</v>
      </c>
      <c r="AJ99" s="270">
        <f t="shared" ca="1" si="260"/>
        <v>0</v>
      </c>
      <c r="AK99" s="270">
        <f t="shared" ca="1" si="260"/>
        <v>0</v>
      </c>
      <c r="AL99" s="270">
        <f t="shared" ca="1" si="260"/>
        <v>0</v>
      </c>
      <c r="AM99" s="270">
        <f t="shared" ca="1" si="260"/>
        <v>0</v>
      </c>
      <c r="AN99" s="270">
        <f t="shared" ca="1" si="239"/>
        <v>107</v>
      </c>
      <c r="AO99" s="270">
        <f t="shared" ca="1" si="261"/>
        <v>0</v>
      </c>
      <c r="AP99" s="270">
        <f t="shared" ca="1" si="261"/>
        <v>0</v>
      </c>
      <c r="AQ99" s="270">
        <f t="shared" ca="1" si="261"/>
        <v>0</v>
      </c>
      <c r="AR99" s="270">
        <f t="shared" ca="1" si="261"/>
        <v>0</v>
      </c>
      <c r="AS99" s="270">
        <f t="shared" ca="1" si="261"/>
        <v>0</v>
      </c>
      <c r="AT99" s="270">
        <f t="shared" ca="1" si="261"/>
        <v>0</v>
      </c>
      <c r="AU99" s="270">
        <f t="shared" ca="1" si="261"/>
        <v>0</v>
      </c>
      <c r="AW99" s="83" t="s">
        <v>1924</v>
      </c>
      <c r="AX99" s="84">
        <f>VLOOKUP(AE99,_general!$A$65:$B$73,2,FALSE)+$AX$4</f>
        <v>40</v>
      </c>
      <c r="AY99" s="85">
        <f t="shared" ca="1" si="274"/>
        <v>0</v>
      </c>
      <c r="AZ99" s="85">
        <f t="shared" ca="1" si="274"/>
        <v>0.05</v>
      </c>
      <c r="BA99" s="85">
        <f t="shared" ca="1" si="274"/>
        <v>0</v>
      </c>
      <c r="BB99" s="85">
        <f t="shared" ca="1" si="274"/>
        <v>0.1</v>
      </c>
      <c r="BC99" s="85">
        <f t="shared" ca="1" si="274"/>
        <v>0</v>
      </c>
      <c r="BD99" s="85">
        <f t="shared" ca="1" si="274"/>
        <v>0</v>
      </c>
      <c r="BE99" s="85">
        <f t="shared" ca="1" si="274"/>
        <v>0.1142857142857143</v>
      </c>
      <c r="BG99" s="128">
        <f t="shared" ca="1" si="213"/>
        <v>0</v>
      </c>
      <c r="BH99" s="128">
        <f t="shared" ca="1" si="214"/>
        <v>0</v>
      </c>
      <c r="BI99" s="128">
        <f t="shared" ca="1" si="215"/>
        <v>0</v>
      </c>
      <c r="BJ99" s="128">
        <f t="shared" ca="1" si="216"/>
        <v>0</v>
      </c>
      <c r="BK99" s="128">
        <f t="shared" ca="1" si="217"/>
        <v>0</v>
      </c>
      <c r="BL99" s="128">
        <f t="shared" ca="1" si="218"/>
        <v>0</v>
      </c>
      <c r="BM99" s="128">
        <f t="shared" ca="1" si="219"/>
        <v>0</v>
      </c>
      <c r="BO99" s="128">
        <f t="shared" si="220"/>
        <v>0</v>
      </c>
      <c r="BP99" s="128">
        <f t="shared" si="221"/>
        <v>0</v>
      </c>
      <c r="BQ99" s="128">
        <f t="shared" si="222"/>
        <v>0</v>
      </c>
      <c r="BR99" s="128">
        <f t="shared" si="223"/>
        <v>0</v>
      </c>
      <c r="BS99" s="128">
        <f t="shared" si="224"/>
        <v>0</v>
      </c>
      <c r="BT99" s="128">
        <f t="shared" si="225"/>
        <v>0</v>
      </c>
      <c r="BU99" s="128">
        <f t="shared" si="226"/>
        <v>0</v>
      </c>
      <c r="BV99" s="128"/>
      <c r="BW99" s="277">
        <f t="shared" ca="1" si="262"/>
        <v>0</v>
      </c>
      <c r="BX99" s="277">
        <f t="shared" ca="1" si="263"/>
        <v>0</v>
      </c>
      <c r="BY99" s="277">
        <f t="shared" ca="1" si="264"/>
        <v>0</v>
      </c>
      <c r="BZ99" s="277">
        <f t="shared" ca="1" si="265"/>
        <v>0</v>
      </c>
      <c r="CA99" s="277">
        <f t="shared" ca="1" si="266"/>
        <v>0</v>
      </c>
      <c r="CB99" s="277">
        <f t="shared" ca="1" si="267"/>
        <v>0</v>
      </c>
      <c r="CC99" s="277">
        <f t="shared" ca="1" si="268"/>
        <v>0</v>
      </c>
      <c r="CD99" s="128"/>
      <c r="CE99" s="129">
        <f t="shared" si="269"/>
        <v>46</v>
      </c>
      <c r="CF99" s="86">
        <f t="shared" ca="1" si="240"/>
        <v>0</v>
      </c>
      <c r="CG99" s="86">
        <f t="shared" ca="1" si="241"/>
        <v>0</v>
      </c>
      <c r="CH99" s="86">
        <f t="shared" ca="1" si="242"/>
        <v>0</v>
      </c>
      <c r="CI99" s="86">
        <f t="shared" ca="1" si="243"/>
        <v>0</v>
      </c>
      <c r="CJ99" s="86">
        <f t="shared" ca="1" si="244"/>
        <v>0</v>
      </c>
      <c r="CK99" s="86">
        <f t="shared" ca="1" si="245"/>
        <v>0</v>
      </c>
      <c r="CL99" s="86">
        <f t="shared" ca="1" si="246"/>
        <v>0</v>
      </c>
      <c r="CM99" s="87"/>
      <c r="CN99" s="82" t="str">
        <f t="shared" si="227"/>
        <v>EV</v>
      </c>
      <c r="CO99" s="82">
        <f t="shared" ca="1" si="271"/>
        <v>107</v>
      </c>
      <c r="CP99" s="270">
        <f t="shared" ca="1" si="273"/>
        <v>0</v>
      </c>
      <c r="CQ99" s="270">
        <f t="shared" ca="1" si="273"/>
        <v>0</v>
      </c>
      <c r="CR99" s="270">
        <f t="shared" ca="1" si="273"/>
        <v>0</v>
      </c>
      <c r="CS99" s="270">
        <f t="shared" ca="1" si="273"/>
        <v>0</v>
      </c>
      <c r="CT99" s="270">
        <f t="shared" ca="1" si="273"/>
        <v>0</v>
      </c>
      <c r="CU99" s="270">
        <f t="shared" ca="1" si="273"/>
        <v>0</v>
      </c>
      <c r="CV99" s="270">
        <f t="shared" ca="1" si="273"/>
        <v>0</v>
      </c>
      <c r="CW99" s="87"/>
      <c r="CX99" s="86">
        <f t="shared" ca="1" si="228"/>
        <v>0</v>
      </c>
      <c r="CY99" s="86">
        <f t="shared" ca="1" si="229"/>
        <v>0</v>
      </c>
      <c r="CZ99" s="86">
        <f t="shared" ca="1" si="230"/>
        <v>0</v>
      </c>
      <c r="DA99" s="86">
        <f t="shared" ca="1" si="231"/>
        <v>0</v>
      </c>
      <c r="DB99" s="86">
        <f t="shared" ca="1" si="232"/>
        <v>0</v>
      </c>
      <c r="DC99" s="86">
        <f t="shared" ca="1" si="233"/>
        <v>0</v>
      </c>
      <c r="DD99" s="86">
        <f t="shared" ca="1" si="234"/>
        <v>0</v>
      </c>
      <c r="DE99" s="192">
        <f t="shared" si="247"/>
        <v>46</v>
      </c>
      <c r="DF99" s="86">
        <f t="shared" ca="1" si="248"/>
        <v>0</v>
      </c>
      <c r="DG99" s="86">
        <f t="shared" ca="1" si="249"/>
        <v>0</v>
      </c>
      <c r="DH99" s="86">
        <f t="shared" ca="1" si="250"/>
        <v>0</v>
      </c>
      <c r="DI99" s="86">
        <f t="shared" ca="1" si="251"/>
        <v>0</v>
      </c>
      <c r="DJ99" s="86">
        <f t="shared" ca="1" si="252"/>
        <v>0</v>
      </c>
      <c r="DK99" s="86">
        <f t="shared" ca="1" si="253"/>
        <v>0</v>
      </c>
      <c r="DL99" s="86">
        <f t="shared" ca="1" si="254"/>
        <v>0</v>
      </c>
      <c r="FD99" s="22"/>
      <c r="FE99" s="22"/>
    </row>
    <row r="100" spans="2:161" ht="30.25" thickBot="1" x14ac:dyDescent="0.9">
      <c r="B100" s="382" t="str">
        <f>overview_of_services!B98</f>
        <v>MC-E1</v>
      </c>
      <c r="C100" s="246" t="str">
        <f>overview_of_services!C98</f>
        <v>User defined service group 41</v>
      </c>
      <c r="D100" s="249" t="str">
        <f>overview_of_services!D98</f>
        <v>User defined smart ready service 41</v>
      </c>
      <c r="E100" s="268">
        <f>IF($H$2="A",overview_of_services!J98,IF($H$2="B",overview_of_services!K98,overview_of_services!L98))</f>
        <v>0</v>
      </c>
      <c r="F100" s="268">
        <f>IF('Building Information'!$G$56="","",'Building Information'!$G$56)</f>
        <v>1</v>
      </c>
      <c r="G100" s="268">
        <f>overview_of_services!N98</f>
        <v>0</v>
      </c>
      <c r="H100" s="419" t="str">
        <f>IF(overview_of_services!R98="","",overview_of_services!R98)</f>
        <v/>
      </c>
      <c r="I100" s="372">
        <v>1</v>
      </c>
      <c r="J100" s="269"/>
      <c r="K100" s="125">
        <v>1</v>
      </c>
      <c r="L100" s="247">
        <v>0</v>
      </c>
      <c r="M100" s="124">
        <f t="shared" si="211"/>
        <v>0</v>
      </c>
      <c r="N100" s="395" t="str">
        <f>IF(AND(U100=1,NOT(F100=2),OR(J100="",J100&lt;0,J100&gt;AC100,AND(M100&gt;0,OR(L100="",L100&lt;0,L100&gt;AC100)),K100&gt;1,K100&lt;0)),_general!$A$83,"")</f>
        <v/>
      </c>
      <c r="O100" s="56" t="str">
        <f>VLOOKUP($B100,overview_of_services!$B$4:$I$111,4,)</f>
        <v>User defined level 1-0</v>
      </c>
      <c r="P100" s="56" t="str">
        <f>VLOOKUP($B100,overview_of_services!$B$4:$I$111,5,)</f>
        <v>User defined level 1-1</v>
      </c>
      <c r="Q100" s="56" t="str">
        <f>VLOOKUP($B100,overview_of_services!$B$4:$I$111,6,)</f>
        <v>User defined level 1-2</v>
      </c>
      <c r="R100" s="56" t="str">
        <f>VLOOKUP($B100,overview_of_services!$B$4:$I$111,7,)</f>
        <v>User defined level 1-3</v>
      </c>
      <c r="S100" s="56" t="str">
        <f>VLOOKUP($B100,overview_of_services!$B$4:$I$111,8,)</f>
        <v>User defined level 1-4</v>
      </c>
      <c r="T100" s="377">
        <f t="shared" si="255"/>
        <v>0</v>
      </c>
      <c r="U100" s="380">
        <f t="shared" si="256"/>
        <v>0</v>
      </c>
      <c r="X100" s="259"/>
      <c r="Y100" s="260"/>
      <c r="Z100" s="345">
        <f t="shared" si="257"/>
        <v>0</v>
      </c>
      <c r="AA100" s="270">
        <f t="shared" si="258"/>
        <v>0</v>
      </c>
      <c r="AB100" s="270">
        <f t="shared" si="259"/>
        <v>0</v>
      </c>
      <c r="AC100" s="82">
        <f t="shared" si="237"/>
        <v>4</v>
      </c>
      <c r="AD100" s="82">
        <f t="shared" si="212"/>
        <v>0</v>
      </c>
      <c r="AE100" s="76" t="str">
        <f>VLOOKUP($B100,overview_of_services!$B$4:$R$111,$AE$2,FALSE)</f>
        <v>MC</v>
      </c>
      <c r="AF100" s="82">
        <f t="shared" ca="1" si="238"/>
        <v>128</v>
      </c>
      <c r="AG100" s="270">
        <f t="shared" ca="1" si="260"/>
        <v>0</v>
      </c>
      <c r="AH100" s="270">
        <f t="shared" ca="1" si="260"/>
        <v>0</v>
      </c>
      <c r="AI100" s="270">
        <f t="shared" ca="1" si="260"/>
        <v>0</v>
      </c>
      <c r="AJ100" s="270">
        <f t="shared" ca="1" si="260"/>
        <v>0</v>
      </c>
      <c r="AK100" s="270">
        <f t="shared" ca="1" si="260"/>
        <v>0</v>
      </c>
      <c r="AL100" s="270">
        <f t="shared" ca="1" si="260"/>
        <v>0</v>
      </c>
      <c r="AM100" s="270">
        <f t="shared" ca="1" si="260"/>
        <v>0</v>
      </c>
      <c r="AN100" s="270">
        <f t="shared" ca="1" si="239"/>
        <v>128</v>
      </c>
      <c r="AO100" s="270">
        <f t="shared" ca="1" si="261"/>
        <v>0</v>
      </c>
      <c r="AP100" s="270">
        <f t="shared" ca="1" si="261"/>
        <v>0</v>
      </c>
      <c r="AQ100" s="270">
        <f t="shared" ca="1" si="261"/>
        <v>0</v>
      </c>
      <c r="AR100" s="270">
        <f t="shared" ca="1" si="261"/>
        <v>0</v>
      </c>
      <c r="AS100" s="270">
        <f t="shared" ca="1" si="261"/>
        <v>0</v>
      </c>
      <c r="AT100" s="270">
        <f t="shared" ca="1" si="261"/>
        <v>0</v>
      </c>
      <c r="AU100" s="270">
        <f t="shared" ca="1" si="261"/>
        <v>0</v>
      </c>
      <c r="AW100" s="83" t="s">
        <v>1924</v>
      </c>
      <c r="AX100" s="84">
        <f>VLOOKUP(AE100,_general!$A$65:$B$73,2,FALSE)+$AX$4</f>
        <v>41</v>
      </c>
      <c r="AY100" s="85">
        <f t="shared" ca="1" si="274"/>
        <v>0.2</v>
      </c>
      <c r="AZ100" s="85">
        <f t="shared" ca="1" si="274"/>
        <v>0.2</v>
      </c>
      <c r="BA100" s="85">
        <f t="shared" ca="1" si="274"/>
        <v>0.2</v>
      </c>
      <c r="BB100" s="85">
        <f t="shared" ca="1" si="274"/>
        <v>0.2</v>
      </c>
      <c r="BC100" s="85">
        <f t="shared" ca="1" si="274"/>
        <v>0.2</v>
      </c>
      <c r="BD100" s="85">
        <f t="shared" ca="1" si="274"/>
        <v>0.2</v>
      </c>
      <c r="BE100" s="85">
        <f t="shared" ca="1" si="274"/>
        <v>0.2</v>
      </c>
      <c r="BG100" s="128">
        <f t="shared" ca="1" si="213"/>
        <v>0</v>
      </c>
      <c r="BH100" s="128">
        <f t="shared" ca="1" si="214"/>
        <v>0</v>
      </c>
      <c r="BI100" s="128">
        <f t="shared" ca="1" si="215"/>
        <v>0</v>
      </c>
      <c r="BJ100" s="128">
        <f t="shared" ca="1" si="216"/>
        <v>0</v>
      </c>
      <c r="BK100" s="128">
        <f t="shared" ca="1" si="217"/>
        <v>0</v>
      </c>
      <c r="BL100" s="128">
        <f t="shared" ca="1" si="218"/>
        <v>0</v>
      </c>
      <c r="BM100" s="128">
        <f t="shared" ca="1" si="219"/>
        <v>0</v>
      </c>
      <c r="BO100" s="128">
        <f t="shared" si="220"/>
        <v>0</v>
      </c>
      <c r="BP100" s="128">
        <f t="shared" si="221"/>
        <v>0</v>
      </c>
      <c r="BQ100" s="128">
        <f t="shared" si="222"/>
        <v>0</v>
      </c>
      <c r="BR100" s="128">
        <f t="shared" si="223"/>
        <v>0</v>
      </c>
      <c r="BS100" s="128">
        <f t="shared" si="224"/>
        <v>0</v>
      </c>
      <c r="BT100" s="128">
        <f t="shared" si="225"/>
        <v>0</v>
      </c>
      <c r="BU100" s="128">
        <f t="shared" si="226"/>
        <v>0</v>
      </c>
      <c r="BV100" s="128"/>
      <c r="BW100" s="277">
        <f t="shared" ca="1" si="262"/>
        <v>0</v>
      </c>
      <c r="BX100" s="277">
        <f t="shared" ca="1" si="263"/>
        <v>0</v>
      </c>
      <c r="BY100" s="277">
        <f t="shared" ca="1" si="264"/>
        <v>0</v>
      </c>
      <c r="BZ100" s="277">
        <f t="shared" ca="1" si="265"/>
        <v>0</v>
      </c>
      <c r="CA100" s="277">
        <f t="shared" ca="1" si="266"/>
        <v>0</v>
      </c>
      <c r="CB100" s="277">
        <f t="shared" ca="1" si="267"/>
        <v>0</v>
      </c>
      <c r="CC100" s="277">
        <f t="shared" ca="1" si="268"/>
        <v>0</v>
      </c>
      <c r="CD100" s="128"/>
      <c r="CE100" s="129">
        <f t="shared" si="269"/>
        <v>46</v>
      </c>
      <c r="CF100" s="86">
        <f t="shared" ca="1" si="240"/>
        <v>0</v>
      </c>
      <c r="CG100" s="86">
        <f t="shared" ca="1" si="241"/>
        <v>0</v>
      </c>
      <c r="CH100" s="86">
        <f t="shared" ca="1" si="242"/>
        <v>0</v>
      </c>
      <c r="CI100" s="86">
        <f t="shared" ca="1" si="243"/>
        <v>0</v>
      </c>
      <c r="CJ100" s="86">
        <f t="shared" ca="1" si="244"/>
        <v>0</v>
      </c>
      <c r="CK100" s="86">
        <f t="shared" ca="1" si="245"/>
        <v>0</v>
      </c>
      <c r="CL100" s="86">
        <f t="shared" ca="1" si="246"/>
        <v>0</v>
      </c>
      <c r="CM100" s="87"/>
      <c r="CN100" s="82" t="str">
        <f t="shared" si="227"/>
        <v>MC</v>
      </c>
      <c r="CO100" s="82">
        <f t="shared" ca="1" si="271"/>
        <v>128</v>
      </c>
      <c r="CP100" s="270">
        <f t="shared" ca="1" si="273"/>
        <v>0</v>
      </c>
      <c r="CQ100" s="270">
        <f t="shared" ca="1" si="273"/>
        <v>0</v>
      </c>
      <c r="CR100" s="270">
        <f t="shared" ca="1" si="273"/>
        <v>0</v>
      </c>
      <c r="CS100" s="270">
        <f t="shared" ca="1" si="273"/>
        <v>0</v>
      </c>
      <c r="CT100" s="270">
        <f t="shared" ca="1" si="273"/>
        <v>0</v>
      </c>
      <c r="CU100" s="270">
        <f t="shared" ca="1" si="273"/>
        <v>0</v>
      </c>
      <c r="CV100" s="270">
        <f t="shared" ca="1" si="273"/>
        <v>0</v>
      </c>
      <c r="CW100" s="87"/>
      <c r="CX100" s="86">
        <f t="shared" ca="1" si="228"/>
        <v>0</v>
      </c>
      <c r="CY100" s="86">
        <f t="shared" ca="1" si="229"/>
        <v>0</v>
      </c>
      <c r="CZ100" s="86">
        <f t="shared" ca="1" si="230"/>
        <v>0</v>
      </c>
      <c r="DA100" s="86">
        <f t="shared" ca="1" si="231"/>
        <v>0</v>
      </c>
      <c r="DB100" s="86">
        <f t="shared" ca="1" si="232"/>
        <v>0</v>
      </c>
      <c r="DC100" s="86">
        <f t="shared" ca="1" si="233"/>
        <v>0</v>
      </c>
      <c r="DD100" s="86">
        <f t="shared" ca="1" si="234"/>
        <v>0</v>
      </c>
      <c r="DE100" s="192">
        <f t="shared" si="247"/>
        <v>46</v>
      </c>
      <c r="DF100" s="86">
        <f t="shared" ca="1" si="248"/>
        <v>0</v>
      </c>
      <c r="DG100" s="86">
        <f t="shared" ca="1" si="249"/>
        <v>0</v>
      </c>
      <c r="DH100" s="86">
        <f t="shared" ca="1" si="250"/>
        <v>0</v>
      </c>
      <c r="DI100" s="86">
        <f t="shared" ca="1" si="251"/>
        <v>0</v>
      </c>
      <c r="DJ100" s="86">
        <f t="shared" ca="1" si="252"/>
        <v>0</v>
      </c>
      <c r="DK100" s="86">
        <f t="shared" ca="1" si="253"/>
        <v>0</v>
      </c>
      <c r="DL100" s="86">
        <f t="shared" ca="1" si="254"/>
        <v>0</v>
      </c>
      <c r="FD100" s="22"/>
      <c r="FE100" s="22"/>
    </row>
    <row r="101" spans="2:161" ht="30.25" thickBot="1" x14ac:dyDescent="0.9">
      <c r="B101" s="382" t="str">
        <f>overview_of_services!B99</f>
        <v>MC-E2</v>
      </c>
      <c r="C101" s="246" t="str">
        <f>overview_of_services!C99</f>
        <v>User defined service group 42</v>
      </c>
      <c r="D101" s="249" t="str">
        <f>overview_of_services!D99</f>
        <v>User defined smart ready service 42</v>
      </c>
      <c r="E101" s="268">
        <f>IF($H$2="A",overview_of_services!J99,IF($H$2="B",overview_of_services!K99,overview_of_services!L99))</f>
        <v>0</v>
      </c>
      <c r="F101" s="268">
        <f>IF('Building Information'!$G$56="","",'Building Information'!$G$56)</f>
        <v>1</v>
      </c>
      <c r="G101" s="268">
        <f>overview_of_services!N99</f>
        <v>0</v>
      </c>
      <c r="H101" s="419" t="str">
        <f>IF(overview_of_services!R99="","",overview_of_services!R99)</f>
        <v/>
      </c>
      <c r="I101" s="372">
        <v>1</v>
      </c>
      <c r="J101" s="269"/>
      <c r="K101" s="125">
        <v>1</v>
      </c>
      <c r="L101" s="247">
        <v>0</v>
      </c>
      <c r="M101" s="124">
        <f t="shared" si="211"/>
        <v>0</v>
      </c>
      <c r="N101" s="395" t="str">
        <f>IF(AND(U101=1,NOT(F101=2),OR(J101="",J101&lt;0,J101&gt;AC101,AND(M101&gt;0,OR(L101="",L101&lt;0,L101&gt;AC101)),K101&gt;1,K101&lt;0)),_general!$A$83,"")</f>
        <v/>
      </c>
      <c r="O101" s="56" t="str">
        <f>VLOOKUP($B101,overview_of_services!$B$4:$I$111,4,)</f>
        <v>User defined level 1-0</v>
      </c>
      <c r="P101" s="56" t="str">
        <f>VLOOKUP($B101,overview_of_services!$B$4:$I$111,5,)</f>
        <v>User defined level 1-1</v>
      </c>
      <c r="Q101" s="56" t="str">
        <f>VLOOKUP($B101,overview_of_services!$B$4:$I$111,6,)</f>
        <v>User defined level 1-2</v>
      </c>
      <c r="R101" s="56" t="str">
        <f>VLOOKUP($B101,overview_of_services!$B$4:$I$111,7,)</f>
        <v>User defined level 1-3</v>
      </c>
      <c r="S101" s="56" t="str">
        <f>VLOOKUP($B101,overview_of_services!$B$4:$I$111,8,)</f>
        <v>User defined level 1-4</v>
      </c>
      <c r="T101" s="377">
        <f t="shared" si="255"/>
        <v>0</v>
      </c>
      <c r="U101" s="380">
        <f t="shared" si="256"/>
        <v>0</v>
      </c>
      <c r="X101" s="259"/>
      <c r="Y101" s="260"/>
      <c r="Z101" s="345">
        <f t="shared" si="257"/>
        <v>0</v>
      </c>
      <c r="AA101" s="270">
        <f t="shared" si="258"/>
        <v>0</v>
      </c>
      <c r="AB101" s="270">
        <f t="shared" si="259"/>
        <v>0</v>
      </c>
      <c r="AC101" s="82">
        <f t="shared" si="237"/>
        <v>4</v>
      </c>
      <c r="AD101" s="82">
        <f t="shared" si="212"/>
        <v>0</v>
      </c>
      <c r="AE101" s="76" t="str">
        <f>VLOOKUP($B101,overview_of_services!$B$4:$R$111,$AE$2,FALSE)</f>
        <v>MC</v>
      </c>
      <c r="AF101" s="82">
        <f t="shared" ca="1" si="238"/>
        <v>142</v>
      </c>
      <c r="AG101" s="270">
        <f t="shared" ca="1" si="260"/>
        <v>0</v>
      </c>
      <c r="AH101" s="270">
        <f t="shared" ca="1" si="260"/>
        <v>0</v>
      </c>
      <c r="AI101" s="270">
        <f t="shared" ca="1" si="260"/>
        <v>0</v>
      </c>
      <c r="AJ101" s="270">
        <f t="shared" ca="1" si="260"/>
        <v>0</v>
      </c>
      <c r="AK101" s="270">
        <f t="shared" ca="1" si="260"/>
        <v>0</v>
      </c>
      <c r="AL101" s="270">
        <f t="shared" ca="1" si="260"/>
        <v>0</v>
      </c>
      <c r="AM101" s="270">
        <f t="shared" ca="1" si="260"/>
        <v>0</v>
      </c>
      <c r="AN101" s="270">
        <f t="shared" ca="1" si="239"/>
        <v>142</v>
      </c>
      <c r="AO101" s="270">
        <f t="shared" ca="1" si="261"/>
        <v>0</v>
      </c>
      <c r="AP101" s="270">
        <f t="shared" ca="1" si="261"/>
        <v>0</v>
      </c>
      <c r="AQ101" s="270">
        <f t="shared" ca="1" si="261"/>
        <v>0</v>
      </c>
      <c r="AR101" s="270">
        <f t="shared" ca="1" si="261"/>
        <v>0</v>
      </c>
      <c r="AS101" s="270">
        <f t="shared" ca="1" si="261"/>
        <v>0</v>
      </c>
      <c r="AT101" s="270">
        <f t="shared" ca="1" si="261"/>
        <v>0</v>
      </c>
      <c r="AU101" s="270">
        <f t="shared" ca="1" si="261"/>
        <v>0</v>
      </c>
      <c r="AW101" s="83" t="s">
        <v>1924</v>
      </c>
      <c r="AX101" s="84">
        <f>VLOOKUP(AE101,_general!$A$65:$B$73,2,FALSE)+$AX$4</f>
        <v>41</v>
      </c>
      <c r="AY101" s="85">
        <f t="shared" ca="1" si="274"/>
        <v>0.2</v>
      </c>
      <c r="AZ101" s="85">
        <f t="shared" ca="1" si="274"/>
        <v>0.2</v>
      </c>
      <c r="BA101" s="85">
        <f t="shared" ca="1" si="274"/>
        <v>0.2</v>
      </c>
      <c r="BB101" s="85">
        <f t="shared" ca="1" si="274"/>
        <v>0.2</v>
      </c>
      <c r="BC101" s="85">
        <f t="shared" ca="1" si="274"/>
        <v>0.2</v>
      </c>
      <c r="BD101" s="85">
        <f t="shared" ca="1" si="274"/>
        <v>0.2</v>
      </c>
      <c r="BE101" s="85">
        <f t="shared" ca="1" si="274"/>
        <v>0.2</v>
      </c>
      <c r="BG101" s="128">
        <f t="shared" ca="1" si="213"/>
        <v>0</v>
      </c>
      <c r="BH101" s="128">
        <f t="shared" ca="1" si="214"/>
        <v>0</v>
      </c>
      <c r="BI101" s="128">
        <f t="shared" ca="1" si="215"/>
        <v>0</v>
      </c>
      <c r="BJ101" s="128">
        <f t="shared" ca="1" si="216"/>
        <v>0</v>
      </c>
      <c r="BK101" s="128">
        <f t="shared" ca="1" si="217"/>
        <v>0</v>
      </c>
      <c r="BL101" s="128">
        <f t="shared" ca="1" si="218"/>
        <v>0</v>
      </c>
      <c r="BM101" s="128">
        <f t="shared" ca="1" si="219"/>
        <v>0</v>
      </c>
      <c r="BO101" s="128">
        <f t="shared" si="220"/>
        <v>0</v>
      </c>
      <c r="BP101" s="128">
        <f t="shared" si="221"/>
        <v>0</v>
      </c>
      <c r="BQ101" s="128">
        <f t="shared" si="222"/>
        <v>0</v>
      </c>
      <c r="BR101" s="128">
        <f t="shared" si="223"/>
        <v>0</v>
      </c>
      <c r="BS101" s="128">
        <f t="shared" si="224"/>
        <v>0</v>
      </c>
      <c r="BT101" s="128">
        <f t="shared" si="225"/>
        <v>0</v>
      </c>
      <c r="BU101" s="128">
        <f t="shared" si="226"/>
        <v>0</v>
      </c>
      <c r="BV101" s="128"/>
      <c r="BW101" s="277">
        <f t="shared" ca="1" si="262"/>
        <v>0</v>
      </c>
      <c r="BX101" s="277">
        <f t="shared" ca="1" si="263"/>
        <v>0</v>
      </c>
      <c r="BY101" s="277">
        <f t="shared" ca="1" si="264"/>
        <v>0</v>
      </c>
      <c r="BZ101" s="277">
        <f t="shared" ca="1" si="265"/>
        <v>0</v>
      </c>
      <c r="CA101" s="277">
        <f t="shared" ca="1" si="266"/>
        <v>0</v>
      </c>
      <c r="CB101" s="277">
        <f t="shared" ca="1" si="267"/>
        <v>0</v>
      </c>
      <c r="CC101" s="277">
        <f t="shared" ca="1" si="268"/>
        <v>0</v>
      </c>
      <c r="CD101" s="128"/>
      <c r="CE101" s="129">
        <f t="shared" si="269"/>
        <v>46</v>
      </c>
      <c r="CF101" s="86">
        <f t="shared" ca="1" si="240"/>
        <v>0</v>
      </c>
      <c r="CG101" s="86">
        <f t="shared" ca="1" si="241"/>
        <v>0</v>
      </c>
      <c r="CH101" s="86">
        <f t="shared" ca="1" si="242"/>
        <v>0</v>
      </c>
      <c r="CI101" s="86">
        <f t="shared" ca="1" si="243"/>
        <v>0</v>
      </c>
      <c r="CJ101" s="86">
        <f t="shared" ca="1" si="244"/>
        <v>0</v>
      </c>
      <c r="CK101" s="86">
        <f t="shared" ca="1" si="245"/>
        <v>0</v>
      </c>
      <c r="CL101" s="86">
        <f t="shared" ca="1" si="246"/>
        <v>0</v>
      </c>
      <c r="CM101" s="87"/>
      <c r="CN101" s="82" t="str">
        <f t="shared" si="227"/>
        <v>MC</v>
      </c>
      <c r="CO101" s="82">
        <f t="shared" ca="1" si="271"/>
        <v>142</v>
      </c>
      <c r="CP101" s="270">
        <f t="shared" ca="1" si="273"/>
        <v>0</v>
      </c>
      <c r="CQ101" s="270">
        <f t="shared" ca="1" si="273"/>
        <v>0</v>
      </c>
      <c r="CR101" s="270">
        <f t="shared" ca="1" si="273"/>
        <v>0</v>
      </c>
      <c r="CS101" s="270">
        <f t="shared" ca="1" si="273"/>
        <v>0</v>
      </c>
      <c r="CT101" s="270">
        <f t="shared" ca="1" si="273"/>
        <v>0</v>
      </c>
      <c r="CU101" s="270">
        <f t="shared" ca="1" si="273"/>
        <v>0</v>
      </c>
      <c r="CV101" s="270">
        <f t="shared" ca="1" si="273"/>
        <v>0</v>
      </c>
      <c r="CW101" s="87"/>
      <c r="CX101" s="86">
        <f t="shared" ca="1" si="228"/>
        <v>0</v>
      </c>
      <c r="CY101" s="86">
        <f t="shared" ca="1" si="229"/>
        <v>0</v>
      </c>
      <c r="CZ101" s="86">
        <f t="shared" ca="1" si="230"/>
        <v>0</v>
      </c>
      <c r="DA101" s="86">
        <f t="shared" ca="1" si="231"/>
        <v>0</v>
      </c>
      <c r="DB101" s="86">
        <f t="shared" ca="1" si="232"/>
        <v>0</v>
      </c>
      <c r="DC101" s="86">
        <f t="shared" ca="1" si="233"/>
        <v>0</v>
      </c>
      <c r="DD101" s="86">
        <f t="shared" ca="1" si="234"/>
        <v>0</v>
      </c>
      <c r="DE101" s="192">
        <f t="shared" si="247"/>
        <v>46</v>
      </c>
      <c r="DF101" s="86">
        <f t="shared" ca="1" si="248"/>
        <v>0</v>
      </c>
      <c r="DG101" s="86">
        <f t="shared" ca="1" si="249"/>
        <v>0</v>
      </c>
      <c r="DH101" s="86">
        <f t="shared" ca="1" si="250"/>
        <v>0</v>
      </c>
      <c r="DI101" s="86">
        <f t="shared" ca="1" si="251"/>
        <v>0</v>
      </c>
      <c r="DJ101" s="86">
        <f t="shared" ca="1" si="252"/>
        <v>0</v>
      </c>
      <c r="DK101" s="86">
        <f t="shared" ca="1" si="253"/>
        <v>0</v>
      </c>
      <c r="DL101" s="86">
        <f t="shared" ca="1" si="254"/>
        <v>0</v>
      </c>
      <c r="FD101" s="22"/>
      <c r="FE101" s="22"/>
    </row>
    <row r="102" spans="2:161" ht="30.25" thickBot="1" x14ac:dyDescent="0.9">
      <c r="B102" s="382" t="str">
        <f>overview_of_services!B100</f>
        <v>MC-E3</v>
      </c>
      <c r="C102" s="246" t="str">
        <f>overview_of_services!C100</f>
        <v>User defined service group 43</v>
      </c>
      <c r="D102" s="249" t="str">
        <f>overview_of_services!D100</f>
        <v>User defined smart ready service 43</v>
      </c>
      <c r="E102" s="268">
        <f>IF($H$2="A",overview_of_services!J100,IF($H$2="B",overview_of_services!K100,overview_of_services!L100))</f>
        <v>0</v>
      </c>
      <c r="F102" s="268">
        <f>IF('Building Information'!$G$56="","",'Building Information'!$G$56)</f>
        <v>1</v>
      </c>
      <c r="G102" s="268">
        <f>overview_of_services!N100</f>
        <v>0</v>
      </c>
      <c r="H102" s="419" t="str">
        <f>IF(overview_of_services!R100="","",overview_of_services!R100)</f>
        <v/>
      </c>
      <c r="I102" s="372">
        <v>1</v>
      </c>
      <c r="J102" s="269"/>
      <c r="K102" s="125">
        <v>1</v>
      </c>
      <c r="L102" s="247">
        <v>0</v>
      </c>
      <c r="M102" s="124">
        <f t="shared" si="211"/>
        <v>0</v>
      </c>
      <c r="N102" s="395" t="str">
        <f>IF(AND(U102=1,NOT(F102=2),OR(J102="",J102&lt;0,J102&gt;AC102,AND(M102&gt;0,OR(L102="",L102&lt;0,L102&gt;AC102)),K102&gt;1,K102&lt;0)),_general!$A$83,"")</f>
        <v/>
      </c>
      <c r="O102" s="56" t="str">
        <f>VLOOKUP($B102,overview_of_services!$B$4:$I$111,4,)</f>
        <v>User defined level 1-0</v>
      </c>
      <c r="P102" s="56" t="str">
        <f>VLOOKUP($B102,overview_of_services!$B$4:$I$111,5,)</f>
        <v>User defined level 1-1</v>
      </c>
      <c r="Q102" s="56" t="str">
        <f>VLOOKUP($B102,overview_of_services!$B$4:$I$111,6,)</f>
        <v>User defined level 1-2</v>
      </c>
      <c r="R102" s="56" t="str">
        <f>VLOOKUP($B102,overview_of_services!$B$4:$I$111,7,)</f>
        <v>User defined level 1-3</v>
      </c>
      <c r="S102" s="56" t="str">
        <f>VLOOKUP($B102,overview_of_services!$B$4:$I$111,8,)</f>
        <v>User defined level 1-4</v>
      </c>
      <c r="T102" s="377">
        <f t="shared" si="255"/>
        <v>0</v>
      </c>
      <c r="U102" s="380">
        <f t="shared" si="256"/>
        <v>0</v>
      </c>
      <c r="X102" s="259"/>
      <c r="Y102" s="260"/>
      <c r="Z102" s="345">
        <f t="shared" si="257"/>
        <v>0</v>
      </c>
      <c r="AA102" s="270">
        <f t="shared" si="258"/>
        <v>0</v>
      </c>
      <c r="AB102" s="270">
        <f t="shared" si="259"/>
        <v>0</v>
      </c>
      <c r="AC102" s="82">
        <f t="shared" si="237"/>
        <v>4</v>
      </c>
      <c r="AD102" s="82">
        <f t="shared" si="212"/>
        <v>0</v>
      </c>
      <c r="AE102" s="76" t="str">
        <f>VLOOKUP($B102,overview_of_services!$B$4:$R$111,$AE$2,FALSE)</f>
        <v>MC</v>
      </c>
      <c r="AF102" s="82">
        <f t="shared" ref="AF102:AF104" ca="1" si="275">VLOOKUP(B102,INDIRECT("'"&amp;AE102&amp;"'!"&amp;"C1:Z400"),$AF$2,0)+AA102+$AF$4</f>
        <v>156</v>
      </c>
      <c r="AG102" s="270">
        <f t="shared" ca="1" si="260"/>
        <v>0</v>
      </c>
      <c r="AH102" s="270">
        <f t="shared" ca="1" si="260"/>
        <v>0</v>
      </c>
      <c r="AI102" s="270">
        <f t="shared" ca="1" si="260"/>
        <v>0</v>
      </c>
      <c r="AJ102" s="270">
        <f t="shared" ca="1" si="260"/>
        <v>0</v>
      </c>
      <c r="AK102" s="270">
        <f t="shared" ca="1" si="260"/>
        <v>0</v>
      </c>
      <c r="AL102" s="270">
        <f t="shared" ca="1" si="260"/>
        <v>0</v>
      </c>
      <c r="AM102" s="270">
        <f t="shared" ca="1" si="260"/>
        <v>0</v>
      </c>
      <c r="AN102" s="270">
        <f t="shared" ca="1" si="239"/>
        <v>156</v>
      </c>
      <c r="AO102" s="270">
        <f t="shared" ca="1" si="261"/>
        <v>0</v>
      </c>
      <c r="AP102" s="270">
        <f t="shared" ca="1" si="261"/>
        <v>0</v>
      </c>
      <c r="AQ102" s="270">
        <f t="shared" ca="1" si="261"/>
        <v>0</v>
      </c>
      <c r="AR102" s="270">
        <f t="shared" ca="1" si="261"/>
        <v>0</v>
      </c>
      <c r="AS102" s="270">
        <f t="shared" ca="1" si="261"/>
        <v>0</v>
      </c>
      <c r="AT102" s="270">
        <f t="shared" ca="1" si="261"/>
        <v>0</v>
      </c>
      <c r="AU102" s="270">
        <f t="shared" ca="1" si="261"/>
        <v>0</v>
      </c>
      <c r="AW102" s="83" t="s">
        <v>1924</v>
      </c>
      <c r="AX102" s="84">
        <f>VLOOKUP(AE102,_general!$A$65:$B$73,2,FALSE)+$AX$4</f>
        <v>41</v>
      </c>
      <c r="AY102" s="85">
        <f t="shared" ca="1" si="274"/>
        <v>0.2</v>
      </c>
      <c r="AZ102" s="85">
        <f t="shared" ca="1" si="274"/>
        <v>0.2</v>
      </c>
      <c r="BA102" s="85">
        <f t="shared" ca="1" si="274"/>
        <v>0.2</v>
      </c>
      <c r="BB102" s="85">
        <f t="shared" ca="1" si="274"/>
        <v>0.2</v>
      </c>
      <c r="BC102" s="85">
        <f t="shared" ca="1" si="274"/>
        <v>0.2</v>
      </c>
      <c r="BD102" s="85">
        <f t="shared" ca="1" si="274"/>
        <v>0.2</v>
      </c>
      <c r="BE102" s="85">
        <f t="shared" ca="1" si="274"/>
        <v>0.2</v>
      </c>
      <c r="BG102" s="128">
        <f t="shared" ca="1" si="213"/>
        <v>0</v>
      </c>
      <c r="BH102" s="128">
        <f t="shared" ca="1" si="214"/>
        <v>0</v>
      </c>
      <c r="BI102" s="128">
        <f t="shared" ca="1" si="215"/>
        <v>0</v>
      </c>
      <c r="BJ102" s="128">
        <f t="shared" ca="1" si="216"/>
        <v>0</v>
      </c>
      <c r="BK102" s="128">
        <f t="shared" ca="1" si="217"/>
        <v>0</v>
      </c>
      <c r="BL102" s="128">
        <f t="shared" ca="1" si="218"/>
        <v>0</v>
      </c>
      <c r="BM102" s="128">
        <f t="shared" ca="1" si="219"/>
        <v>0</v>
      </c>
      <c r="BO102" s="128">
        <f t="shared" si="220"/>
        <v>0</v>
      </c>
      <c r="BP102" s="128">
        <f t="shared" si="221"/>
        <v>0</v>
      </c>
      <c r="BQ102" s="128">
        <f t="shared" si="222"/>
        <v>0</v>
      </c>
      <c r="BR102" s="128">
        <f t="shared" si="223"/>
        <v>0</v>
      </c>
      <c r="BS102" s="128">
        <f t="shared" si="224"/>
        <v>0</v>
      </c>
      <c r="BT102" s="128">
        <f t="shared" si="225"/>
        <v>0</v>
      </c>
      <c r="BU102" s="128">
        <f t="shared" si="226"/>
        <v>0</v>
      </c>
      <c r="BV102" s="128"/>
      <c r="BW102" s="277">
        <f t="shared" ca="1" si="262"/>
        <v>0</v>
      </c>
      <c r="BX102" s="277">
        <f t="shared" ca="1" si="263"/>
        <v>0</v>
      </c>
      <c r="BY102" s="277">
        <f t="shared" ca="1" si="264"/>
        <v>0</v>
      </c>
      <c r="BZ102" s="277">
        <f t="shared" ca="1" si="265"/>
        <v>0</v>
      </c>
      <c r="CA102" s="277">
        <f t="shared" ca="1" si="266"/>
        <v>0</v>
      </c>
      <c r="CB102" s="277">
        <f t="shared" ca="1" si="267"/>
        <v>0</v>
      </c>
      <c r="CC102" s="277">
        <f t="shared" ca="1" si="268"/>
        <v>0</v>
      </c>
      <c r="CD102" s="128"/>
      <c r="CE102" s="129">
        <f t="shared" si="269"/>
        <v>46</v>
      </c>
      <c r="CF102" s="86">
        <f t="shared" ca="1" si="240"/>
        <v>0</v>
      </c>
      <c r="CG102" s="86">
        <f t="shared" ca="1" si="241"/>
        <v>0</v>
      </c>
      <c r="CH102" s="86">
        <f t="shared" ca="1" si="242"/>
        <v>0</v>
      </c>
      <c r="CI102" s="86">
        <f t="shared" ca="1" si="243"/>
        <v>0</v>
      </c>
      <c r="CJ102" s="86">
        <f t="shared" ca="1" si="244"/>
        <v>0</v>
      </c>
      <c r="CK102" s="86">
        <f t="shared" ca="1" si="245"/>
        <v>0</v>
      </c>
      <c r="CL102" s="86">
        <f t="shared" ca="1" si="246"/>
        <v>0</v>
      </c>
      <c r="CM102" s="87"/>
      <c r="CN102" s="82" t="str">
        <f t="shared" si="227"/>
        <v>MC</v>
      </c>
      <c r="CO102" s="82">
        <f t="shared" ca="1" si="271"/>
        <v>156</v>
      </c>
      <c r="CP102" s="270">
        <f t="shared" ca="1" si="273"/>
        <v>0</v>
      </c>
      <c r="CQ102" s="270">
        <f t="shared" ca="1" si="273"/>
        <v>0</v>
      </c>
      <c r="CR102" s="270">
        <f t="shared" ca="1" si="273"/>
        <v>0</v>
      </c>
      <c r="CS102" s="270">
        <f t="shared" ca="1" si="273"/>
        <v>0</v>
      </c>
      <c r="CT102" s="270">
        <f t="shared" ca="1" si="273"/>
        <v>0</v>
      </c>
      <c r="CU102" s="270">
        <f t="shared" ca="1" si="273"/>
        <v>0</v>
      </c>
      <c r="CV102" s="270">
        <f t="shared" ca="1" si="273"/>
        <v>0</v>
      </c>
      <c r="CW102" s="87"/>
      <c r="CX102" s="86">
        <f t="shared" ca="1" si="228"/>
        <v>0</v>
      </c>
      <c r="CY102" s="86">
        <f t="shared" ca="1" si="229"/>
        <v>0</v>
      </c>
      <c r="CZ102" s="86">
        <f t="shared" ca="1" si="230"/>
        <v>0</v>
      </c>
      <c r="DA102" s="86">
        <f t="shared" ca="1" si="231"/>
        <v>0</v>
      </c>
      <c r="DB102" s="86">
        <f t="shared" ca="1" si="232"/>
        <v>0</v>
      </c>
      <c r="DC102" s="86">
        <f t="shared" ca="1" si="233"/>
        <v>0</v>
      </c>
      <c r="DD102" s="86">
        <f t="shared" ca="1" si="234"/>
        <v>0</v>
      </c>
      <c r="DE102" s="192">
        <f t="shared" si="247"/>
        <v>46</v>
      </c>
      <c r="DF102" s="86">
        <f t="shared" ca="1" si="248"/>
        <v>0</v>
      </c>
      <c r="DG102" s="86">
        <f t="shared" ca="1" si="249"/>
        <v>0</v>
      </c>
      <c r="DH102" s="86">
        <f t="shared" ca="1" si="250"/>
        <v>0</v>
      </c>
      <c r="DI102" s="86">
        <f t="shared" ca="1" si="251"/>
        <v>0</v>
      </c>
      <c r="DJ102" s="86">
        <f t="shared" ca="1" si="252"/>
        <v>0</v>
      </c>
      <c r="DK102" s="86">
        <f t="shared" ca="1" si="253"/>
        <v>0</v>
      </c>
      <c r="DL102" s="86">
        <f t="shared" ca="1" si="254"/>
        <v>0</v>
      </c>
      <c r="FD102" s="22"/>
      <c r="FE102" s="22"/>
    </row>
    <row r="103" spans="2:161" ht="30.25" thickBot="1" x14ac:dyDescent="0.9">
      <c r="B103" s="382" t="str">
        <f>overview_of_services!B101</f>
        <v>MC-E4</v>
      </c>
      <c r="C103" s="246" t="str">
        <f>overview_of_services!C101</f>
        <v>User defined service group 44</v>
      </c>
      <c r="D103" s="249" t="str">
        <f>overview_of_services!D101</f>
        <v>User defined smart ready service 44</v>
      </c>
      <c r="E103" s="268">
        <f>IF($H$2="A",overview_of_services!J101,IF($H$2="B",overview_of_services!K101,overview_of_services!L101))</f>
        <v>0</v>
      </c>
      <c r="F103" s="268">
        <f>IF('Building Information'!$G$56="","",'Building Information'!$G$56)</f>
        <v>1</v>
      </c>
      <c r="G103" s="268">
        <f>overview_of_services!N101</f>
        <v>0</v>
      </c>
      <c r="H103" s="419" t="str">
        <f>IF(overview_of_services!R101="","",overview_of_services!R101)</f>
        <v/>
      </c>
      <c r="I103" s="372">
        <v>1</v>
      </c>
      <c r="J103" s="269"/>
      <c r="K103" s="125">
        <v>1</v>
      </c>
      <c r="L103" s="247">
        <v>0</v>
      </c>
      <c r="M103" s="124">
        <f t="shared" si="211"/>
        <v>0</v>
      </c>
      <c r="N103" s="395" t="str">
        <f>IF(AND(U103=1,NOT(F103=2),OR(J103="",J103&lt;0,J103&gt;AC103,AND(M103&gt;0,OR(L103="",L103&lt;0,L103&gt;AC103)),K103&gt;1,K103&lt;0)),_general!$A$83,"")</f>
        <v/>
      </c>
      <c r="O103" s="56" t="str">
        <f>VLOOKUP($B103,overview_of_services!$B$4:$I$111,4,)</f>
        <v>User defined level 1-0</v>
      </c>
      <c r="P103" s="56" t="str">
        <f>VLOOKUP($B103,overview_of_services!$B$4:$I$111,5,)</f>
        <v>User defined level 1-1</v>
      </c>
      <c r="Q103" s="56" t="str">
        <f>VLOOKUP($B103,overview_of_services!$B$4:$I$111,6,)</f>
        <v>User defined level 1-2</v>
      </c>
      <c r="R103" s="56" t="str">
        <f>VLOOKUP($B103,overview_of_services!$B$4:$I$111,7,)</f>
        <v>User defined level 1-3</v>
      </c>
      <c r="S103" s="56" t="str">
        <f>VLOOKUP($B103,overview_of_services!$B$4:$I$111,8,)</f>
        <v>User defined level 1-4</v>
      </c>
      <c r="T103" s="377">
        <f t="shared" si="255"/>
        <v>0</v>
      </c>
      <c r="U103" s="380">
        <f t="shared" si="256"/>
        <v>0</v>
      </c>
      <c r="X103" s="259"/>
      <c r="Y103" s="260"/>
      <c r="Z103" s="345">
        <f t="shared" si="257"/>
        <v>0</v>
      </c>
      <c r="AA103" s="270">
        <f t="shared" si="258"/>
        <v>0</v>
      </c>
      <c r="AB103" s="270">
        <f t="shared" si="259"/>
        <v>0</v>
      </c>
      <c r="AC103" s="82">
        <f t="shared" si="237"/>
        <v>4</v>
      </c>
      <c r="AD103" s="82">
        <f t="shared" si="212"/>
        <v>0</v>
      </c>
      <c r="AE103" s="76" t="str">
        <f>VLOOKUP($B103,overview_of_services!$B$4:$R$111,$AE$2,FALSE)</f>
        <v>MC</v>
      </c>
      <c r="AF103" s="82">
        <f t="shared" ca="1" si="275"/>
        <v>170</v>
      </c>
      <c r="AG103" s="270">
        <f t="shared" ca="1" si="260"/>
        <v>0</v>
      </c>
      <c r="AH103" s="270">
        <f t="shared" ca="1" si="260"/>
        <v>0</v>
      </c>
      <c r="AI103" s="270">
        <f t="shared" ca="1" si="260"/>
        <v>0</v>
      </c>
      <c r="AJ103" s="270">
        <f t="shared" ca="1" si="260"/>
        <v>0</v>
      </c>
      <c r="AK103" s="270">
        <f t="shared" ca="1" si="260"/>
        <v>0</v>
      </c>
      <c r="AL103" s="270">
        <f t="shared" ca="1" si="260"/>
        <v>0</v>
      </c>
      <c r="AM103" s="270">
        <f t="shared" ca="1" si="260"/>
        <v>0</v>
      </c>
      <c r="AN103" s="270">
        <f t="shared" ca="1" si="239"/>
        <v>170</v>
      </c>
      <c r="AO103" s="270">
        <f t="shared" ca="1" si="261"/>
        <v>0</v>
      </c>
      <c r="AP103" s="270">
        <f t="shared" ca="1" si="261"/>
        <v>0</v>
      </c>
      <c r="AQ103" s="270">
        <f t="shared" ca="1" si="261"/>
        <v>0</v>
      </c>
      <c r="AR103" s="270">
        <f t="shared" ca="1" si="261"/>
        <v>0</v>
      </c>
      <c r="AS103" s="270">
        <f t="shared" ca="1" si="261"/>
        <v>0</v>
      </c>
      <c r="AT103" s="270">
        <f t="shared" ca="1" si="261"/>
        <v>0</v>
      </c>
      <c r="AU103" s="270">
        <f t="shared" ca="1" si="261"/>
        <v>0</v>
      </c>
      <c r="AW103" s="83" t="s">
        <v>1924</v>
      </c>
      <c r="AX103" s="84">
        <f>VLOOKUP(AE103,_general!$A$65:$B$73,2,FALSE)+$AX$4</f>
        <v>41</v>
      </c>
      <c r="AY103" s="85">
        <f t="shared" ca="1" si="274"/>
        <v>0.2</v>
      </c>
      <c r="AZ103" s="85">
        <f t="shared" ca="1" si="274"/>
        <v>0.2</v>
      </c>
      <c r="BA103" s="85">
        <f t="shared" ca="1" si="274"/>
        <v>0.2</v>
      </c>
      <c r="BB103" s="85">
        <f t="shared" ca="1" si="274"/>
        <v>0.2</v>
      </c>
      <c r="BC103" s="85">
        <f t="shared" ca="1" si="274"/>
        <v>0.2</v>
      </c>
      <c r="BD103" s="85">
        <f t="shared" ca="1" si="274"/>
        <v>0.2</v>
      </c>
      <c r="BE103" s="85">
        <f t="shared" ca="1" si="274"/>
        <v>0.2</v>
      </c>
      <c r="BG103" s="128">
        <f t="shared" ca="1" si="213"/>
        <v>0</v>
      </c>
      <c r="BH103" s="128">
        <f t="shared" ca="1" si="214"/>
        <v>0</v>
      </c>
      <c r="BI103" s="128">
        <f t="shared" ca="1" si="215"/>
        <v>0</v>
      </c>
      <c r="BJ103" s="128">
        <f t="shared" ca="1" si="216"/>
        <v>0</v>
      </c>
      <c r="BK103" s="128">
        <f t="shared" ca="1" si="217"/>
        <v>0</v>
      </c>
      <c r="BL103" s="128">
        <f t="shared" ca="1" si="218"/>
        <v>0</v>
      </c>
      <c r="BM103" s="128">
        <f t="shared" ca="1" si="219"/>
        <v>0</v>
      </c>
      <c r="BO103" s="128">
        <f t="shared" si="220"/>
        <v>0</v>
      </c>
      <c r="BP103" s="128">
        <f t="shared" si="221"/>
        <v>0</v>
      </c>
      <c r="BQ103" s="128">
        <f t="shared" si="222"/>
        <v>0</v>
      </c>
      <c r="BR103" s="128">
        <f t="shared" si="223"/>
        <v>0</v>
      </c>
      <c r="BS103" s="128">
        <f t="shared" si="224"/>
        <v>0</v>
      </c>
      <c r="BT103" s="128">
        <f t="shared" si="225"/>
        <v>0</v>
      </c>
      <c r="BU103" s="128">
        <f t="shared" si="226"/>
        <v>0</v>
      </c>
      <c r="BV103" s="128"/>
      <c r="BW103" s="277">
        <f t="shared" ca="1" si="262"/>
        <v>0</v>
      </c>
      <c r="BX103" s="277">
        <f t="shared" ca="1" si="263"/>
        <v>0</v>
      </c>
      <c r="BY103" s="277">
        <f t="shared" ca="1" si="264"/>
        <v>0</v>
      </c>
      <c r="BZ103" s="277">
        <f t="shared" ca="1" si="265"/>
        <v>0</v>
      </c>
      <c r="CA103" s="277">
        <f t="shared" ca="1" si="266"/>
        <v>0</v>
      </c>
      <c r="CB103" s="277">
        <f t="shared" ca="1" si="267"/>
        <v>0</v>
      </c>
      <c r="CC103" s="277">
        <f t="shared" ca="1" si="268"/>
        <v>0</v>
      </c>
      <c r="CD103" s="128"/>
      <c r="CE103" s="129">
        <f t="shared" si="269"/>
        <v>46</v>
      </c>
      <c r="CF103" s="86">
        <f t="shared" ca="1" si="240"/>
        <v>0</v>
      </c>
      <c r="CG103" s="86">
        <f t="shared" ca="1" si="241"/>
        <v>0</v>
      </c>
      <c r="CH103" s="86">
        <f t="shared" ca="1" si="242"/>
        <v>0</v>
      </c>
      <c r="CI103" s="86">
        <f t="shared" ca="1" si="243"/>
        <v>0</v>
      </c>
      <c r="CJ103" s="86">
        <f t="shared" ca="1" si="244"/>
        <v>0</v>
      </c>
      <c r="CK103" s="86">
        <f t="shared" ca="1" si="245"/>
        <v>0</v>
      </c>
      <c r="CL103" s="86">
        <f t="shared" ca="1" si="246"/>
        <v>0</v>
      </c>
      <c r="CM103" s="87"/>
      <c r="CN103" s="82" t="str">
        <f t="shared" si="227"/>
        <v>MC</v>
      </c>
      <c r="CO103" s="82">
        <f t="shared" ca="1" si="271"/>
        <v>170</v>
      </c>
      <c r="CP103" s="270">
        <f t="shared" ca="1" si="273"/>
        <v>0</v>
      </c>
      <c r="CQ103" s="270">
        <f t="shared" ca="1" si="273"/>
        <v>0</v>
      </c>
      <c r="CR103" s="270">
        <f t="shared" ca="1" si="273"/>
        <v>0</v>
      </c>
      <c r="CS103" s="270">
        <f t="shared" ca="1" si="273"/>
        <v>0</v>
      </c>
      <c r="CT103" s="270">
        <f t="shared" ca="1" si="273"/>
        <v>0</v>
      </c>
      <c r="CU103" s="270">
        <f t="shared" ca="1" si="273"/>
        <v>0</v>
      </c>
      <c r="CV103" s="270">
        <f t="shared" ca="1" si="273"/>
        <v>0</v>
      </c>
      <c r="CW103" s="87"/>
      <c r="CX103" s="86">
        <f t="shared" ca="1" si="228"/>
        <v>0</v>
      </c>
      <c r="CY103" s="86">
        <f t="shared" ca="1" si="229"/>
        <v>0</v>
      </c>
      <c r="CZ103" s="86">
        <f t="shared" ca="1" si="230"/>
        <v>0</v>
      </c>
      <c r="DA103" s="86">
        <f t="shared" ca="1" si="231"/>
        <v>0</v>
      </c>
      <c r="DB103" s="86">
        <f t="shared" ca="1" si="232"/>
        <v>0</v>
      </c>
      <c r="DC103" s="86">
        <f t="shared" ca="1" si="233"/>
        <v>0</v>
      </c>
      <c r="DD103" s="86">
        <f t="shared" ca="1" si="234"/>
        <v>0</v>
      </c>
      <c r="DE103" s="192">
        <f t="shared" si="247"/>
        <v>46</v>
      </c>
      <c r="DF103" s="86">
        <f t="shared" ca="1" si="248"/>
        <v>0</v>
      </c>
      <c r="DG103" s="86">
        <f t="shared" ca="1" si="249"/>
        <v>0</v>
      </c>
      <c r="DH103" s="86">
        <f t="shared" ca="1" si="250"/>
        <v>0</v>
      </c>
      <c r="DI103" s="86">
        <f t="shared" ca="1" si="251"/>
        <v>0</v>
      </c>
      <c r="DJ103" s="86">
        <f t="shared" ca="1" si="252"/>
        <v>0</v>
      </c>
      <c r="DK103" s="86">
        <f t="shared" ca="1" si="253"/>
        <v>0</v>
      </c>
      <c r="DL103" s="86">
        <f t="shared" ca="1" si="254"/>
        <v>0</v>
      </c>
      <c r="FD103" s="22"/>
      <c r="FE103" s="22"/>
    </row>
    <row r="104" spans="2:161" ht="30.25" thickBot="1" x14ac:dyDescent="0.9">
      <c r="B104" s="383" t="str">
        <f>overview_of_services!B102</f>
        <v>MC-E5</v>
      </c>
      <c r="C104" s="384" t="str">
        <f>overview_of_services!C102</f>
        <v>User defined service group 45</v>
      </c>
      <c r="D104" s="385" t="str">
        <f>overview_of_services!D102</f>
        <v>User defined smart ready service 45</v>
      </c>
      <c r="E104" s="386">
        <f>IF($H$2="A",overview_of_services!J102,IF($H$2="B",overview_of_services!K102,overview_of_services!L102))</f>
        <v>0</v>
      </c>
      <c r="F104" s="386">
        <f>IF('Building Information'!$G$56="","",'Building Information'!$G$56)</f>
        <v>1</v>
      </c>
      <c r="G104" s="386">
        <f>overview_of_services!N102</f>
        <v>0</v>
      </c>
      <c r="H104" s="420" t="str">
        <f>IF(overview_of_services!R102="","",overview_of_services!R102)</f>
        <v/>
      </c>
      <c r="I104" s="372">
        <v>1</v>
      </c>
      <c r="J104" s="387"/>
      <c r="K104" s="388">
        <v>1</v>
      </c>
      <c r="L104" s="389">
        <v>0</v>
      </c>
      <c r="M104" s="390">
        <f t="shared" si="211"/>
        <v>0</v>
      </c>
      <c r="N104" s="396" t="str">
        <f>IF(AND(U104=1,NOT(F104=2),OR(J104="",J104&lt;0,J104&gt;AC104,AND(M104&gt;0,OR(L104="",L104&lt;0,L104&gt;AC104)),K104&gt;1,K104&lt;0)),_general!$A$83,"")</f>
        <v/>
      </c>
      <c r="O104" s="391" t="str">
        <f>VLOOKUP($B104,overview_of_services!$B$4:$I$111,4,)</f>
        <v>User defined level 1-0</v>
      </c>
      <c r="P104" s="391" t="str">
        <f>VLOOKUP($B104,overview_of_services!$B$4:$I$111,5,)</f>
        <v>User defined level 1-1</v>
      </c>
      <c r="Q104" s="391" t="str">
        <f>VLOOKUP($B104,overview_of_services!$B$4:$I$111,6,)</f>
        <v>User defined level 1-2</v>
      </c>
      <c r="R104" s="391" t="str">
        <f>VLOOKUP($B104,overview_of_services!$B$4:$I$111,7,)</f>
        <v>User defined level 1-3</v>
      </c>
      <c r="S104" s="391" t="str">
        <f>VLOOKUP($B104,overview_of_services!$B$4:$I$111,8,)</f>
        <v>User defined level 1-4</v>
      </c>
      <c r="T104" s="377">
        <f t="shared" si="255"/>
        <v>0</v>
      </c>
      <c r="U104" s="392">
        <f t="shared" si="256"/>
        <v>0</v>
      </c>
      <c r="X104" s="259"/>
      <c r="Y104" s="260"/>
      <c r="Z104" s="345">
        <f t="shared" si="257"/>
        <v>0</v>
      </c>
      <c r="AA104" s="270">
        <f t="shared" si="258"/>
        <v>0</v>
      </c>
      <c r="AB104" s="270">
        <f t="shared" si="259"/>
        <v>0</v>
      </c>
      <c r="AC104" s="82">
        <f t="shared" si="237"/>
        <v>4</v>
      </c>
      <c r="AD104" s="82">
        <f t="shared" si="212"/>
        <v>0</v>
      </c>
      <c r="AE104" s="76" t="str">
        <f>VLOOKUP($B104,overview_of_services!$B$4:$R$111,$AE$2,FALSE)</f>
        <v>MC</v>
      </c>
      <c r="AF104" s="82">
        <f t="shared" ca="1" si="275"/>
        <v>184</v>
      </c>
      <c r="AG104" s="270">
        <f t="shared" ca="1" si="260"/>
        <v>0</v>
      </c>
      <c r="AH104" s="270">
        <f t="shared" ca="1" si="260"/>
        <v>0</v>
      </c>
      <c r="AI104" s="270">
        <f t="shared" ca="1" si="260"/>
        <v>0</v>
      </c>
      <c r="AJ104" s="270">
        <f t="shared" ca="1" si="260"/>
        <v>0</v>
      </c>
      <c r="AK104" s="270">
        <f t="shared" ca="1" si="260"/>
        <v>0</v>
      </c>
      <c r="AL104" s="270">
        <f t="shared" ca="1" si="260"/>
        <v>0</v>
      </c>
      <c r="AM104" s="270">
        <f t="shared" ca="1" si="260"/>
        <v>0</v>
      </c>
      <c r="AN104" s="270">
        <f t="shared" ca="1" si="239"/>
        <v>184</v>
      </c>
      <c r="AO104" s="270">
        <f t="shared" ca="1" si="261"/>
        <v>0</v>
      </c>
      <c r="AP104" s="270">
        <f t="shared" ca="1" si="261"/>
        <v>0</v>
      </c>
      <c r="AQ104" s="270">
        <f t="shared" ca="1" si="261"/>
        <v>0</v>
      </c>
      <c r="AR104" s="270">
        <f t="shared" ca="1" si="261"/>
        <v>0</v>
      </c>
      <c r="AS104" s="270">
        <f t="shared" ca="1" si="261"/>
        <v>0</v>
      </c>
      <c r="AT104" s="270">
        <f t="shared" ca="1" si="261"/>
        <v>0</v>
      </c>
      <c r="AU104" s="270">
        <f t="shared" ca="1" si="261"/>
        <v>0</v>
      </c>
      <c r="AW104" s="83" t="s">
        <v>1924</v>
      </c>
      <c r="AX104" s="84">
        <f>VLOOKUP(AE104,_general!$A$65:$B$73,2,FALSE)+$AX$4</f>
        <v>41</v>
      </c>
      <c r="AY104" s="85">
        <f t="shared" ca="1" si="274"/>
        <v>0.2</v>
      </c>
      <c r="AZ104" s="85">
        <f t="shared" ca="1" si="274"/>
        <v>0.2</v>
      </c>
      <c r="BA104" s="85">
        <f t="shared" ca="1" si="274"/>
        <v>0.2</v>
      </c>
      <c r="BB104" s="85">
        <f t="shared" ca="1" si="274"/>
        <v>0.2</v>
      </c>
      <c r="BC104" s="85">
        <f t="shared" ca="1" si="274"/>
        <v>0.2</v>
      </c>
      <c r="BD104" s="85">
        <f t="shared" ca="1" si="274"/>
        <v>0.2</v>
      </c>
      <c r="BE104" s="85">
        <f t="shared" ca="1" si="274"/>
        <v>0.2</v>
      </c>
      <c r="BG104" s="128">
        <f t="shared" ca="1" si="213"/>
        <v>0</v>
      </c>
      <c r="BH104" s="128">
        <f t="shared" ca="1" si="214"/>
        <v>0</v>
      </c>
      <c r="BI104" s="128">
        <f t="shared" ca="1" si="215"/>
        <v>0</v>
      </c>
      <c r="BJ104" s="128">
        <f t="shared" ca="1" si="216"/>
        <v>0</v>
      </c>
      <c r="BK104" s="128">
        <f t="shared" ca="1" si="217"/>
        <v>0</v>
      </c>
      <c r="BL104" s="128">
        <f t="shared" ca="1" si="218"/>
        <v>0</v>
      </c>
      <c r="BM104" s="128">
        <f t="shared" ca="1" si="219"/>
        <v>0</v>
      </c>
      <c r="BO104" s="128">
        <f t="shared" si="220"/>
        <v>0</v>
      </c>
      <c r="BP104" s="128">
        <f t="shared" si="221"/>
        <v>0</v>
      </c>
      <c r="BQ104" s="128">
        <f t="shared" si="222"/>
        <v>0</v>
      </c>
      <c r="BR104" s="128">
        <f t="shared" si="223"/>
        <v>0</v>
      </c>
      <c r="BS104" s="128">
        <f t="shared" si="224"/>
        <v>0</v>
      </c>
      <c r="BT104" s="128">
        <f t="shared" si="225"/>
        <v>0</v>
      </c>
      <c r="BU104" s="128">
        <f t="shared" si="226"/>
        <v>0</v>
      </c>
      <c r="BV104" s="128"/>
      <c r="BW104" s="277">
        <f t="shared" ca="1" si="262"/>
        <v>0</v>
      </c>
      <c r="BX104" s="277">
        <f t="shared" ca="1" si="263"/>
        <v>0</v>
      </c>
      <c r="BY104" s="277">
        <f t="shared" ca="1" si="264"/>
        <v>0</v>
      </c>
      <c r="BZ104" s="277">
        <f t="shared" ca="1" si="265"/>
        <v>0</v>
      </c>
      <c r="CA104" s="277">
        <f t="shared" ca="1" si="266"/>
        <v>0</v>
      </c>
      <c r="CB104" s="277">
        <f t="shared" ca="1" si="267"/>
        <v>0</v>
      </c>
      <c r="CC104" s="277">
        <f t="shared" ca="1" si="268"/>
        <v>0</v>
      </c>
      <c r="CD104" s="128"/>
      <c r="CE104" s="129">
        <f t="shared" si="269"/>
        <v>46</v>
      </c>
      <c r="CF104" s="86">
        <f t="shared" ca="1" si="240"/>
        <v>0</v>
      </c>
      <c r="CG104" s="86">
        <f t="shared" ca="1" si="241"/>
        <v>0</v>
      </c>
      <c r="CH104" s="86">
        <f t="shared" ca="1" si="242"/>
        <v>0</v>
      </c>
      <c r="CI104" s="86">
        <f t="shared" ca="1" si="243"/>
        <v>0</v>
      </c>
      <c r="CJ104" s="86">
        <f t="shared" ca="1" si="244"/>
        <v>0</v>
      </c>
      <c r="CK104" s="86">
        <f t="shared" ca="1" si="245"/>
        <v>0</v>
      </c>
      <c r="CL104" s="86">
        <f t="shared" ca="1" si="246"/>
        <v>0</v>
      </c>
      <c r="CM104" s="87"/>
      <c r="CN104" s="82" t="str">
        <f t="shared" si="227"/>
        <v>MC</v>
      </c>
      <c r="CO104" s="82">
        <f t="shared" ca="1" si="271"/>
        <v>184</v>
      </c>
      <c r="CP104" s="270">
        <f t="shared" ca="1" si="273"/>
        <v>0</v>
      </c>
      <c r="CQ104" s="270">
        <f t="shared" ca="1" si="273"/>
        <v>0</v>
      </c>
      <c r="CR104" s="270">
        <f t="shared" ca="1" si="273"/>
        <v>0</v>
      </c>
      <c r="CS104" s="270">
        <f t="shared" ca="1" si="273"/>
        <v>0</v>
      </c>
      <c r="CT104" s="270">
        <f t="shared" ca="1" si="273"/>
        <v>0</v>
      </c>
      <c r="CU104" s="270">
        <f t="shared" ca="1" si="273"/>
        <v>0</v>
      </c>
      <c r="CV104" s="270">
        <f t="shared" ca="1" si="273"/>
        <v>0</v>
      </c>
      <c r="CW104" s="87"/>
      <c r="CX104" s="86">
        <f t="shared" ca="1" si="228"/>
        <v>0</v>
      </c>
      <c r="CY104" s="86">
        <f t="shared" ca="1" si="229"/>
        <v>0</v>
      </c>
      <c r="CZ104" s="86">
        <f t="shared" ca="1" si="230"/>
        <v>0</v>
      </c>
      <c r="DA104" s="86">
        <f t="shared" ca="1" si="231"/>
        <v>0</v>
      </c>
      <c r="DB104" s="86">
        <f t="shared" ca="1" si="232"/>
        <v>0</v>
      </c>
      <c r="DC104" s="86">
        <f t="shared" ca="1" si="233"/>
        <v>0</v>
      </c>
      <c r="DD104" s="86">
        <f t="shared" ca="1" si="234"/>
        <v>0</v>
      </c>
      <c r="DE104" s="192">
        <f t="shared" si="247"/>
        <v>46</v>
      </c>
      <c r="DF104" s="86">
        <f t="shared" ca="1" si="248"/>
        <v>0</v>
      </c>
      <c r="DG104" s="86">
        <f t="shared" ca="1" si="249"/>
        <v>0</v>
      </c>
      <c r="DH104" s="86">
        <f t="shared" ca="1" si="250"/>
        <v>0</v>
      </c>
      <c r="DI104" s="86">
        <f t="shared" ca="1" si="251"/>
        <v>0</v>
      </c>
      <c r="DJ104" s="86">
        <f t="shared" ca="1" si="252"/>
        <v>0</v>
      </c>
      <c r="DK104" s="86">
        <f t="shared" ca="1" si="253"/>
        <v>0</v>
      </c>
      <c r="DL104" s="86">
        <f t="shared" ca="1" si="254"/>
        <v>0</v>
      </c>
      <c r="FD104" s="22"/>
      <c r="FE104" s="22"/>
    </row>
    <row r="105" spans="2:161" x14ac:dyDescent="0.75">
      <c r="FD105" s="22"/>
      <c r="FE105" s="22"/>
    </row>
    <row r="106" spans="2:161" x14ac:dyDescent="0.75">
      <c r="FD106" s="22"/>
      <c r="FE106" s="22"/>
    </row>
    <row r="107" spans="2:161" x14ac:dyDescent="0.75">
      <c r="FD107" s="22"/>
      <c r="FE107" s="22"/>
    </row>
    <row r="108" spans="2:161" x14ac:dyDescent="0.75">
      <c r="DK108" s="290"/>
      <c r="FD108" s="22"/>
      <c r="FE108" s="22"/>
    </row>
    <row r="109" spans="2:161" x14ac:dyDescent="0.75">
      <c r="FD109" s="22"/>
      <c r="FE109" s="22"/>
    </row>
  </sheetData>
  <mergeCells count="10">
    <mergeCell ref="DN1:DT1"/>
    <mergeCell ref="CF1:CL1"/>
    <mergeCell ref="CP1:CV1"/>
    <mergeCell ref="CX1:DD1"/>
    <mergeCell ref="DF1:DL1"/>
    <mergeCell ref="DW2:EC2"/>
    <mergeCell ref="ED2:EJ2"/>
    <mergeCell ref="EK2:EQ2"/>
    <mergeCell ref="ER2:ET2"/>
    <mergeCell ref="EV2:FB2"/>
  </mergeCells>
  <conditionalFormatting sqref="E6:E104">
    <cfRule type="iconSet" priority="90">
      <iconSet iconSet="3Symbols">
        <cfvo type="percent" val="0"/>
        <cfvo type="num" val="0" gte="0"/>
        <cfvo type="num" val="1"/>
      </iconSet>
    </cfRule>
  </conditionalFormatting>
  <conditionalFormatting sqref="E6:G104">
    <cfRule type="cellIs" dxfId="237" priority="32" operator="equal">
      <formula>1</formula>
    </cfRule>
    <cfRule type="cellIs" dxfId="236" priority="33" operator="equal">
      <formula>0</formula>
    </cfRule>
    <cfRule type="expression" dxfId="235" priority="698">
      <formula>AND(#REF!&lt;&gt;0,#REF!=4)</formula>
    </cfRule>
  </conditionalFormatting>
  <conditionalFormatting sqref="F6:F104">
    <cfRule type="iconSet" priority="37">
      <iconSet iconSet="3Symbols">
        <cfvo type="percent" val="0"/>
        <cfvo type="num" val="0" gte="0"/>
        <cfvo type="num" val="1"/>
      </iconSet>
    </cfRule>
    <cfRule type="containsBlanks" dxfId="234" priority="40">
      <formula>LEN(TRIM(F6))=0</formula>
    </cfRule>
    <cfRule type="colorScale" priority="41">
      <colorScale>
        <cfvo type="num" val="0"/>
        <cfvo type="num" val="1"/>
        <color rgb="FFF7ABAB"/>
        <color theme="9" tint="0.39997558519241921"/>
      </colorScale>
    </cfRule>
    <cfRule type="iconSet" priority="42">
      <iconSet iconSet="3Symbols">
        <cfvo type="percent" val="0"/>
        <cfvo type="num" val="0.33"/>
        <cfvo type="num" val="1"/>
      </iconSet>
    </cfRule>
  </conditionalFormatting>
  <conditionalFormatting sqref="G6:G104">
    <cfRule type="iconSet" priority="31">
      <iconSet iconSet="3Symbols">
        <cfvo type="percent" val="0"/>
        <cfvo type="num" val="0" gte="0"/>
        <cfvo type="num" val="1"/>
      </iconSet>
    </cfRule>
  </conditionalFormatting>
  <conditionalFormatting sqref="I6:I104">
    <cfRule type="expression" dxfId="233" priority="10" stopIfTrue="1">
      <formula>$T6=0</formula>
    </cfRule>
    <cfRule type="notContainsBlanks" dxfId="232" priority="11">
      <formula>LEN(TRIM(I6))&gt;0</formula>
    </cfRule>
  </conditionalFormatting>
  <conditionalFormatting sqref="J6:J90">
    <cfRule type="expression" dxfId="231" priority="2">
      <formula>OR($J6&gt;$AC6,$J6&lt;0)</formula>
    </cfRule>
    <cfRule type="notContainsBlanks" dxfId="230" priority="3">
      <formula>LEN(TRIM(J6))&gt;0</formula>
    </cfRule>
  </conditionalFormatting>
  <conditionalFormatting sqref="J6:L104">
    <cfRule type="expression" dxfId="229" priority="1" stopIfTrue="1">
      <formula>OR($U6=0,AND(OR($I6=0,$I6=""),$F6=2))</formula>
    </cfRule>
  </conditionalFormatting>
  <conditionalFormatting sqref="K6:L90 J91:L104">
    <cfRule type="expression" dxfId="228" priority="703">
      <formula>OR($J6&gt;$AC6,$J6&lt;0)</formula>
    </cfRule>
    <cfRule type="notContainsBlanks" dxfId="227" priority="706">
      <formula>LEN(TRIM(J6))&gt;0</formula>
    </cfRule>
  </conditionalFormatting>
  <conditionalFormatting sqref="L6:L104">
    <cfRule type="expression" dxfId="226" priority="120" stopIfTrue="1">
      <formula>K6=1</formula>
    </cfRule>
  </conditionalFormatting>
  <conditionalFormatting sqref="O44 E6:G104">
    <cfRule type="expression" dxfId="225" priority="676">
      <formula>AND(C6&lt;&gt;0,B6=0)</formula>
    </cfRule>
  </conditionalFormatting>
  <conditionalFormatting sqref="O6:S104">
    <cfRule type="expression" dxfId="224" priority="30" stopIfTrue="1">
      <formula>OR($U6=0,AND(OR($I6=0,$I6=""),$F6=2))</formula>
    </cfRule>
    <cfRule type="expression" dxfId="223" priority="153">
      <formula>AND($J6&lt;&gt;"",$J6=O$2)</formula>
    </cfRule>
  </conditionalFormatting>
  <conditionalFormatting sqref="P6:S104">
    <cfRule type="cellIs" dxfId="222" priority="112" operator="equal">
      <formula>0</formula>
    </cfRule>
  </conditionalFormatting>
  <conditionalFormatting sqref="R6:R104">
    <cfRule type="expression" dxfId="221" priority="176">
      <formula>AND(M6&lt;&gt;0,L6=3)</formula>
    </cfRule>
  </conditionalFormatting>
  <conditionalFormatting sqref="S6:S104">
    <cfRule type="expression" dxfId="220" priority="154">
      <formula>AND(M6&lt;&gt;0,L6=4)</formula>
    </cfRule>
  </conditionalFormatting>
  <conditionalFormatting sqref="T6:U104">
    <cfRule type="cellIs" dxfId="219" priority="634" operator="equal">
      <formula>0</formula>
    </cfRule>
    <cfRule type="iconSet" priority="635">
      <iconSet iconSet="3Symbols">
        <cfvo type="percent" val="0"/>
        <cfvo type="num" val="0" gte="0"/>
        <cfvo type="num" val="1"/>
      </iconSet>
    </cfRule>
    <cfRule type="expression" dxfId="218" priority="679">
      <formula>AND(N6&lt;&gt;0,M6=4)</formula>
    </cfRule>
  </conditionalFormatting>
  <conditionalFormatting sqref="Z6:AD104">
    <cfRule type="expression" dxfId="217" priority="49">
      <formula>#REF!=0</formula>
    </cfRule>
  </conditionalFormatting>
  <conditionalFormatting sqref="AG6:AM104">
    <cfRule type="expression" dxfId="216" priority="161">
      <formula>#REF!=0</formula>
    </cfRule>
  </conditionalFormatting>
  <dataValidations xWindow="709" yWindow="346" count="6">
    <dataValidation allowBlank="1" showInputMessage="1" showErrorMessage="1" promptTitle="Share:" prompt="Please enter the percentage of net surface floor area the main functionality level applies to." sqref="K6:K104" xr:uid="{E83BFEC0-74DD-4BD0-9BCE-E65F6362EC7A}"/>
    <dataValidation allowBlank="1" showInputMessage="1" showErrorMessage="1" promptTitle="Additional functionality level:" prompt="Please enter the functionality level that applies to the remainder of the building surface floor area. " sqref="L6:L104" xr:uid="{8A1ED21F-3DFB-4239-9F6C-621A89A87E9F}"/>
    <dataValidation showInputMessage="1" showErrorMessage="1" sqref="D2 H2" xr:uid="{420C5915-D480-4C88-8784-3545CE69C831}"/>
    <dataValidation allowBlank="1" showInputMessage="1" showErrorMessage="1" promptTitle="Functionality level:" prompt="Please enter the main functionality level." sqref="J6:J104" xr:uid="{86F7E569-7A63-47BA-8A82-7EA4142141A6}"/>
    <dataValidation allowBlank="1" showInputMessage="1" showErrorMessage="1" promptTitle="Service covered in method:" prompt="based on your selected assessment method" sqref="E6:G104" xr:uid="{91E2726B-CC89-4EC9-9AA6-71729EE7AECF}"/>
    <dataValidation allowBlank="1" showInputMessage="1" showErrorMessage="1" prompt="to manually enable/disable this service" sqref="H6:H104" xr:uid="{4D1F14FC-08F0-47EF-B989-C4FA4D6D82B4}"/>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709" yWindow="346" count="1">
        <x14:dataValidation type="list" allowBlank="1" showInputMessage="1" showErrorMessage="1" xr:uid="{947C78FF-9CD7-4829-BFBA-2F4E7191D0C3}">
          <x14:formula1>
            <xm:f>_general!$I$6:$I$8</xm:f>
          </x14:formula1>
          <xm:sqref>I6:I104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E8FBF-42AF-4F78-9937-A71D67591535}">
  <sheetPr>
    <tabColor rgb="FF00B050"/>
  </sheetPr>
  <dimension ref="B2:X88"/>
  <sheetViews>
    <sheetView tabSelected="1" zoomScale="70" zoomScaleNormal="70" workbookViewId="0">
      <selection activeCell="Q15" sqref="Q15"/>
    </sheetView>
  </sheetViews>
  <sheetFormatPr baseColWidth="10" defaultColWidth="8.6796875" defaultRowHeight="14.75" outlineLevelCol="1" x14ac:dyDescent="0.75"/>
  <cols>
    <col min="1" max="1" width="8.6796875" style="22"/>
    <col min="2" max="2" width="3.31640625" style="22" customWidth="1"/>
    <col min="3" max="3" width="8.5" style="22" customWidth="1"/>
    <col min="4" max="4" width="18" style="22" customWidth="1"/>
    <col min="5" max="11" width="12.6796875" style="22" customWidth="1"/>
    <col min="12" max="12" width="16.31640625" style="22" customWidth="1"/>
    <col min="13" max="13" width="8.6796875" style="22"/>
    <col min="14" max="14" width="22" style="22" customWidth="1" outlineLevel="1"/>
    <col min="15" max="15" width="25.31640625" style="22" customWidth="1" outlineLevel="1"/>
    <col min="16" max="16" width="18.6796875" style="194" customWidth="1" outlineLevel="1"/>
    <col min="17" max="19" width="15.6796875" style="194" customWidth="1" outlineLevel="1"/>
    <col min="20" max="20" width="17.5" style="194" customWidth="1" outlineLevel="1"/>
    <col min="21" max="22" width="15.6796875" style="194" customWidth="1" outlineLevel="1"/>
    <col min="23" max="23" width="19.31640625" style="22" customWidth="1" outlineLevel="1"/>
    <col min="24" max="24" width="19.31640625" style="22" bestFit="1" customWidth="1"/>
    <col min="25" max="16384" width="8.6796875" style="22"/>
  </cols>
  <sheetData>
    <row r="2" spans="2:18" ht="21" x14ac:dyDescent="1">
      <c r="C2" s="413" t="str">
        <f>LINK!C980</f>
        <v>Smart Readiness Indicator for Buildings</v>
      </c>
    </row>
    <row r="3" spans="2:18" ht="7.25" customHeight="1" x14ac:dyDescent="1">
      <c r="C3" s="43"/>
    </row>
    <row r="4" spans="2:18" ht="47.5" customHeight="1" x14ac:dyDescent="0.75">
      <c r="C4" s="731" t="str">
        <f>LINK!C981</f>
        <v xml:space="preserve">The SRI calculations have been performed with an experimental tool. Please note that the scores and the visual presentation of results are solely provided for testing purposes. Using this experimental tool can by no means lead to any claims on an actual score or certificate for a building. </v>
      </c>
      <c r="D4" s="731"/>
      <c r="E4" s="731"/>
      <c r="F4" s="731"/>
      <c r="G4" s="731"/>
      <c r="H4" s="731"/>
      <c r="I4" s="731"/>
      <c r="J4" s="731"/>
      <c r="K4" s="731"/>
      <c r="L4" s="731"/>
    </row>
    <row r="5" spans="2:18" x14ac:dyDescent="0.75">
      <c r="C5" s="134" t="str">
        <f>LINK!C982</f>
        <v>SRI spreadsheet tool Version 4.5</v>
      </c>
    </row>
    <row r="6" spans="2:18" ht="15.5" thickBot="1" x14ac:dyDescent="0.9"/>
    <row r="7" spans="2:18" x14ac:dyDescent="0.75">
      <c r="B7" s="102"/>
      <c r="C7" s="92"/>
      <c r="D7" s="92"/>
      <c r="E7" s="92"/>
      <c r="F7" s="92"/>
      <c r="G7" s="92"/>
      <c r="H7" s="92"/>
      <c r="I7" s="92"/>
      <c r="J7" s="92"/>
      <c r="K7" s="92"/>
      <c r="L7" s="93"/>
      <c r="M7" s="99"/>
      <c r="N7" s="99"/>
      <c r="O7" s="99"/>
      <c r="P7" s="195"/>
      <c r="Q7" s="195"/>
      <c r="R7" s="195"/>
    </row>
    <row r="8" spans="2:18" ht="23.5" x14ac:dyDescent="1.1000000000000001">
      <c r="B8" s="105"/>
      <c r="C8" s="412" t="str">
        <f>LINK!C983</f>
        <v>TOTAL SRI SCORE</v>
      </c>
      <c r="D8" s="101"/>
      <c r="E8" s="101"/>
      <c r="F8" s="439">
        <f ca="1">Calculation!FD3</f>
        <v>0.43307082763556276</v>
      </c>
      <c r="G8" s="101"/>
      <c r="H8" s="101"/>
      <c r="I8" s="412" t="str">
        <f>LINK!C1010</f>
        <v>SRI CLASS</v>
      </c>
      <c r="J8" s="732" t="str">
        <f ca="1">IF(AND(F8&gt;=90%,F8&lt;=100%),"Higher than 90%",IF(AND(F8&gt;=80%,F8&lt;90%),"Between 80% and 90%",IF(AND(F8&gt;=65%,F8&lt;80%),"Between 65% and 80%",IF(AND(F8&gt;=50%,F8&lt;65%),"Between 50% and 65%",IF(AND(F8&gt;=35%,F8&lt;50%),"Between 35% and 50%",IF(AND(F8&gt;=20%,F8&lt;35%),"Between 20% and 35%",IF(AND(F8&gt;=0%,F8&lt;20%),"Lower than 20%","")))))))</f>
        <v>Between 35% and 50%</v>
      </c>
      <c r="K8" s="732"/>
      <c r="L8" s="106"/>
      <c r="M8" s="99"/>
      <c r="N8" s="99"/>
      <c r="O8" s="99"/>
      <c r="P8" s="195"/>
      <c r="Q8" s="195"/>
      <c r="R8" s="195"/>
    </row>
    <row r="9" spans="2:18" ht="15.5" thickBot="1" x14ac:dyDescent="0.9">
      <c r="B9" s="107"/>
      <c r="C9" s="108"/>
      <c r="D9" s="108"/>
      <c r="E9" s="108"/>
      <c r="F9" s="108"/>
      <c r="G9" s="108"/>
      <c r="H9" s="108"/>
      <c r="I9" s="108"/>
      <c r="J9" s="108"/>
      <c r="K9" s="108"/>
      <c r="L9" s="109"/>
      <c r="M9" s="99"/>
      <c r="N9" s="99"/>
      <c r="O9" s="99"/>
      <c r="P9" s="195"/>
      <c r="Q9" s="195"/>
      <c r="R9" s="195"/>
    </row>
    <row r="10" spans="2:18" ht="15.5" thickBot="1" x14ac:dyDescent="0.9">
      <c r="C10" s="99"/>
      <c r="D10" s="99"/>
      <c r="E10" s="99"/>
      <c r="F10" s="99"/>
      <c r="G10" s="99"/>
      <c r="H10" s="99"/>
      <c r="I10" s="99"/>
      <c r="J10" s="99"/>
      <c r="K10" s="99"/>
      <c r="L10" s="99"/>
      <c r="M10" s="99"/>
      <c r="N10" s="99"/>
      <c r="O10" s="99"/>
      <c r="P10" s="195"/>
      <c r="Q10" s="195"/>
      <c r="R10" s="195"/>
    </row>
    <row r="11" spans="2:18" ht="23.5" x14ac:dyDescent="1.1000000000000001">
      <c r="B11" s="102"/>
      <c r="C11" s="411" t="str">
        <f>LINK!C984</f>
        <v>IMPACT SCORES</v>
      </c>
      <c r="D11" s="92"/>
      <c r="E11" s="103"/>
      <c r="F11" s="103"/>
      <c r="G11" s="103"/>
      <c r="H11" s="103"/>
      <c r="I11" s="103"/>
      <c r="J11" s="103"/>
      <c r="K11" s="103"/>
      <c r="L11" s="104"/>
      <c r="M11" s="99"/>
      <c r="N11" s="99"/>
      <c r="O11" s="99"/>
      <c r="P11" s="195"/>
      <c r="Q11" s="195"/>
      <c r="R11" s="195"/>
    </row>
    <row r="12" spans="2:18" ht="57" customHeight="1" x14ac:dyDescent="0.75">
      <c r="B12" s="105"/>
      <c r="C12" s="101"/>
      <c r="D12" s="94"/>
      <c r="E12" s="101"/>
      <c r="F12" s="101"/>
      <c r="G12" s="101"/>
      <c r="H12" s="101"/>
      <c r="I12" s="101"/>
      <c r="J12" s="101"/>
      <c r="K12" s="101"/>
      <c r="L12" s="106"/>
      <c r="M12" s="100"/>
      <c r="N12" s="100"/>
      <c r="O12" s="100"/>
      <c r="Q12" s="195"/>
      <c r="R12" s="195"/>
    </row>
    <row r="13" spans="2:18" ht="18.5" x14ac:dyDescent="0.9">
      <c r="B13" s="105"/>
      <c r="C13" s="94" t="str">
        <f>Calculation!DN3</f>
        <v>Energy efficiency</v>
      </c>
      <c r="D13" s="94"/>
      <c r="E13" s="101"/>
      <c r="F13" s="437">
        <f ca="1">Calculation!DN4</f>
        <v>0.55319816285548262</v>
      </c>
      <c r="G13" s="101"/>
      <c r="H13" s="101"/>
      <c r="I13" s="101"/>
      <c r="J13" s="101"/>
      <c r="K13" s="101"/>
      <c r="L13" s="106"/>
      <c r="M13" s="195"/>
      <c r="N13" s="99"/>
      <c r="O13" s="99"/>
      <c r="R13" s="195"/>
    </row>
    <row r="14" spans="2:18" ht="18.5" x14ac:dyDescent="0.9">
      <c r="B14" s="105"/>
      <c r="C14" s="94" t="str">
        <f>Calculation!DO3</f>
        <v>Energy flexibility and storage</v>
      </c>
      <c r="D14" s="94"/>
      <c r="E14" s="101"/>
      <c r="F14" s="437">
        <f ca="1">Calculation!DO4</f>
        <v>0.25444102579979205</v>
      </c>
      <c r="G14" s="101"/>
      <c r="H14" s="101"/>
      <c r="I14" s="101"/>
      <c r="J14" s="101"/>
      <c r="K14" s="101"/>
      <c r="L14" s="106"/>
      <c r="M14" s="195"/>
      <c r="N14" s="99"/>
      <c r="O14" s="99"/>
      <c r="R14" s="195"/>
    </row>
    <row r="15" spans="2:18" ht="18.5" x14ac:dyDescent="0.75">
      <c r="B15" s="105"/>
      <c r="C15" s="94" t="str">
        <f>Calculation!DP3</f>
        <v>Comfort</v>
      </c>
      <c r="D15" s="94"/>
      <c r="E15" s="98"/>
      <c r="F15" s="438">
        <f ca="1">Calculation!DP4</f>
        <v>0.74789915966386555</v>
      </c>
      <c r="G15" s="98"/>
      <c r="H15" s="98"/>
      <c r="I15" s="98"/>
      <c r="J15" s="98"/>
      <c r="K15" s="98"/>
      <c r="L15" s="115"/>
      <c r="M15" s="195"/>
      <c r="N15" s="99"/>
      <c r="O15" s="99"/>
      <c r="R15" s="195"/>
    </row>
    <row r="16" spans="2:18" ht="18.5" x14ac:dyDescent="0.75">
      <c r="B16" s="105"/>
      <c r="C16" s="94" t="str">
        <f>Calculation!DQ3</f>
        <v>Convenience</v>
      </c>
      <c r="D16" s="94"/>
      <c r="E16" s="98"/>
      <c r="F16" s="438">
        <f ca="1">Calculation!DQ4</f>
        <v>0.52054794520547931</v>
      </c>
      <c r="G16" s="98"/>
      <c r="H16" s="98"/>
      <c r="I16" s="98"/>
      <c r="J16" s="98"/>
      <c r="K16" s="98"/>
      <c r="L16" s="115"/>
      <c r="M16" s="194"/>
      <c r="N16" s="99"/>
      <c r="O16" s="99"/>
      <c r="R16" s="195"/>
    </row>
    <row r="17" spans="2:24" ht="18.5" x14ac:dyDescent="0.75">
      <c r="B17" s="105"/>
      <c r="C17" s="94" t="str">
        <f>Calculation!DR3</f>
        <v>Health, well-being and accessibility</v>
      </c>
      <c r="D17" s="94"/>
      <c r="E17" s="98"/>
      <c r="F17" s="438">
        <f ca="1">Calculation!DR4</f>
        <v>0.62500000000000011</v>
      </c>
      <c r="G17" s="98"/>
      <c r="H17" s="98"/>
      <c r="I17" s="98"/>
      <c r="J17" s="98"/>
      <c r="K17" s="98"/>
      <c r="L17" s="115"/>
      <c r="M17" s="194"/>
      <c r="N17" s="99"/>
      <c r="O17" s="99"/>
      <c r="R17" s="195"/>
    </row>
    <row r="18" spans="2:24" ht="18.5" x14ac:dyDescent="0.75">
      <c r="B18" s="105"/>
      <c r="C18" s="94" t="str">
        <f>Calculation!DS3</f>
        <v>Maintenance and fault prediction</v>
      </c>
      <c r="D18" s="94"/>
      <c r="E18" s="98"/>
      <c r="F18" s="438">
        <f ca="1">Calculation!DS4</f>
        <v>0.42295453225697072</v>
      </c>
      <c r="G18" s="98"/>
      <c r="H18" s="98"/>
      <c r="I18" s="98"/>
      <c r="J18" s="98"/>
      <c r="K18" s="98"/>
      <c r="L18" s="115"/>
      <c r="M18" s="194"/>
      <c r="N18" s="99"/>
      <c r="O18" s="99"/>
      <c r="R18" s="195"/>
    </row>
    <row r="19" spans="2:24" ht="18.5" x14ac:dyDescent="0.75">
      <c r="B19" s="105"/>
      <c r="C19" s="94" t="str">
        <f>Calculation!DT3</f>
        <v>Information to occupants</v>
      </c>
      <c r="D19" s="94"/>
      <c r="E19" s="98"/>
      <c r="F19" s="438">
        <f ca="1">Calculation!DT4</f>
        <v>0.33333333333333343</v>
      </c>
      <c r="G19" s="98"/>
      <c r="H19" s="98"/>
      <c r="I19" s="98"/>
      <c r="J19" s="98"/>
      <c r="K19" s="98"/>
      <c r="L19" s="115"/>
      <c r="M19" s="194"/>
      <c r="N19" s="99"/>
      <c r="O19" s="99"/>
      <c r="R19" s="195"/>
    </row>
    <row r="20" spans="2:24" ht="18.5" x14ac:dyDescent="0.75">
      <c r="B20" s="105"/>
      <c r="C20" s="94"/>
      <c r="D20" s="94"/>
      <c r="E20" s="98"/>
      <c r="F20" s="111"/>
      <c r="G20" s="98"/>
      <c r="H20" s="98"/>
      <c r="I20" s="98"/>
      <c r="J20" s="98"/>
      <c r="K20" s="98"/>
      <c r="L20" s="115"/>
      <c r="M20" s="99"/>
      <c r="N20" s="99"/>
      <c r="O20" s="99"/>
      <c r="R20" s="195"/>
    </row>
    <row r="21" spans="2:24" ht="15.5" thickBot="1" x14ac:dyDescent="0.9">
      <c r="B21" s="107"/>
      <c r="C21" s="96"/>
      <c r="D21" s="96"/>
      <c r="E21" s="112"/>
      <c r="F21" s="112"/>
      <c r="G21" s="112"/>
      <c r="H21" s="112"/>
      <c r="I21" s="112"/>
      <c r="J21" s="112"/>
      <c r="K21" s="112"/>
      <c r="L21" s="116"/>
      <c r="M21" s="99"/>
      <c r="N21" s="99"/>
      <c r="O21" s="99"/>
      <c r="R21" s="195"/>
    </row>
    <row r="22" spans="2:24" ht="15.5" thickBot="1" x14ac:dyDescent="0.9">
      <c r="M22" s="99"/>
      <c r="N22" s="99"/>
      <c r="O22" s="99"/>
      <c r="P22" s="319" t="s">
        <v>1927</v>
      </c>
      <c r="Q22" s="195"/>
      <c r="R22" s="195"/>
    </row>
    <row r="23" spans="2:24" ht="46" x14ac:dyDescent="1.1000000000000001">
      <c r="B23" s="102"/>
      <c r="C23" s="411" t="str">
        <f>LINK!C985</f>
        <v>DOMAIN SCORES</v>
      </c>
      <c r="D23" s="92"/>
      <c r="E23" s="103"/>
      <c r="F23" s="92"/>
      <c r="G23" s="92"/>
      <c r="H23" s="92"/>
      <c r="I23" s="92"/>
      <c r="J23" s="92"/>
      <c r="K23" s="92"/>
      <c r="L23" s="93"/>
      <c r="M23" s="99"/>
      <c r="N23" s="99"/>
      <c r="O23" s="99"/>
      <c r="P23" s="204" t="str">
        <f>Weightings!B45</f>
        <v>Energy efficiency</v>
      </c>
      <c r="Q23" s="204" t="str">
        <f>Weightings!C45</f>
        <v>Energy flexibility and storage</v>
      </c>
      <c r="R23" s="204" t="str">
        <f>Weightings!D45</f>
        <v>Comfort</v>
      </c>
      <c r="S23" s="204" t="str">
        <f>Weightings!E45</f>
        <v>Convenience</v>
      </c>
      <c r="T23" s="204" t="str">
        <f>Weightings!F45</f>
        <v>Health, well-being and accessibility</v>
      </c>
      <c r="U23" s="204" t="str">
        <f>Weightings!G45</f>
        <v>Maintenance and fault prediction</v>
      </c>
      <c r="V23" s="204" t="str">
        <f>Weightings!H45</f>
        <v>Information to occupants</v>
      </c>
      <c r="W23" s="99"/>
    </row>
    <row r="24" spans="2:24" x14ac:dyDescent="0.75">
      <c r="B24" s="105"/>
      <c r="C24" s="101"/>
      <c r="D24" s="94"/>
      <c r="E24" s="101"/>
      <c r="F24" s="113"/>
      <c r="G24" s="113"/>
      <c r="H24" s="113"/>
      <c r="I24" s="113"/>
      <c r="J24" s="113"/>
      <c r="K24" s="113"/>
      <c r="L24" s="117"/>
      <c r="M24" s="99"/>
      <c r="N24" s="99"/>
      <c r="O24" s="99"/>
      <c r="P24" s="202">
        <f ca="1">Calculation!CF5</f>
        <v>0.16666666666666666</v>
      </c>
      <c r="Q24" s="202">
        <f ca="1">Calculation!CG5</f>
        <v>0.33333333333333331</v>
      </c>
      <c r="R24" s="202">
        <f ca="1">Calculation!CH5</f>
        <v>8.3333333333333329E-2</v>
      </c>
      <c r="S24" s="202">
        <f ca="1">Calculation!CI5</f>
        <v>8.3333333333333329E-2</v>
      </c>
      <c r="T24" s="202">
        <f ca="1">Calculation!CJ5</f>
        <v>8.3333333333333329E-2</v>
      </c>
      <c r="U24" s="202">
        <f ca="1">Calculation!CK5</f>
        <v>0.16666666666666666</v>
      </c>
      <c r="V24" s="202">
        <f ca="1">Calculation!CL5</f>
        <v>8.3333333333333329E-2</v>
      </c>
    </row>
    <row r="25" spans="2:24" ht="18.5" x14ac:dyDescent="0.9">
      <c r="B25" s="105"/>
      <c r="C25" s="94" t="str">
        <f>Weightings!A9</f>
        <v>Heating</v>
      </c>
      <c r="D25" s="94"/>
      <c r="E25" s="101"/>
      <c r="F25" s="440">
        <f ca="1">W25</f>
        <v>0.42509920634920628</v>
      </c>
      <c r="G25" s="114"/>
      <c r="H25" s="114"/>
      <c r="I25" s="114"/>
      <c r="J25" s="114"/>
      <c r="K25" s="114"/>
      <c r="L25" s="118"/>
      <c r="M25" s="99"/>
      <c r="N25" s="99"/>
      <c r="O25" s="99" t="str">
        <f>C25</f>
        <v>Heating</v>
      </c>
      <c r="P25" s="193">
        <f ca="1">(SUMPRODUCT(Calculation!AG6:AG15,Calculation!$K6:$K15)+SUMPRODUCT(Calculation!AO6:AO15,Calculation!$M6:$M15)+SUMPRODUCT(Calculation!AG60:AG64,Calculation!$K60:$K64)+SUMPRODUCT(Calculation!AO60:AO64,Calculation!$M60:$M64))/(SUM(Calculation!CP6:CP15)+SUM(Calculation!CP60:CP64))</f>
        <v>0.5714285714285714</v>
      </c>
      <c r="Q25" s="193">
        <f ca="1">(SUMPRODUCT(Calculation!AH6:AH15,Calculation!$K6:$K15)+SUMPRODUCT(Calculation!AP6:AP15,Calculation!$M6:$M15)+SUMPRODUCT(Calculation!AH60:AH64,Calculation!$K60:$K64)+SUMPRODUCT(Calculation!AP60:AP64,Calculation!$M60:$M64))/(SUM(Calculation!CQ6:CQ15)+SUM(Calculation!CQ60:CQ64))</f>
        <v>0.125</v>
      </c>
      <c r="R25" s="193">
        <f ca="1">(SUMPRODUCT(Calculation!AI6:AI15,Calculation!$K6:$K15)+SUMPRODUCT(Calculation!AQ6:AQ15,Calculation!$M6:$M15)+SUMPRODUCT(Calculation!AI60:AI64,Calculation!$K60:$K64)+SUMPRODUCT(Calculation!AQ60:AQ64,Calculation!$M60:$M64))/(SUM(Calculation!CR6:CR15)+SUM(Calculation!CR60:CR64))</f>
        <v>0.625</v>
      </c>
      <c r="S25" s="193">
        <f ca="1">(SUMPRODUCT(Calculation!AJ6:AJ15,Calculation!$K6:$K15)+SUMPRODUCT(Calculation!AR6:AR15,Calculation!$M6:$M15)+SUMPRODUCT(Calculation!AJ60:AJ64,Calculation!$K60:$K64)+SUMPRODUCT(Calculation!AR60:AR64,Calculation!$M60:$M64))/(SUM(Calculation!CS6:CS15)+SUM(Calculation!CS60:CS64))</f>
        <v>0.5</v>
      </c>
      <c r="T25" s="193">
        <f ca="1">(SUMPRODUCT(Calculation!AK6:AK15,Calculation!$K6:$K15)+SUMPRODUCT(Calculation!AS6:AS15,Calculation!$M6:$M15)+SUMPRODUCT(Calculation!AK60:AK64,Calculation!$K60:$K64)+SUMPRODUCT(Calculation!AS60:AS64,Calculation!$M60:$M64))/(SUM(Calculation!CT6:CT15)+SUM(Calculation!CT60:CT64))</f>
        <v>0.66666666666666663</v>
      </c>
      <c r="U25" s="193">
        <f ca="1">(SUMPRODUCT(Calculation!AL6:AL15,Calculation!$K6:$K15)+SUMPRODUCT(Calculation!AT6:AT15,Calculation!$M6:$M15)+SUMPRODUCT(Calculation!AL60:AL64,Calculation!$K60:$K64)+SUMPRODUCT(Calculation!AT60:AT64,Calculation!$M60:$M64))/(SUM(Calculation!CU6:CU15)+SUM(Calculation!CU60:CU64))</f>
        <v>0.5</v>
      </c>
      <c r="V25" s="193">
        <f ca="1">(SUMPRODUCT(Calculation!AM6:AM15,Calculation!$K6:$K15)+SUMPRODUCT(Calculation!AU6:AU15,Calculation!$M6:$M15)+SUMPRODUCT(Calculation!AM60:AM64,Calculation!$K60:$K64)+SUMPRODUCT(Calculation!AU60:AU64,Calculation!$M60:$M64))/(SUM(Calculation!CV6:CV15)+SUM(Calculation!CV60:CV64))</f>
        <v>0.66666666666666663</v>
      </c>
      <c r="W25" s="196">
        <f ca="1">IF(SUM(P60:V60)&lt;&gt;0,SUMPRODUCT(P48:V48,P60:V60)/SUM(P60:V60),0)</f>
        <v>0.42509920634920628</v>
      </c>
      <c r="X25" s="197"/>
    </row>
    <row r="26" spans="2:24" ht="18.5" x14ac:dyDescent="0.9">
      <c r="B26" s="105"/>
      <c r="C26" s="94" t="str">
        <f>Weightings!A10</f>
        <v>Domestic hot water</v>
      </c>
      <c r="D26" s="94"/>
      <c r="E26" s="101"/>
      <c r="F26" s="440">
        <f t="shared" ref="F26:F32" ca="1" si="0">W26</f>
        <v>0.66666666666666663</v>
      </c>
      <c r="G26" s="94"/>
      <c r="H26" s="94"/>
      <c r="I26" s="94"/>
      <c r="J26" s="94"/>
      <c r="K26" s="94"/>
      <c r="L26" s="95"/>
      <c r="M26" s="99"/>
      <c r="N26" s="99"/>
      <c r="O26" s="99" t="str">
        <f t="shared" ref="O26:O33" si="1">C26</f>
        <v>Domestic hot water</v>
      </c>
      <c r="P26" s="193">
        <f ca="1">(SUMPRODUCT(Calculation!AG16:AG20,Calculation!$K16:$K20)+SUMPRODUCT(Calculation!AO16:AO20,Calculation!$M16:$M20)+SUMPRODUCT(Calculation!AG65:AG69,Calculation!$K65:$K69)+SUMPRODUCT(Calculation!AO65:AO69,Calculation!$M65:$M69))/(SUM(Calculation!CP16:CP20)+SUM(Calculation!CP65:CP69))</f>
        <v>1</v>
      </c>
      <c r="Q26" s="193">
        <f ca="1">(SUMPRODUCT(Calculation!AH16:AH20,Calculation!$K16:$K20)+SUMPRODUCT(Calculation!AP16:AP20,Calculation!$M16:$M20)+SUMPRODUCT(Calculation!AH65:AH69,Calculation!$K65:$K69)+SUMPRODUCT(Calculation!AP65:AP69,Calculation!$M65:$M69))/(SUM(Calculation!CQ16:CQ20)+SUM(Calculation!CQ65:CQ69))</f>
        <v>0.66666666666666663</v>
      </c>
      <c r="R26" s="193" t="e">
        <f ca="1">(SUMPRODUCT(Calculation!AI16:AI20,Calculation!$K16:$K20)+SUMPRODUCT(Calculation!AQ16:AQ20,Calculation!$M16:$M20)+SUMPRODUCT(Calculation!AI65:AI69,Calculation!$K65:$K69)+SUMPRODUCT(Calculation!AQ65:AQ69,Calculation!$M65:$M69))/(SUM(Calculation!CR16:CR20)+SUM(Calculation!CR65:CR69))</f>
        <v>#DIV/0!</v>
      </c>
      <c r="S26" s="193">
        <f ca="1">(SUMPRODUCT(Calculation!AJ16:AJ20,Calculation!$K16:$K20)+SUMPRODUCT(Calculation!AR16:AR20,Calculation!$M16:$M20)+SUMPRODUCT(Calculation!AJ65:AJ69,Calculation!$K65:$K69)+SUMPRODUCT(Calculation!AR65:AR69,Calculation!$M65:$M69))/(SUM(Calculation!CS16:CS20)+SUM(Calculation!CS65:CS69))</f>
        <v>0.66666666666666663</v>
      </c>
      <c r="T26" s="193" t="e">
        <f ca="1">(SUMPRODUCT(Calculation!AK16:AK20,Calculation!$K16:$K20)+SUMPRODUCT(Calculation!AS16:AS20,Calculation!$M16:$M20)+SUMPRODUCT(Calculation!AK65:AK69,Calculation!$K65:$K69)+SUMPRODUCT(Calculation!AS65:AS69,Calculation!$M65:$M69))/(SUM(Calculation!CT16:CT20)+SUM(Calculation!CT65:CT69))</f>
        <v>#DIV/0!</v>
      </c>
      <c r="U26" s="193">
        <f ca="1">(SUMPRODUCT(Calculation!AL16:AL20,Calculation!$K16:$K20)+SUMPRODUCT(Calculation!AT16:AT20,Calculation!$M16:$M20)+SUMPRODUCT(Calculation!AL65:AL69,Calculation!$K65:$K69)+SUMPRODUCT(Calculation!AT65:AT69,Calculation!$M65:$M69))/(SUM(Calculation!CU16:CU20)+SUM(Calculation!CU65:CU69))</f>
        <v>0.5</v>
      </c>
      <c r="V26" s="193">
        <f ca="1">(SUMPRODUCT(Calculation!AM16:AM20,Calculation!$K16:$K20)+SUMPRODUCT(Calculation!AU16:AU20,Calculation!$M16:$M20)+SUMPRODUCT(Calculation!AM65:AM69,Calculation!$K65:$K69)+SUMPRODUCT(Calculation!AU65:AU69,Calculation!$M65:$M69))/(SUM(Calculation!CV16:CV20)+SUM(Calculation!CV65:CV69))</f>
        <v>0.33333333333333331</v>
      </c>
      <c r="W26" s="196">
        <f t="shared" ref="W26:W33" ca="1" si="2">IF(SUM(P61:V61)&lt;&gt;0,SUMPRODUCT(P49:V49,P61:V61)/SUM(P61:V61),0)</f>
        <v>0.66666666666666663</v>
      </c>
    </row>
    <row r="27" spans="2:24" ht="18.5" x14ac:dyDescent="0.9">
      <c r="B27" s="105"/>
      <c r="C27" s="94" t="str">
        <f>Weightings!A11</f>
        <v>Cooling</v>
      </c>
      <c r="D27" s="94"/>
      <c r="E27" s="98"/>
      <c r="F27" s="440">
        <f t="shared" ca="1" si="0"/>
        <v>0</v>
      </c>
      <c r="G27" s="94"/>
      <c r="H27" s="94"/>
      <c r="I27" s="94"/>
      <c r="J27" s="94"/>
      <c r="K27" s="94"/>
      <c r="L27" s="95"/>
      <c r="M27" s="99"/>
      <c r="N27" s="99"/>
      <c r="O27" s="99" t="str">
        <f t="shared" si="1"/>
        <v>Cooling</v>
      </c>
      <c r="P27" s="193" t="e">
        <f ca="1">(SUMPRODUCT(Calculation!AG21:AG30,Calculation!$K21:$K30)+SUMPRODUCT(Calculation!AO21:AO30,Calculation!$M21:$M30)+SUMPRODUCT(Calculation!AG70:AG74,Calculation!$K70:$K74)+SUMPRODUCT(Calculation!AO70:AO74,Calculation!$M70:$M74))/(SUM(Calculation!CP21:CP30)+SUM(Calculation!CP70:CP74))</f>
        <v>#DIV/0!</v>
      </c>
      <c r="Q27" s="193" t="e">
        <f ca="1">(SUMPRODUCT(Calculation!AH21:AH30,Calculation!$K21:$K30)+SUMPRODUCT(Calculation!AP21:AP30,Calculation!$M21:$M30)+SUMPRODUCT(Calculation!AH70:AH74,Calculation!$K70:$K74)+SUMPRODUCT(Calculation!AP70:AP74,Calculation!$M70:$M74))/(SUM(Calculation!CQ21:CQ30)+SUM(Calculation!CQ70:CQ74))</f>
        <v>#DIV/0!</v>
      </c>
      <c r="R27" s="193" t="e">
        <f ca="1">(SUMPRODUCT(Calculation!AI21:AI30,Calculation!$K21:$K30)+SUMPRODUCT(Calculation!AQ21:AQ30,Calculation!$M21:$M30)+SUMPRODUCT(Calculation!AI70:AI74,Calculation!$K70:$K74)+SUMPRODUCT(Calculation!AQ70:AQ74,Calculation!$M70:$M74))/(SUM(Calculation!CR21:CR30)+SUM(Calculation!CR70:CR74))</f>
        <v>#DIV/0!</v>
      </c>
      <c r="S27" s="193" t="e">
        <f ca="1">(SUMPRODUCT(Calculation!AJ21:AJ30,Calculation!$K21:$K30)+SUMPRODUCT(Calculation!AR21:AR30,Calculation!$M21:$M30)+SUMPRODUCT(Calculation!AJ70:AJ74,Calculation!$K70:$K74)+SUMPRODUCT(Calculation!AR70:AR74,Calculation!$M70:$M74))/(SUM(Calculation!CS21:CS30)+SUM(Calculation!CS70:CS74))</f>
        <v>#DIV/0!</v>
      </c>
      <c r="T27" s="193" t="e">
        <f ca="1">(SUMPRODUCT(Calculation!AK21:AK30,Calculation!$K21:$K30)+SUMPRODUCT(Calculation!AS21:AS30,Calculation!$M21:$M30)+SUMPRODUCT(Calculation!AK70:AK74,Calculation!$K70:$K74)+SUMPRODUCT(Calculation!AS70:AS74,Calculation!$M70:$M74))/(SUM(Calculation!CT21:CT30)+SUM(Calculation!CT70:CT74))</f>
        <v>#DIV/0!</v>
      </c>
      <c r="U27" s="193" t="e">
        <f ca="1">(SUMPRODUCT(Calculation!AL21:AL30,Calculation!$K21:$K30)+SUMPRODUCT(Calculation!AT21:AT30,Calculation!$M21:$M30)+SUMPRODUCT(Calculation!AL70:AL74,Calculation!$K70:$K74)+SUMPRODUCT(Calculation!AT70:AT74,Calculation!$M70:$M74))/(SUM(Calculation!CU21:CU30)+SUM(Calculation!CU70:CU74))</f>
        <v>#DIV/0!</v>
      </c>
      <c r="V27" s="193" t="e">
        <f ca="1">(SUMPRODUCT(Calculation!AM21:AM30,Calculation!$K21:$K30)+SUMPRODUCT(Calculation!AU21:AU30,Calculation!$M21:$M30)+SUMPRODUCT(Calculation!AM70:AM74,Calculation!$K70:$K74)+SUMPRODUCT(Calculation!AU70:AU74,Calculation!$M70:$M74))/(SUM(Calculation!CV21:CV30)+SUM(Calculation!CV70:CV74))</f>
        <v>#DIV/0!</v>
      </c>
      <c r="W27" s="196">
        <f t="shared" ca="1" si="2"/>
        <v>0</v>
      </c>
    </row>
    <row r="28" spans="2:24" ht="18.5" x14ac:dyDescent="0.9">
      <c r="B28" s="105"/>
      <c r="C28" s="94" t="str">
        <f>Weightings!A12</f>
        <v>Ventilation</v>
      </c>
      <c r="D28" s="94"/>
      <c r="E28" s="98"/>
      <c r="F28" s="440">
        <f t="shared" ca="1" si="0"/>
        <v>0.66222492784992792</v>
      </c>
      <c r="G28" s="94"/>
      <c r="H28" s="94"/>
      <c r="I28" s="94"/>
      <c r="J28" s="94"/>
      <c r="K28" s="94"/>
      <c r="L28" s="95"/>
      <c r="M28" s="99"/>
      <c r="N28" s="99"/>
      <c r="O28" s="99" t="str">
        <f t="shared" si="1"/>
        <v>Ventilation</v>
      </c>
      <c r="P28" s="193">
        <f ca="1">(SUMPRODUCT(Calculation!AG31:AG36,Calculation!$K31:$K36)+SUMPRODUCT(Calculation!AO31:AO36,Calculation!$M31:$M36)+SUMPRODUCT(Calculation!AG75:AG79,Calculation!$K75:$K79)+SUMPRODUCT(Calculation!AO75:AO79,Calculation!$M75:$M79))/(SUM(Calculation!CP31:CP36)+SUM(Calculation!CP75:CP79))</f>
        <v>0.72727272727272729</v>
      </c>
      <c r="Q28" s="193" t="e">
        <f ca="1">(SUMPRODUCT(Calculation!AH31:AH36,Calculation!$K31:$K36)+SUMPRODUCT(Calculation!AP31:AP36,Calculation!$M31:$M36)+SUMPRODUCT(Calculation!AH75:AH79,Calculation!$K75:$K79)+SUMPRODUCT(Calculation!AP75:AP79,Calculation!$M75:$M79))/(SUM(Calculation!CQ31:CQ36)+SUM(Calculation!CQ75:CQ79))</f>
        <v>#DIV/0!</v>
      </c>
      <c r="R28" s="193">
        <f ca="1">(SUMPRODUCT(Calculation!AI31:AI36,Calculation!$K31:$K36)+SUMPRODUCT(Calculation!AQ31:AQ36,Calculation!$M31:$M36)+SUMPRODUCT(Calculation!AI75:AI79,Calculation!$K75:$K79)+SUMPRODUCT(Calculation!AQ75:AQ79,Calculation!$M75:$M79))/(SUM(Calculation!CR31:CR36)+SUM(Calculation!CR75:CR79))</f>
        <v>0.875</v>
      </c>
      <c r="S28" s="193">
        <f ca="1">(SUMPRODUCT(Calculation!AJ31:AJ36,Calculation!$K31:$K36)+SUMPRODUCT(Calculation!AR31:AR36,Calculation!$M31:$M36)+SUMPRODUCT(Calculation!AJ75:AJ79,Calculation!$K75:$K79)+SUMPRODUCT(Calculation!AR75:AR79,Calculation!$M75:$M79))/(SUM(Calculation!CS31:CS36)+SUM(Calculation!CS75:CS79))</f>
        <v>0.8571428571428571</v>
      </c>
      <c r="T28" s="193">
        <f ca="1">(SUMPRODUCT(Calculation!AK31:AK36,Calculation!$K31:$K36)+SUMPRODUCT(Calculation!AS31:AS36,Calculation!$M31:$M36)+SUMPRODUCT(Calculation!AK75:AK79,Calculation!$K75:$K79)+SUMPRODUCT(Calculation!AS75:AS79,Calculation!$M75:$M79))/(SUM(Calculation!CT31:CT36)+SUM(Calculation!CT75:CT79))</f>
        <v>0.77777777777777779</v>
      </c>
      <c r="U28" s="193">
        <f ca="1">(SUMPRODUCT(Calculation!AL31:AL36,Calculation!$K31:$K36)+SUMPRODUCT(Calculation!AT31:AT36,Calculation!$M31:$M36)+SUMPRODUCT(Calculation!AL75:AL79,Calculation!$K75:$K79)+SUMPRODUCT(Calculation!AT75:AT79,Calculation!$M75:$M79))/(SUM(Calculation!CU31:CU36)+SUM(Calculation!CU75:CU79))</f>
        <v>0.5</v>
      </c>
      <c r="V28" s="193">
        <f ca="1">(SUMPRODUCT(Calculation!AM31:AM36,Calculation!$K31:$K36)+SUMPRODUCT(Calculation!AU31:AU36,Calculation!$M31:$M36)+SUMPRODUCT(Calculation!AM75:AM79,Calculation!$K75:$K79)+SUMPRODUCT(Calculation!AU75:AU79,Calculation!$M75:$M79))/(SUM(Calculation!CV31:CV36)+SUM(Calculation!CV75:CV79))</f>
        <v>0.33333333333333331</v>
      </c>
      <c r="W28" s="196">
        <f t="shared" ca="1" si="2"/>
        <v>0.66222492784992792</v>
      </c>
    </row>
    <row r="29" spans="2:24" ht="18.5" x14ac:dyDescent="0.9">
      <c r="B29" s="105"/>
      <c r="C29" s="94" t="str">
        <f>Weightings!A13</f>
        <v>Lighting</v>
      </c>
      <c r="D29" s="94"/>
      <c r="E29" s="98"/>
      <c r="F29" s="440">
        <f t="shared" ca="1" si="0"/>
        <v>1</v>
      </c>
      <c r="G29" s="94"/>
      <c r="H29" s="94"/>
      <c r="I29" s="94"/>
      <c r="J29" s="94"/>
      <c r="K29" s="94"/>
      <c r="L29" s="95"/>
      <c r="M29" s="99"/>
      <c r="N29" s="99"/>
      <c r="O29" s="99" t="str">
        <f t="shared" si="1"/>
        <v>Lighting</v>
      </c>
      <c r="P29" s="193">
        <f ca="1">(SUMPRODUCT(Calculation!AG37:AG38,Calculation!$K37:$K38)+SUMPRODUCT(Calculation!AO37:AO38,Calculation!$M37:$M38)+SUMPRODUCT(Calculation!AG80:AG84,Calculation!$K80:$K84)+SUMPRODUCT(Calculation!AO80:AO84,Calculation!$M80:$M84))/(SUM(Calculation!CP37:CP38)+SUM(Calculation!CP80:CP84))</f>
        <v>1</v>
      </c>
      <c r="Q29" s="193" t="e">
        <f ca="1">(SUMPRODUCT(Calculation!AH37:AH38,Calculation!$K37:$K38)+SUMPRODUCT(Calculation!AP37:AP38,Calculation!$M37:$M38)+SUMPRODUCT(Calculation!AH80:AH84,Calculation!$K80:$K84)+SUMPRODUCT(Calculation!AP80:AP84,Calculation!$M80:$M84))/(SUM(Calculation!CQ37:CQ38)+SUM(Calculation!CQ80:CQ84))</f>
        <v>#DIV/0!</v>
      </c>
      <c r="R29" s="193">
        <f ca="1">(SUMPRODUCT(Calculation!AI37:AI38,Calculation!$K37:$K38)+SUMPRODUCT(Calculation!AQ37:AQ38,Calculation!$M37:$M38)+SUMPRODUCT(Calculation!AI80:AI84,Calculation!$K80:$K84)+SUMPRODUCT(Calculation!AQ80:AQ84,Calculation!$M80:$M84))/(SUM(Calculation!CR37:CR38)+SUM(Calculation!CR80:CR84))</f>
        <v>1</v>
      </c>
      <c r="S29" s="193">
        <f ca="1">(SUMPRODUCT(Calculation!AJ37:AJ38,Calculation!$K37:$K38)+SUMPRODUCT(Calculation!AR37:AR38,Calculation!$M37:$M38)+SUMPRODUCT(Calculation!AJ80:AJ84,Calculation!$K80:$K84)+SUMPRODUCT(Calculation!AR80:AR84,Calculation!$M80:$M84))/(SUM(Calculation!CS37:CS38)+SUM(Calculation!CS80:CS84))</f>
        <v>1</v>
      </c>
      <c r="T29" s="193">
        <f ca="1">(SUMPRODUCT(Calculation!AK37:AK38,Calculation!$K37:$K38)+SUMPRODUCT(Calculation!AS37:AS38,Calculation!$M37:$M38)+SUMPRODUCT(Calculation!AK80:AK84,Calculation!$K80:$K84)+SUMPRODUCT(Calculation!AS80:AS84,Calculation!$M80:$M84))/(SUM(Calculation!CT37:CT38)+SUM(Calculation!CT80:CT84))</f>
        <v>1</v>
      </c>
      <c r="U29" s="193" t="e">
        <f ca="1">(SUMPRODUCT(Calculation!AL37:AL38,Calculation!$K37:$K38)+SUMPRODUCT(Calculation!AT37:AT38,Calculation!$M37:$M38)+SUMPRODUCT(Calculation!AL80:AL84,Calculation!$K80:$K84)+SUMPRODUCT(Calculation!AT80:AT84,Calculation!$M80:$M84))/(SUM(Calculation!CU37:CU38)+SUM(Calculation!CU80:CU84))</f>
        <v>#DIV/0!</v>
      </c>
      <c r="V29" s="193" t="e">
        <f ca="1">(SUMPRODUCT(Calculation!AM37:AM38,Calculation!$K37:$K38)+SUMPRODUCT(Calculation!AU37:AU38,Calculation!$M37:$M38)+SUMPRODUCT(Calculation!AM80:AM84,Calculation!$K80:$K84)+SUMPRODUCT(Calculation!AU80:AU84,Calculation!$M80:$M84))/(SUM(Calculation!CV37:CV38)+SUM(Calculation!CV80:CV84))</f>
        <v>#DIV/0!</v>
      </c>
      <c r="W29" s="196">
        <f ca="1">IF(SUM(P64:V64)&lt;&gt;0,SUMPRODUCT(P52:V52,P64:V64)/SUM(P64:V64),0)</f>
        <v>1</v>
      </c>
    </row>
    <row r="30" spans="2:24" ht="18.5" x14ac:dyDescent="0.9">
      <c r="B30" s="105"/>
      <c r="C30" s="94" t="str">
        <f>Weightings!A15</f>
        <v>Dynamic building envelope</v>
      </c>
      <c r="D30" s="94"/>
      <c r="E30" s="98"/>
      <c r="F30" s="440">
        <f t="shared" ca="1" si="0"/>
        <v>0.54791666666666672</v>
      </c>
      <c r="G30" s="94"/>
      <c r="H30" s="94"/>
      <c r="I30" s="94"/>
      <c r="J30" s="94"/>
      <c r="K30" s="94"/>
      <c r="L30" s="95"/>
      <c r="M30" s="99"/>
      <c r="N30" s="99"/>
      <c r="O30" s="99" t="str">
        <f t="shared" si="1"/>
        <v>Dynamic building envelope</v>
      </c>
      <c r="P30" s="193">
        <f ca="1">(SUMPRODUCT(Calculation!AG39:AG41,Calculation!$K39:$K41)+SUMPRODUCT(Calculation!AO39:AO41,Calculation!$M39:$M41)+SUMPRODUCT(Calculation!AG85:AG89,Calculation!$K85:$K89)+SUMPRODUCT(Calculation!AO85:AO89,Calculation!$M85:$M89))/(SUM(Calculation!CP39:CP41)+SUM(Calculation!CP85:CP89))</f>
        <v>1</v>
      </c>
      <c r="Q30" s="193" t="e">
        <f ca="1">(SUMPRODUCT(Calculation!AH39:AH41,Calculation!$K39:$K41)+SUMPRODUCT(Calculation!AP39:AP41,Calculation!$M39:$M41)+SUMPRODUCT(Calculation!AH85:AH89,Calculation!$K85:$K89)+SUMPRODUCT(Calculation!AP85:AP89,Calculation!$M85:$M89))/(SUM(Calculation!CQ39:CQ41)+SUM(Calculation!CQ85:CQ89))</f>
        <v>#DIV/0!</v>
      </c>
      <c r="R30" s="193">
        <f ca="1">(SUMPRODUCT(Calculation!AI39:AI41,Calculation!$K39:$K41)+SUMPRODUCT(Calculation!AQ39:AQ41,Calculation!$M39:$M41)+SUMPRODUCT(Calculation!AI85:AI89,Calculation!$K85:$K89)+SUMPRODUCT(Calculation!AQ85:AQ89,Calculation!$M85:$M89))/(SUM(Calculation!CR39:CR41)+SUM(Calculation!CR85:CR89))</f>
        <v>0.8</v>
      </c>
      <c r="S30" s="193">
        <f ca="1">(SUMPRODUCT(Calculation!AJ39:AJ41,Calculation!$K39:$K41)+SUMPRODUCT(Calculation!AR39:AR41,Calculation!$M39:$M41)+SUMPRODUCT(Calculation!AJ85:AJ89,Calculation!$K85:$K89)+SUMPRODUCT(Calculation!AR85:AR89,Calculation!$M85:$M89))/(SUM(Calculation!CS39:CS41)+SUM(Calculation!CS85:CS89))</f>
        <v>0.83333333333333337</v>
      </c>
      <c r="T30" s="193">
        <f ca="1">(SUMPRODUCT(Calculation!AK39:AK41,Calculation!$K39:$K41)+SUMPRODUCT(Calculation!AS39:AS41,Calculation!$M39:$M41)+SUMPRODUCT(Calculation!AK85:AK89,Calculation!$K85:$K89)+SUMPRODUCT(Calculation!AS85:AS89,Calculation!$M85:$M89))/(SUM(Calculation!CT39:CT41)+SUM(Calculation!CT85:CT89))</f>
        <v>0.75</v>
      </c>
      <c r="U30" s="193">
        <f ca="1">(SUMPRODUCT(Calculation!AL39:AL41,Calculation!$K39:$K41)+SUMPRODUCT(Calculation!AT39:AT41,Calculation!$M39:$M41)+SUMPRODUCT(Calculation!AL85:AL89,Calculation!$K85:$K89)+SUMPRODUCT(Calculation!AT85:AT89,Calculation!$M85:$M89))/(SUM(Calculation!CU39:CU41)+SUM(Calculation!CU85:CU89))</f>
        <v>0</v>
      </c>
      <c r="V30" s="193">
        <f ca="1">(SUMPRODUCT(Calculation!AM39:AM41,Calculation!$K39:$K41)+SUMPRODUCT(Calculation!AU39:AU41,Calculation!$M39:$M41)+SUMPRODUCT(Calculation!AM85:AM89,Calculation!$K85:$K89)+SUMPRODUCT(Calculation!AU85:AU89,Calculation!$M85:$M89))/(SUM(Calculation!CV39:CV41)+SUM(Calculation!CV85:CV89))</f>
        <v>0</v>
      </c>
      <c r="W30" s="196">
        <f t="shared" ca="1" si="2"/>
        <v>0.54791666666666672</v>
      </c>
    </row>
    <row r="31" spans="2:24" ht="18.5" x14ac:dyDescent="0.9">
      <c r="B31" s="105"/>
      <c r="C31" s="94" t="str">
        <f>Weightings!A14</f>
        <v>Electricity</v>
      </c>
      <c r="D31" s="94"/>
      <c r="E31" s="98"/>
      <c r="F31" s="440">
        <f t="shared" ca="1" si="0"/>
        <v>0.38888888888888884</v>
      </c>
      <c r="G31" s="94"/>
      <c r="H31" s="94"/>
      <c r="I31" s="94"/>
      <c r="J31" s="94"/>
      <c r="K31" s="94"/>
      <c r="L31" s="95"/>
      <c r="M31" s="99"/>
      <c r="N31" s="99"/>
      <c r="O31" s="99" t="str">
        <f t="shared" si="1"/>
        <v>Electricity</v>
      </c>
      <c r="P31" s="193">
        <f ca="1">(SUMPRODUCT(Calculation!AG42:AG48,Calculation!$K42:$K48)+SUMPRODUCT(Calculation!AO42:AO48,Calculation!$M42:$M48)+SUMPRODUCT(Calculation!AG90:AG94,Calculation!$K90:$K94)+SUMPRODUCT(Calculation!AO90:AO94,Calculation!$M90:$M94))/(SUM(Calculation!CP42:CP48)+SUM(Calculation!CP90:CP94))</f>
        <v>0.2</v>
      </c>
      <c r="Q31" s="193">
        <f ca="1">(SUMPRODUCT(Calculation!AH42:AH48,Calculation!$K42:$K48)+SUMPRODUCT(Calculation!AP42:AP48,Calculation!$M42:$M48)+SUMPRODUCT(Calculation!AH90:AH94,Calculation!$K90:$K94)+SUMPRODUCT(Calculation!AP90:AP94,Calculation!$M90:$M94))/(SUM(Calculation!CQ42:CQ48)+SUM(Calculation!CQ90:CQ94))</f>
        <v>0.55555555555555558</v>
      </c>
      <c r="R31" s="193" t="e">
        <f ca="1">(SUMPRODUCT(Calculation!AI42:AI48,Calculation!$K42:$K48)+SUMPRODUCT(Calculation!AQ42:AQ48,Calculation!$M42:$M48)+SUMPRODUCT(Calculation!AI90:AI94,Calculation!$K90:$K94)+SUMPRODUCT(Calculation!AQ90:AQ94,Calculation!$M90:$M94))/(SUM(Calculation!CR42:CR48)+SUM(Calculation!CR90:CR94))</f>
        <v>#DIV/0!</v>
      </c>
      <c r="S31" s="193">
        <f ca="1">(SUMPRODUCT(Calculation!AJ42:AJ48,Calculation!$K42:$K48)+SUMPRODUCT(Calculation!AR42:AR48,Calculation!$M42:$M48)+SUMPRODUCT(Calculation!AJ90:AJ94,Calculation!$K90:$K94)+SUMPRODUCT(Calculation!AR90:AR94,Calculation!$M90:$M94))/(SUM(Calculation!CS42:CS48)+SUM(Calculation!CS90:CS94))</f>
        <v>0.6</v>
      </c>
      <c r="T31" s="193" t="e">
        <f ca="1">(SUMPRODUCT(Calculation!AK42:AK48,Calculation!$K42:$K48)+SUMPRODUCT(Calculation!AS42:AS48,Calculation!$M42:$M48)+SUMPRODUCT(Calculation!AK90:AK94,Calculation!$K90:$K94)+SUMPRODUCT(Calculation!AS90:AS94,Calculation!$M90:$M94))/(SUM(Calculation!CT42:CT48)+SUM(Calculation!CT90:CT94))</f>
        <v>#DIV/0!</v>
      </c>
      <c r="U31" s="193">
        <f ca="1">(SUMPRODUCT(Calculation!AL42:AL48,Calculation!$K42:$K48)+SUMPRODUCT(Calculation!AT42:AT48,Calculation!$M42:$M48)+SUMPRODUCT(Calculation!AL90:AL94,Calculation!$K90:$K94)+SUMPRODUCT(Calculation!AT90:AT94,Calculation!$M90:$M94))/(SUM(Calculation!CU42:CU48)+SUM(Calculation!CU90:CU94))</f>
        <v>0.16666666666666666</v>
      </c>
      <c r="V31" s="193">
        <f ca="1">(SUMPRODUCT(Calculation!AM42:AM48,Calculation!$K42:$K48)+SUMPRODUCT(Calculation!AU42:AU48,Calculation!$M42:$M48)+SUMPRODUCT(Calculation!AM90:AM94,Calculation!$K90:$K94)+SUMPRODUCT(Calculation!AU90:AU94,Calculation!$M90:$M94))/(SUM(Calculation!CV42:CV48)+SUM(Calculation!CV90:CV94))</f>
        <v>0.33333333333333331</v>
      </c>
      <c r="W31" s="196">
        <f t="shared" ca="1" si="2"/>
        <v>0.38888888888888884</v>
      </c>
    </row>
    <row r="32" spans="2:24" ht="18.5" x14ac:dyDescent="0.9">
      <c r="B32" s="105"/>
      <c r="C32" s="94" t="str">
        <f>Weightings!A16</f>
        <v>Electric vehicle charging</v>
      </c>
      <c r="D32" s="94"/>
      <c r="E32" s="94"/>
      <c r="F32" s="440">
        <f t="shared" ca="1" si="0"/>
        <v>0</v>
      </c>
      <c r="G32" s="94"/>
      <c r="H32" s="94"/>
      <c r="I32" s="94"/>
      <c r="J32" s="94"/>
      <c r="K32" s="94"/>
      <c r="L32" s="95"/>
      <c r="M32" s="99"/>
      <c r="N32" s="99"/>
      <c r="O32" s="99" t="str">
        <f t="shared" si="1"/>
        <v>Electric vehicle charging</v>
      </c>
      <c r="P32" s="193" t="e">
        <f ca="1">(SUMPRODUCT(Calculation!AG49:AG51,Calculation!$K49:$K51)+SUMPRODUCT(Calculation!AO49:AO51,Calculation!$M49:$M51)+SUMPRODUCT(Calculation!AG95:AG99,Calculation!$K95:$K99)+SUMPRODUCT(Calculation!AO95:AO99,Calculation!$M95:$M99))/(SUM(Calculation!CP49:CP51)+SUM(Calculation!CP95:CP99))</f>
        <v>#DIV/0!</v>
      </c>
      <c r="Q32" s="193" t="e">
        <f ca="1">(SUMPRODUCT(Calculation!AH49:AH51,Calculation!$K49:$K51)+SUMPRODUCT(Calculation!AP49:AP51,Calculation!$M49:$M51)+SUMPRODUCT(Calculation!AH95:AH99,Calculation!$K95:$K99)+SUMPRODUCT(Calculation!AP95:AP99,Calculation!$M95:$M99))/(SUM(Calculation!CQ49:CQ51)+SUM(Calculation!CQ95:CQ99))</f>
        <v>#DIV/0!</v>
      </c>
      <c r="R32" s="193" t="e">
        <f ca="1">(SUMPRODUCT(Calculation!AI49:AI51,Calculation!$K49:$K51)+SUMPRODUCT(Calculation!AQ49:AQ51,Calculation!$M49:$M51)+SUMPRODUCT(Calculation!AI95:AI99,Calculation!$K95:$K99)+SUMPRODUCT(Calculation!AQ95:AQ99,Calculation!$M95:$M99))/(SUM(Calculation!CR49:CR51)+SUM(Calculation!CR95:CR99))</f>
        <v>#DIV/0!</v>
      </c>
      <c r="S32" s="193" t="e">
        <f ca="1">(SUMPRODUCT(Calculation!AJ49:AJ51,Calculation!$K49:$K51)+SUMPRODUCT(Calculation!AR49:AR51,Calculation!$M49:$M51)+SUMPRODUCT(Calculation!AJ95:AJ99,Calculation!$K95:$K99)+SUMPRODUCT(Calculation!AR95:AR99,Calculation!$M95:$M99))/(SUM(Calculation!CS49:CS51)+SUM(Calculation!CS95:CS99))</f>
        <v>#DIV/0!</v>
      </c>
      <c r="T32" s="193" t="e">
        <f ca="1">(SUMPRODUCT(Calculation!AK49:AK51,Calculation!$K49:$K51)+SUMPRODUCT(Calculation!AS49:AS51,Calculation!$M49:$M51)+SUMPRODUCT(Calculation!AK95:AK99,Calculation!$K95:$K99)+SUMPRODUCT(Calculation!AS95:AS99,Calculation!$M95:$M99))/(SUM(Calculation!CT49:CT51)+SUM(Calculation!CT95:CT99))</f>
        <v>#DIV/0!</v>
      </c>
      <c r="U32" s="193" t="e">
        <f ca="1">(SUMPRODUCT(Calculation!AL49:AL51,Calculation!$K49:$K51)+SUMPRODUCT(Calculation!AT49:AT51,Calculation!$M49:$M51)+SUMPRODUCT(Calculation!AL95:AL99,Calculation!$K95:$K99)+SUMPRODUCT(Calculation!AT95:AT99,Calculation!$M95:$M99))/(SUM(Calculation!CU49:CU51)+SUM(Calculation!CU95:CU99))</f>
        <v>#DIV/0!</v>
      </c>
      <c r="V32" s="193" t="e">
        <f ca="1">(SUMPRODUCT(Calculation!AM49:AM51,Calculation!$K49:$K51)+SUMPRODUCT(Calculation!AU49:AU51,Calculation!$M49:$M51)+SUMPRODUCT(Calculation!AM95:AM99,Calculation!$K95:$K99)+SUMPRODUCT(Calculation!AU95:AU99,Calculation!$M95:$M99))/(SUM(Calculation!CV49:CV51)+SUM(Calculation!CV95:CV99))</f>
        <v>#DIV/0!</v>
      </c>
      <c r="W32" s="196">
        <f t="shared" ca="1" si="2"/>
        <v>0</v>
      </c>
    </row>
    <row r="33" spans="2:23" ht="18.5" x14ac:dyDescent="0.9">
      <c r="B33" s="105"/>
      <c r="C33" s="94" t="str">
        <f>Weightings!A17</f>
        <v>Monitoring and control</v>
      </c>
      <c r="D33" s="94"/>
      <c r="E33" s="94"/>
      <c r="F33" s="440">
        <f ca="1">W33</f>
        <v>0.27156367597544062</v>
      </c>
      <c r="G33" s="94"/>
      <c r="H33" s="94"/>
      <c r="I33" s="94"/>
      <c r="J33" s="94"/>
      <c r="K33" s="94"/>
      <c r="L33" s="95"/>
      <c r="M33" s="99"/>
      <c r="N33" s="99"/>
      <c r="O33" s="99" t="str">
        <f t="shared" si="1"/>
        <v>Monitoring and control</v>
      </c>
      <c r="P33" s="193">
        <f ca="1">(SUMPRODUCT(Calculation!AG52:AG59,Calculation!$K52:$K59)+SUMPRODUCT(Calculation!AO52:AO59,Calculation!$M52:$M59)+SUMPRODUCT(Calculation!AG100:AG104,Calculation!$K100:$K104)+SUMPRODUCT(Calculation!AO100:AO104,Calculation!$M100:$M104))/(SUM(Calculation!CP52:CP59)+SUM(Calculation!CP100:CP104))</f>
        <v>0.25</v>
      </c>
      <c r="Q33" s="193">
        <f ca="1">(SUMPRODUCT(Calculation!AH52:AH59,Calculation!$K52:$K59)+SUMPRODUCT(Calculation!AP52:AP59,Calculation!$M52:$M59)+SUMPRODUCT(Calculation!AH100:AH104,Calculation!$K100:$K104)+SUMPRODUCT(Calculation!AP100:AP104,Calculation!$M100:$M104))/(SUM(Calculation!CQ52:CQ59)+SUM(Calculation!CQ100:CQ104))</f>
        <v>0.22222222222222221</v>
      </c>
      <c r="R33" s="193">
        <f ca="1">(SUMPRODUCT(Calculation!AI52:AI59,Calculation!$K52:$K59)+SUMPRODUCT(Calculation!AQ52:AQ59,Calculation!$M52:$M59)+SUMPRODUCT(Calculation!AI100:AI104,Calculation!$K100:$K104)+SUMPRODUCT(Calculation!AQ100:AQ104,Calculation!$M100:$M104))/(SUM(Calculation!CR52:CR59)+SUM(Calculation!CR100:CR104))</f>
        <v>0.33333333333333331</v>
      </c>
      <c r="S33" s="193">
        <f ca="1">(SUMPRODUCT(Calculation!AJ52:AJ59,Calculation!$K52:$K59)+SUMPRODUCT(Calculation!AR52:AR59,Calculation!$M52:$M59)+SUMPRODUCT(Calculation!AJ100:AJ104,Calculation!$K100:$K104)+SUMPRODUCT(Calculation!AR100:AR104,Calculation!$M100:$M104))/(SUM(Calculation!CS52:CS59)+SUM(Calculation!CS100:CS104))</f>
        <v>0.29411764705882354</v>
      </c>
      <c r="T33" s="193">
        <f ca="1">(SUMPRODUCT(Calculation!AK52:AK59,Calculation!$K52:$K59)+SUMPRODUCT(Calculation!AS52:AS59,Calculation!$M52:$M59)+SUMPRODUCT(Calculation!AK100:AK104,Calculation!$K100:$K104)+SUMPRODUCT(Calculation!AS100:AS104,Calculation!$M100:$M104))/(SUM(Calculation!CT52:CT59)+SUM(Calculation!CT100:CT104))</f>
        <v>0</v>
      </c>
      <c r="U33" s="193">
        <f ca="1">(SUMPRODUCT(Calculation!AL52:AL59,Calculation!$K52:$K59)+SUMPRODUCT(Calculation!AT52:AT59,Calculation!$M52:$M59)+SUMPRODUCT(Calculation!AL100:AL104,Calculation!$K100:$K104)+SUMPRODUCT(Calculation!AT100:AT104,Calculation!$M100:$M104))/(SUM(Calculation!CU52:CU59)+SUM(Calculation!CU100:CU104))</f>
        <v>0.45454545454545453</v>
      </c>
      <c r="V33" s="193">
        <f ca="1">(SUMPRODUCT(Calculation!AM52:AM59,Calculation!$K52:$K59)+SUMPRODUCT(Calculation!AU52:AU59,Calculation!$M52:$M59)+SUMPRODUCT(Calculation!AM100:AM104,Calculation!$K100:$K104)+SUMPRODUCT(Calculation!AU100:AU104,Calculation!$M100:$M104))/(SUM(Calculation!CV52:CV59)+SUM(Calculation!CV100:CV104))</f>
        <v>0.33333333333333331</v>
      </c>
      <c r="W33" s="196">
        <f t="shared" ca="1" si="2"/>
        <v>0.27156367597544062</v>
      </c>
    </row>
    <row r="34" spans="2:23" x14ac:dyDescent="0.75">
      <c r="B34" s="105"/>
      <c r="C34" s="94"/>
      <c r="D34" s="94"/>
      <c r="E34" s="94"/>
      <c r="F34" s="94"/>
      <c r="G34" s="94"/>
      <c r="H34" s="94"/>
      <c r="I34" s="94"/>
      <c r="J34" s="94"/>
      <c r="K34" s="94"/>
      <c r="L34" s="95"/>
      <c r="M34" s="99"/>
      <c r="N34" s="99"/>
      <c r="O34" s="99"/>
      <c r="P34" s="195"/>
      <c r="Q34" s="195"/>
      <c r="R34" s="195"/>
    </row>
    <row r="35" spans="2:23" ht="15.5" thickBot="1" x14ac:dyDescent="0.9">
      <c r="B35" s="107"/>
      <c r="C35" s="96"/>
      <c r="D35" s="96"/>
      <c r="E35" s="96"/>
      <c r="F35" s="96"/>
      <c r="G35" s="96"/>
      <c r="H35" s="96"/>
      <c r="I35" s="96"/>
      <c r="J35" s="96"/>
      <c r="K35" s="96"/>
      <c r="L35" s="97"/>
      <c r="M35" s="99"/>
      <c r="N35" s="99"/>
      <c r="O35" s="99"/>
      <c r="P35" s="195"/>
      <c r="Q35" s="195"/>
      <c r="R35" s="195"/>
    </row>
    <row r="36" spans="2:23" ht="15.5" thickBot="1" x14ac:dyDescent="0.9">
      <c r="C36" s="99"/>
      <c r="D36" s="99"/>
      <c r="E36" s="99"/>
      <c r="F36" s="110"/>
      <c r="G36" s="110"/>
      <c r="H36" s="110"/>
      <c r="I36" s="110"/>
      <c r="J36" s="110"/>
      <c r="K36" s="110"/>
      <c r="L36" s="110"/>
      <c r="M36" s="110"/>
      <c r="N36" s="110"/>
      <c r="O36" s="110"/>
      <c r="P36" s="195"/>
      <c r="Q36" s="195"/>
      <c r="R36" s="195"/>
      <c r="S36" s="195"/>
      <c r="T36" s="195"/>
      <c r="U36" s="195"/>
      <c r="V36" s="195"/>
    </row>
    <row r="37" spans="2:23" ht="23.5" x14ac:dyDescent="1.1000000000000001">
      <c r="B37" s="102"/>
      <c r="C37" s="411" t="str">
        <f>LINK!C986</f>
        <v>DETAILED SCORES</v>
      </c>
      <c r="D37" s="92"/>
      <c r="E37" s="103"/>
      <c r="F37" s="92"/>
      <c r="G37" s="92"/>
      <c r="H37" s="92"/>
      <c r="I37" s="92"/>
      <c r="J37" s="92"/>
      <c r="K37" s="92"/>
      <c r="L37" s="93"/>
      <c r="N37" s="22" t="s">
        <v>1928</v>
      </c>
      <c r="O37" s="22" t="str">
        <f>O25</f>
        <v>Heating</v>
      </c>
      <c r="P37" s="194">
        <f ca="1">IF(ISERROR(P25),0,1)</f>
        <v>1</v>
      </c>
      <c r="Q37" s="194">
        <f t="shared" ref="Q37:V37" ca="1" si="3">IF(ISERROR(Q25),0,1)</f>
        <v>1</v>
      </c>
      <c r="R37" s="194">
        <f t="shared" ca="1" si="3"/>
        <v>1</v>
      </c>
      <c r="S37" s="194">
        <f t="shared" ca="1" si="3"/>
        <v>1</v>
      </c>
      <c r="T37" s="194">
        <f t="shared" ca="1" si="3"/>
        <v>1</v>
      </c>
      <c r="U37" s="194">
        <f t="shared" ca="1" si="3"/>
        <v>1</v>
      </c>
      <c r="V37" s="194">
        <f t="shared" ca="1" si="3"/>
        <v>1</v>
      </c>
    </row>
    <row r="38" spans="2:23" ht="44.25" x14ac:dyDescent="0.75">
      <c r="B38" s="105"/>
      <c r="C38" s="101"/>
      <c r="D38" s="94"/>
      <c r="E38" s="313" t="str">
        <f>P23</f>
        <v>Energy efficiency</v>
      </c>
      <c r="F38" s="313" t="str">
        <f t="shared" ref="F38:K38" si="4">Q23</f>
        <v>Energy flexibility and storage</v>
      </c>
      <c r="G38" s="313" t="str">
        <f t="shared" si="4"/>
        <v>Comfort</v>
      </c>
      <c r="H38" s="313" t="str">
        <f t="shared" si="4"/>
        <v>Convenience</v>
      </c>
      <c r="I38" s="313" t="str">
        <f t="shared" si="4"/>
        <v>Health, well-being and accessibility</v>
      </c>
      <c r="J38" s="313" t="str">
        <f t="shared" si="4"/>
        <v>Maintenance and fault prediction</v>
      </c>
      <c r="K38" s="313" t="str">
        <f t="shared" si="4"/>
        <v>Information to occupants</v>
      </c>
      <c r="L38" s="117"/>
      <c r="O38" s="22" t="str">
        <f t="shared" ref="O38:O45" si="5">O26</f>
        <v>Domestic hot water</v>
      </c>
      <c r="P38" s="194">
        <f ca="1">IF(ISERROR(P26),0,1)</f>
        <v>1</v>
      </c>
      <c r="Q38" s="194">
        <f t="shared" ref="Q38:V38" ca="1" si="6">IF(ISERROR(Q26),0,1)</f>
        <v>1</v>
      </c>
      <c r="R38" s="194">
        <f t="shared" ca="1" si="6"/>
        <v>0</v>
      </c>
      <c r="S38" s="194">
        <f t="shared" ca="1" si="6"/>
        <v>1</v>
      </c>
      <c r="T38" s="194">
        <f t="shared" ca="1" si="6"/>
        <v>0</v>
      </c>
      <c r="U38" s="194">
        <f t="shared" ca="1" si="6"/>
        <v>1</v>
      </c>
      <c r="V38" s="194">
        <f t="shared" ca="1" si="6"/>
        <v>1</v>
      </c>
    </row>
    <row r="39" spans="2:23" x14ac:dyDescent="0.75">
      <c r="B39" s="105"/>
      <c r="C39" s="94" t="str">
        <f>C25</f>
        <v>Heating</v>
      </c>
      <c r="D39" s="94"/>
      <c r="E39" s="441">
        <f ca="1">P48</f>
        <v>0.5714285714285714</v>
      </c>
      <c r="F39" s="441">
        <f t="shared" ref="F39:K39" ca="1" si="7">Q48</f>
        <v>0.125</v>
      </c>
      <c r="G39" s="441">
        <f t="shared" ca="1" si="7"/>
        <v>0.625</v>
      </c>
      <c r="H39" s="441">
        <f t="shared" ca="1" si="7"/>
        <v>0.5</v>
      </c>
      <c r="I39" s="441">
        <f t="shared" ca="1" si="7"/>
        <v>0.66666666666666663</v>
      </c>
      <c r="J39" s="441">
        <f t="shared" ca="1" si="7"/>
        <v>0.5</v>
      </c>
      <c r="K39" s="441">
        <f t="shared" ca="1" si="7"/>
        <v>0.66666666666666663</v>
      </c>
      <c r="L39" s="118"/>
      <c r="O39" s="22" t="str">
        <f t="shared" si="5"/>
        <v>Cooling</v>
      </c>
      <c r="P39" s="194">
        <f t="shared" ref="P39:V39" ca="1" si="8">IF(ISERROR(P27),0,1)</f>
        <v>0</v>
      </c>
      <c r="Q39" s="194">
        <f t="shared" ca="1" si="8"/>
        <v>0</v>
      </c>
      <c r="R39" s="194">
        <f t="shared" ca="1" si="8"/>
        <v>0</v>
      </c>
      <c r="S39" s="194">
        <f t="shared" ca="1" si="8"/>
        <v>0</v>
      </c>
      <c r="T39" s="194">
        <f t="shared" ca="1" si="8"/>
        <v>0</v>
      </c>
      <c r="U39" s="194">
        <f t="shared" ca="1" si="8"/>
        <v>0</v>
      </c>
      <c r="V39" s="194">
        <f t="shared" ca="1" si="8"/>
        <v>0</v>
      </c>
    </row>
    <row r="40" spans="2:23" x14ac:dyDescent="0.75">
      <c r="B40" s="105"/>
      <c r="C40" s="94" t="str">
        <f t="shared" ref="C40:C46" si="9">C26</f>
        <v>Domestic hot water</v>
      </c>
      <c r="D40" s="94"/>
      <c r="E40" s="441">
        <f t="shared" ref="E40:E47" ca="1" si="10">P49</f>
        <v>1</v>
      </c>
      <c r="F40" s="441">
        <f t="shared" ref="F40:F47" ca="1" si="11">Q49</f>
        <v>0.66666666666666663</v>
      </c>
      <c r="G40" s="441">
        <f t="shared" ref="G40:G47" ca="1" si="12">R49</f>
        <v>0</v>
      </c>
      <c r="H40" s="441">
        <f t="shared" ref="H40:H47" ca="1" si="13">S49</f>
        <v>0.66666666666666663</v>
      </c>
      <c r="I40" s="441">
        <f t="shared" ref="I40:I47" ca="1" si="14">T49</f>
        <v>0</v>
      </c>
      <c r="J40" s="441">
        <f t="shared" ref="J40:J47" ca="1" si="15">U49</f>
        <v>0.5</v>
      </c>
      <c r="K40" s="441">
        <f t="shared" ref="K40:K47" ca="1" si="16">V49</f>
        <v>0.33333333333333331</v>
      </c>
      <c r="L40" s="95"/>
      <c r="O40" s="22" t="str">
        <f t="shared" si="5"/>
        <v>Ventilation</v>
      </c>
      <c r="P40" s="194">
        <f t="shared" ref="P40:V40" ca="1" si="17">IF(ISERROR(P28),0,1)</f>
        <v>1</v>
      </c>
      <c r="Q40" s="194">
        <f t="shared" ca="1" si="17"/>
        <v>0</v>
      </c>
      <c r="R40" s="194">
        <f t="shared" ca="1" si="17"/>
        <v>1</v>
      </c>
      <c r="S40" s="194">
        <f t="shared" ca="1" si="17"/>
        <v>1</v>
      </c>
      <c r="T40" s="194">
        <f t="shared" ca="1" si="17"/>
        <v>1</v>
      </c>
      <c r="U40" s="194">
        <f t="shared" ca="1" si="17"/>
        <v>1</v>
      </c>
      <c r="V40" s="194">
        <f t="shared" ca="1" si="17"/>
        <v>1</v>
      </c>
    </row>
    <row r="41" spans="2:23" x14ac:dyDescent="0.75">
      <c r="B41" s="105"/>
      <c r="C41" s="94" t="str">
        <f t="shared" si="9"/>
        <v>Cooling</v>
      </c>
      <c r="D41" s="94"/>
      <c r="E41" s="441">
        <f t="shared" ca="1" si="10"/>
        <v>0</v>
      </c>
      <c r="F41" s="441">
        <f t="shared" ca="1" si="11"/>
        <v>0</v>
      </c>
      <c r="G41" s="441">
        <f t="shared" ca="1" si="12"/>
        <v>0</v>
      </c>
      <c r="H41" s="441">
        <f t="shared" ca="1" si="13"/>
        <v>0</v>
      </c>
      <c r="I41" s="441">
        <f t="shared" ca="1" si="14"/>
        <v>0</v>
      </c>
      <c r="J41" s="441">
        <f t="shared" ca="1" si="15"/>
        <v>0</v>
      </c>
      <c r="K41" s="441">
        <f t="shared" ca="1" si="16"/>
        <v>0</v>
      </c>
      <c r="L41" s="95"/>
      <c r="O41" s="22" t="str">
        <f t="shared" si="5"/>
        <v>Lighting</v>
      </c>
      <c r="P41" s="194">
        <f t="shared" ref="P41:V41" ca="1" si="18">IF(ISERROR(P29),0,1)</f>
        <v>1</v>
      </c>
      <c r="Q41" s="194">
        <f t="shared" ca="1" si="18"/>
        <v>0</v>
      </c>
      <c r="R41" s="194">
        <f t="shared" ca="1" si="18"/>
        <v>1</v>
      </c>
      <c r="S41" s="194">
        <f t="shared" ca="1" si="18"/>
        <v>1</v>
      </c>
      <c r="T41" s="194">
        <f t="shared" ca="1" si="18"/>
        <v>1</v>
      </c>
      <c r="U41" s="194">
        <f t="shared" ca="1" si="18"/>
        <v>0</v>
      </c>
      <c r="V41" s="194">
        <f t="shared" ca="1" si="18"/>
        <v>0</v>
      </c>
    </row>
    <row r="42" spans="2:23" x14ac:dyDescent="0.75">
      <c r="B42" s="105"/>
      <c r="C42" s="94" t="str">
        <f t="shared" si="9"/>
        <v>Ventilation</v>
      </c>
      <c r="D42" s="94"/>
      <c r="E42" s="441">
        <f t="shared" ca="1" si="10"/>
        <v>0.72727272727272729</v>
      </c>
      <c r="F42" s="441">
        <f t="shared" ca="1" si="11"/>
        <v>0</v>
      </c>
      <c r="G42" s="441">
        <f t="shared" ca="1" si="12"/>
        <v>0.875</v>
      </c>
      <c r="H42" s="441">
        <f t="shared" ca="1" si="13"/>
        <v>0.8571428571428571</v>
      </c>
      <c r="I42" s="441">
        <f t="shared" ca="1" si="14"/>
        <v>0.77777777777777779</v>
      </c>
      <c r="J42" s="441">
        <f t="shared" ca="1" si="15"/>
        <v>0.5</v>
      </c>
      <c r="K42" s="441">
        <f t="shared" ca="1" si="16"/>
        <v>0.33333333333333331</v>
      </c>
      <c r="L42" s="95"/>
      <c r="O42" s="22" t="str">
        <f t="shared" si="5"/>
        <v>Dynamic building envelope</v>
      </c>
      <c r="P42" s="194">
        <f t="shared" ref="P42:V42" ca="1" si="19">IF(ISERROR(P30),0,1)</f>
        <v>1</v>
      </c>
      <c r="Q42" s="194">
        <f t="shared" ca="1" si="19"/>
        <v>0</v>
      </c>
      <c r="R42" s="194">
        <f t="shared" ca="1" si="19"/>
        <v>1</v>
      </c>
      <c r="S42" s="194">
        <f t="shared" ca="1" si="19"/>
        <v>1</v>
      </c>
      <c r="T42" s="194">
        <f t="shared" ca="1" si="19"/>
        <v>1</v>
      </c>
      <c r="U42" s="194">
        <f t="shared" ca="1" si="19"/>
        <v>1</v>
      </c>
      <c r="V42" s="194">
        <f t="shared" ca="1" si="19"/>
        <v>1</v>
      </c>
    </row>
    <row r="43" spans="2:23" x14ac:dyDescent="0.75">
      <c r="B43" s="105"/>
      <c r="C43" s="94" t="str">
        <f t="shared" si="9"/>
        <v>Lighting</v>
      </c>
      <c r="D43" s="94"/>
      <c r="E43" s="441">
        <f t="shared" ca="1" si="10"/>
        <v>1</v>
      </c>
      <c r="F43" s="441">
        <f t="shared" ca="1" si="11"/>
        <v>0</v>
      </c>
      <c r="G43" s="441">
        <f t="shared" ca="1" si="12"/>
        <v>1</v>
      </c>
      <c r="H43" s="441">
        <f t="shared" ca="1" si="13"/>
        <v>1</v>
      </c>
      <c r="I43" s="441">
        <f t="shared" ca="1" si="14"/>
        <v>1</v>
      </c>
      <c r="J43" s="441">
        <f t="shared" ca="1" si="15"/>
        <v>0</v>
      </c>
      <c r="K43" s="441">
        <f t="shared" ca="1" si="16"/>
        <v>0</v>
      </c>
      <c r="L43" s="95"/>
      <c r="O43" s="22" t="str">
        <f t="shared" si="5"/>
        <v>Electricity</v>
      </c>
      <c r="P43" s="194">
        <f t="shared" ref="P43:V43" ca="1" si="20">IF(ISERROR(P31),0,1)</f>
        <v>1</v>
      </c>
      <c r="Q43" s="194">
        <f t="shared" ca="1" si="20"/>
        <v>1</v>
      </c>
      <c r="R43" s="194">
        <f t="shared" ca="1" si="20"/>
        <v>0</v>
      </c>
      <c r="S43" s="194">
        <f t="shared" ca="1" si="20"/>
        <v>1</v>
      </c>
      <c r="T43" s="194">
        <f t="shared" ca="1" si="20"/>
        <v>0</v>
      </c>
      <c r="U43" s="194">
        <f t="shared" ca="1" si="20"/>
        <v>1</v>
      </c>
      <c r="V43" s="194">
        <f t="shared" ca="1" si="20"/>
        <v>1</v>
      </c>
    </row>
    <row r="44" spans="2:23" x14ac:dyDescent="0.75">
      <c r="B44" s="105"/>
      <c r="C44" s="94" t="str">
        <f t="shared" si="9"/>
        <v>Dynamic building envelope</v>
      </c>
      <c r="D44" s="94"/>
      <c r="E44" s="441">
        <f t="shared" ca="1" si="10"/>
        <v>1</v>
      </c>
      <c r="F44" s="441">
        <f t="shared" ca="1" si="11"/>
        <v>0</v>
      </c>
      <c r="G44" s="441">
        <f t="shared" ca="1" si="12"/>
        <v>0.8</v>
      </c>
      <c r="H44" s="441">
        <f t="shared" ca="1" si="13"/>
        <v>0.83333333333333337</v>
      </c>
      <c r="I44" s="441">
        <f t="shared" ca="1" si="14"/>
        <v>0.75</v>
      </c>
      <c r="J44" s="441">
        <f t="shared" ca="1" si="15"/>
        <v>0</v>
      </c>
      <c r="K44" s="441">
        <f t="shared" ca="1" si="16"/>
        <v>0</v>
      </c>
      <c r="L44" s="95"/>
      <c r="O44" s="22" t="str">
        <f t="shared" si="5"/>
        <v>Electric vehicle charging</v>
      </c>
      <c r="P44" s="194">
        <f t="shared" ref="P44:V44" ca="1" si="21">IF(ISERROR(P32),0,1)</f>
        <v>0</v>
      </c>
      <c r="Q44" s="194">
        <f t="shared" ca="1" si="21"/>
        <v>0</v>
      </c>
      <c r="R44" s="194">
        <f t="shared" ca="1" si="21"/>
        <v>0</v>
      </c>
      <c r="S44" s="194">
        <f t="shared" ca="1" si="21"/>
        <v>0</v>
      </c>
      <c r="T44" s="194">
        <f t="shared" ca="1" si="21"/>
        <v>0</v>
      </c>
      <c r="U44" s="194">
        <f t="shared" ca="1" si="21"/>
        <v>0</v>
      </c>
      <c r="V44" s="194">
        <f t="shared" ca="1" si="21"/>
        <v>0</v>
      </c>
    </row>
    <row r="45" spans="2:23" x14ac:dyDescent="0.75">
      <c r="B45" s="105"/>
      <c r="C45" s="94" t="str">
        <f t="shared" si="9"/>
        <v>Electricity</v>
      </c>
      <c r="D45" s="94"/>
      <c r="E45" s="441">
        <f t="shared" ca="1" si="10"/>
        <v>0.2</v>
      </c>
      <c r="F45" s="441">
        <f t="shared" ca="1" si="11"/>
        <v>0.55555555555555558</v>
      </c>
      <c r="G45" s="441">
        <f t="shared" ca="1" si="12"/>
        <v>0</v>
      </c>
      <c r="H45" s="441">
        <f t="shared" ca="1" si="13"/>
        <v>0.6</v>
      </c>
      <c r="I45" s="441">
        <f t="shared" ca="1" si="14"/>
        <v>0</v>
      </c>
      <c r="J45" s="441">
        <f t="shared" ca="1" si="15"/>
        <v>0.16666666666666666</v>
      </c>
      <c r="K45" s="441">
        <f t="shared" ca="1" si="16"/>
        <v>0.33333333333333331</v>
      </c>
      <c r="L45" s="95"/>
      <c r="O45" s="22" t="str">
        <f t="shared" si="5"/>
        <v>Monitoring and control</v>
      </c>
      <c r="P45" s="194">
        <f t="shared" ref="P45:V45" ca="1" si="22">IF(ISERROR(P33),0,1)</f>
        <v>1</v>
      </c>
      <c r="Q45" s="194">
        <f t="shared" ca="1" si="22"/>
        <v>1</v>
      </c>
      <c r="R45" s="194">
        <f t="shared" ca="1" si="22"/>
        <v>1</v>
      </c>
      <c r="S45" s="194">
        <f t="shared" ca="1" si="22"/>
        <v>1</v>
      </c>
      <c r="T45" s="194">
        <f t="shared" ca="1" si="22"/>
        <v>1</v>
      </c>
      <c r="U45" s="194">
        <f t="shared" ca="1" si="22"/>
        <v>1</v>
      </c>
      <c r="V45" s="194">
        <f t="shared" ca="1" si="22"/>
        <v>1</v>
      </c>
    </row>
    <row r="46" spans="2:23" x14ac:dyDescent="0.75">
      <c r="B46" s="105"/>
      <c r="C46" s="94" t="str">
        <f t="shared" si="9"/>
        <v>Electric vehicle charging</v>
      </c>
      <c r="D46" s="94"/>
      <c r="E46" s="441">
        <f t="shared" ca="1" si="10"/>
        <v>0</v>
      </c>
      <c r="F46" s="441">
        <f t="shared" ca="1" si="11"/>
        <v>0</v>
      </c>
      <c r="G46" s="441">
        <f t="shared" ca="1" si="12"/>
        <v>0</v>
      </c>
      <c r="H46" s="441">
        <f t="shared" ca="1" si="13"/>
        <v>0</v>
      </c>
      <c r="I46" s="441">
        <f t="shared" ca="1" si="14"/>
        <v>0</v>
      </c>
      <c r="J46" s="441">
        <f t="shared" ca="1" si="15"/>
        <v>0</v>
      </c>
      <c r="K46" s="441">
        <f t="shared" ca="1" si="16"/>
        <v>0</v>
      </c>
      <c r="L46" s="95"/>
    </row>
    <row r="47" spans="2:23" x14ac:dyDescent="0.75">
      <c r="B47" s="105"/>
      <c r="C47" s="94" t="str">
        <f>C33</f>
        <v>Monitoring and control</v>
      </c>
      <c r="D47" s="94"/>
      <c r="E47" s="441">
        <f t="shared" ca="1" si="10"/>
        <v>0.25</v>
      </c>
      <c r="F47" s="441">
        <f t="shared" ca="1" si="11"/>
        <v>0.22222222222222221</v>
      </c>
      <c r="G47" s="441">
        <f t="shared" ca="1" si="12"/>
        <v>0.33333333333333331</v>
      </c>
      <c r="H47" s="441">
        <f t="shared" ca="1" si="13"/>
        <v>0.29411764705882354</v>
      </c>
      <c r="I47" s="441">
        <f t="shared" ca="1" si="14"/>
        <v>0</v>
      </c>
      <c r="J47" s="441">
        <f t="shared" ca="1" si="15"/>
        <v>0.45454545454545453</v>
      </c>
      <c r="K47" s="441">
        <f t="shared" ca="1" si="16"/>
        <v>0.33333333333333331</v>
      </c>
      <c r="L47" s="95"/>
    </row>
    <row r="48" spans="2:23" x14ac:dyDescent="0.75">
      <c r="B48" s="105"/>
      <c r="C48" s="94"/>
      <c r="D48" s="94"/>
      <c r="E48" s="94"/>
      <c r="F48" s="94"/>
      <c r="G48" s="94"/>
      <c r="H48" s="94"/>
      <c r="I48" s="94"/>
      <c r="J48" s="94"/>
      <c r="K48" s="94"/>
      <c r="L48" s="95"/>
      <c r="N48" s="22" t="s">
        <v>1929</v>
      </c>
      <c r="O48" s="22" t="str">
        <f>O37</f>
        <v>Heating</v>
      </c>
      <c r="P48" s="203">
        <f ca="1">IF(P37=1,P25,0)</f>
        <v>0.5714285714285714</v>
      </c>
      <c r="Q48" s="203">
        <f t="shared" ref="Q48:V48" ca="1" si="23">IF(Q37=1,Q25,0)</f>
        <v>0.125</v>
      </c>
      <c r="R48" s="203">
        <f t="shared" ca="1" si="23"/>
        <v>0.625</v>
      </c>
      <c r="S48" s="203">
        <f t="shared" ca="1" si="23"/>
        <v>0.5</v>
      </c>
      <c r="T48" s="203">
        <f t="shared" ca="1" si="23"/>
        <v>0.66666666666666663</v>
      </c>
      <c r="U48" s="203">
        <f t="shared" ca="1" si="23"/>
        <v>0.5</v>
      </c>
      <c r="V48" s="203">
        <f t="shared" ca="1" si="23"/>
        <v>0.66666666666666663</v>
      </c>
    </row>
    <row r="49" spans="2:22" ht="15.5" thickBot="1" x14ac:dyDescent="0.9">
      <c r="B49" s="107"/>
      <c r="C49" s="96"/>
      <c r="D49" s="96"/>
      <c r="E49" s="96"/>
      <c r="F49" s="96"/>
      <c r="G49" s="96"/>
      <c r="H49" s="96"/>
      <c r="I49" s="96"/>
      <c r="J49" s="96"/>
      <c r="K49" s="96"/>
      <c r="L49" s="97"/>
      <c r="O49" s="22" t="str">
        <f t="shared" ref="O49:O56" si="24">O38</f>
        <v>Domestic hot water</v>
      </c>
      <c r="P49" s="203">
        <f t="shared" ref="P49:V49" ca="1" si="25">IF(P38=1,P26,0)</f>
        <v>1</v>
      </c>
      <c r="Q49" s="203">
        <f t="shared" ca="1" si="25"/>
        <v>0.66666666666666663</v>
      </c>
      <c r="R49" s="203">
        <f t="shared" ca="1" si="25"/>
        <v>0</v>
      </c>
      <c r="S49" s="203">
        <f t="shared" ca="1" si="25"/>
        <v>0.66666666666666663</v>
      </c>
      <c r="T49" s="203">
        <f t="shared" ca="1" si="25"/>
        <v>0</v>
      </c>
      <c r="U49" s="203">
        <f t="shared" ca="1" si="25"/>
        <v>0.5</v>
      </c>
      <c r="V49" s="203">
        <f t="shared" ca="1" si="25"/>
        <v>0.33333333333333331</v>
      </c>
    </row>
    <row r="50" spans="2:22" ht="15.5" thickBot="1" x14ac:dyDescent="0.9">
      <c r="O50" s="22" t="str">
        <f t="shared" si="24"/>
        <v>Cooling</v>
      </c>
      <c r="P50" s="203">
        <f t="shared" ref="P50:V50" ca="1" si="26">IF(P39=1,P27,0)</f>
        <v>0</v>
      </c>
      <c r="Q50" s="203">
        <f t="shared" ca="1" si="26"/>
        <v>0</v>
      </c>
      <c r="R50" s="203">
        <f t="shared" ca="1" si="26"/>
        <v>0</v>
      </c>
      <c r="S50" s="203">
        <f t="shared" ca="1" si="26"/>
        <v>0</v>
      </c>
      <c r="T50" s="203">
        <f t="shared" ca="1" si="26"/>
        <v>0</v>
      </c>
      <c r="U50" s="203">
        <f t="shared" ca="1" si="26"/>
        <v>0</v>
      </c>
      <c r="V50" s="203">
        <f t="shared" ca="1" si="26"/>
        <v>0</v>
      </c>
    </row>
    <row r="51" spans="2:22" ht="23.5" x14ac:dyDescent="1.1000000000000001">
      <c r="B51" s="102"/>
      <c r="C51" s="411" t="str">
        <f>LINK!C1011</f>
        <v>AGGREGATED SCORES</v>
      </c>
      <c r="D51" s="92"/>
      <c r="E51" s="103"/>
      <c r="F51" s="103"/>
      <c r="G51" s="103"/>
      <c r="H51" s="103"/>
      <c r="I51" s="103"/>
      <c r="J51" s="103"/>
      <c r="K51" s="103"/>
      <c r="L51" s="104"/>
      <c r="O51" s="22" t="str">
        <f t="shared" si="24"/>
        <v>Ventilation</v>
      </c>
      <c r="P51" s="203">
        <f t="shared" ref="P51:V51" ca="1" si="27">IF(P40=1,P28,0)</f>
        <v>0.72727272727272729</v>
      </c>
      <c r="Q51" s="203">
        <f t="shared" ca="1" si="27"/>
        <v>0</v>
      </c>
      <c r="R51" s="203">
        <f t="shared" ca="1" si="27"/>
        <v>0.875</v>
      </c>
      <c r="S51" s="203">
        <f t="shared" ca="1" si="27"/>
        <v>0.8571428571428571</v>
      </c>
      <c r="T51" s="203">
        <f t="shared" ca="1" si="27"/>
        <v>0.77777777777777779</v>
      </c>
      <c r="U51" s="203">
        <f t="shared" ca="1" si="27"/>
        <v>0.5</v>
      </c>
      <c r="V51" s="203">
        <f t="shared" ca="1" si="27"/>
        <v>0.33333333333333331</v>
      </c>
    </row>
    <row r="52" spans="2:22" x14ac:dyDescent="0.75">
      <c r="B52" s="105"/>
      <c r="C52" s="94" t="str">
        <f>LINK!C1012</f>
        <v>Key functionality 1 - building</v>
      </c>
      <c r="D52" s="94"/>
      <c r="E52" s="442">
        <f ca="1">Calculation!ER4</f>
        <v>0.4880763475562267</v>
      </c>
      <c r="F52" s="422"/>
      <c r="G52" s="423"/>
      <c r="H52" s="98"/>
      <c r="I52" s="98"/>
      <c r="J52" s="98"/>
      <c r="K52" s="98"/>
      <c r="L52" s="115"/>
      <c r="O52" s="22" t="str">
        <f t="shared" si="24"/>
        <v>Lighting</v>
      </c>
      <c r="P52" s="203">
        <f t="shared" ref="P52:V52" ca="1" si="28">IF(P41=1,P29,0)</f>
        <v>1</v>
      </c>
      <c r="Q52" s="203">
        <f t="shared" ca="1" si="28"/>
        <v>0</v>
      </c>
      <c r="R52" s="203">
        <f t="shared" ca="1" si="28"/>
        <v>1</v>
      </c>
      <c r="S52" s="203">
        <f t="shared" ca="1" si="28"/>
        <v>1</v>
      </c>
      <c r="T52" s="203">
        <f ca="1">IF(T41=1,T29,0)</f>
        <v>1</v>
      </c>
      <c r="U52" s="203">
        <f t="shared" ca="1" si="28"/>
        <v>0</v>
      </c>
      <c r="V52" s="203">
        <f t="shared" ca="1" si="28"/>
        <v>0</v>
      </c>
    </row>
    <row r="53" spans="2:22" x14ac:dyDescent="0.75">
      <c r="B53" s="105"/>
      <c r="C53" s="94" t="str">
        <f>LINK!C1013</f>
        <v>Key functionality 2 - user</v>
      </c>
      <c r="D53" s="94"/>
      <c r="E53" s="442">
        <f ca="1">Calculation!ES4</f>
        <v>0.5566951095506697</v>
      </c>
      <c r="F53" s="422"/>
      <c r="G53" s="423"/>
      <c r="H53" s="98"/>
      <c r="I53" s="98"/>
      <c r="J53" s="98"/>
      <c r="K53" s="98"/>
      <c r="L53" s="115"/>
      <c r="O53" s="22" t="str">
        <f t="shared" si="24"/>
        <v>Dynamic building envelope</v>
      </c>
      <c r="P53" s="203">
        <f ca="1">IF(P42=1,P30,0)</f>
        <v>1</v>
      </c>
      <c r="Q53" s="203">
        <f t="shared" ref="Q53:V53" ca="1" si="29">IF(Q42=1,Q30,0)</f>
        <v>0</v>
      </c>
      <c r="R53" s="203">
        <f t="shared" ca="1" si="29"/>
        <v>0.8</v>
      </c>
      <c r="S53" s="203">
        <f t="shared" ca="1" si="29"/>
        <v>0.83333333333333337</v>
      </c>
      <c r="T53" s="203">
        <f t="shared" ca="1" si="29"/>
        <v>0.75</v>
      </c>
      <c r="U53" s="203">
        <f t="shared" ca="1" si="29"/>
        <v>0</v>
      </c>
      <c r="V53" s="203">
        <f t="shared" ca="1" si="29"/>
        <v>0</v>
      </c>
    </row>
    <row r="54" spans="2:22" x14ac:dyDescent="0.75">
      <c r="B54" s="105"/>
      <c r="C54" s="94" t="str">
        <f>LINK!C1014</f>
        <v>Key functionality 3 - grid</v>
      </c>
      <c r="D54" s="94"/>
      <c r="E54" s="442">
        <f ca="1">Calculation!ET4</f>
        <v>0.25444102579979205</v>
      </c>
      <c r="F54" s="422"/>
      <c r="G54" s="423"/>
      <c r="H54" s="98"/>
      <c r="I54" s="98"/>
      <c r="J54" s="98"/>
      <c r="K54" s="98"/>
      <c r="L54" s="115"/>
      <c r="O54" s="22" t="str">
        <f t="shared" si="24"/>
        <v>Electricity</v>
      </c>
      <c r="P54" s="203">
        <f t="shared" ref="P54:V54" ca="1" si="30">IF(P43=1,P31,0)</f>
        <v>0.2</v>
      </c>
      <c r="Q54" s="203">
        <f t="shared" ca="1" si="30"/>
        <v>0.55555555555555558</v>
      </c>
      <c r="R54" s="203">
        <f t="shared" ca="1" si="30"/>
        <v>0</v>
      </c>
      <c r="S54" s="203">
        <f t="shared" ca="1" si="30"/>
        <v>0.6</v>
      </c>
      <c r="T54" s="203">
        <f t="shared" ca="1" si="30"/>
        <v>0</v>
      </c>
      <c r="U54" s="203">
        <f t="shared" ca="1" si="30"/>
        <v>0.16666666666666666</v>
      </c>
      <c r="V54" s="203">
        <f t="shared" ca="1" si="30"/>
        <v>0.33333333333333331</v>
      </c>
    </row>
    <row r="55" spans="2:22" ht="15.5" thickBot="1" x14ac:dyDescent="0.9">
      <c r="B55" s="107"/>
      <c r="C55" s="96"/>
      <c r="D55" s="96"/>
      <c r="E55" s="108"/>
      <c r="F55" s="424"/>
      <c r="G55" s="424"/>
      <c r="H55" s="96"/>
      <c r="I55" s="96"/>
      <c r="J55" s="96"/>
      <c r="K55" s="96"/>
      <c r="L55" s="116"/>
      <c r="O55" s="22" t="str">
        <f t="shared" si="24"/>
        <v>Electric vehicle charging</v>
      </c>
      <c r="P55" s="203">
        <f t="shared" ref="P55:V55" ca="1" si="31">IF(P44=1,P32,0)</f>
        <v>0</v>
      </c>
      <c r="Q55" s="203">
        <f t="shared" ca="1" si="31"/>
        <v>0</v>
      </c>
      <c r="R55" s="203">
        <f t="shared" ca="1" si="31"/>
        <v>0</v>
      </c>
      <c r="S55" s="203">
        <f t="shared" ca="1" si="31"/>
        <v>0</v>
      </c>
      <c r="T55" s="203">
        <f t="shared" ca="1" si="31"/>
        <v>0</v>
      </c>
      <c r="U55" s="203">
        <f t="shared" ca="1" si="31"/>
        <v>0</v>
      </c>
      <c r="V55" s="203">
        <f t="shared" ca="1" si="31"/>
        <v>0</v>
      </c>
    </row>
    <row r="56" spans="2:22" x14ac:dyDescent="0.75">
      <c r="O56" s="22" t="str">
        <f t="shared" si="24"/>
        <v>Monitoring and control</v>
      </c>
      <c r="P56" s="203">
        <f t="shared" ref="P56:V56" ca="1" si="32">IF(P45=1,P33,0)</f>
        <v>0.25</v>
      </c>
      <c r="Q56" s="203">
        <f t="shared" ca="1" si="32"/>
        <v>0.22222222222222221</v>
      </c>
      <c r="R56" s="203">
        <f t="shared" ca="1" si="32"/>
        <v>0.33333333333333331</v>
      </c>
      <c r="S56" s="203">
        <f t="shared" ca="1" si="32"/>
        <v>0.29411764705882354</v>
      </c>
      <c r="T56" s="203">
        <f t="shared" ca="1" si="32"/>
        <v>0</v>
      </c>
      <c r="U56" s="203">
        <f t="shared" ca="1" si="32"/>
        <v>0.45454545454545453</v>
      </c>
      <c r="V56" s="203">
        <f t="shared" ca="1" si="32"/>
        <v>0.33333333333333331</v>
      </c>
    </row>
    <row r="57" spans="2:22" x14ac:dyDescent="0.75">
      <c r="O57" s="22">
        <f>Weightings!A18</f>
        <v>0</v>
      </c>
      <c r="P57" s="203">
        <f t="shared" ref="P57:V57" si="33">IF(P46=1,P34,0)</f>
        <v>0</v>
      </c>
      <c r="Q57" s="203">
        <f t="shared" si="33"/>
        <v>0</v>
      </c>
      <c r="R57" s="203">
        <f t="shared" si="33"/>
        <v>0</v>
      </c>
      <c r="S57" s="203">
        <f t="shared" si="33"/>
        <v>0</v>
      </c>
      <c r="T57" s="203">
        <f t="shared" si="33"/>
        <v>0</v>
      </c>
      <c r="U57" s="203">
        <f t="shared" si="33"/>
        <v>0</v>
      </c>
      <c r="V57" s="203">
        <f t="shared" si="33"/>
        <v>0</v>
      </c>
    </row>
    <row r="60" spans="2:22" x14ac:dyDescent="0.75">
      <c r="N60" s="22" t="s">
        <v>1930</v>
      </c>
      <c r="O60" s="22" t="str">
        <f>O48</f>
        <v>Heating</v>
      </c>
      <c r="P60" s="203">
        <f ca="1">P37*P$24</f>
        <v>0.16666666666666666</v>
      </c>
      <c r="Q60" s="203">
        <f t="shared" ref="Q60:V60" ca="1" si="34">Q37*Q$24</f>
        <v>0.33333333333333331</v>
      </c>
      <c r="R60" s="203">
        <f t="shared" ca="1" si="34"/>
        <v>8.3333333333333329E-2</v>
      </c>
      <c r="S60" s="203">
        <f t="shared" ca="1" si="34"/>
        <v>8.3333333333333329E-2</v>
      </c>
      <c r="T60" s="203">
        <f t="shared" ca="1" si="34"/>
        <v>8.3333333333333329E-2</v>
      </c>
      <c r="U60" s="203">
        <f t="shared" ca="1" si="34"/>
        <v>0.16666666666666666</v>
      </c>
      <c r="V60" s="203">
        <f t="shared" ca="1" si="34"/>
        <v>8.3333333333333329E-2</v>
      </c>
    </row>
    <row r="61" spans="2:22" x14ac:dyDescent="0.75">
      <c r="O61" s="22" t="str">
        <f t="shared" ref="O61:O68" si="35">O49</f>
        <v>Domestic hot water</v>
      </c>
      <c r="P61" s="203">
        <f t="shared" ref="P61:V68" ca="1" si="36">P38*P$24</f>
        <v>0.16666666666666666</v>
      </c>
      <c r="Q61" s="203">
        <f t="shared" ca="1" si="36"/>
        <v>0.33333333333333331</v>
      </c>
      <c r="R61" s="203">
        <f t="shared" ca="1" si="36"/>
        <v>0</v>
      </c>
      <c r="S61" s="203">
        <f t="shared" ca="1" si="36"/>
        <v>8.3333333333333329E-2</v>
      </c>
      <c r="T61" s="203">
        <f t="shared" ca="1" si="36"/>
        <v>0</v>
      </c>
      <c r="U61" s="203">
        <f t="shared" ca="1" si="36"/>
        <v>0.16666666666666666</v>
      </c>
      <c r="V61" s="203">
        <f t="shared" ca="1" si="36"/>
        <v>8.3333333333333329E-2</v>
      </c>
    </row>
    <row r="62" spans="2:22" x14ac:dyDescent="0.75">
      <c r="O62" s="22" t="str">
        <f t="shared" si="35"/>
        <v>Cooling</v>
      </c>
      <c r="P62" s="203">
        <f t="shared" ca="1" si="36"/>
        <v>0</v>
      </c>
      <c r="Q62" s="203">
        <f t="shared" ca="1" si="36"/>
        <v>0</v>
      </c>
      <c r="R62" s="203">
        <f t="shared" ca="1" si="36"/>
        <v>0</v>
      </c>
      <c r="S62" s="203">
        <f t="shared" ca="1" si="36"/>
        <v>0</v>
      </c>
      <c r="T62" s="203">
        <f t="shared" ca="1" si="36"/>
        <v>0</v>
      </c>
      <c r="U62" s="203">
        <f t="shared" ca="1" si="36"/>
        <v>0</v>
      </c>
      <c r="V62" s="203">
        <f t="shared" ca="1" si="36"/>
        <v>0</v>
      </c>
    </row>
    <row r="63" spans="2:22" x14ac:dyDescent="0.75">
      <c r="O63" s="22" t="str">
        <f t="shared" si="35"/>
        <v>Ventilation</v>
      </c>
      <c r="P63" s="203">
        <f t="shared" ca="1" si="36"/>
        <v>0.16666666666666666</v>
      </c>
      <c r="Q63" s="203">
        <f t="shared" ca="1" si="36"/>
        <v>0</v>
      </c>
      <c r="R63" s="203">
        <f t="shared" ca="1" si="36"/>
        <v>8.3333333333333329E-2</v>
      </c>
      <c r="S63" s="203">
        <f t="shared" ca="1" si="36"/>
        <v>8.3333333333333329E-2</v>
      </c>
      <c r="T63" s="203">
        <f t="shared" ca="1" si="36"/>
        <v>8.3333333333333329E-2</v>
      </c>
      <c r="U63" s="203">
        <f t="shared" ca="1" si="36"/>
        <v>0.16666666666666666</v>
      </c>
      <c r="V63" s="203">
        <f t="shared" ca="1" si="36"/>
        <v>8.3333333333333329E-2</v>
      </c>
    </row>
    <row r="64" spans="2:22" x14ac:dyDescent="0.75">
      <c r="O64" s="22" t="str">
        <f t="shared" si="35"/>
        <v>Lighting</v>
      </c>
      <c r="P64" s="203">
        <f t="shared" ca="1" si="36"/>
        <v>0.16666666666666666</v>
      </c>
      <c r="Q64" s="203">
        <f t="shared" ca="1" si="36"/>
        <v>0</v>
      </c>
      <c r="R64" s="203">
        <f t="shared" ca="1" si="36"/>
        <v>8.3333333333333329E-2</v>
      </c>
      <c r="S64" s="203">
        <f t="shared" ca="1" si="36"/>
        <v>8.3333333333333329E-2</v>
      </c>
      <c r="T64" s="203">
        <f t="shared" ca="1" si="36"/>
        <v>8.3333333333333329E-2</v>
      </c>
      <c r="U64" s="203">
        <f t="shared" ca="1" si="36"/>
        <v>0</v>
      </c>
      <c r="V64" s="203">
        <f t="shared" ca="1" si="36"/>
        <v>0</v>
      </c>
    </row>
    <row r="65" spans="15:22" x14ac:dyDescent="0.75">
      <c r="O65" s="22" t="str">
        <f t="shared" si="35"/>
        <v>Dynamic building envelope</v>
      </c>
      <c r="P65" s="203">
        <f t="shared" ca="1" si="36"/>
        <v>0.16666666666666666</v>
      </c>
      <c r="Q65" s="203">
        <f t="shared" ca="1" si="36"/>
        <v>0</v>
      </c>
      <c r="R65" s="203">
        <f t="shared" ca="1" si="36"/>
        <v>8.3333333333333329E-2</v>
      </c>
      <c r="S65" s="203">
        <f t="shared" ca="1" si="36"/>
        <v>8.3333333333333329E-2</v>
      </c>
      <c r="T65" s="203">
        <f t="shared" ca="1" si="36"/>
        <v>8.3333333333333329E-2</v>
      </c>
      <c r="U65" s="203">
        <f t="shared" ca="1" si="36"/>
        <v>0.16666666666666666</v>
      </c>
      <c r="V65" s="203">
        <f t="shared" ca="1" si="36"/>
        <v>8.3333333333333329E-2</v>
      </c>
    </row>
    <row r="66" spans="15:22" x14ac:dyDescent="0.75">
      <c r="O66" s="22" t="str">
        <f t="shared" si="35"/>
        <v>Electricity</v>
      </c>
      <c r="P66" s="203">
        <f t="shared" ca="1" si="36"/>
        <v>0.16666666666666666</v>
      </c>
      <c r="Q66" s="203">
        <f t="shared" ca="1" si="36"/>
        <v>0.33333333333333331</v>
      </c>
      <c r="R66" s="203">
        <f t="shared" ca="1" si="36"/>
        <v>0</v>
      </c>
      <c r="S66" s="203">
        <f t="shared" ca="1" si="36"/>
        <v>8.3333333333333329E-2</v>
      </c>
      <c r="T66" s="203">
        <f t="shared" ca="1" si="36"/>
        <v>0</v>
      </c>
      <c r="U66" s="203">
        <f t="shared" ca="1" si="36"/>
        <v>0.16666666666666666</v>
      </c>
      <c r="V66" s="203">
        <f t="shared" ca="1" si="36"/>
        <v>8.3333333333333329E-2</v>
      </c>
    </row>
    <row r="67" spans="15:22" x14ac:dyDescent="0.75">
      <c r="O67" s="22" t="str">
        <f t="shared" si="35"/>
        <v>Electric vehicle charging</v>
      </c>
      <c r="P67" s="203">
        <f t="shared" ca="1" si="36"/>
        <v>0</v>
      </c>
      <c r="Q67" s="203">
        <f t="shared" ca="1" si="36"/>
        <v>0</v>
      </c>
      <c r="R67" s="203">
        <f t="shared" ca="1" si="36"/>
        <v>0</v>
      </c>
      <c r="S67" s="203">
        <f t="shared" ca="1" si="36"/>
        <v>0</v>
      </c>
      <c r="T67" s="203">
        <f t="shared" ca="1" si="36"/>
        <v>0</v>
      </c>
      <c r="U67" s="203">
        <f t="shared" ca="1" si="36"/>
        <v>0</v>
      </c>
      <c r="V67" s="203">
        <f t="shared" ca="1" si="36"/>
        <v>0</v>
      </c>
    </row>
    <row r="68" spans="15:22" x14ac:dyDescent="0.75">
      <c r="O68" s="22" t="str">
        <f t="shared" si="35"/>
        <v>Monitoring and control</v>
      </c>
      <c r="P68" s="203">
        <f t="shared" ca="1" si="36"/>
        <v>0.16666666666666666</v>
      </c>
      <c r="Q68" s="203">
        <f t="shared" ca="1" si="36"/>
        <v>0.33333333333333331</v>
      </c>
      <c r="R68" s="203">
        <f t="shared" ca="1" si="36"/>
        <v>8.3333333333333329E-2</v>
      </c>
      <c r="S68" s="203">
        <f t="shared" ca="1" si="36"/>
        <v>8.3333333333333329E-2</v>
      </c>
      <c r="T68" s="203">
        <f t="shared" ca="1" si="36"/>
        <v>8.3333333333333329E-2</v>
      </c>
      <c r="U68" s="203">
        <f t="shared" ca="1" si="36"/>
        <v>0.16666666666666666</v>
      </c>
      <c r="V68" s="203">
        <f t="shared" ca="1" si="36"/>
        <v>8.3333333333333329E-2</v>
      </c>
    </row>
    <row r="69" spans="15:22" x14ac:dyDescent="0.75">
      <c r="P69" s="203"/>
      <c r="Q69" s="203"/>
      <c r="R69" s="203"/>
      <c r="S69" s="203"/>
      <c r="T69" s="203"/>
      <c r="U69" s="203"/>
      <c r="V69" s="203"/>
    </row>
    <row r="70" spans="15:22" x14ac:dyDescent="0.75">
      <c r="P70" s="203"/>
      <c r="Q70" s="203"/>
      <c r="R70" s="203"/>
      <c r="T70" s="203"/>
      <c r="U70" s="203"/>
      <c r="V70" s="203"/>
    </row>
    <row r="71" spans="15:22" x14ac:dyDescent="0.75">
      <c r="P71" s="203"/>
      <c r="Q71" s="203"/>
      <c r="R71" s="203"/>
    </row>
    <row r="72" spans="15:22" x14ac:dyDescent="0.75">
      <c r="P72" s="203"/>
      <c r="Q72" s="203"/>
      <c r="R72" s="203"/>
    </row>
    <row r="73" spans="15:22" x14ac:dyDescent="0.75">
      <c r="P73" s="203"/>
      <c r="Q73" s="203"/>
      <c r="R73" s="203"/>
    </row>
    <row r="74" spans="15:22" x14ac:dyDescent="0.75">
      <c r="P74" s="203"/>
      <c r="Q74" s="203"/>
      <c r="R74" s="203"/>
    </row>
    <row r="75" spans="15:22" x14ac:dyDescent="0.75">
      <c r="P75" s="203"/>
      <c r="Q75" s="203"/>
      <c r="R75" s="203"/>
    </row>
    <row r="76" spans="15:22" x14ac:dyDescent="0.75">
      <c r="P76" s="203"/>
      <c r="Q76" s="203"/>
      <c r="R76" s="203"/>
    </row>
    <row r="77" spans="15:22" x14ac:dyDescent="0.75">
      <c r="P77" s="203"/>
      <c r="Q77" s="203"/>
      <c r="R77" s="203"/>
    </row>
    <row r="80" spans="15:22" x14ac:dyDescent="0.75">
      <c r="P80" s="314"/>
      <c r="Q80" s="314"/>
      <c r="R80" s="314"/>
    </row>
    <row r="81" spans="16:18" x14ac:dyDescent="0.75">
      <c r="P81" s="314"/>
      <c r="Q81" s="314"/>
      <c r="R81" s="314"/>
    </row>
    <row r="82" spans="16:18" x14ac:dyDescent="0.75">
      <c r="P82" s="314"/>
      <c r="Q82" s="314"/>
      <c r="R82" s="314"/>
    </row>
    <row r="83" spans="16:18" x14ac:dyDescent="0.75">
      <c r="P83" s="314"/>
      <c r="Q83" s="314"/>
      <c r="R83" s="314"/>
    </row>
    <row r="84" spans="16:18" x14ac:dyDescent="0.75">
      <c r="P84" s="314"/>
      <c r="Q84" s="314"/>
      <c r="R84" s="314"/>
    </row>
    <row r="85" spans="16:18" x14ac:dyDescent="0.75">
      <c r="P85" s="314"/>
      <c r="Q85" s="314"/>
      <c r="R85" s="314"/>
    </row>
    <row r="86" spans="16:18" x14ac:dyDescent="0.75">
      <c r="P86" s="314"/>
      <c r="Q86" s="314"/>
      <c r="R86" s="314"/>
    </row>
    <row r="87" spans="16:18" x14ac:dyDescent="0.75">
      <c r="P87" s="314"/>
      <c r="Q87" s="314"/>
      <c r="R87" s="314"/>
    </row>
    <row r="88" spans="16:18" x14ac:dyDescent="0.75">
      <c r="P88" s="314"/>
      <c r="Q88" s="314"/>
      <c r="R88" s="314"/>
    </row>
  </sheetData>
  <mergeCells count="2">
    <mergeCell ref="C4:L4"/>
    <mergeCell ref="J8:K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A955D-4CE9-46C4-9329-099AC3A26525}">
  <sheetPr>
    <tabColor theme="5"/>
  </sheetPr>
  <dimension ref="A1:BA108"/>
  <sheetViews>
    <sheetView topLeftCell="A41" zoomScale="85" zoomScaleNormal="85" workbookViewId="0">
      <selection activeCell="B34" sqref="B34"/>
    </sheetView>
  </sheetViews>
  <sheetFormatPr baseColWidth="10" defaultColWidth="8.6796875" defaultRowHeight="14.75" outlineLevelRow="1" x14ac:dyDescent="0.75"/>
  <cols>
    <col min="1" max="1" width="42.5" style="126" bestFit="1" customWidth="1"/>
    <col min="2" max="8" width="18.1796875" style="126" customWidth="1"/>
    <col min="9" max="9" width="22.81640625" style="126" bestFit="1" customWidth="1"/>
    <col min="10" max="10" width="9.5" style="126" customWidth="1"/>
    <col min="11" max="11" width="28.1796875" style="126" bestFit="1" customWidth="1"/>
    <col min="12" max="18" width="14.1796875" style="126" customWidth="1"/>
    <col min="19" max="20" width="8.6796875" style="126"/>
    <col min="21" max="21" width="28.1796875" style="126" bestFit="1" customWidth="1"/>
    <col min="22" max="28" width="17" style="126" customWidth="1"/>
    <col min="29" max="29" width="8.6796875" style="126"/>
    <col min="30" max="30" width="28.1796875" style="126" bestFit="1" customWidth="1"/>
    <col min="31" max="37" width="17.5" style="126" customWidth="1"/>
    <col min="38" max="38" width="8.6796875" style="126"/>
    <col min="39" max="39" width="28.1796875" style="126" bestFit="1" customWidth="1"/>
    <col min="40" max="46" width="16.5" style="126" customWidth="1"/>
    <col min="47" max="47" width="8.6796875" style="126"/>
    <col min="48" max="48" width="19.5" style="126" customWidth="1"/>
    <col min="49" max="16384" width="8.6796875" style="126"/>
  </cols>
  <sheetData>
    <row r="1" spans="1:8" customFormat="1" ht="21" x14ac:dyDescent="1">
      <c r="A1" s="61" t="str">
        <f>LINK!C954</f>
        <v>USER DEFINED</v>
      </c>
    </row>
    <row r="2" spans="1:8" customFormat="1" x14ac:dyDescent="0.75"/>
    <row r="3" spans="1:8" customFormat="1" x14ac:dyDescent="0.75"/>
    <row r="4" spans="1:8" s="65" customFormat="1" x14ac:dyDescent="0.75">
      <c r="A4" s="65" t="str">
        <f>LINK!C196</f>
        <v>User-defined</v>
      </c>
    </row>
    <row r="5" spans="1:8" customFormat="1" x14ac:dyDescent="0.75"/>
    <row r="6" spans="1:8" customFormat="1" x14ac:dyDescent="0.75">
      <c r="A6" t="str">
        <f>LINK!C955</f>
        <v>DOMAIN WEIGHTINGS</v>
      </c>
    </row>
    <row r="7" spans="1:8" customFormat="1" x14ac:dyDescent="0.75"/>
    <row r="8" spans="1:8" customFormat="1" ht="29.5" x14ac:dyDescent="0.75">
      <c r="A8" s="62"/>
      <c r="B8" s="63" t="str">
        <f>LINK!C966</f>
        <v>Energy efficiency</v>
      </c>
      <c r="C8" s="63" t="str">
        <f>LINK!C967</f>
        <v>Energy flexibility and storage</v>
      </c>
      <c r="D8" s="63" t="str">
        <f>LINK!C968</f>
        <v>Comfort</v>
      </c>
      <c r="E8" s="63" t="str">
        <f>LINK!C969</f>
        <v>Convenience</v>
      </c>
      <c r="F8" s="63" t="str">
        <f>LINK!C970</f>
        <v>Health, well-being and accessibility</v>
      </c>
      <c r="G8" s="63" t="str">
        <f>LINK!C971</f>
        <v>Maintenance and fault prediction</v>
      </c>
      <c r="H8" s="63" t="str">
        <f>LINK!C972</f>
        <v>Information to occupants</v>
      </c>
    </row>
    <row r="9" spans="1:8" customFormat="1" x14ac:dyDescent="0.75">
      <c r="A9" s="64" t="str">
        <f>LINK!C956</f>
        <v>Heating</v>
      </c>
      <c r="B9" s="89">
        <f>1/9</f>
        <v>0.1111111111111111</v>
      </c>
      <c r="C9" s="89">
        <f>1/8</f>
        <v>0.125</v>
      </c>
      <c r="D9" s="89">
        <f>1/6</f>
        <v>0.16666666666666666</v>
      </c>
      <c r="E9" s="89">
        <f t="shared" ref="E9:E17" si="0">1/9</f>
        <v>0.1111111111111111</v>
      </c>
      <c r="F9" s="133">
        <v>0</v>
      </c>
      <c r="G9" s="89">
        <f>1/7</f>
        <v>0.14285714285714285</v>
      </c>
      <c r="H9" s="89">
        <f>1/8</f>
        <v>0.125</v>
      </c>
    </row>
    <row r="10" spans="1:8" customFormat="1" x14ac:dyDescent="0.75">
      <c r="A10" s="64" t="str">
        <f>LINK!C957</f>
        <v>Domestic hot water</v>
      </c>
      <c r="B10" s="89">
        <f t="shared" ref="B10:B17" si="1">1/9</f>
        <v>0.1111111111111111</v>
      </c>
      <c r="C10" s="89">
        <f>1/8</f>
        <v>0.125</v>
      </c>
      <c r="D10" s="89">
        <f>1/6</f>
        <v>0.16666666666666666</v>
      </c>
      <c r="E10" s="89">
        <f t="shared" si="0"/>
        <v>0.1111111111111111</v>
      </c>
      <c r="F10" s="133">
        <v>0</v>
      </c>
      <c r="G10" s="89">
        <f>1/7</f>
        <v>0.14285714285714285</v>
      </c>
      <c r="H10" s="89">
        <f>1/8</f>
        <v>0.125</v>
      </c>
    </row>
    <row r="11" spans="1:8" customFormat="1" x14ac:dyDescent="0.75">
      <c r="A11" s="64" t="str">
        <f>LINK!C958</f>
        <v>Cooling</v>
      </c>
      <c r="B11" s="89">
        <f>1/9</f>
        <v>0.1111111111111111</v>
      </c>
      <c r="C11" s="89">
        <f>1/8</f>
        <v>0.125</v>
      </c>
      <c r="D11" s="89">
        <f>1/6</f>
        <v>0.16666666666666666</v>
      </c>
      <c r="E11" s="89">
        <f t="shared" si="0"/>
        <v>0.1111111111111111</v>
      </c>
      <c r="F11" s="133">
        <v>0</v>
      </c>
      <c r="G11" s="89">
        <f>1/7</f>
        <v>0.14285714285714285</v>
      </c>
      <c r="H11" s="89">
        <f>1/8</f>
        <v>0.125</v>
      </c>
    </row>
    <row r="12" spans="1:8" customFormat="1" x14ac:dyDescent="0.75">
      <c r="A12" s="64" t="str">
        <f>LINK!C959</f>
        <v>Ventilation</v>
      </c>
      <c r="B12" s="89">
        <f t="shared" si="1"/>
        <v>0.1111111111111111</v>
      </c>
      <c r="C12" s="89">
        <f>1/8</f>
        <v>0.125</v>
      </c>
      <c r="D12" s="89">
        <f>1/6</f>
        <v>0.16666666666666666</v>
      </c>
      <c r="E12" s="89">
        <f t="shared" si="0"/>
        <v>0.1111111111111111</v>
      </c>
      <c r="F12" s="89">
        <v>0.4</v>
      </c>
      <c r="G12" s="89">
        <f>1/7</f>
        <v>0.14285714285714285</v>
      </c>
      <c r="H12" s="89">
        <f>1/8</f>
        <v>0.125</v>
      </c>
    </row>
    <row r="13" spans="1:8" customFormat="1" x14ac:dyDescent="0.75">
      <c r="A13" s="64" t="str">
        <f>LINK!C960</f>
        <v>Lighting</v>
      </c>
      <c r="B13" s="89">
        <f t="shared" si="1"/>
        <v>0.1111111111111111</v>
      </c>
      <c r="C13" s="133">
        <v>0</v>
      </c>
      <c r="D13" s="89">
        <f>1/6</f>
        <v>0.16666666666666666</v>
      </c>
      <c r="E13" s="89">
        <f t="shared" si="0"/>
        <v>0.1111111111111111</v>
      </c>
      <c r="F13" s="133">
        <v>0</v>
      </c>
      <c r="G13" s="133">
        <v>0</v>
      </c>
      <c r="H13" s="133">
        <v>0</v>
      </c>
    </row>
    <row r="14" spans="1:8" customFormat="1" x14ac:dyDescent="0.75">
      <c r="A14" s="64" t="str">
        <f>LINK!C961</f>
        <v>Electricity</v>
      </c>
      <c r="B14" s="89">
        <f t="shared" si="1"/>
        <v>0.1111111111111111</v>
      </c>
      <c r="C14" s="89">
        <f>1/8</f>
        <v>0.125</v>
      </c>
      <c r="D14" s="133">
        <v>0</v>
      </c>
      <c r="E14" s="89">
        <f t="shared" si="0"/>
        <v>0.1111111111111111</v>
      </c>
      <c r="F14" s="133">
        <v>0</v>
      </c>
      <c r="G14" s="89">
        <f>1/7</f>
        <v>0.14285714285714285</v>
      </c>
      <c r="H14" s="89">
        <f>1/8</f>
        <v>0.125</v>
      </c>
    </row>
    <row r="15" spans="1:8" customFormat="1" x14ac:dyDescent="0.75">
      <c r="A15" s="64" t="str">
        <f>LINK!C962</f>
        <v>Dynamic building envelope</v>
      </c>
      <c r="B15" s="89">
        <f t="shared" si="1"/>
        <v>0.1111111111111111</v>
      </c>
      <c r="C15" s="89">
        <f>1/8</f>
        <v>0.125</v>
      </c>
      <c r="D15" s="89">
        <f>1/6</f>
        <v>0.16666666666666666</v>
      </c>
      <c r="E15" s="89">
        <f t="shared" si="0"/>
        <v>0.1111111111111111</v>
      </c>
      <c r="F15" s="89">
        <v>0.6</v>
      </c>
      <c r="G15" s="89">
        <f>1/7</f>
        <v>0.14285714285714285</v>
      </c>
      <c r="H15" s="89">
        <f>1/8</f>
        <v>0.125</v>
      </c>
    </row>
    <row r="16" spans="1:8" customFormat="1" x14ac:dyDescent="0.75">
      <c r="A16" s="64" t="str">
        <f>LINK!C963</f>
        <v>Electric vehicle charging</v>
      </c>
      <c r="B16" s="89">
        <f t="shared" si="1"/>
        <v>0.1111111111111111</v>
      </c>
      <c r="C16" s="89">
        <f>1/8</f>
        <v>0.125</v>
      </c>
      <c r="D16" s="133">
        <v>0</v>
      </c>
      <c r="E16" s="89">
        <f t="shared" si="0"/>
        <v>0.1111111111111111</v>
      </c>
      <c r="F16" s="133">
        <v>0</v>
      </c>
      <c r="G16" s="133">
        <v>0</v>
      </c>
      <c r="H16" s="89">
        <f>1/8</f>
        <v>0.125</v>
      </c>
    </row>
    <row r="17" spans="1:53" customFormat="1" x14ac:dyDescent="0.75">
      <c r="A17" s="64" t="str">
        <f>LINK!C964</f>
        <v>Monitoring and control</v>
      </c>
      <c r="B17" s="89">
        <f t="shared" si="1"/>
        <v>0.1111111111111111</v>
      </c>
      <c r="C17" s="89">
        <f>1/8</f>
        <v>0.125</v>
      </c>
      <c r="D17" s="133">
        <v>0</v>
      </c>
      <c r="E17" s="89">
        <f t="shared" si="0"/>
        <v>0.1111111111111111</v>
      </c>
      <c r="F17" s="133">
        <v>0</v>
      </c>
      <c r="G17" s="89">
        <f>1/7</f>
        <v>0.14285714285714285</v>
      </c>
      <c r="H17" s="89">
        <f>1/8</f>
        <v>0.125</v>
      </c>
    </row>
    <row r="18" spans="1:53" customFormat="1" x14ac:dyDescent="0.75">
      <c r="A18" s="60"/>
      <c r="B18" s="90">
        <f>SUM(B9:B17)</f>
        <v>1.0000000000000002</v>
      </c>
      <c r="C18" s="90">
        <f t="shared" ref="C18:H18" si="2">SUM(C9:C17)</f>
        <v>1</v>
      </c>
      <c r="D18" s="90">
        <f t="shared" si="2"/>
        <v>0.99999999999999989</v>
      </c>
      <c r="E18" s="90">
        <f t="shared" si="2"/>
        <v>1.0000000000000002</v>
      </c>
      <c r="F18" s="90">
        <f>SUM(F9:F17)</f>
        <v>1</v>
      </c>
      <c r="G18" s="90">
        <f t="shared" si="2"/>
        <v>0.99999999999999978</v>
      </c>
      <c r="H18" s="90">
        <f t="shared" si="2"/>
        <v>1</v>
      </c>
      <c r="J18" s="68" t="str">
        <f>IF(NOT(SUM(B18:H18)=7),LINK!C974,"")</f>
        <v/>
      </c>
    </row>
    <row r="19" spans="1:53" customFormat="1" x14ac:dyDescent="0.75"/>
    <row r="20" spans="1:53" customFormat="1" x14ac:dyDescent="0.75">
      <c r="A20" t="str">
        <f>LINK!C975</f>
        <v>IMPACT WEIGHTINGS</v>
      </c>
    </row>
    <row r="21" spans="1:53" customFormat="1" ht="29.5" x14ac:dyDescent="0.75">
      <c r="B21" s="63" t="str">
        <f>LINK!C966</f>
        <v>Energy efficiency</v>
      </c>
      <c r="C21" s="63" t="str">
        <f>LINK!C967</f>
        <v>Energy flexibility and storage</v>
      </c>
      <c r="D21" s="63" t="str">
        <f>LINK!C968</f>
        <v>Comfort</v>
      </c>
      <c r="E21" s="63" t="str">
        <f>LINK!C969</f>
        <v>Convenience</v>
      </c>
      <c r="F21" s="63" t="str">
        <f>LINK!C970</f>
        <v>Health, well-being and accessibility</v>
      </c>
      <c r="G21" s="63" t="str">
        <f>LINK!C971</f>
        <v>Maintenance and fault prediction</v>
      </c>
      <c r="H21" s="63" t="str">
        <f>LINK!C972</f>
        <v>Information to occupants</v>
      </c>
    </row>
    <row r="22" spans="1:53" customFormat="1" x14ac:dyDescent="0.75">
      <c r="B22" s="89">
        <f t="shared" ref="B22:H22" si="3">1/7</f>
        <v>0.14285714285714285</v>
      </c>
      <c r="C22" s="89">
        <f t="shared" si="3"/>
        <v>0.14285714285714285</v>
      </c>
      <c r="D22" s="89">
        <f t="shared" si="3"/>
        <v>0.14285714285714285</v>
      </c>
      <c r="E22" s="89">
        <f t="shared" si="3"/>
        <v>0.14285714285714285</v>
      </c>
      <c r="F22" s="89">
        <f t="shared" si="3"/>
        <v>0.14285714285714285</v>
      </c>
      <c r="G22" s="89">
        <f t="shared" si="3"/>
        <v>0.14285714285714285</v>
      </c>
      <c r="H22" s="89">
        <f t="shared" si="3"/>
        <v>0.14285714285714285</v>
      </c>
      <c r="I22" s="91">
        <f>SUM(B22:H22)</f>
        <v>0.99999999999999978</v>
      </c>
      <c r="J22" s="68" t="str">
        <f>IF(NOT(I22=1),"please check values, impact weightings should add up to 100%","")</f>
        <v/>
      </c>
    </row>
    <row r="23" spans="1:53" customFormat="1" x14ac:dyDescent="0.75"/>
    <row r="24" spans="1:53" customFormat="1" x14ac:dyDescent="0.75">
      <c r="B24" t="str">
        <f>LINK!C976</f>
        <v>NOTE: some cells are set to zero and cannot be changed. This means that for these domains, the services have no impact on the given impact criterion.</v>
      </c>
    </row>
    <row r="25" spans="1:53" customFormat="1" x14ac:dyDescent="0.75">
      <c r="B25" s="88" t="str">
        <f>LINK!C977</f>
        <v xml:space="preserve">=&gt; no weight should be attributed. </v>
      </c>
    </row>
    <row r="26" spans="1:53" ht="21" outlineLevel="1" x14ac:dyDescent="1">
      <c r="A26" s="163" t="s">
        <v>1931</v>
      </c>
    </row>
    <row r="27" spans="1:53" outlineLevel="1" x14ac:dyDescent="0.75"/>
    <row r="28" spans="1:53" s="164" customFormat="1" outlineLevel="1" x14ac:dyDescent="0.75">
      <c r="A28" s="164" t="s">
        <v>59</v>
      </c>
    </row>
    <row r="29" spans="1:53" outlineLevel="1" x14ac:dyDescent="0.75"/>
    <row r="30" spans="1:53" outlineLevel="1" x14ac:dyDescent="0.75">
      <c r="A30" s="126" t="s">
        <v>1484</v>
      </c>
    </row>
    <row r="31" spans="1:53" outlineLevel="1" x14ac:dyDescent="0.75">
      <c r="A31" s="165" t="str">
        <f>LINK!C830</f>
        <v>North Europe</v>
      </c>
      <c r="K31" s="166" t="str">
        <f>LINK!C831</f>
        <v>West Europe</v>
      </c>
      <c r="U31" s="167" t="str">
        <f>LINK!C832</f>
        <v>South Europe</v>
      </c>
      <c r="AD31" s="168" t="str">
        <f>LINK!C833</f>
        <v>North-East Europe</v>
      </c>
      <c r="AM31" s="169" t="str">
        <f>LINK!C834</f>
        <v>South-East Europe</v>
      </c>
      <c r="AV31" s="489"/>
      <c r="AW31" s="489" t="s">
        <v>429</v>
      </c>
      <c r="AX31" s="489" t="s">
        <v>66</v>
      </c>
      <c r="AY31" s="489"/>
      <c r="AZ31" s="489" t="s">
        <v>429</v>
      </c>
      <c r="BA31" s="489" t="s">
        <v>66</v>
      </c>
    </row>
    <row r="32" spans="1:53" ht="44.25" outlineLevel="1" x14ac:dyDescent="0.75">
      <c r="A32" s="170"/>
      <c r="B32" s="171" t="str">
        <f>B8</f>
        <v>Energy efficiency</v>
      </c>
      <c r="C32" s="171" t="str">
        <f t="shared" ref="C32:H32" si="4">C8</f>
        <v>Energy flexibility and storage</v>
      </c>
      <c r="D32" s="171" t="str">
        <f t="shared" si="4"/>
        <v>Comfort</v>
      </c>
      <c r="E32" s="171" t="str">
        <f t="shared" si="4"/>
        <v>Convenience</v>
      </c>
      <c r="F32" s="171" t="str">
        <f t="shared" si="4"/>
        <v>Health, well-being and accessibility</v>
      </c>
      <c r="G32" s="171" t="str">
        <f t="shared" si="4"/>
        <v>Maintenance and fault prediction</v>
      </c>
      <c r="H32" s="171" t="str">
        <f t="shared" si="4"/>
        <v>Information to occupants</v>
      </c>
      <c r="K32" s="170"/>
      <c r="L32" s="171" t="str">
        <f>B32</f>
        <v>Energy efficiency</v>
      </c>
      <c r="M32" s="171" t="str">
        <f t="shared" ref="M32:R32" si="5">C32</f>
        <v>Energy flexibility and storage</v>
      </c>
      <c r="N32" s="171" t="str">
        <f t="shared" si="5"/>
        <v>Comfort</v>
      </c>
      <c r="O32" s="171" t="str">
        <f t="shared" si="5"/>
        <v>Convenience</v>
      </c>
      <c r="P32" s="171" t="str">
        <f t="shared" si="5"/>
        <v>Health, well-being and accessibility</v>
      </c>
      <c r="Q32" s="171" t="str">
        <f t="shared" si="5"/>
        <v>Maintenance and fault prediction</v>
      </c>
      <c r="R32" s="171" t="str">
        <f t="shared" si="5"/>
        <v>Information to occupants</v>
      </c>
      <c r="U32" s="170"/>
      <c r="V32" s="171" t="str">
        <f>L32</f>
        <v>Energy efficiency</v>
      </c>
      <c r="W32" s="171" t="str">
        <f t="shared" ref="W32:AB32" si="6">M32</f>
        <v>Energy flexibility and storage</v>
      </c>
      <c r="X32" s="171" t="str">
        <f t="shared" si="6"/>
        <v>Comfort</v>
      </c>
      <c r="Y32" s="171" t="str">
        <f t="shared" si="6"/>
        <v>Convenience</v>
      </c>
      <c r="Z32" s="171" t="str">
        <f t="shared" si="6"/>
        <v>Health, well-being and accessibility</v>
      </c>
      <c r="AA32" s="171" t="str">
        <f t="shared" si="6"/>
        <v>Maintenance and fault prediction</v>
      </c>
      <c r="AB32" s="171" t="str">
        <f t="shared" si="6"/>
        <v>Information to occupants</v>
      </c>
      <c r="AD32" s="170"/>
      <c r="AE32" s="171" t="str">
        <f>V32</f>
        <v>Energy efficiency</v>
      </c>
      <c r="AF32" s="171" t="str">
        <f t="shared" ref="AF32:AK32" si="7">W32</f>
        <v>Energy flexibility and storage</v>
      </c>
      <c r="AG32" s="171" t="str">
        <f t="shared" si="7"/>
        <v>Comfort</v>
      </c>
      <c r="AH32" s="171" t="str">
        <f t="shared" si="7"/>
        <v>Convenience</v>
      </c>
      <c r="AI32" s="171" t="str">
        <f t="shared" si="7"/>
        <v>Health, well-being and accessibility</v>
      </c>
      <c r="AJ32" s="171" t="str">
        <f t="shared" si="7"/>
        <v>Maintenance and fault prediction</v>
      </c>
      <c r="AK32" s="171" t="str">
        <f t="shared" si="7"/>
        <v>Information to occupants</v>
      </c>
      <c r="AM32" s="170"/>
      <c r="AN32" s="171" t="str">
        <f>AN45</f>
        <v>Energy efficiency</v>
      </c>
      <c r="AO32" s="171" t="str">
        <f t="shared" ref="AO32:AT32" si="8">AO45</f>
        <v>Energy flexibility and storage</v>
      </c>
      <c r="AP32" s="171" t="str">
        <f t="shared" si="8"/>
        <v>Comfort</v>
      </c>
      <c r="AQ32" s="171" t="str">
        <f t="shared" si="8"/>
        <v>Convenience</v>
      </c>
      <c r="AR32" s="171" t="str">
        <f t="shared" si="8"/>
        <v>Health, well-being and accessibility</v>
      </c>
      <c r="AS32" s="171" t="str">
        <f t="shared" si="8"/>
        <v>Maintenance and fault prediction</v>
      </c>
      <c r="AT32" s="171" t="str">
        <f t="shared" si="8"/>
        <v>Information to occupants</v>
      </c>
      <c r="AV32" s="489"/>
      <c r="AW32" s="490" t="s">
        <v>1493</v>
      </c>
      <c r="AX32" s="490" t="s">
        <v>1493</v>
      </c>
      <c r="AY32" s="489"/>
      <c r="AZ32" s="490" t="s">
        <v>1932</v>
      </c>
      <c r="BA32" s="490" t="s">
        <v>1932</v>
      </c>
    </row>
    <row r="33" spans="1:53" outlineLevel="1" x14ac:dyDescent="0.75">
      <c r="A33" s="172" t="str">
        <f>A9</f>
        <v>Heating</v>
      </c>
      <c r="B33" s="173">
        <v>0.29909051060820763</v>
      </c>
      <c r="C33" s="173">
        <v>0.42672888519379165</v>
      </c>
      <c r="D33" s="491">
        <f>IF('Building Information'!$G$39="A",Weightings!AW33,Weightings!AX33)</f>
        <v>0.16</v>
      </c>
      <c r="E33" s="175">
        <v>0.1</v>
      </c>
      <c r="F33" s="491">
        <f>IF('Building Information'!$G$39="A",AZ33,BA33)</f>
        <v>0.16</v>
      </c>
      <c r="G33" s="173">
        <v>0.31459707154419003</v>
      </c>
      <c r="H33" s="174">
        <f>0.8/7</f>
        <v>0.1142857142857143</v>
      </c>
      <c r="K33" s="172" t="str">
        <f>A33</f>
        <v>Heating</v>
      </c>
      <c r="L33" s="448">
        <v>0.33966801518625572</v>
      </c>
      <c r="M33" s="448">
        <v>0.45721599300532823</v>
      </c>
      <c r="N33" s="449">
        <f>D33</f>
        <v>0.16</v>
      </c>
      <c r="O33" s="449">
        <f>E33</f>
        <v>0.1</v>
      </c>
      <c r="P33" s="449">
        <f>F33</f>
        <v>0.16</v>
      </c>
      <c r="Q33" s="448">
        <v>0.34643472948635995</v>
      </c>
      <c r="R33" s="449">
        <f t="shared" ref="N33:R41" si="9">H33</f>
        <v>0.1142857142857143</v>
      </c>
      <c r="U33" s="172" t="str">
        <f>K33</f>
        <v>Heating</v>
      </c>
      <c r="V33" s="173">
        <v>0.31666404132677284</v>
      </c>
      <c r="W33" s="173">
        <v>0.37624325614325616</v>
      </c>
      <c r="X33" s="174">
        <f t="shared" ref="X33:X41" si="10">D33</f>
        <v>0.16</v>
      </c>
      <c r="Y33" s="174">
        <f t="shared" ref="Y33:Y41" si="11">E33</f>
        <v>0.1</v>
      </c>
      <c r="Z33" s="174">
        <f t="shared" ref="Z33:Z41" si="12">F33</f>
        <v>0.16</v>
      </c>
      <c r="AA33" s="173">
        <v>0.32840465208730718</v>
      </c>
      <c r="AB33" s="174">
        <f t="shared" ref="AB33:AB38" si="13">H33</f>
        <v>0.1142857142857143</v>
      </c>
      <c r="AD33" s="172" t="str">
        <f>U33</f>
        <v>Heating</v>
      </c>
      <c r="AE33" s="173">
        <v>0.30382975830612241</v>
      </c>
      <c r="AF33" s="173">
        <v>0.4117192774372837</v>
      </c>
      <c r="AG33" s="174">
        <f t="shared" ref="AG33:AG41" si="14">D33</f>
        <v>0.16</v>
      </c>
      <c r="AH33" s="174">
        <f t="shared" ref="AH33:AH41" si="15">E33</f>
        <v>0.1</v>
      </c>
      <c r="AI33" s="174">
        <f t="shared" ref="AI33:AI41" si="16">F33</f>
        <v>0.16</v>
      </c>
      <c r="AJ33" s="173">
        <v>0.30636313934144993</v>
      </c>
      <c r="AK33" s="174">
        <f t="shared" ref="AK33:AK38" si="17">H33</f>
        <v>0.1142857142857143</v>
      </c>
      <c r="AM33" s="172" t="str">
        <f>AD33</f>
        <v>Heating</v>
      </c>
      <c r="AN33" s="173">
        <v>0.20620538931345136</v>
      </c>
      <c r="AO33" s="173">
        <v>0.24438245127558195</v>
      </c>
      <c r="AP33" s="174">
        <f t="shared" ref="AP33" si="18">D33</f>
        <v>0.16</v>
      </c>
      <c r="AQ33" s="174">
        <f t="shared" ref="AQ33" si="19">E33</f>
        <v>0.1</v>
      </c>
      <c r="AR33" s="174">
        <f t="shared" ref="AR33" si="20">F33</f>
        <v>0.16</v>
      </c>
      <c r="AS33" s="173">
        <v>0.208709733468151</v>
      </c>
      <c r="AT33" s="174">
        <f t="shared" ref="AT33:AT38" si="21">H33</f>
        <v>0.1142857142857143</v>
      </c>
      <c r="AV33" s="489" t="s">
        <v>223</v>
      </c>
      <c r="AW33" s="492">
        <v>0.2</v>
      </c>
      <c r="AX33" s="493">
        <f>0.8/5</f>
        <v>0.16</v>
      </c>
      <c r="AY33" s="489"/>
      <c r="AZ33" s="494">
        <v>0.25</v>
      </c>
      <c r="BA33" s="493">
        <f>0.8/5</f>
        <v>0.16</v>
      </c>
    </row>
    <row r="34" spans="1:53" outlineLevel="1" x14ac:dyDescent="0.75">
      <c r="A34" s="172" t="str">
        <f t="shared" ref="A34:A41" si="22">A10</f>
        <v>Domestic hot water</v>
      </c>
      <c r="B34" s="173">
        <v>9.280526496494701E-2</v>
      </c>
      <c r="C34" s="173">
        <v>0.13241037697275412</v>
      </c>
      <c r="D34" s="491">
        <f>IF('Building Information'!$G$39="A",Weightings!AW34,Weightings!AX34)</f>
        <v>0</v>
      </c>
      <c r="E34" s="175">
        <v>0.1</v>
      </c>
      <c r="F34" s="491">
        <f>IF('Building Information'!$G$39="A",AZ34,BA34)</f>
        <v>0</v>
      </c>
      <c r="G34" s="173">
        <v>9.7616820147465241E-2</v>
      </c>
      <c r="H34" s="174">
        <f t="shared" ref="H34:H40" si="23">0.8/7</f>
        <v>0.1142857142857143</v>
      </c>
      <c r="K34" s="172" t="str">
        <f t="shared" ref="K34:K41" si="24">A34</f>
        <v>Domestic hot water</v>
      </c>
      <c r="L34" s="448">
        <v>7.6210440038600072E-2</v>
      </c>
      <c r="M34" s="448">
        <v>0.10258437786823887</v>
      </c>
      <c r="N34" s="449">
        <f t="shared" si="9"/>
        <v>0</v>
      </c>
      <c r="O34" s="449">
        <f t="shared" si="9"/>
        <v>0.1</v>
      </c>
      <c r="P34" s="449">
        <f t="shared" si="9"/>
        <v>0</v>
      </c>
      <c r="Q34" s="448">
        <v>7.7728670343987102E-2</v>
      </c>
      <c r="R34" s="449">
        <f t="shared" si="9"/>
        <v>0.1142857142857143</v>
      </c>
      <c r="U34" s="172" t="str">
        <f t="shared" ref="U34:U41" si="25">K34</f>
        <v>Domestic hot water</v>
      </c>
      <c r="V34" s="173">
        <v>9.9794349364437998E-2</v>
      </c>
      <c r="W34" s="173">
        <v>0.11857030180079171</v>
      </c>
      <c r="X34" s="174">
        <f t="shared" si="10"/>
        <v>0</v>
      </c>
      <c r="Y34" s="174">
        <f t="shared" si="11"/>
        <v>0.1</v>
      </c>
      <c r="Z34" s="174">
        <f t="shared" si="12"/>
        <v>0</v>
      </c>
      <c r="AA34" s="173">
        <v>0.1034943167086291</v>
      </c>
      <c r="AB34" s="174">
        <f t="shared" si="13"/>
        <v>0.1142857142857143</v>
      </c>
      <c r="AD34" s="172" t="str">
        <f t="shared" ref="AD34:AD41" si="26">U34</f>
        <v>Domestic hot water</v>
      </c>
      <c r="AE34" s="173">
        <v>0.13927680230336117</v>
      </c>
      <c r="AF34" s="173">
        <v>0.18873379858446793</v>
      </c>
      <c r="AG34" s="174">
        <f t="shared" si="14"/>
        <v>0</v>
      </c>
      <c r="AH34" s="174">
        <f t="shared" si="15"/>
        <v>0.1</v>
      </c>
      <c r="AI34" s="174">
        <f t="shared" si="16"/>
        <v>0</v>
      </c>
      <c r="AJ34" s="173">
        <v>0.14043811451841054</v>
      </c>
      <c r="AK34" s="174">
        <f t="shared" si="17"/>
        <v>0.1142857142857143</v>
      </c>
      <c r="AM34" s="172" t="str">
        <f t="shared" ref="AM34:AM41" si="27">AD34</f>
        <v>Domestic hot water</v>
      </c>
      <c r="AN34" s="173">
        <v>5.8031811648561249E-2</v>
      </c>
      <c r="AO34" s="173">
        <v>6.8775876468875285E-2</v>
      </c>
      <c r="AP34" s="174">
        <f t="shared" ref="AP34:AP41" si="28">D34</f>
        <v>0</v>
      </c>
      <c r="AQ34" s="174">
        <f t="shared" ref="AQ34:AQ41" si="29">E34</f>
        <v>0.1</v>
      </c>
      <c r="AR34" s="174">
        <f t="shared" ref="AR34:AR41" si="30">F34</f>
        <v>0</v>
      </c>
      <c r="AS34" s="173">
        <v>5.8736602288478934E-2</v>
      </c>
      <c r="AT34" s="174">
        <f t="shared" si="21"/>
        <v>0.1142857142857143</v>
      </c>
      <c r="AV34" s="489" t="s">
        <v>226</v>
      </c>
      <c r="AW34" s="495">
        <v>0</v>
      </c>
      <c r="AX34" s="495">
        <v>0</v>
      </c>
      <c r="AY34" s="489"/>
      <c r="AZ34" s="494">
        <v>0</v>
      </c>
      <c r="BA34" s="494">
        <v>0</v>
      </c>
    </row>
    <row r="35" spans="1:53" outlineLevel="1" x14ac:dyDescent="0.75">
      <c r="A35" s="172" t="str">
        <f t="shared" si="22"/>
        <v>Cooling</v>
      </c>
      <c r="B35" s="173">
        <v>0</v>
      </c>
      <c r="C35" s="173">
        <v>0</v>
      </c>
      <c r="D35" s="491">
        <f>IF('Building Information'!$G$39="A",Weightings!AW35,Weightings!AX35)</f>
        <v>0.16</v>
      </c>
      <c r="E35" s="175">
        <v>0.1</v>
      </c>
      <c r="F35" s="491">
        <f>IF('Building Information'!$G$39="A",AZ35,BA35)</f>
        <v>0.16</v>
      </c>
      <c r="G35" s="173">
        <v>0</v>
      </c>
      <c r="H35" s="174">
        <f t="shared" si="23"/>
        <v>0.1142857142857143</v>
      </c>
      <c r="K35" s="172" t="str">
        <f t="shared" si="24"/>
        <v>Cooling</v>
      </c>
      <c r="L35" s="448">
        <v>3.0389312230032446E-2</v>
      </c>
      <c r="M35" s="448">
        <v>4.0906058112019354E-2</v>
      </c>
      <c r="N35" s="449">
        <f t="shared" si="9"/>
        <v>0.16</v>
      </c>
      <c r="O35" s="449">
        <f t="shared" si="9"/>
        <v>0.1</v>
      </c>
      <c r="P35" s="449">
        <f t="shared" si="9"/>
        <v>0.16</v>
      </c>
      <c r="Q35" s="448">
        <v>3.099471451827714E-2</v>
      </c>
      <c r="R35" s="449">
        <f t="shared" si="9"/>
        <v>0.1142857142857143</v>
      </c>
      <c r="U35" s="172" t="str">
        <f t="shared" si="25"/>
        <v>Cooling</v>
      </c>
      <c r="V35" s="173">
        <v>6.8808754530008662E-2</v>
      </c>
      <c r="W35" s="173">
        <v>8.1754877336442544E-2</v>
      </c>
      <c r="X35" s="174">
        <f t="shared" si="10"/>
        <v>0.16</v>
      </c>
      <c r="Y35" s="174">
        <f t="shared" si="11"/>
        <v>0.1</v>
      </c>
      <c r="Z35" s="174">
        <f t="shared" si="12"/>
        <v>0.16</v>
      </c>
      <c r="AA35" s="173">
        <v>7.1359902429432895E-2</v>
      </c>
      <c r="AB35" s="174">
        <f t="shared" si="13"/>
        <v>0.1142857142857143</v>
      </c>
      <c r="AD35" s="172" t="str">
        <f t="shared" si="26"/>
        <v>Cooling</v>
      </c>
      <c r="AE35" s="173">
        <v>0</v>
      </c>
      <c r="AF35" s="173">
        <v>0</v>
      </c>
      <c r="AG35" s="174">
        <f t="shared" si="14"/>
        <v>0.16</v>
      </c>
      <c r="AH35" s="174">
        <f t="shared" si="15"/>
        <v>0.1</v>
      </c>
      <c r="AI35" s="174">
        <f t="shared" si="16"/>
        <v>0.16</v>
      </c>
      <c r="AJ35" s="173">
        <v>0</v>
      </c>
      <c r="AK35" s="174">
        <f t="shared" si="17"/>
        <v>0.1142857142857143</v>
      </c>
      <c r="AM35" s="172" t="str">
        <f t="shared" si="27"/>
        <v>Cooling</v>
      </c>
      <c r="AN35" s="173">
        <v>0.14659273540492343</v>
      </c>
      <c r="AO35" s="173">
        <v>0.17373305390671004</v>
      </c>
      <c r="AP35" s="174">
        <f t="shared" si="28"/>
        <v>0.16</v>
      </c>
      <c r="AQ35" s="174">
        <f t="shared" si="29"/>
        <v>0.1</v>
      </c>
      <c r="AR35" s="174">
        <f t="shared" si="30"/>
        <v>0.16</v>
      </c>
      <c r="AS35" s="173">
        <v>0.14837308974607352</v>
      </c>
      <c r="AT35" s="174">
        <f t="shared" si="21"/>
        <v>0.1142857142857143</v>
      </c>
      <c r="AV35" s="489" t="s">
        <v>229</v>
      </c>
      <c r="AW35" s="492">
        <v>0.2</v>
      </c>
      <c r="AX35" s="493">
        <f>0.8/5</f>
        <v>0.16</v>
      </c>
      <c r="AY35" s="489"/>
      <c r="AZ35" s="494">
        <v>0.25</v>
      </c>
      <c r="BA35" s="493">
        <f>0.8/5</f>
        <v>0.16</v>
      </c>
    </row>
    <row r="36" spans="1:53" outlineLevel="1" x14ac:dyDescent="0.75">
      <c r="A36" s="172" t="str">
        <f t="shared" si="22"/>
        <v>Ventilation</v>
      </c>
      <c r="B36" s="173">
        <v>0.18736394731088063</v>
      </c>
      <c r="C36" s="173">
        <v>0</v>
      </c>
      <c r="D36" s="491">
        <f>IF('Building Information'!$G$39="A",Weightings!AW36,Weightings!AX36)</f>
        <v>0.16</v>
      </c>
      <c r="E36" s="175">
        <v>0.1</v>
      </c>
      <c r="F36" s="491">
        <f>IF('Building Information'!$G$39="A",AZ36,BA36)</f>
        <v>0.16</v>
      </c>
      <c r="G36" s="173">
        <v>0.19707796485117043</v>
      </c>
      <c r="H36" s="174">
        <f t="shared" si="23"/>
        <v>0.1142857142857143</v>
      </c>
      <c r="K36" s="172" t="str">
        <f t="shared" si="24"/>
        <v>Ventilation</v>
      </c>
      <c r="L36" s="448">
        <v>0.17817197539535312</v>
      </c>
      <c r="M36" s="448">
        <v>0</v>
      </c>
      <c r="N36" s="449">
        <f t="shared" si="9"/>
        <v>0.16</v>
      </c>
      <c r="O36" s="449">
        <f t="shared" si="9"/>
        <v>0.1</v>
      </c>
      <c r="P36" s="449">
        <f t="shared" si="9"/>
        <v>0.16</v>
      </c>
      <c r="Q36" s="448">
        <v>0.18172143781124897</v>
      </c>
      <c r="R36" s="449">
        <f t="shared" si="9"/>
        <v>0.1142857142857143</v>
      </c>
      <c r="U36" s="172" t="str">
        <f t="shared" si="25"/>
        <v>Ventilation</v>
      </c>
      <c r="V36" s="173">
        <v>9.1951853287762828E-2</v>
      </c>
      <c r="W36" s="173">
        <v>0</v>
      </c>
      <c r="X36" s="174">
        <f t="shared" si="10"/>
        <v>0.16</v>
      </c>
      <c r="Y36" s="174">
        <f t="shared" si="11"/>
        <v>0.1</v>
      </c>
      <c r="Z36" s="174">
        <f t="shared" si="12"/>
        <v>0.16</v>
      </c>
      <c r="AA36" s="173">
        <v>9.5361052872401958E-2</v>
      </c>
      <c r="AB36" s="174">
        <f t="shared" si="13"/>
        <v>0.1142857142857143</v>
      </c>
      <c r="AD36" s="172" t="str">
        <f t="shared" si="26"/>
        <v>Ventilation</v>
      </c>
      <c r="AE36" s="173">
        <v>0.19033282838356866</v>
      </c>
      <c r="AF36" s="173">
        <v>0</v>
      </c>
      <c r="AG36" s="174">
        <f t="shared" si="14"/>
        <v>0.16</v>
      </c>
      <c r="AH36" s="174">
        <f t="shared" si="15"/>
        <v>0.1</v>
      </c>
      <c r="AI36" s="174">
        <f t="shared" si="16"/>
        <v>0.16</v>
      </c>
      <c r="AJ36" s="173">
        <v>0.19191985389586674</v>
      </c>
      <c r="AK36" s="174">
        <f t="shared" si="17"/>
        <v>0.1142857142857143</v>
      </c>
      <c r="AM36" s="172" t="str">
        <f t="shared" si="27"/>
        <v>Ventilation</v>
      </c>
      <c r="AN36" s="173">
        <v>0.10816450153836006</v>
      </c>
      <c r="AO36" s="173">
        <v>0</v>
      </c>
      <c r="AP36" s="174">
        <f t="shared" si="28"/>
        <v>0.16</v>
      </c>
      <c r="AQ36" s="174">
        <f t="shared" si="29"/>
        <v>0.1</v>
      </c>
      <c r="AR36" s="174">
        <f t="shared" si="30"/>
        <v>0.16</v>
      </c>
      <c r="AS36" s="173">
        <v>0.10947814876201156</v>
      </c>
      <c r="AT36" s="174">
        <f t="shared" si="21"/>
        <v>0.1142857142857143</v>
      </c>
      <c r="AV36" s="489" t="s">
        <v>232</v>
      </c>
      <c r="AW36" s="492">
        <v>0.2</v>
      </c>
      <c r="AX36" s="493">
        <f>0.8/5</f>
        <v>0.16</v>
      </c>
      <c r="AY36" s="489"/>
      <c r="AZ36" s="494">
        <v>0.25</v>
      </c>
      <c r="BA36" s="493">
        <f>0.8/5</f>
        <v>0.16</v>
      </c>
    </row>
    <row r="37" spans="1:53" outlineLevel="1" x14ac:dyDescent="0.75">
      <c r="A37" s="172" t="str">
        <f t="shared" si="22"/>
        <v>Lighting</v>
      </c>
      <c r="B37" s="173">
        <v>3.6967669930624905E-2</v>
      </c>
      <c r="C37" s="173">
        <v>0</v>
      </c>
      <c r="D37" s="491">
        <f>IF('Building Information'!$G$39="A",Weightings!AW37,Weightings!AX37)</f>
        <v>0.16</v>
      </c>
      <c r="E37" s="175">
        <v>0.1</v>
      </c>
      <c r="F37" s="491">
        <f>IF('Building Information'!$G$39="A",AZ37,BA37)</f>
        <v>0.16</v>
      </c>
      <c r="G37" s="173">
        <v>0</v>
      </c>
      <c r="H37" s="174">
        <v>0</v>
      </c>
      <c r="K37" s="172" t="str">
        <f t="shared" si="24"/>
        <v>Lighting</v>
      </c>
      <c r="L37" s="448">
        <v>1.4649327255967298E-2</v>
      </c>
      <c r="M37" s="448">
        <v>0</v>
      </c>
      <c r="N37" s="449">
        <f t="shared" si="9"/>
        <v>0.16</v>
      </c>
      <c r="O37" s="449">
        <f t="shared" si="9"/>
        <v>0.1</v>
      </c>
      <c r="P37" s="449">
        <f t="shared" si="9"/>
        <v>0.16</v>
      </c>
      <c r="Q37" s="448">
        <v>0</v>
      </c>
      <c r="R37" s="449">
        <f t="shared" si="9"/>
        <v>0</v>
      </c>
      <c r="U37" s="172" t="str">
        <f t="shared" si="25"/>
        <v>Lighting</v>
      </c>
      <c r="V37" s="173">
        <v>2.681282988664787E-2</v>
      </c>
      <c r="W37" s="173">
        <v>0</v>
      </c>
      <c r="X37" s="174">
        <f t="shared" si="10"/>
        <v>0.16</v>
      </c>
      <c r="Y37" s="174">
        <f t="shared" si="11"/>
        <v>0.1</v>
      </c>
      <c r="Z37" s="174">
        <f t="shared" si="12"/>
        <v>0.16</v>
      </c>
      <c r="AA37" s="173">
        <v>0</v>
      </c>
      <c r="AB37" s="174">
        <f t="shared" si="13"/>
        <v>0</v>
      </c>
      <c r="AD37" s="172" t="str">
        <f t="shared" si="26"/>
        <v>Lighting</v>
      </c>
      <c r="AE37" s="173">
        <v>6.2019072548346373E-3</v>
      </c>
      <c r="AF37" s="173">
        <v>0</v>
      </c>
      <c r="AG37" s="174">
        <f t="shared" si="14"/>
        <v>0.16</v>
      </c>
      <c r="AH37" s="174">
        <f t="shared" si="15"/>
        <v>0.1</v>
      </c>
      <c r="AI37" s="174">
        <f t="shared" si="16"/>
        <v>0.16</v>
      </c>
      <c r="AJ37" s="173">
        <v>0</v>
      </c>
      <c r="AK37" s="174">
        <f t="shared" si="17"/>
        <v>0</v>
      </c>
      <c r="AM37" s="172" t="str">
        <f t="shared" si="27"/>
        <v>Lighting</v>
      </c>
      <c r="AN37" s="173">
        <v>8.9993795919984937E-3</v>
      </c>
      <c r="AO37" s="173">
        <v>0</v>
      </c>
      <c r="AP37" s="174">
        <f t="shared" si="28"/>
        <v>0.16</v>
      </c>
      <c r="AQ37" s="174">
        <f t="shared" si="29"/>
        <v>0.1</v>
      </c>
      <c r="AR37" s="174">
        <f t="shared" si="30"/>
        <v>0.16</v>
      </c>
      <c r="AS37" s="173">
        <v>0</v>
      </c>
      <c r="AT37" s="174">
        <f t="shared" si="21"/>
        <v>0</v>
      </c>
      <c r="AV37" s="489" t="s">
        <v>235</v>
      </c>
      <c r="AW37" s="492">
        <v>0.2</v>
      </c>
      <c r="AX37" s="493">
        <f>0.8/5</f>
        <v>0.16</v>
      </c>
      <c r="AY37" s="489"/>
      <c r="AZ37" s="496">
        <v>0</v>
      </c>
      <c r="BA37" s="493">
        <f>0.8/5</f>
        <v>0.16</v>
      </c>
    </row>
    <row r="38" spans="1:53" outlineLevel="1" x14ac:dyDescent="0.75">
      <c r="A38" s="172" t="str">
        <f>A14</f>
        <v>Electricity</v>
      </c>
      <c r="B38" s="173">
        <v>0.13377260718533987</v>
      </c>
      <c r="C38" s="173">
        <v>0.19086073783345425</v>
      </c>
      <c r="D38" s="491">
        <f>IF('Building Information'!$G$39="A",Weightings!AW38,Weightings!AX38)</f>
        <v>0</v>
      </c>
      <c r="E38" s="175">
        <v>0.1</v>
      </c>
      <c r="F38" s="491">
        <f>IF('Building Information'!$G$39="A",AZ38,BA38)</f>
        <v>0</v>
      </c>
      <c r="G38" s="173">
        <v>0.14070814345717431</v>
      </c>
      <c r="H38" s="174">
        <f t="shared" si="23"/>
        <v>0.1142857142857143</v>
      </c>
      <c r="K38" s="172" t="str">
        <f>A38</f>
        <v>Electricity</v>
      </c>
      <c r="L38" s="448">
        <v>0.11091092989379135</v>
      </c>
      <c r="M38" s="448">
        <v>0.14929357101441351</v>
      </c>
      <c r="N38" s="449">
        <f t="shared" si="9"/>
        <v>0</v>
      </c>
      <c r="O38" s="449">
        <f t="shared" si="9"/>
        <v>0.1</v>
      </c>
      <c r="P38" s="449">
        <f t="shared" si="9"/>
        <v>0</v>
      </c>
      <c r="Q38" s="448">
        <v>0.1131204478401268</v>
      </c>
      <c r="R38" s="449">
        <f t="shared" si="9"/>
        <v>0.1142857142857143</v>
      </c>
      <c r="U38" s="172" t="str">
        <f>K38</f>
        <v>Electricity</v>
      </c>
      <c r="V38" s="173">
        <v>0.14596817160436978</v>
      </c>
      <c r="W38" s="173">
        <v>0.17343156471950957</v>
      </c>
      <c r="X38" s="174">
        <f t="shared" si="10"/>
        <v>0</v>
      </c>
      <c r="Y38" s="174">
        <f t="shared" si="11"/>
        <v>0.1</v>
      </c>
      <c r="Z38" s="174">
        <f t="shared" si="12"/>
        <v>0</v>
      </c>
      <c r="AA38" s="173">
        <v>0.15138007590222885</v>
      </c>
      <c r="AB38" s="174">
        <f t="shared" si="13"/>
        <v>0.1142857142857143</v>
      </c>
      <c r="AD38" s="172" t="str">
        <f>U38</f>
        <v>Electricity</v>
      </c>
      <c r="AE38" s="173">
        <v>0.11035870375211314</v>
      </c>
      <c r="AF38" s="173">
        <v>0.1495469239782484</v>
      </c>
      <c r="AG38" s="174">
        <f t="shared" si="14"/>
        <v>0</v>
      </c>
      <c r="AH38" s="174">
        <f t="shared" si="15"/>
        <v>0.1</v>
      </c>
      <c r="AI38" s="174">
        <f t="shared" si="16"/>
        <v>0</v>
      </c>
      <c r="AJ38" s="173">
        <v>0.11127889224427276</v>
      </c>
      <c r="AK38" s="174">
        <f t="shared" si="17"/>
        <v>0.1142857142857143</v>
      </c>
      <c r="AM38" s="172" t="str">
        <f>AD38</f>
        <v>Electricity</v>
      </c>
      <c r="AN38" s="173">
        <v>0.2220061825027054</v>
      </c>
      <c r="AO38" s="173">
        <v>0.26310861834883276</v>
      </c>
      <c r="AP38" s="174">
        <f t="shared" si="28"/>
        <v>0</v>
      </c>
      <c r="AQ38" s="174">
        <f t="shared" si="29"/>
        <v>0.1</v>
      </c>
      <c r="AR38" s="174">
        <f t="shared" si="30"/>
        <v>0</v>
      </c>
      <c r="AS38" s="173">
        <v>0.22470242573528496</v>
      </c>
      <c r="AT38" s="174">
        <f t="shared" si="21"/>
        <v>0.1142857142857143</v>
      </c>
      <c r="AV38" s="489" t="s">
        <v>241</v>
      </c>
      <c r="AW38" s="495">
        <v>0</v>
      </c>
      <c r="AX38" s="495">
        <v>0</v>
      </c>
      <c r="AY38" s="489"/>
      <c r="AZ38" s="494">
        <v>0</v>
      </c>
      <c r="BA38" s="494">
        <v>0</v>
      </c>
    </row>
    <row r="39" spans="1:53" outlineLevel="1" x14ac:dyDescent="0.75">
      <c r="A39" s="172" t="str">
        <f>A15</f>
        <v>Dynamic building envelope</v>
      </c>
      <c r="B39" s="174">
        <v>0.05</v>
      </c>
      <c r="C39" s="174">
        <v>0</v>
      </c>
      <c r="D39" s="491">
        <f>IF('Building Information'!$G$39="A",Weightings!AW39,Weightings!AX39)</f>
        <v>0.16</v>
      </c>
      <c r="E39" s="175">
        <v>0.1</v>
      </c>
      <c r="F39" s="491">
        <f>IF('Building Information'!$G$39="A",AZ39,BA39)</f>
        <v>0.16</v>
      </c>
      <c r="G39" s="175">
        <v>0.05</v>
      </c>
      <c r="H39" s="174">
        <f t="shared" si="23"/>
        <v>0.1142857142857143</v>
      </c>
      <c r="K39" s="172" t="str">
        <f>A39</f>
        <v>Dynamic building envelope</v>
      </c>
      <c r="L39" s="449">
        <f>B39</f>
        <v>0.05</v>
      </c>
      <c r="M39" s="449">
        <f>C39</f>
        <v>0</v>
      </c>
      <c r="N39" s="449">
        <f t="shared" si="9"/>
        <v>0.16</v>
      </c>
      <c r="O39" s="449">
        <f t="shared" si="9"/>
        <v>0.1</v>
      </c>
      <c r="P39" s="449">
        <f t="shared" si="9"/>
        <v>0.16</v>
      </c>
      <c r="Q39" s="449">
        <f t="shared" si="9"/>
        <v>0.05</v>
      </c>
      <c r="R39" s="449">
        <f t="shared" si="9"/>
        <v>0.1142857142857143</v>
      </c>
      <c r="U39" s="172" t="str">
        <f>K39</f>
        <v>Dynamic building envelope</v>
      </c>
      <c r="V39" s="174">
        <f>B39</f>
        <v>0.05</v>
      </c>
      <c r="W39" s="174">
        <f>C39</f>
        <v>0</v>
      </c>
      <c r="X39" s="174">
        <f t="shared" si="10"/>
        <v>0.16</v>
      </c>
      <c r="Y39" s="174">
        <f t="shared" si="11"/>
        <v>0.1</v>
      </c>
      <c r="Z39" s="174">
        <f t="shared" si="12"/>
        <v>0.16</v>
      </c>
      <c r="AA39" s="174">
        <f t="shared" ref="AA39:AA41" si="31">G39</f>
        <v>0.05</v>
      </c>
      <c r="AB39" s="174">
        <f t="shared" ref="AB39:AB41" si="32">H39</f>
        <v>0.1142857142857143</v>
      </c>
      <c r="AD39" s="172" t="str">
        <f>U39</f>
        <v>Dynamic building envelope</v>
      </c>
      <c r="AE39" s="174">
        <f>B39</f>
        <v>0.05</v>
      </c>
      <c r="AF39" s="174">
        <f>C39</f>
        <v>0</v>
      </c>
      <c r="AG39" s="174">
        <f t="shared" si="14"/>
        <v>0.16</v>
      </c>
      <c r="AH39" s="174">
        <f t="shared" si="15"/>
        <v>0.1</v>
      </c>
      <c r="AI39" s="174">
        <f t="shared" si="16"/>
        <v>0.16</v>
      </c>
      <c r="AJ39" s="174">
        <f t="shared" ref="AJ39:AJ41" si="33">G39</f>
        <v>0.05</v>
      </c>
      <c r="AK39" s="174">
        <f t="shared" ref="AK39:AK41" si="34">H39</f>
        <v>0.1142857142857143</v>
      </c>
      <c r="AM39" s="172" t="str">
        <f>AD39</f>
        <v>Dynamic building envelope</v>
      </c>
      <c r="AN39" s="174">
        <f>B39</f>
        <v>0.05</v>
      </c>
      <c r="AO39" s="174">
        <f>C39</f>
        <v>0</v>
      </c>
      <c r="AP39" s="174">
        <f t="shared" si="28"/>
        <v>0.16</v>
      </c>
      <c r="AQ39" s="174">
        <f t="shared" si="29"/>
        <v>0.1</v>
      </c>
      <c r="AR39" s="174">
        <f t="shared" si="30"/>
        <v>0.16</v>
      </c>
      <c r="AS39" s="174">
        <f t="shared" ref="AS39:AS41" si="35">G39</f>
        <v>0.05</v>
      </c>
      <c r="AT39" s="174">
        <f t="shared" ref="AT39:AT41" si="36">H39</f>
        <v>0.1142857142857143</v>
      </c>
      <c r="AV39" s="489" t="s">
        <v>238</v>
      </c>
      <c r="AW39" s="492">
        <v>0.2</v>
      </c>
      <c r="AX39" s="493">
        <f>0.8/5</f>
        <v>0.16</v>
      </c>
      <c r="AY39" s="489"/>
      <c r="AZ39" s="494">
        <v>0.25</v>
      </c>
      <c r="BA39" s="493">
        <f>0.8/5</f>
        <v>0.16</v>
      </c>
    </row>
    <row r="40" spans="1:53" outlineLevel="1" x14ac:dyDescent="0.75">
      <c r="A40" s="172" t="str">
        <f t="shared" si="22"/>
        <v>Electric vehicle charging</v>
      </c>
      <c r="B40" s="174">
        <v>0</v>
      </c>
      <c r="C40" s="174">
        <v>0.05</v>
      </c>
      <c r="D40" s="491">
        <f>IF('Building Information'!$G$39="A",Weightings!AW40,Weightings!AX40)</f>
        <v>0</v>
      </c>
      <c r="E40" s="175">
        <v>0.1</v>
      </c>
      <c r="F40" s="491">
        <f>IF('Building Information'!$G$39="A",AZ40,BA40)</f>
        <v>0</v>
      </c>
      <c r="G40" s="174">
        <v>0</v>
      </c>
      <c r="H40" s="174">
        <f t="shared" si="23"/>
        <v>0.1142857142857143</v>
      </c>
      <c r="K40" s="172" t="str">
        <f t="shared" si="24"/>
        <v>Electric vehicle charging</v>
      </c>
      <c r="L40" s="449">
        <f t="shared" ref="L40:M41" si="37">B40</f>
        <v>0</v>
      </c>
      <c r="M40" s="449">
        <f t="shared" si="37"/>
        <v>0.05</v>
      </c>
      <c r="N40" s="449">
        <f t="shared" si="9"/>
        <v>0</v>
      </c>
      <c r="O40" s="449">
        <f t="shared" si="9"/>
        <v>0.1</v>
      </c>
      <c r="P40" s="449">
        <f t="shared" si="9"/>
        <v>0</v>
      </c>
      <c r="Q40" s="449">
        <f t="shared" si="9"/>
        <v>0</v>
      </c>
      <c r="R40" s="449">
        <f t="shared" si="9"/>
        <v>0.1142857142857143</v>
      </c>
      <c r="U40" s="172" t="str">
        <f t="shared" si="25"/>
        <v>Electric vehicle charging</v>
      </c>
      <c r="V40" s="174">
        <f t="shared" ref="V40:W41" si="38">B40</f>
        <v>0</v>
      </c>
      <c r="W40" s="174">
        <f t="shared" si="38"/>
        <v>0.05</v>
      </c>
      <c r="X40" s="174">
        <f t="shared" si="10"/>
        <v>0</v>
      </c>
      <c r="Y40" s="174">
        <f t="shared" si="11"/>
        <v>0.1</v>
      </c>
      <c r="Z40" s="174">
        <f t="shared" si="12"/>
        <v>0</v>
      </c>
      <c r="AA40" s="174">
        <f t="shared" si="31"/>
        <v>0</v>
      </c>
      <c r="AB40" s="174">
        <f t="shared" si="32"/>
        <v>0.1142857142857143</v>
      </c>
      <c r="AD40" s="172" t="str">
        <f t="shared" si="26"/>
        <v>Electric vehicle charging</v>
      </c>
      <c r="AE40" s="174">
        <f t="shared" ref="AE40:AF41" si="39">B40</f>
        <v>0</v>
      </c>
      <c r="AF40" s="174">
        <f t="shared" si="39"/>
        <v>0.05</v>
      </c>
      <c r="AG40" s="174">
        <f t="shared" si="14"/>
        <v>0</v>
      </c>
      <c r="AH40" s="174">
        <f t="shared" si="15"/>
        <v>0.1</v>
      </c>
      <c r="AI40" s="174">
        <f t="shared" si="16"/>
        <v>0</v>
      </c>
      <c r="AJ40" s="174">
        <f t="shared" si="33"/>
        <v>0</v>
      </c>
      <c r="AK40" s="174">
        <f t="shared" si="34"/>
        <v>0.1142857142857143</v>
      </c>
      <c r="AM40" s="172" t="str">
        <f t="shared" si="27"/>
        <v>Electric vehicle charging</v>
      </c>
      <c r="AN40" s="174">
        <f t="shared" ref="AN40:AO41" si="40">B40</f>
        <v>0</v>
      </c>
      <c r="AO40" s="174">
        <f t="shared" si="40"/>
        <v>0.05</v>
      </c>
      <c r="AP40" s="174">
        <f t="shared" si="28"/>
        <v>0</v>
      </c>
      <c r="AQ40" s="174">
        <f t="shared" si="29"/>
        <v>0.1</v>
      </c>
      <c r="AR40" s="174">
        <f t="shared" si="30"/>
        <v>0</v>
      </c>
      <c r="AS40" s="174">
        <f t="shared" si="35"/>
        <v>0</v>
      </c>
      <c r="AT40" s="174">
        <f t="shared" si="36"/>
        <v>0.1142857142857143</v>
      </c>
      <c r="AV40" s="489" t="s">
        <v>244</v>
      </c>
      <c r="AW40" s="495">
        <v>0</v>
      </c>
      <c r="AX40" s="494">
        <v>0</v>
      </c>
      <c r="AY40" s="489"/>
      <c r="AZ40" s="494">
        <v>0</v>
      </c>
      <c r="BA40" s="494">
        <v>0</v>
      </c>
    </row>
    <row r="41" spans="1:53" outlineLevel="1" x14ac:dyDescent="0.75">
      <c r="A41" s="172" t="str">
        <f t="shared" si="22"/>
        <v>Monitoring and control</v>
      </c>
      <c r="B41" s="174">
        <v>0.2</v>
      </c>
      <c r="C41" s="174">
        <v>0.2</v>
      </c>
      <c r="D41" s="491">
        <f>IF('Building Information'!$G$39="A",Weightings!AW41,Weightings!AX41)</f>
        <v>0.2</v>
      </c>
      <c r="E41" s="175">
        <v>0.2</v>
      </c>
      <c r="F41" s="491">
        <f>IF('Building Information'!$G$39="A",AZ41,BA41)</f>
        <v>0.2</v>
      </c>
      <c r="G41" s="174">
        <v>0.2</v>
      </c>
      <c r="H41" s="174">
        <v>0.2</v>
      </c>
      <c r="K41" s="172" t="str">
        <f t="shared" si="24"/>
        <v>Monitoring and control</v>
      </c>
      <c r="L41" s="449">
        <f t="shared" si="37"/>
        <v>0.2</v>
      </c>
      <c r="M41" s="449">
        <f t="shared" si="37"/>
        <v>0.2</v>
      </c>
      <c r="N41" s="449">
        <f t="shared" si="9"/>
        <v>0.2</v>
      </c>
      <c r="O41" s="449">
        <f t="shared" si="9"/>
        <v>0.2</v>
      </c>
      <c r="P41" s="449">
        <f t="shared" si="9"/>
        <v>0.2</v>
      </c>
      <c r="Q41" s="449">
        <f t="shared" si="9"/>
        <v>0.2</v>
      </c>
      <c r="R41" s="449">
        <f t="shared" si="9"/>
        <v>0.2</v>
      </c>
      <c r="U41" s="172" t="str">
        <f t="shared" si="25"/>
        <v>Monitoring and control</v>
      </c>
      <c r="V41" s="174">
        <f t="shared" si="38"/>
        <v>0.2</v>
      </c>
      <c r="W41" s="174">
        <f t="shared" si="38"/>
        <v>0.2</v>
      </c>
      <c r="X41" s="174">
        <f t="shared" si="10"/>
        <v>0.2</v>
      </c>
      <c r="Y41" s="174">
        <f t="shared" si="11"/>
        <v>0.2</v>
      </c>
      <c r="Z41" s="174">
        <f t="shared" si="12"/>
        <v>0.2</v>
      </c>
      <c r="AA41" s="174">
        <f t="shared" si="31"/>
        <v>0.2</v>
      </c>
      <c r="AB41" s="174">
        <f t="shared" si="32"/>
        <v>0.2</v>
      </c>
      <c r="AD41" s="172" t="str">
        <f t="shared" si="26"/>
        <v>Monitoring and control</v>
      </c>
      <c r="AE41" s="174">
        <f t="shared" si="39"/>
        <v>0.2</v>
      </c>
      <c r="AF41" s="174">
        <f t="shared" si="39"/>
        <v>0.2</v>
      </c>
      <c r="AG41" s="174">
        <f t="shared" si="14"/>
        <v>0.2</v>
      </c>
      <c r="AH41" s="174">
        <f t="shared" si="15"/>
        <v>0.2</v>
      </c>
      <c r="AI41" s="174">
        <f t="shared" si="16"/>
        <v>0.2</v>
      </c>
      <c r="AJ41" s="174">
        <f t="shared" si="33"/>
        <v>0.2</v>
      </c>
      <c r="AK41" s="174">
        <f t="shared" si="34"/>
        <v>0.2</v>
      </c>
      <c r="AM41" s="172" t="str">
        <f t="shared" si="27"/>
        <v>Monitoring and control</v>
      </c>
      <c r="AN41" s="174">
        <f t="shared" si="40"/>
        <v>0.2</v>
      </c>
      <c r="AO41" s="174">
        <f t="shared" si="40"/>
        <v>0.2</v>
      </c>
      <c r="AP41" s="174">
        <f t="shared" si="28"/>
        <v>0.2</v>
      </c>
      <c r="AQ41" s="174">
        <f t="shared" si="29"/>
        <v>0.2</v>
      </c>
      <c r="AR41" s="174">
        <f t="shared" si="30"/>
        <v>0.2</v>
      </c>
      <c r="AS41" s="174">
        <f t="shared" si="35"/>
        <v>0.2</v>
      </c>
      <c r="AT41" s="174">
        <f t="shared" si="36"/>
        <v>0.2</v>
      </c>
      <c r="AV41" s="489" t="s">
        <v>247</v>
      </c>
      <c r="AW41" s="497">
        <v>0</v>
      </c>
      <c r="AX41" s="494">
        <v>0.2</v>
      </c>
      <c r="AY41" s="489"/>
      <c r="AZ41" s="496">
        <v>0</v>
      </c>
      <c r="BA41" s="494">
        <v>0.2</v>
      </c>
    </row>
    <row r="42" spans="1:53" outlineLevel="1" x14ac:dyDescent="0.75">
      <c r="A42" s="176"/>
      <c r="B42" s="177">
        <f>SUM(B33:B41)</f>
        <v>1.0000000000000002</v>
      </c>
      <c r="C42" s="177">
        <f t="shared" ref="C42:H42" si="41">SUM(C33:C41)</f>
        <v>1</v>
      </c>
      <c r="D42" s="444">
        <f t="shared" si="41"/>
        <v>1</v>
      </c>
      <c r="E42" s="177">
        <f t="shared" si="41"/>
        <v>1</v>
      </c>
      <c r="F42" s="444">
        <f t="shared" si="41"/>
        <v>1</v>
      </c>
      <c r="G42" s="177">
        <f t="shared" si="41"/>
        <v>1</v>
      </c>
      <c r="H42" s="177">
        <f t="shared" si="41"/>
        <v>1.0000000000000002</v>
      </c>
      <c r="K42" s="176"/>
      <c r="L42" s="488">
        <f>SUM(L33:L41)</f>
        <v>1</v>
      </c>
      <c r="M42" s="488">
        <f t="shared" ref="M42" si="42">SUM(M33:M41)</f>
        <v>1</v>
      </c>
      <c r="N42" s="488">
        <f t="shared" ref="N42" si="43">SUM(N33:N41)</f>
        <v>1</v>
      </c>
      <c r="O42" s="488">
        <f t="shared" ref="O42" si="44">SUM(O33:O41)</f>
        <v>1</v>
      </c>
      <c r="P42" s="488">
        <f t="shared" ref="P42" si="45">SUM(P33:P41)</f>
        <v>1</v>
      </c>
      <c r="Q42" s="488">
        <f t="shared" ref="Q42" si="46">SUM(Q33:Q41)</f>
        <v>1</v>
      </c>
      <c r="R42" s="488">
        <f t="shared" ref="R42" si="47">SUM(R33:R41)</f>
        <v>1.0000000000000002</v>
      </c>
      <c r="U42" s="176"/>
      <c r="V42" s="488">
        <f>SUM(V33:V41)</f>
        <v>1</v>
      </c>
      <c r="W42" s="488">
        <f t="shared" ref="W42" si="48">SUM(W33:W41)</f>
        <v>1</v>
      </c>
      <c r="X42" s="488">
        <f t="shared" ref="X42" si="49">SUM(X33:X41)</f>
        <v>1</v>
      </c>
      <c r="Y42" s="488">
        <f t="shared" ref="Y42" si="50">SUM(Y33:Y41)</f>
        <v>1</v>
      </c>
      <c r="Z42" s="488">
        <f t="shared" ref="Z42" si="51">SUM(Z33:Z41)</f>
        <v>1</v>
      </c>
      <c r="AA42" s="488">
        <f t="shared" ref="AA42" si="52">SUM(AA33:AA41)</f>
        <v>1</v>
      </c>
      <c r="AB42" s="488">
        <f t="shared" ref="AB42" si="53">SUM(AB33:AB41)</f>
        <v>1.0000000000000002</v>
      </c>
      <c r="AD42" s="176"/>
      <c r="AE42" s="488">
        <f>SUM(AE33:AE41)</f>
        <v>1</v>
      </c>
      <c r="AF42" s="488">
        <f t="shared" ref="AF42" si="54">SUM(AF33:AF41)</f>
        <v>1.0000000000000002</v>
      </c>
      <c r="AG42" s="488">
        <f t="shared" ref="AG42" si="55">SUM(AG33:AG41)</f>
        <v>1</v>
      </c>
      <c r="AH42" s="488">
        <f t="shared" ref="AH42" si="56">SUM(AH33:AH41)</f>
        <v>1</v>
      </c>
      <c r="AI42" s="488">
        <f t="shared" ref="AI42" si="57">SUM(AI33:AI41)</f>
        <v>1</v>
      </c>
      <c r="AJ42" s="488">
        <f t="shared" ref="AJ42" si="58">SUM(AJ33:AJ41)</f>
        <v>1</v>
      </c>
      <c r="AK42" s="488">
        <f t="shared" ref="AK42" si="59">SUM(AK33:AK41)</f>
        <v>1.0000000000000002</v>
      </c>
      <c r="AM42" s="176"/>
      <c r="AN42" s="488">
        <f>SUM(AN33:AN41)</f>
        <v>1.0000000000000002</v>
      </c>
      <c r="AO42" s="488">
        <f t="shared" ref="AO42" si="60">SUM(AO33:AO41)</f>
        <v>1</v>
      </c>
      <c r="AP42" s="488">
        <f t="shared" ref="AP42" si="61">SUM(AP33:AP41)</f>
        <v>1</v>
      </c>
      <c r="AQ42" s="488">
        <f t="shared" ref="AQ42" si="62">SUM(AQ33:AQ41)</f>
        <v>1</v>
      </c>
      <c r="AR42" s="488">
        <f t="shared" ref="AR42" si="63">SUM(AR33:AR41)</f>
        <v>1</v>
      </c>
      <c r="AS42" s="488">
        <f t="shared" ref="AS42" si="64">SUM(AS33:AS41)</f>
        <v>1</v>
      </c>
      <c r="AT42" s="488">
        <f t="shared" ref="AT42" si="65">SUM(AT33:AT41)</f>
        <v>1.0000000000000002</v>
      </c>
      <c r="AW42" s="177">
        <f>SUM(AW33:AW41)</f>
        <v>1</v>
      </c>
      <c r="AX42" s="177">
        <f>SUM(AX33:AX41)</f>
        <v>1</v>
      </c>
      <c r="AZ42" s="177">
        <f>SUM(AZ33:AZ41)</f>
        <v>1</v>
      </c>
      <c r="BA42" s="177">
        <f>SUM(BA33:BA41)</f>
        <v>1</v>
      </c>
    </row>
    <row r="43" spans="1:53" outlineLevel="1" x14ac:dyDescent="0.75"/>
    <row r="44" spans="1:53" outlineLevel="1" x14ac:dyDescent="0.75">
      <c r="A44" s="126" t="str">
        <f>A20</f>
        <v>IMPACT WEIGHTINGS</v>
      </c>
      <c r="K44" s="126" t="s">
        <v>1511</v>
      </c>
      <c r="U44" s="126" t="s">
        <v>1511</v>
      </c>
      <c r="AD44" s="126" t="s">
        <v>1511</v>
      </c>
      <c r="AM44" s="126" t="s">
        <v>1511</v>
      </c>
    </row>
    <row r="45" spans="1:53" ht="44.25" outlineLevel="1" x14ac:dyDescent="0.75">
      <c r="B45" s="171" t="str">
        <f>B32</f>
        <v>Energy efficiency</v>
      </c>
      <c r="C45" s="171" t="str">
        <f>C32</f>
        <v>Energy flexibility and storage</v>
      </c>
      <c r="D45" s="171" t="str">
        <f t="shared" ref="D45:H45" si="66">D32</f>
        <v>Comfort</v>
      </c>
      <c r="E45" s="171" t="str">
        <f t="shared" si="66"/>
        <v>Convenience</v>
      </c>
      <c r="F45" s="171" t="str">
        <f t="shared" si="66"/>
        <v>Health, well-being and accessibility</v>
      </c>
      <c r="G45" s="171" t="str">
        <f t="shared" si="66"/>
        <v>Maintenance and fault prediction</v>
      </c>
      <c r="H45" s="171" t="str">
        <f t="shared" si="66"/>
        <v>Information to occupants</v>
      </c>
      <c r="L45" s="171" t="str">
        <f>L32</f>
        <v>Energy efficiency</v>
      </c>
      <c r="M45" s="171" t="str">
        <f t="shared" ref="M45:R45" si="67">M32</f>
        <v>Energy flexibility and storage</v>
      </c>
      <c r="N45" s="171" t="str">
        <f t="shared" si="67"/>
        <v>Comfort</v>
      </c>
      <c r="O45" s="171" t="str">
        <f t="shared" si="67"/>
        <v>Convenience</v>
      </c>
      <c r="P45" s="171" t="str">
        <f t="shared" si="67"/>
        <v>Health, well-being and accessibility</v>
      </c>
      <c r="Q45" s="171" t="str">
        <f t="shared" si="67"/>
        <v>Maintenance and fault prediction</v>
      </c>
      <c r="R45" s="171" t="str">
        <f t="shared" si="67"/>
        <v>Information to occupants</v>
      </c>
      <c r="V45" s="171" t="str">
        <f>V32</f>
        <v>Energy efficiency</v>
      </c>
      <c r="W45" s="171" t="str">
        <f t="shared" ref="W45:AB45" si="68">W32</f>
        <v>Energy flexibility and storage</v>
      </c>
      <c r="X45" s="171" t="str">
        <f t="shared" si="68"/>
        <v>Comfort</v>
      </c>
      <c r="Y45" s="171" t="str">
        <f t="shared" si="68"/>
        <v>Convenience</v>
      </c>
      <c r="Z45" s="171" t="str">
        <f t="shared" si="68"/>
        <v>Health, well-being and accessibility</v>
      </c>
      <c r="AA45" s="171" t="str">
        <f t="shared" si="68"/>
        <v>Maintenance and fault prediction</v>
      </c>
      <c r="AB45" s="171" t="str">
        <f t="shared" si="68"/>
        <v>Information to occupants</v>
      </c>
      <c r="AE45" s="171" t="str">
        <f>AE32</f>
        <v>Energy efficiency</v>
      </c>
      <c r="AF45" s="171" t="str">
        <f t="shared" ref="AF45:AK45" si="69">AF32</f>
        <v>Energy flexibility and storage</v>
      </c>
      <c r="AG45" s="171" t="str">
        <f t="shared" si="69"/>
        <v>Comfort</v>
      </c>
      <c r="AH45" s="171" t="str">
        <f t="shared" si="69"/>
        <v>Convenience</v>
      </c>
      <c r="AI45" s="171" t="str">
        <f t="shared" si="69"/>
        <v>Health, well-being and accessibility</v>
      </c>
      <c r="AJ45" s="171" t="str">
        <f t="shared" si="69"/>
        <v>Maintenance and fault prediction</v>
      </c>
      <c r="AK45" s="171" t="str">
        <f t="shared" si="69"/>
        <v>Information to occupants</v>
      </c>
      <c r="AN45" s="171" t="str">
        <f>AN53</f>
        <v>Energy efficiency</v>
      </c>
      <c r="AO45" s="171" t="str">
        <f t="shared" ref="AO45:AT45" si="70">AO53</f>
        <v>Energy flexibility and storage</v>
      </c>
      <c r="AP45" s="171" t="str">
        <f t="shared" si="70"/>
        <v>Comfort</v>
      </c>
      <c r="AQ45" s="171" t="str">
        <f t="shared" si="70"/>
        <v>Convenience</v>
      </c>
      <c r="AR45" s="171" t="str">
        <f t="shared" si="70"/>
        <v>Health, well-being and accessibility</v>
      </c>
      <c r="AS45" s="171" t="str">
        <f t="shared" si="70"/>
        <v>Maintenance and fault prediction</v>
      </c>
      <c r="AT45" s="171" t="str">
        <f t="shared" si="70"/>
        <v>Information to occupants</v>
      </c>
    </row>
    <row r="46" spans="1:53" outlineLevel="1" x14ac:dyDescent="0.75">
      <c r="B46" s="428">
        <v>0.16666666666666666</v>
      </c>
      <c r="C46" s="428">
        <v>0.33333333333333331</v>
      </c>
      <c r="D46" s="428">
        <f>1/12</f>
        <v>8.3333333333333329E-2</v>
      </c>
      <c r="E46" s="428">
        <v>8.3333333333333329E-2</v>
      </c>
      <c r="F46" s="428">
        <v>8.3333333333333329E-2</v>
      </c>
      <c r="G46" s="428">
        <v>0.16666666666666666</v>
      </c>
      <c r="H46" s="428">
        <v>8.3333333333333329E-2</v>
      </c>
      <c r="I46" s="177">
        <f>SUM(B46:H46)</f>
        <v>1</v>
      </c>
      <c r="L46" s="428">
        <v>0.16666666666666666</v>
      </c>
      <c r="M46" s="428">
        <v>0.33333333333333331</v>
      </c>
      <c r="N46" s="428">
        <f>1/12</f>
        <v>8.3333333333333329E-2</v>
      </c>
      <c r="O46" s="428">
        <v>8.3333333333333329E-2</v>
      </c>
      <c r="P46" s="428">
        <v>8.3333333333333329E-2</v>
      </c>
      <c r="Q46" s="428">
        <v>0.16666666666666666</v>
      </c>
      <c r="R46" s="428">
        <v>8.3333333333333329E-2</v>
      </c>
      <c r="S46" s="177">
        <f>SUM(L46:R46)</f>
        <v>1</v>
      </c>
      <c r="V46" s="428">
        <v>0.16666666666666666</v>
      </c>
      <c r="W46" s="428">
        <v>0.33333333333333331</v>
      </c>
      <c r="X46" s="428">
        <f>1/12</f>
        <v>8.3333333333333329E-2</v>
      </c>
      <c r="Y46" s="428">
        <v>8.3333333333333329E-2</v>
      </c>
      <c r="Z46" s="428">
        <v>8.3333333333333329E-2</v>
      </c>
      <c r="AA46" s="428">
        <v>0.16666666666666666</v>
      </c>
      <c r="AB46" s="428">
        <v>8.3333333333333329E-2</v>
      </c>
      <c r="AC46" s="177">
        <f>SUM(V46:AB46)</f>
        <v>1</v>
      </c>
      <c r="AE46" s="174">
        <v>0.16666666666666666</v>
      </c>
      <c r="AF46" s="174">
        <v>0.33333333333333331</v>
      </c>
      <c r="AG46" s="174">
        <v>8.3333333333333329E-2</v>
      </c>
      <c r="AH46" s="174">
        <v>8.3333333333333329E-2</v>
      </c>
      <c r="AI46" s="174">
        <v>8.3333333333333329E-2</v>
      </c>
      <c r="AJ46" s="174">
        <v>0.16666666666666666</v>
      </c>
      <c r="AK46" s="174">
        <v>8.3333333333333329E-2</v>
      </c>
      <c r="AL46" s="177">
        <f>SUM(AE46:AK46)</f>
        <v>1</v>
      </c>
      <c r="AN46" s="428">
        <v>0.16666666666666666</v>
      </c>
      <c r="AO46" s="428">
        <v>0.33333333333333331</v>
      </c>
      <c r="AP46" s="428">
        <f>1/12</f>
        <v>8.3333333333333329E-2</v>
      </c>
      <c r="AQ46" s="428">
        <v>8.3333333333333329E-2</v>
      </c>
      <c r="AR46" s="428">
        <v>8.3333333333333329E-2</v>
      </c>
      <c r="AS46" s="428">
        <v>0.16666666666666666</v>
      </c>
      <c r="AT46" s="428">
        <v>8.3333333333333329E-2</v>
      </c>
      <c r="AU46" s="177">
        <f>SUM(AN46:AT46)</f>
        <v>1</v>
      </c>
    </row>
    <row r="47" spans="1:53" outlineLevel="1" x14ac:dyDescent="0.75">
      <c r="B47" s="178"/>
      <c r="C47" s="178"/>
      <c r="D47" s="178"/>
      <c r="E47" s="178"/>
      <c r="F47" s="178"/>
      <c r="G47" s="178"/>
      <c r="H47" s="178"/>
      <c r="I47" s="177"/>
    </row>
    <row r="48" spans="1:53" outlineLevel="1" x14ac:dyDescent="0.75">
      <c r="B48" s="178"/>
      <c r="C48" s="178"/>
      <c r="D48" s="178"/>
      <c r="E48" s="178"/>
      <c r="F48" s="178"/>
      <c r="G48" s="178"/>
      <c r="H48" s="178"/>
      <c r="I48" s="177"/>
    </row>
    <row r="49" spans="1:46" s="179" customFormat="1" outlineLevel="1" x14ac:dyDescent="0.75">
      <c r="A49" s="179" t="s">
        <v>320</v>
      </c>
    </row>
    <row r="50" spans="1:46" outlineLevel="1" x14ac:dyDescent="0.75"/>
    <row r="51" spans="1:46" outlineLevel="1" x14ac:dyDescent="0.75">
      <c r="A51" s="126" t="s">
        <v>1484</v>
      </c>
    </row>
    <row r="52" spans="1:46" outlineLevel="1" x14ac:dyDescent="0.75">
      <c r="A52" s="165" t="str">
        <f>LINK!C830</f>
        <v>North Europe</v>
      </c>
      <c r="K52" s="166" t="str">
        <f>LINK!C831</f>
        <v>West Europe</v>
      </c>
      <c r="U52" s="167" t="str">
        <f>LINK!C832</f>
        <v>South Europe</v>
      </c>
      <c r="AD52" s="168" t="str">
        <f>LINK!C833</f>
        <v>North-East Europe</v>
      </c>
      <c r="AM52" s="169" t="str">
        <f>LINK!C834</f>
        <v>South-East Europe</v>
      </c>
    </row>
    <row r="53" spans="1:46" ht="44.25" outlineLevel="1" x14ac:dyDescent="0.75">
      <c r="A53" s="170"/>
      <c r="B53" s="171" t="str">
        <f>B32</f>
        <v>Energy efficiency</v>
      </c>
      <c r="C53" s="171" t="str">
        <f t="shared" ref="C53:H53" si="71">C32</f>
        <v>Energy flexibility and storage</v>
      </c>
      <c r="D53" s="171" t="str">
        <f t="shared" si="71"/>
        <v>Comfort</v>
      </c>
      <c r="E53" s="171" t="str">
        <f t="shared" si="71"/>
        <v>Convenience</v>
      </c>
      <c r="F53" s="171" t="str">
        <f t="shared" si="71"/>
        <v>Health, well-being and accessibility</v>
      </c>
      <c r="G53" s="171" t="str">
        <f t="shared" si="71"/>
        <v>Maintenance and fault prediction</v>
      </c>
      <c r="H53" s="171" t="str">
        <f t="shared" si="71"/>
        <v>Information to occupants</v>
      </c>
      <c r="K53" s="170"/>
      <c r="L53" s="171" t="str">
        <f>L45</f>
        <v>Energy efficiency</v>
      </c>
      <c r="M53" s="171" t="str">
        <f t="shared" ref="M53:R53" si="72">M45</f>
        <v>Energy flexibility and storage</v>
      </c>
      <c r="N53" s="171" t="str">
        <f t="shared" si="72"/>
        <v>Comfort</v>
      </c>
      <c r="O53" s="171" t="str">
        <f t="shared" si="72"/>
        <v>Convenience</v>
      </c>
      <c r="P53" s="171" t="str">
        <f t="shared" si="72"/>
        <v>Health, well-being and accessibility</v>
      </c>
      <c r="Q53" s="171" t="str">
        <f t="shared" si="72"/>
        <v>Maintenance and fault prediction</v>
      </c>
      <c r="R53" s="171" t="str">
        <f t="shared" si="72"/>
        <v>Information to occupants</v>
      </c>
      <c r="U53" s="170"/>
      <c r="V53" s="171" t="str">
        <f>V45</f>
        <v>Energy efficiency</v>
      </c>
      <c r="W53" s="171" t="str">
        <f t="shared" ref="W53:AB53" si="73">W45</f>
        <v>Energy flexibility and storage</v>
      </c>
      <c r="X53" s="171" t="str">
        <f t="shared" si="73"/>
        <v>Comfort</v>
      </c>
      <c r="Y53" s="171" t="str">
        <f t="shared" si="73"/>
        <v>Convenience</v>
      </c>
      <c r="Z53" s="171" t="str">
        <f t="shared" si="73"/>
        <v>Health, well-being and accessibility</v>
      </c>
      <c r="AA53" s="171" t="str">
        <f t="shared" si="73"/>
        <v>Maintenance and fault prediction</v>
      </c>
      <c r="AB53" s="171" t="str">
        <f t="shared" si="73"/>
        <v>Information to occupants</v>
      </c>
      <c r="AD53" s="170"/>
      <c r="AE53" s="171" t="str">
        <f>AE45</f>
        <v>Energy efficiency</v>
      </c>
      <c r="AF53" s="171" t="str">
        <f t="shared" ref="AF53:AK53" si="74">AF45</f>
        <v>Energy flexibility and storage</v>
      </c>
      <c r="AG53" s="171" t="str">
        <f t="shared" si="74"/>
        <v>Comfort</v>
      </c>
      <c r="AH53" s="171" t="str">
        <f t="shared" si="74"/>
        <v>Convenience</v>
      </c>
      <c r="AI53" s="171" t="str">
        <f t="shared" si="74"/>
        <v>Health, well-being and accessibility</v>
      </c>
      <c r="AJ53" s="171" t="str">
        <f t="shared" si="74"/>
        <v>Maintenance and fault prediction</v>
      </c>
      <c r="AK53" s="171" t="str">
        <f t="shared" si="74"/>
        <v>Information to occupants</v>
      </c>
      <c r="AM53" s="170"/>
      <c r="AN53" s="171" t="str">
        <f>AN66</f>
        <v>Energy efficiency</v>
      </c>
      <c r="AO53" s="171" t="str">
        <f t="shared" ref="AO53:AT53" si="75">AO66</f>
        <v>Energy flexibility and storage</v>
      </c>
      <c r="AP53" s="171" t="str">
        <f t="shared" si="75"/>
        <v>Comfort</v>
      </c>
      <c r="AQ53" s="171" t="str">
        <f t="shared" si="75"/>
        <v>Convenience</v>
      </c>
      <c r="AR53" s="171" t="str">
        <f t="shared" si="75"/>
        <v>Health, well-being and accessibility</v>
      </c>
      <c r="AS53" s="171" t="str">
        <f t="shared" si="75"/>
        <v>Maintenance and fault prediction</v>
      </c>
      <c r="AT53" s="171" t="str">
        <f t="shared" si="75"/>
        <v>Information to occupants</v>
      </c>
    </row>
    <row r="54" spans="1:46" outlineLevel="1" x14ac:dyDescent="0.75">
      <c r="A54" s="172" t="str">
        <f>A33</f>
        <v>Heating</v>
      </c>
      <c r="B54" s="446">
        <v>0.31321893587190763</v>
      </c>
      <c r="C54" s="446">
        <v>0.49383724514638155</v>
      </c>
      <c r="D54" s="447">
        <f>D33</f>
        <v>0.16</v>
      </c>
      <c r="E54" s="447">
        <f>E33</f>
        <v>0.1</v>
      </c>
      <c r="F54" s="447">
        <f>F33</f>
        <v>0.16</v>
      </c>
      <c r="G54" s="446">
        <v>0.34962351602765651</v>
      </c>
      <c r="H54" s="447">
        <f>H33</f>
        <v>0.1142857142857143</v>
      </c>
      <c r="K54" s="172" t="str">
        <f>K33</f>
        <v>Heating</v>
      </c>
      <c r="L54" s="173">
        <v>0.27278087233869636</v>
      </c>
      <c r="M54" s="173">
        <v>0.40662223154885002</v>
      </c>
      <c r="N54" s="174">
        <f t="shared" ref="N54:P54" si="76">N33</f>
        <v>0.16</v>
      </c>
      <c r="O54" s="174">
        <f t="shared" si="76"/>
        <v>0.1</v>
      </c>
      <c r="P54" s="174">
        <f t="shared" si="76"/>
        <v>0.16</v>
      </c>
      <c r="Q54" s="173">
        <v>0.31658777649454906</v>
      </c>
      <c r="R54" s="174">
        <f t="shared" ref="R54:R59" si="77">R33</f>
        <v>0.1142857142857143</v>
      </c>
      <c r="U54" s="172" t="str">
        <f>K54</f>
        <v>Heating</v>
      </c>
      <c r="V54" s="173">
        <v>0.30197742173978875</v>
      </c>
      <c r="W54" s="173">
        <v>0.4174601862457778</v>
      </c>
      <c r="X54" s="174">
        <f t="shared" ref="X54:Z54" si="78">X33</f>
        <v>0.16</v>
      </c>
      <c r="Y54" s="174">
        <f t="shared" si="78"/>
        <v>0.1</v>
      </c>
      <c r="Z54" s="174">
        <f t="shared" si="78"/>
        <v>0.16</v>
      </c>
      <c r="AA54" s="173">
        <v>0.35937522891585683</v>
      </c>
      <c r="AB54" s="174">
        <f t="shared" ref="AB54" si="79">AB33</f>
        <v>0.1142857142857143</v>
      </c>
      <c r="AD54" s="172" t="str">
        <f>AD33</f>
        <v>Heating</v>
      </c>
      <c r="AE54" s="173">
        <v>0.29247812776351995</v>
      </c>
      <c r="AF54" s="173">
        <v>0.44427712058592522</v>
      </c>
      <c r="AG54" s="174">
        <f t="shared" ref="AG54:AI54" si="80">AG33</f>
        <v>0.16</v>
      </c>
      <c r="AH54" s="174">
        <f t="shared" si="80"/>
        <v>0.1</v>
      </c>
      <c r="AI54" s="174">
        <f t="shared" si="80"/>
        <v>0.16</v>
      </c>
      <c r="AJ54" s="173">
        <v>0.32403270325597822</v>
      </c>
      <c r="AK54" s="174">
        <f t="shared" ref="AK54" si="81">AK33</f>
        <v>0.1142857142857143</v>
      </c>
      <c r="AM54" s="172" t="str">
        <f>AD54</f>
        <v>Heating</v>
      </c>
      <c r="AN54" s="173">
        <v>0.2870630862427378</v>
      </c>
      <c r="AO54" s="173">
        <v>0.42184324890474684</v>
      </c>
      <c r="AP54" s="174">
        <f t="shared" ref="AP54" si="82">AP33</f>
        <v>0.16</v>
      </c>
      <c r="AQ54" s="174">
        <f t="shared" ref="AQ54:AR54" si="83">AQ33</f>
        <v>0.1</v>
      </c>
      <c r="AR54" s="174">
        <f t="shared" si="83"/>
        <v>0.16</v>
      </c>
      <c r="AS54" s="173">
        <v>0.32573870075995953</v>
      </c>
      <c r="AT54" s="174">
        <f t="shared" ref="AT54" si="84">AT33</f>
        <v>0.1142857142857143</v>
      </c>
    </row>
    <row r="55" spans="1:46" outlineLevel="1" x14ac:dyDescent="0.75">
      <c r="A55" s="172" t="str">
        <f t="shared" ref="A55:B62" si="85">A34</f>
        <v>Domestic hot water</v>
      </c>
      <c r="B55" s="446">
        <v>5.3686299023688218E-2</v>
      </c>
      <c r="C55" s="446">
        <v>8.4644607894349633E-2</v>
      </c>
      <c r="D55" s="447">
        <f t="shared" ref="D55:E62" si="86">D34</f>
        <v>0</v>
      </c>
      <c r="E55" s="447">
        <f t="shared" si="86"/>
        <v>0.1</v>
      </c>
      <c r="F55" s="447">
        <f t="shared" ref="F55:G62" si="87">F34</f>
        <v>0</v>
      </c>
      <c r="G55" s="446">
        <v>5.9926110708868809E-2</v>
      </c>
      <c r="H55" s="447">
        <f t="shared" ref="H55:H62" si="88">H34</f>
        <v>0.1142857142857143</v>
      </c>
      <c r="K55" s="172" t="str">
        <f t="shared" ref="K55:Q62" si="89">K34</f>
        <v>Domestic hot water</v>
      </c>
      <c r="L55" s="173">
        <v>8.2584979353504534E-2</v>
      </c>
      <c r="M55" s="173">
        <v>0.12310573065197276</v>
      </c>
      <c r="N55" s="174">
        <f t="shared" ref="N55:P55" si="90">N34</f>
        <v>0</v>
      </c>
      <c r="O55" s="174">
        <f t="shared" si="90"/>
        <v>0.1</v>
      </c>
      <c r="P55" s="174">
        <f t="shared" si="90"/>
        <v>0</v>
      </c>
      <c r="Q55" s="173">
        <v>9.5847611165752883E-2</v>
      </c>
      <c r="R55" s="174">
        <f t="shared" si="77"/>
        <v>0.1142857142857143</v>
      </c>
      <c r="U55" s="172" t="str">
        <f t="shared" ref="U55:U62" si="91">K55</f>
        <v>Domestic hot water</v>
      </c>
      <c r="V55" s="173">
        <v>0.1072719794127088</v>
      </c>
      <c r="W55" s="173">
        <v>0.14829512831317143</v>
      </c>
      <c r="X55" s="174">
        <f t="shared" ref="X55:Z55" si="92">X34</f>
        <v>0</v>
      </c>
      <c r="Y55" s="174">
        <f t="shared" si="92"/>
        <v>0.1</v>
      </c>
      <c r="Z55" s="174">
        <f t="shared" si="92"/>
        <v>0</v>
      </c>
      <c r="AA55" s="173">
        <v>0.1276615050741054</v>
      </c>
      <c r="AB55" s="174">
        <f t="shared" ref="AB55" si="93">AB34</f>
        <v>0.1142857142857143</v>
      </c>
      <c r="AD55" s="172" t="str">
        <f t="shared" ref="AD55:AF62" si="94">AD34</f>
        <v>Domestic hot water</v>
      </c>
      <c r="AE55" s="173">
        <v>9.3878306221745242E-2</v>
      </c>
      <c r="AF55" s="173">
        <v>0.14260206016978907</v>
      </c>
      <c r="AG55" s="174">
        <f t="shared" ref="AG55:AI55" si="95">AG34</f>
        <v>0</v>
      </c>
      <c r="AH55" s="174">
        <f t="shared" si="95"/>
        <v>0.1</v>
      </c>
      <c r="AI55" s="174">
        <f t="shared" si="95"/>
        <v>0</v>
      </c>
      <c r="AJ55" s="173">
        <v>0.10400655110429353</v>
      </c>
      <c r="AK55" s="174">
        <f t="shared" ref="AK55" si="96">AK34</f>
        <v>0.1142857142857143</v>
      </c>
      <c r="AM55" s="172" t="str">
        <f t="shared" ref="AM55:AM62" si="97">AD55</f>
        <v>Domestic hot water</v>
      </c>
      <c r="AN55" s="173">
        <v>0.11572272551924769</v>
      </c>
      <c r="AO55" s="173">
        <v>0.17005617526132441</v>
      </c>
      <c r="AP55" s="174">
        <f t="shared" ref="AP55:AR55" si="98">AP34</f>
        <v>0</v>
      </c>
      <c r="AQ55" s="174">
        <f t="shared" si="98"/>
        <v>0.1</v>
      </c>
      <c r="AR55" s="174">
        <f t="shared" si="98"/>
        <v>0</v>
      </c>
      <c r="AS55" s="173">
        <v>0.13131388905631117</v>
      </c>
      <c r="AT55" s="174">
        <f t="shared" ref="AT55" si="99">AT34</f>
        <v>0.1142857142857143</v>
      </c>
    </row>
    <row r="56" spans="1:46" outlineLevel="1" x14ac:dyDescent="0.75">
      <c r="A56" s="172" t="str">
        <f t="shared" si="85"/>
        <v>Cooling</v>
      </c>
      <c r="B56" s="446">
        <v>9.3696187583305141E-2</v>
      </c>
      <c r="C56" s="446">
        <v>0.14772627659963899</v>
      </c>
      <c r="D56" s="447">
        <f t="shared" si="86"/>
        <v>0.16</v>
      </c>
      <c r="E56" s="447">
        <f t="shared" si="86"/>
        <v>0.1</v>
      </c>
      <c r="F56" s="447">
        <f t="shared" si="87"/>
        <v>0.16</v>
      </c>
      <c r="G56" s="446">
        <v>0.10458623917507558</v>
      </c>
      <c r="H56" s="447">
        <f t="shared" si="88"/>
        <v>0.1142857142857143</v>
      </c>
      <c r="K56" s="172" t="str">
        <f t="shared" si="89"/>
        <v>Cooling</v>
      </c>
      <c r="L56" s="173">
        <v>0.1267015257941814</v>
      </c>
      <c r="M56" s="173">
        <v>0.188868290937589</v>
      </c>
      <c r="N56" s="174">
        <f t="shared" ref="N56:P56" si="100">N35</f>
        <v>0.16</v>
      </c>
      <c r="O56" s="174">
        <f t="shared" si="100"/>
        <v>0.1</v>
      </c>
      <c r="P56" s="174">
        <f t="shared" si="100"/>
        <v>0.16</v>
      </c>
      <c r="Q56" s="173">
        <v>0.14704899938820376</v>
      </c>
      <c r="R56" s="174">
        <f t="shared" si="77"/>
        <v>0.1142857142857143</v>
      </c>
      <c r="U56" s="172" t="str">
        <f t="shared" si="91"/>
        <v>Cooling</v>
      </c>
      <c r="V56" s="173">
        <v>0.11743215291353842</v>
      </c>
      <c r="W56" s="173">
        <v>0.16234077416811413</v>
      </c>
      <c r="X56" s="174">
        <f t="shared" ref="X56:Z56" si="101">X35</f>
        <v>0.16</v>
      </c>
      <c r="Y56" s="174">
        <f t="shared" si="101"/>
        <v>0.1</v>
      </c>
      <c r="Z56" s="174">
        <f t="shared" si="101"/>
        <v>0.16</v>
      </c>
      <c r="AA56" s="173">
        <v>0.13975285500566342</v>
      </c>
      <c r="AB56" s="174">
        <f t="shared" ref="AB56" si="102">AB35</f>
        <v>0.1142857142857143</v>
      </c>
      <c r="AD56" s="172" t="str">
        <f t="shared" si="94"/>
        <v>Cooling</v>
      </c>
      <c r="AE56" s="173">
        <v>8.3877651553068658E-2</v>
      </c>
      <c r="AF56" s="173">
        <v>0.12741096846611744</v>
      </c>
      <c r="AG56" s="174">
        <f t="shared" ref="AG56:AI56" si="103">AG35</f>
        <v>0.16</v>
      </c>
      <c r="AH56" s="174">
        <f t="shared" si="103"/>
        <v>0.1</v>
      </c>
      <c r="AI56" s="174">
        <f t="shared" si="103"/>
        <v>0.16</v>
      </c>
      <c r="AJ56" s="173">
        <v>9.2926956225182114E-2</v>
      </c>
      <c r="AK56" s="174">
        <f t="shared" ref="AK56" si="104">AK35</f>
        <v>0.1142857142857143</v>
      </c>
      <c r="AM56" s="172" t="str">
        <f t="shared" si="97"/>
        <v>Cooling</v>
      </c>
      <c r="AN56" s="173">
        <v>7.4585728383077129E-2</v>
      </c>
      <c r="AO56" s="173">
        <v>0.10960477849959092</v>
      </c>
      <c r="AP56" s="174">
        <f t="shared" ref="AP56:AR56" si="105">AP35</f>
        <v>0.16</v>
      </c>
      <c r="AQ56" s="174">
        <f t="shared" si="105"/>
        <v>0.1</v>
      </c>
      <c r="AR56" s="174">
        <f t="shared" si="105"/>
        <v>0.16</v>
      </c>
      <c r="AS56" s="173">
        <v>8.4634560913884882E-2</v>
      </c>
      <c r="AT56" s="174">
        <f t="shared" ref="AT56" si="106">AT35</f>
        <v>0.1142857142857143</v>
      </c>
    </row>
    <row r="57" spans="1:46" outlineLevel="1" x14ac:dyDescent="0.75">
      <c r="A57" s="172" t="str">
        <f t="shared" si="85"/>
        <v>Ventilation</v>
      </c>
      <c r="B57" s="446">
        <v>0.19621463776344819</v>
      </c>
      <c r="C57" s="446">
        <v>0</v>
      </c>
      <c r="D57" s="447">
        <f t="shared" si="86"/>
        <v>0.16</v>
      </c>
      <c r="E57" s="447">
        <f t="shared" si="86"/>
        <v>0.1</v>
      </c>
      <c r="F57" s="447">
        <f t="shared" si="87"/>
        <v>0.16</v>
      </c>
      <c r="G57" s="446">
        <v>0.21902012839672166</v>
      </c>
      <c r="H57" s="447">
        <f t="shared" si="88"/>
        <v>0.1142857142857143</v>
      </c>
      <c r="K57" s="172" t="str">
        <f t="shared" si="89"/>
        <v>Ventilation</v>
      </c>
      <c r="L57" s="173">
        <v>0.14308649829158179</v>
      </c>
      <c r="M57" s="173">
        <v>0</v>
      </c>
      <c r="N57" s="174">
        <f t="shared" ref="N57:P57" si="107">N36</f>
        <v>0.16</v>
      </c>
      <c r="O57" s="174">
        <f t="shared" si="107"/>
        <v>0.1</v>
      </c>
      <c r="P57" s="174">
        <f t="shared" si="107"/>
        <v>0.16</v>
      </c>
      <c r="Q57" s="173">
        <v>0.16606529611899351</v>
      </c>
      <c r="R57" s="174">
        <f t="shared" si="77"/>
        <v>0.1142857142857143</v>
      </c>
      <c r="U57" s="172" t="str">
        <f t="shared" si="91"/>
        <v>Ventilation</v>
      </c>
      <c r="V57" s="173">
        <v>8.76872014381328E-2</v>
      </c>
      <c r="W57" s="173">
        <v>0</v>
      </c>
      <c r="X57" s="174">
        <f t="shared" ref="X57:Z57" si="108">X36</f>
        <v>0.16</v>
      </c>
      <c r="Y57" s="174">
        <f t="shared" si="108"/>
        <v>0.1</v>
      </c>
      <c r="Z57" s="174">
        <f t="shared" si="108"/>
        <v>0.16</v>
      </c>
      <c r="AA57" s="173">
        <v>0.10435418617811087</v>
      </c>
      <c r="AB57" s="174">
        <f t="shared" ref="AB57" si="109">AB36</f>
        <v>0.1142857142857143</v>
      </c>
      <c r="AD57" s="172" t="str">
        <f t="shared" si="94"/>
        <v>Ventilation</v>
      </c>
      <c r="AE57" s="173">
        <v>0.18322164888625977</v>
      </c>
      <c r="AF57" s="173">
        <v>0</v>
      </c>
      <c r="AG57" s="174">
        <f t="shared" ref="AG57:AI57" si="110">AG36</f>
        <v>0.16</v>
      </c>
      <c r="AH57" s="174">
        <f t="shared" si="110"/>
        <v>0.1</v>
      </c>
      <c r="AI57" s="174">
        <f t="shared" si="110"/>
        <v>0.16</v>
      </c>
      <c r="AJ57" s="173">
        <v>0.20298887522842485</v>
      </c>
      <c r="AK57" s="174">
        <f t="shared" ref="AK57" si="111">AK36</f>
        <v>0.1142857142857143</v>
      </c>
      <c r="AM57" s="172" t="str">
        <f t="shared" si="97"/>
        <v>Ventilation</v>
      </c>
      <c r="AN57" s="173">
        <v>0.15057819651022825</v>
      </c>
      <c r="AO57" s="173">
        <v>0</v>
      </c>
      <c r="AP57" s="174">
        <f t="shared" ref="AP57:AR57" si="112">AP36</f>
        <v>0.16</v>
      </c>
      <c r="AQ57" s="174">
        <f t="shared" si="112"/>
        <v>0.1</v>
      </c>
      <c r="AR57" s="174">
        <f t="shared" si="112"/>
        <v>0.16</v>
      </c>
      <c r="AS57" s="173">
        <v>0.17086538968143097</v>
      </c>
      <c r="AT57" s="174">
        <f t="shared" ref="AT57" si="113">AT36</f>
        <v>0.1142857142857143</v>
      </c>
    </row>
    <row r="58" spans="1:46" outlineLevel="1" x14ac:dyDescent="0.75">
      <c r="A58" s="172" t="str">
        <f t="shared" si="85"/>
        <v>Lighting</v>
      </c>
      <c r="B58" s="446">
        <v>7.8093817678590721E-2</v>
      </c>
      <c r="C58" s="446">
        <v>0</v>
      </c>
      <c r="D58" s="447">
        <f t="shared" si="86"/>
        <v>0.16</v>
      </c>
      <c r="E58" s="447">
        <f t="shared" si="86"/>
        <v>0.1</v>
      </c>
      <c r="F58" s="447">
        <f t="shared" si="87"/>
        <v>0.16</v>
      </c>
      <c r="G58" s="446">
        <v>0</v>
      </c>
      <c r="H58" s="447">
        <f t="shared" si="88"/>
        <v>0</v>
      </c>
      <c r="K58" s="172" t="str">
        <f t="shared" si="89"/>
        <v>Lighting</v>
      </c>
      <c r="L58" s="173">
        <v>0.10377904820167695</v>
      </c>
      <c r="M58" s="173">
        <v>0</v>
      </c>
      <c r="N58" s="174">
        <f t="shared" ref="N58:P58" si="114">N37</f>
        <v>0.16</v>
      </c>
      <c r="O58" s="174">
        <f t="shared" si="114"/>
        <v>0.1</v>
      </c>
      <c r="P58" s="174">
        <f t="shared" si="114"/>
        <v>0.16</v>
      </c>
      <c r="Q58" s="173">
        <v>0</v>
      </c>
      <c r="R58" s="174">
        <f t="shared" si="77"/>
        <v>0</v>
      </c>
      <c r="U58" s="172" t="str">
        <f t="shared" si="91"/>
        <v>Lighting</v>
      </c>
      <c r="V58" s="173">
        <v>0.11978665171752916</v>
      </c>
      <c r="W58" s="173">
        <v>0</v>
      </c>
      <c r="X58" s="174">
        <f t="shared" ref="X58:Z58" si="115">X37</f>
        <v>0.16</v>
      </c>
      <c r="Y58" s="174">
        <f t="shared" si="115"/>
        <v>0.1</v>
      </c>
      <c r="Z58" s="174">
        <f t="shared" si="115"/>
        <v>0.16</v>
      </c>
      <c r="AA58" s="173">
        <v>0</v>
      </c>
      <c r="AB58" s="174">
        <f t="shared" ref="AB58" si="116">AB37</f>
        <v>0</v>
      </c>
      <c r="AD58" s="172" t="str">
        <f t="shared" si="94"/>
        <v>Lighting</v>
      </c>
      <c r="AE58" s="173">
        <v>7.3035626902906089E-2</v>
      </c>
      <c r="AF58" s="173">
        <v>0</v>
      </c>
      <c r="AG58" s="174">
        <f t="shared" ref="AG58:AI58" si="117">AG37</f>
        <v>0.16</v>
      </c>
      <c r="AH58" s="174">
        <f t="shared" si="117"/>
        <v>0.1</v>
      </c>
      <c r="AI58" s="174">
        <f t="shared" si="117"/>
        <v>0.16</v>
      </c>
      <c r="AJ58" s="173">
        <v>0</v>
      </c>
      <c r="AK58" s="174">
        <f t="shared" ref="AK58" si="118">AK37</f>
        <v>0</v>
      </c>
      <c r="AM58" s="172" t="str">
        <f t="shared" si="97"/>
        <v>Lighting</v>
      </c>
      <c r="AN58" s="173">
        <v>8.9049016344212958E-2</v>
      </c>
      <c r="AO58" s="173">
        <v>0</v>
      </c>
      <c r="AP58" s="174">
        <f t="shared" ref="AP58:AR58" si="119">AP37</f>
        <v>0.16</v>
      </c>
      <c r="AQ58" s="174">
        <f t="shared" si="119"/>
        <v>0.1</v>
      </c>
      <c r="AR58" s="174">
        <f t="shared" si="119"/>
        <v>0.16</v>
      </c>
      <c r="AS58" s="173">
        <v>0</v>
      </c>
      <c r="AT58" s="174">
        <f t="shared" ref="AT58" si="120">AT37</f>
        <v>0</v>
      </c>
    </row>
    <row r="59" spans="1:46" outlineLevel="1" x14ac:dyDescent="0.75">
      <c r="A59" s="172" t="str">
        <f>A38</f>
        <v>Electricity</v>
      </c>
      <c r="B59" s="446">
        <v>1.5090122079060148E-2</v>
      </c>
      <c r="C59" s="446">
        <v>2.3791870359629881E-2</v>
      </c>
      <c r="D59" s="447">
        <f t="shared" si="86"/>
        <v>0</v>
      </c>
      <c r="E59" s="447">
        <f t="shared" si="86"/>
        <v>0.1</v>
      </c>
      <c r="F59" s="447">
        <f t="shared" si="87"/>
        <v>0</v>
      </c>
      <c r="G59" s="446">
        <v>1.6844005691677488E-2</v>
      </c>
      <c r="H59" s="447">
        <f t="shared" si="88"/>
        <v>0.1142857142857143</v>
      </c>
      <c r="K59" s="172" t="str">
        <f>K38</f>
        <v>Electricity</v>
      </c>
      <c r="L59" s="173">
        <v>2.1067076020359055E-2</v>
      </c>
      <c r="M59" s="173">
        <v>3.1403746861588339E-2</v>
      </c>
      <c r="N59" s="174">
        <f t="shared" ref="N59:P59" si="121">N38</f>
        <v>0</v>
      </c>
      <c r="O59" s="174">
        <f t="shared" si="121"/>
        <v>0.1</v>
      </c>
      <c r="P59" s="174">
        <f t="shared" si="121"/>
        <v>0</v>
      </c>
      <c r="Q59" s="173">
        <v>2.4450316832500901E-2</v>
      </c>
      <c r="R59" s="174">
        <f t="shared" si="77"/>
        <v>0.1142857142857143</v>
      </c>
      <c r="U59" s="172" t="str">
        <f>K59</f>
        <v>Electricity</v>
      </c>
      <c r="V59" s="173">
        <v>1.5844592778302143E-2</v>
      </c>
      <c r="W59" s="173">
        <v>2.1903911272936699E-2</v>
      </c>
      <c r="X59" s="174">
        <f t="shared" ref="X59:Z59" si="122">X38</f>
        <v>0</v>
      </c>
      <c r="Y59" s="174">
        <f t="shared" si="122"/>
        <v>0.1</v>
      </c>
      <c r="Z59" s="174">
        <f t="shared" si="122"/>
        <v>0</v>
      </c>
      <c r="AA59" s="173">
        <v>1.8856224826263555E-2</v>
      </c>
      <c r="AB59" s="174">
        <f t="shared" ref="AB59" si="123">AB38</f>
        <v>0.1142857142857143</v>
      </c>
      <c r="AD59" s="172" t="str">
        <f>AD38</f>
        <v>Electricity</v>
      </c>
      <c r="AE59" s="173">
        <v>2.3508638672500255E-2</v>
      </c>
      <c r="AF59" s="173">
        <v>3.5709850778168309E-2</v>
      </c>
      <c r="AG59" s="174">
        <f t="shared" ref="AG59:AI59" si="124">AG38</f>
        <v>0</v>
      </c>
      <c r="AH59" s="174">
        <f t="shared" si="124"/>
        <v>0.1</v>
      </c>
      <c r="AI59" s="174">
        <f t="shared" si="124"/>
        <v>0</v>
      </c>
      <c r="AJ59" s="173">
        <v>2.6044914186121267E-2</v>
      </c>
      <c r="AK59" s="174">
        <f t="shared" ref="AK59" si="125">AK38</f>
        <v>0.1142857142857143</v>
      </c>
      <c r="AM59" s="172" t="str">
        <f>AD59</f>
        <v>Electricity</v>
      </c>
      <c r="AN59" s="173">
        <v>3.3001247000496232E-2</v>
      </c>
      <c r="AO59" s="173">
        <v>4.8495797334337856E-2</v>
      </c>
      <c r="AP59" s="174">
        <f t="shared" ref="AP59:AR59" si="126">AP38</f>
        <v>0</v>
      </c>
      <c r="AQ59" s="174">
        <f t="shared" si="126"/>
        <v>0.1</v>
      </c>
      <c r="AR59" s="174">
        <f t="shared" si="126"/>
        <v>0</v>
      </c>
      <c r="AS59" s="173">
        <v>3.7447459588413397E-2</v>
      </c>
      <c r="AT59" s="174">
        <f t="shared" ref="AT59" si="127">AT38</f>
        <v>0.1142857142857143</v>
      </c>
    </row>
    <row r="60" spans="1:46" outlineLevel="1" x14ac:dyDescent="0.75">
      <c r="A60" s="172" t="str">
        <f>A39</f>
        <v>Dynamic building envelope</v>
      </c>
      <c r="B60" s="447">
        <f>B39</f>
        <v>0.05</v>
      </c>
      <c r="C60" s="447">
        <f>C39</f>
        <v>0</v>
      </c>
      <c r="D60" s="447">
        <f t="shared" si="86"/>
        <v>0.16</v>
      </c>
      <c r="E60" s="447">
        <f t="shared" si="86"/>
        <v>0.1</v>
      </c>
      <c r="F60" s="447">
        <f t="shared" si="87"/>
        <v>0.16</v>
      </c>
      <c r="G60" s="447">
        <f>G39</f>
        <v>0.05</v>
      </c>
      <c r="H60" s="447">
        <f t="shared" si="88"/>
        <v>0.1142857142857143</v>
      </c>
      <c r="K60" s="172" t="str">
        <f>K39</f>
        <v>Dynamic building envelope</v>
      </c>
      <c r="L60" s="174">
        <f t="shared" ref="L60:Q60" si="128">L39</f>
        <v>0.05</v>
      </c>
      <c r="M60" s="174">
        <f t="shared" si="128"/>
        <v>0</v>
      </c>
      <c r="N60" s="174">
        <f t="shared" si="128"/>
        <v>0.16</v>
      </c>
      <c r="O60" s="174">
        <f t="shared" si="128"/>
        <v>0.1</v>
      </c>
      <c r="P60" s="174">
        <f t="shared" si="128"/>
        <v>0.16</v>
      </c>
      <c r="Q60" s="174">
        <f t="shared" si="128"/>
        <v>0.05</v>
      </c>
      <c r="R60" s="174">
        <f t="shared" ref="R60:R62" si="129">R39</f>
        <v>0.1142857142857143</v>
      </c>
      <c r="U60" s="172" t="str">
        <f>K60</f>
        <v>Dynamic building envelope</v>
      </c>
      <c r="V60" s="174">
        <f t="shared" ref="V60:W60" si="130">V39</f>
        <v>0.05</v>
      </c>
      <c r="W60" s="174">
        <f t="shared" si="130"/>
        <v>0</v>
      </c>
      <c r="X60" s="174">
        <f>X39</f>
        <v>0.16</v>
      </c>
      <c r="Y60" s="174">
        <f t="shared" ref="Y60:AB60" si="131">Y39</f>
        <v>0.1</v>
      </c>
      <c r="Z60" s="174">
        <f t="shared" si="131"/>
        <v>0.16</v>
      </c>
      <c r="AA60" s="174">
        <f t="shared" si="131"/>
        <v>0.05</v>
      </c>
      <c r="AB60" s="174">
        <f t="shared" si="131"/>
        <v>0.1142857142857143</v>
      </c>
      <c r="AD60" s="172" t="str">
        <f>AD39</f>
        <v>Dynamic building envelope</v>
      </c>
      <c r="AE60" s="174">
        <f t="shared" ref="AE60:AF60" si="132">AE39</f>
        <v>0.05</v>
      </c>
      <c r="AF60" s="174">
        <f t="shared" si="132"/>
        <v>0</v>
      </c>
      <c r="AG60" s="174">
        <f>AG39</f>
        <v>0.16</v>
      </c>
      <c r="AH60" s="174">
        <f t="shared" ref="AH60:AK60" si="133">AH39</f>
        <v>0.1</v>
      </c>
      <c r="AI60" s="174">
        <f t="shared" si="133"/>
        <v>0.16</v>
      </c>
      <c r="AJ60" s="174">
        <f t="shared" si="133"/>
        <v>0.05</v>
      </c>
      <c r="AK60" s="174">
        <f t="shared" si="133"/>
        <v>0.1142857142857143</v>
      </c>
      <c r="AM60" s="172" t="str">
        <f>AD60</f>
        <v>Dynamic building envelope</v>
      </c>
      <c r="AN60" s="174">
        <f t="shared" ref="AN60:AO60" si="134">AN39</f>
        <v>0.05</v>
      </c>
      <c r="AO60" s="174">
        <f t="shared" si="134"/>
        <v>0</v>
      </c>
      <c r="AP60" s="174">
        <f t="shared" ref="AP60" si="135">AP39</f>
        <v>0.16</v>
      </c>
      <c r="AQ60" s="174">
        <f t="shared" ref="AQ60:AR60" si="136">AQ39</f>
        <v>0.1</v>
      </c>
      <c r="AR60" s="174">
        <f t="shared" si="136"/>
        <v>0.16</v>
      </c>
      <c r="AS60" s="174">
        <f t="shared" ref="AS60:AT60" si="137">AS39</f>
        <v>0.05</v>
      </c>
      <c r="AT60" s="174">
        <f t="shared" si="137"/>
        <v>0.1142857142857143</v>
      </c>
    </row>
    <row r="61" spans="1:46" outlineLevel="1" x14ac:dyDescent="0.75">
      <c r="A61" s="172" t="str">
        <f t="shared" si="85"/>
        <v>Electric vehicle charging</v>
      </c>
      <c r="B61" s="447">
        <f t="shared" si="85"/>
        <v>0</v>
      </c>
      <c r="C61" s="447">
        <f t="shared" ref="C61:C62" si="138">C40</f>
        <v>0.05</v>
      </c>
      <c r="D61" s="447">
        <f t="shared" si="86"/>
        <v>0</v>
      </c>
      <c r="E61" s="447">
        <f t="shared" si="86"/>
        <v>0.1</v>
      </c>
      <c r="F61" s="447">
        <f t="shared" si="87"/>
        <v>0</v>
      </c>
      <c r="G61" s="447">
        <f t="shared" si="87"/>
        <v>0</v>
      </c>
      <c r="H61" s="447">
        <f t="shared" si="88"/>
        <v>0.1142857142857143</v>
      </c>
      <c r="K61" s="172" t="str">
        <f t="shared" si="89"/>
        <v>Electric vehicle charging</v>
      </c>
      <c r="L61" s="174">
        <f t="shared" si="89"/>
        <v>0</v>
      </c>
      <c r="M61" s="174">
        <f t="shared" si="89"/>
        <v>0.05</v>
      </c>
      <c r="N61" s="174">
        <f t="shared" si="89"/>
        <v>0</v>
      </c>
      <c r="O61" s="174">
        <f t="shared" si="89"/>
        <v>0.1</v>
      </c>
      <c r="P61" s="174">
        <f t="shared" si="89"/>
        <v>0</v>
      </c>
      <c r="Q61" s="174">
        <f t="shared" si="89"/>
        <v>0</v>
      </c>
      <c r="R61" s="174">
        <f t="shared" si="129"/>
        <v>0.1142857142857143</v>
      </c>
      <c r="U61" s="172" t="str">
        <f t="shared" si="91"/>
        <v>Electric vehicle charging</v>
      </c>
      <c r="V61" s="174">
        <f t="shared" ref="V61:W61" si="139">V40</f>
        <v>0</v>
      </c>
      <c r="W61" s="174">
        <f t="shared" si="139"/>
        <v>0.05</v>
      </c>
      <c r="X61" s="174">
        <f t="shared" ref="X61:Z61" si="140">X40</f>
        <v>0</v>
      </c>
      <c r="Y61" s="174">
        <f t="shared" si="140"/>
        <v>0.1</v>
      </c>
      <c r="Z61" s="174">
        <f t="shared" si="140"/>
        <v>0</v>
      </c>
      <c r="AA61" s="174">
        <f t="shared" ref="AA61:AB61" si="141">AA40</f>
        <v>0</v>
      </c>
      <c r="AB61" s="174">
        <f t="shared" si="141"/>
        <v>0.1142857142857143</v>
      </c>
      <c r="AD61" s="172" t="str">
        <f t="shared" si="94"/>
        <v>Electric vehicle charging</v>
      </c>
      <c r="AE61" s="174">
        <f t="shared" si="94"/>
        <v>0</v>
      </c>
      <c r="AF61" s="174">
        <f t="shared" si="94"/>
        <v>0.05</v>
      </c>
      <c r="AG61" s="174">
        <f t="shared" ref="AG61:AI61" si="142">AG40</f>
        <v>0</v>
      </c>
      <c r="AH61" s="174">
        <f t="shared" si="142"/>
        <v>0.1</v>
      </c>
      <c r="AI61" s="174">
        <f t="shared" si="142"/>
        <v>0</v>
      </c>
      <c r="AJ61" s="174">
        <f t="shared" ref="AJ61:AK61" si="143">AJ40</f>
        <v>0</v>
      </c>
      <c r="AK61" s="174">
        <f t="shared" si="143"/>
        <v>0.1142857142857143</v>
      </c>
      <c r="AM61" s="172" t="str">
        <f t="shared" si="97"/>
        <v>Electric vehicle charging</v>
      </c>
      <c r="AN61" s="174">
        <f t="shared" ref="AN61:AO61" si="144">AN40</f>
        <v>0</v>
      </c>
      <c r="AO61" s="174">
        <f t="shared" si="144"/>
        <v>0.05</v>
      </c>
      <c r="AP61" s="174">
        <f t="shared" ref="AP61" si="145">AP40</f>
        <v>0</v>
      </c>
      <c r="AQ61" s="174">
        <f t="shared" ref="AQ61:AR61" si="146">AQ40</f>
        <v>0.1</v>
      </c>
      <c r="AR61" s="174">
        <f t="shared" si="146"/>
        <v>0</v>
      </c>
      <c r="AS61" s="174">
        <f t="shared" ref="AS61:AT61" si="147">AS40</f>
        <v>0</v>
      </c>
      <c r="AT61" s="174">
        <f t="shared" si="147"/>
        <v>0.1142857142857143</v>
      </c>
    </row>
    <row r="62" spans="1:46" outlineLevel="1" x14ac:dyDescent="0.75">
      <c r="A62" s="172" t="str">
        <f t="shared" si="85"/>
        <v>Monitoring and control</v>
      </c>
      <c r="B62" s="447">
        <f t="shared" si="85"/>
        <v>0.2</v>
      </c>
      <c r="C62" s="447">
        <f t="shared" si="138"/>
        <v>0.2</v>
      </c>
      <c r="D62" s="447">
        <f t="shared" si="86"/>
        <v>0.2</v>
      </c>
      <c r="E62" s="447">
        <f t="shared" si="86"/>
        <v>0.2</v>
      </c>
      <c r="F62" s="447">
        <f t="shared" si="87"/>
        <v>0.2</v>
      </c>
      <c r="G62" s="447">
        <f t="shared" si="87"/>
        <v>0.2</v>
      </c>
      <c r="H62" s="447">
        <f t="shared" si="88"/>
        <v>0.2</v>
      </c>
      <c r="K62" s="172" t="str">
        <f t="shared" si="89"/>
        <v>Monitoring and control</v>
      </c>
      <c r="L62" s="174">
        <f t="shared" si="89"/>
        <v>0.2</v>
      </c>
      <c r="M62" s="174">
        <f t="shared" si="89"/>
        <v>0.2</v>
      </c>
      <c r="N62" s="174">
        <f t="shared" si="89"/>
        <v>0.2</v>
      </c>
      <c r="O62" s="174">
        <f t="shared" si="89"/>
        <v>0.2</v>
      </c>
      <c r="P62" s="174">
        <f t="shared" si="89"/>
        <v>0.2</v>
      </c>
      <c r="Q62" s="174">
        <f t="shared" si="89"/>
        <v>0.2</v>
      </c>
      <c r="R62" s="174">
        <f t="shared" si="129"/>
        <v>0.2</v>
      </c>
      <c r="U62" s="172" t="str">
        <f t="shared" si="91"/>
        <v>Monitoring and control</v>
      </c>
      <c r="V62" s="174">
        <f t="shared" ref="V62:W62" si="148">V41</f>
        <v>0.2</v>
      </c>
      <c r="W62" s="174">
        <f t="shared" si="148"/>
        <v>0.2</v>
      </c>
      <c r="X62" s="174">
        <f t="shared" ref="X62:Z62" si="149">X41</f>
        <v>0.2</v>
      </c>
      <c r="Y62" s="174">
        <f t="shared" si="149"/>
        <v>0.2</v>
      </c>
      <c r="Z62" s="174">
        <f t="shared" si="149"/>
        <v>0.2</v>
      </c>
      <c r="AA62" s="174">
        <f t="shared" ref="AA62:AB62" si="150">AA41</f>
        <v>0.2</v>
      </c>
      <c r="AB62" s="174">
        <f t="shared" si="150"/>
        <v>0.2</v>
      </c>
      <c r="AD62" s="172" t="str">
        <f t="shared" si="94"/>
        <v>Monitoring and control</v>
      </c>
      <c r="AE62" s="174">
        <f t="shared" si="94"/>
        <v>0.2</v>
      </c>
      <c r="AF62" s="174">
        <f t="shared" si="94"/>
        <v>0.2</v>
      </c>
      <c r="AG62" s="174">
        <f t="shared" ref="AG62:AI62" si="151">AG41</f>
        <v>0.2</v>
      </c>
      <c r="AH62" s="174">
        <f t="shared" si="151"/>
        <v>0.2</v>
      </c>
      <c r="AI62" s="174">
        <f t="shared" si="151"/>
        <v>0.2</v>
      </c>
      <c r="AJ62" s="174">
        <f t="shared" ref="AJ62:AK62" si="152">AJ41</f>
        <v>0.2</v>
      </c>
      <c r="AK62" s="174">
        <f t="shared" si="152"/>
        <v>0.2</v>
      </c>
      <c r="AM62" s="172" t="str">
        <f t="shared" si="97"/>
        <v>Monitoring and control</v>
      </c>
      <c r="AN62" s="174">
        <f t="shared" ref="AN62:AO62" si="153">AN41</f>
        <v>0.2</v>
      </c>
      <c r="AO62" s="174">
        <f t="shared" si="153"/>
        <v>0.2</v>
      </c>
      <c r="AP62" s="174">
        <f t="shared" ref="AP62" si="154">AP41</f>
        <v>0.2</v>
      </c>
      <c r="AQ62" s="174">
        <f t="shared" ref="AQ62:AR62" si="155">AQ41</f>
        <v>0.2</v>
      </c>
      <c r="AR62" s="174">
        <f t="shared" si="155"/>
        <v>0.2</v>
      </c>
      <c r="AS62" s="174">
        <f t="shared" ref="AS62:AT62" si="156">AS41</f>
        <v>0.2</v>
      </c>
      <c r="AT62" s="174">
        <f t="shared" si="156"/>
        <v>0.2</v>
      </c>
    </row>
    <row r="63" spans="1:46" outlineLevel="1" x14ac:dyDescent="0.75">
      <c r="A63" s="176"/>
      <c r="B63" s="488">
        <f>SUM(B54:B62)</f>
        <v>1</v>
      </c>
      <c r="C63" s="488">
        <f t="shared" ref="C63" si="157">SUM(C54:C62)</f>
        <v>1.0000000000000002</v>
      </c>
      <c r="D63" s="488">
        <f t="shared" ref="D63" si="158">SUM(D54:D62)</f>
        <v>1</v>
      </c>
      <c r="E63" s="488">
        <f t="shared" ref="E63" si="159">SUM(E54:E62)</f>
        <v>1</v>
      </c>
      <c r="F63" s="488">
        <f t="shared" ref="F63" si="160">SUM(F54:F62)</f>
        <v>1</v>
      </c>
      <c r="G63" s="488">
        <f t="shared" ref="G63" si="161">SUM(G54:G62)</f>
        <v>1</v>
      </c>
      <c r="H63" s="488">
        <f t="shared" ref="H63" si="162">SUM(H54:H62)</f>
        <v>1.0000000000000002</v>
      </c>
      <c r="K63" s="176"/>
      <c r="L63" s="488">
        <f>SUM(L54:L62)</f>
        <v>1.0000000000000002</v>
      </c>
      <c r="M63" s="488">
        <f t="shared" ref="M63" si="163">SUM(M54:M62)</f>
        <v>1.0000000000000002</v>
      </c>
      <c r="N63" s="488">
        <f t="shared" ref="N63" si="164">SUM(N54:N62)</f>
        <v>1</v>
      </c>
      <c r="O63" s="488">
        <f t="shared" ref="O63" si="165">SUM(O54:O62)</f>
        <v>1</v>
      </c>
      <c r="P63" s="488">
        <f t="shared" ref="P63" si="166">SUM(P54:P62)</f>
        <v>1</v>
      </c>
      <c r="Q63" s="488">
        <f t="shared" ref="Q63" si="167">SUM(Q54:Q62)</f>
        <v>1.0000000000000002</v>
      </c>
      <c r="R63" s="488">
        <f t="shared" ref="R63" si="168">SUM(R54:R62)</f>
        <v>1.0000000000000002</v>
      </c>
      <c r="S63" s="178"/>
      <c r="U63" s="176"/>
      <c r="V63" s="488">
        <f>SUM(V54:V62)</f>
        <v>1</v>
      </c>
      <c r="W63" s="488">
        <f t="shared" ref="W63" si="169">SUM(W54:W62)</f>
        <v>1</v>
      </c>
      <c r="X63" s="488">
        <f t="shared" ref="X63" si="170">SUM(X54:X62)</f>
        <v>1</v>
      </c>
      <c r="Y63" s="488">
        <f t="shared" ref="Y63" si="171">SUM(Y54:Y62)</f>
        <v>1</v>
      </c>
      <c r="Z63" s="488">
        <f t="shared" ref="Z63" si="172">SUM(Z54:Z62)</f>
        <v>1</v>
      </c>
      <c r="AA63" s="488">
        <f t="shared" ref="AA63" si="173">SUM(AA54:AA62)</f>
        <v>1.0000000000000002</v>
      </c>
      <c r="AB63" s="488">
        <f t="shared" ref="AB63" si="174">SUM(AB54:AB62)</f>
        <v>1.0000000000000002</v>
      </c>
      <c r="AD63" s="176"/>
      <c r="AE63" s="488">
        <f>SUM(AE54:AE62)</f>
        <v>1</v>
      </c>
      <c r="AF63" s="488">
        <f t="shared" ref="AF63" si="175">SUM(AF54:AF62)</f>
        <v>1.0000000000000002</v>
      </c>
      <c r="AG63" s="488">
        <f t="shared" ref="AG63" si="176">SUM(AG54:AG62)</f>
        <v>1</v>
      </c>
      <c r="AH63" s="488">
        <f t="shared" ref="AH63" si="177">SUM(AH54:AH62)</f>
        <v>1</v>
      </c>
      <c r="AI63" s="488">
        <f t="shared" ref="AI63" si="178">SUM(AI54:AI62)</f>
        <v>1</v>
      </c>
      <c r="AJ63" s="488">
        <f t="shared" ref="AJ63" si="179">SUM(AJ54:AJ62)</f>
        <v>1.0000000000000002</v>
      </c>
      <c r="AK63" s="488">
        <f t="shared" ref="AK63" si="180">SUM(AK54:AK62)</f>
        <v>1.0000000000000002</v>
      </c>
      <c r="AM63" s="176"/>
      <c r="AN63" s="488">
        <f>SUM(AN54:AN62)</f>
        <v>1</v>
      </c>
      <c r="AO63" s="488">
        <f t="shared" ref="AO63" si="181">SUM(AO54:AO62)</f>
        <v>1</v>
      </c>
      <c r="AP63" s="488">
        <f t="shared" ref="AP63" si="182">SUM(AP54:AP62)</f>
        <v>1</v>
      </c>
      <c r="AQ63" s="488">
        <f t="shared" ref="AQ63" si="183">SUM(AQ54:AQ62)</f>
        <v>1</v>
      </c>
      <c r="AR63" s="488">
        <f t="shared" ref="AR63" si="184">SUM(AR54:AR62)</f>
        <v>1</v>
      </c>
      <c r="AS63" s="488">
        <f t="shared" ref="AS63" si="185">SUM(AS54:AS62)</f>
        <v>1</v>
      </c>
      <c r="AT63" s="488">
        <f t="shared" ref="AT63" si="186">SUM(AT54:AT62)</f>
        <v>1.0000000000000002</v>
      </c>
    </row>
    <row r="64" spans="1:46" outlineLevel="1" x14ac:dyDescent="0.75"/>
    <row r="65" spans="1:47" outlineLevel="1" x14ac:dyDescent="0.75">
      <c r="A65" s="126" t="s">
        <v>1511</v>
      </c>
      <c r="K65" s="126" t="s">
        <v>1511</v>
      </c>
      <c r="U65" s="126" t="s">
        <v>1511</v>
      </c>
      <c r="AD65" s="126" t="s">
        <v>1511</v>
      </c>
      <c r="AM65" s="126" t="s">
        <v>1511</v>
      </c>
    </row>
    <row r="66" spans="1:47" ht="44.25" outlineLevel="1" x14ac:dyDescent="0.75">
      <c r="B66" s="171" t="str">
        <f>B53</f>
        <v>Energy efficiency</v>
      </c>
      <c r="C66" s="171" t="str">
        <f t="shared" ref="C66:H66" si="187">C53</f>
        <v>Energy flexibility and storage</v>
      </c>
      <c r="D66" s="171" t="str">
        <f t="shared" si="187"/>
        <v>Comfort</v>
      </c>
      <c r="E66" s="171" t="str">
        <f t="shared" si="187"/>
        <v>Convenience</v>
      </c>
      <c r="F66" s="171" t="str">
        <f t="shared" si="187"/>
        <v>Health, well-being and accessibility</v>
      </c>
      <c r="G66" s="171" t="str">
        <f t="shared" si="187"/>
        <v>Maintenance and fault prediction</v>
      </c>
      <c r="H66" s="171" t="str">
        <f t="shared" si="187"/>
        <v>Information to occupants</v>
      </c>
      <c r="L66" s="171" t="str">
        <f>L53</f>
        <v>Energy efficiency</v>
      </c>
      <c r="M66" s="171" t="str">
        <f t="shared" ref="M66:R66" si="188">M53</f>
        <v>Energy flexibility and storage</v>
      </c>
      <c r="N66" s="171" t="str">
        <f t="shared" si="188"/>
        <v>Comfort</v>
      </c>
      <c r="O66" s="171" t="str">
        <f t="shared" si="188"/>
        <v>Convenience</v>
      </c>
      <c r="P66" s="171" t="str">
        <f t="shared" si="188"/>
        <v>Health, well-being and accessibility</v>
      </c>
      <c r="Q66" s="171" t="str">
        <f t="shared" si="188"/>
        <v>Maintenance and fault prediction</v>
      </c>
      <c r="R66" s="171" t="str">
        <f t="shared" si="188"/>
        <v>Information to occupants</v>
      </c>
      <c r="V66" s="171" t="str">
        <f>V53</f>
        <v>Energy efficiency</v>
      </c>
      <c r="W66" s="171" t="str">
        <f t="shared" ref="W66:AB66" si="189">W53</f>
        <v>Energy flexibility and storage</v>
      </c>
      <c r="X66" s="171" t="str">
        <f t="shared" si="189"/>
        <v>Comfort</v>
      </c>
      <c r="Y66" s="171" t="str">
        <f t="shared" si="189"/>
        <v>Convenience</v>
      </c>
      <c r="Z66" s="171" t="str">
        <f t="shared" si="189"/>
        <v>Health, well-being and accessibility</v>
      </c>
      <c r="AA66" s="171" t="str">
        <f t="shared" si="189"/>
        <v>Maintenance and fault prediction</v>
      </c>
      <c r="AB66" s="171" t="str">
        <f t="shared" si="189"/>
        <v>Information to occupants</v>
      </c>
      <c r="AE66" s="171" t="str">
        <f>AE53</f>
        <v>Energy efficiency</v>
      </c>
      <c r="AF66" s="171" t="str">
        <f t="shared" ref="AF66:AK66" si="190">AF53</f>
        <v>Energy flexibility and storage</v>
      </c>
      <c r="AG66" s="171" t="str">
        <f t="shared" si="190"/>
        <v>Comfort</v>
      </c>
      <c r="AH66" s="171" t="str">
        <f t="shared" si="190"/>
        <v>Convenience</v>
      </c>
      <c r="AI66" s="171" t="str">
        <f t="shared" si="190"/>
        <v>Health, well-being and accessibility</v>
      </c>
      <c r="AJ66" s="171" t="str">
        <f t="shared" si="190"/>
        <v>Maintenance and fault prediction</v>
      </c>
      <c r="AK66" s="171" t="str">
        <f t="shared" si="190"/>
        <v>Information to occupants</v>
      </c>
      <c r="AN66" s="171" t="str">
        <f>AE66</f>
        <v>Energy efficiency</v>
      </c>
      <c r="AO66" s="171" t="str">
        <f t="shared" ref="AO66:AT66" si="191">AF66</f>
        <v>Energy flexibility and storage</v>
      </c>
      <c r="AP66" s="171" t="str">
        <f t="shared" si="191"/>
        <v>Comfort</v>
      </c>
      <c r="AQ66" s="171" t="str">
        <f t="shared" si="191"/>
        <v>Convenience</v>
      </c>
      <c r="AR66" s="171" t="str">
        <f t="shared" si="191"/>
        <v>Health, well-being and accessibility</v>
      </c>
      <c r="AS66" s="171" t="str">
        <f t="shared" si="191"/>
        <v>Maintenance and fault prediction</v>
      </c>
      <c r="AT66" s="171" t="str">
        <f t="shared" si="191"/>
        <v>Information to occupants</v>
      </c>
    </row>
    <row r="67" spans="1:47" outlineLevel="1" x14ac:dyDescent="0.75">
      <c r="B67" s="428">
        <v>0.16666666666666666</v>
      </c>
      <c r="C67" s="428">
        <v>0.33333333333333331</v>
      </c>
      <c r="D67" s="428">
        <f>1/12</f>
        <v>8.3333333333333329E-2</v>
      </c>
      <c r="E67" s="428">
        <v>8.3333333333333329E-2</v>
      </c>
      <c r="F67" s="428">
        <v>8.3333333333333329E-2</v>
      </c>
      <c r="G67" s="428">
        <v>0.16666666666666666</v>
      </c>
      <c r="H67" s="428">
        <v>8.3333333333333329E-2</v>
      </c>
      <c r="I67" s="177">
        <f>SUM(B67:H67)</f>
        <v>1</v>
      </c>
      <c r="L67" s="428">
        <v>0.16666666666666666</v>
      </c>
      <c r="M67" s="428">
        <v>0.33333333333333331</v>
      </c>
      <c r="N67" s="428">
        <f>1/12</f>
        <v>8.3333333333333329E-2</v>
      </c>
      <c r="O67" s="428">
        <v>8.3333333333333329E-2</v>
      </c>
      <c r="P67" s="428">
        <v>8.3333333333333329E-2</v>
      </c>
      <c r="Q67" s="428">
        <v>0.16666666666666666</v>
      </c>
      <c r="R67" s="428">
        <v>8.3333333333333329E-2</v>
      </c>
      <c r="S67" s="177">
        <f>SUM(L67:R67)</f>
        <v>1</v>
      </c>
      <c r="V67" s="428">
        <v>0.16666666666666666</v>
      </c>
      <c r="W67" s="428">
        <v>0.33333333333333331</v>
      </c>
      <c r="X67" s="428">
        <f>1/12</f>
        <v>8.3333333333333329E-2</v>
      </c>
      <c r="Y67" s="428">
        <v>8.3333333333333329E-2</v>
      </c>
      <c r="Z67" s="428">
        <v>8.3333333333333329E-2</v>
      </c>
      <c r="AA67" s="428">
        <v>0.16666666666666666</v>
      </c>
      <c r="AB67" s="428">
        <v>8.3333333333333329E-2</v>
      </c>
      <c r="AC67" s="177">
        <f>SUM(V67:AB67)</f>
        <v>1</v>
      </c>
      <c r="AE67" s="428">
        <v>0.16666666666666666</v>
      </c>
      <c r="AF67" s="428">
        <v>0.33333333333333331</v>
      </c>
      <c r="AG67" s="428">
        <f>1/12</f>
        <v>8.3333333333333329E-2</v>
      </c>
      <c r="AH67" s="428">
        <v>8.3333333333333329E-2</v>
      </c>
      <c r="AI67" s="428">
        <v>8.3333333333333329E-2</v>
      </c>
      <c r="AJ67" s="428">
        <v>0.16666666666666666</v>
      </c>
      <c r="AK67" s="428">
        <v>8.3333333333333329E-2</v>
      </c>
      <c r="AL67" s="177">
        <f>SUM(AE67:AK67)</f>
        <v>1</v>
      </c>
      <c r="AN67" s="428">
        <v>0.16666666666666666</v>
      </c>
      <c r="AO67" s="428">
        <v>0.33333333333333331</v>
      </c>
      <c r="AP67" s="428">
        <f>1/12</f>
        <v>8.3333333333333329E-2</v>
      </c>
      <c r="AQ67" s="428">
        <v>8.3333333333333329E-2</v>
      </c>
      <c r="AR67" s="428">
        <v>8.3333333333333329E-2</v>
      </c>
      <c r="AS67" s="428">
        <v>0.16666666666666666</v>
      </c>
      <c r="AT67" s="428">
        <v>8.3333333333333329E-2</v>
      </c>
      <c r="AU67" s="177">
        <f>SUM(AN67:AT67)</f>
        <v>1</v>
      </c>
    </row>
    <row r="68" spans="1:47" outlineLevel="1" x14ac:dyDescent="0.75"/>
    <row r="69" spans="1:47" outlineLevel="1" x14ac:dyDescent="0.75"/>
    <row r="70" spans="1:47" s="180" customFormat="1" outlineLevel="1" x14ac:dyDescent="0.75">
      <c r="A70" s="180" t="s">
        <v>1933</v>
      </c>
    </row>
    <row r="71" spans="1:47" outlineLevel="1" x14ac:dyDescent="0.75">
      <c r="A71" s="126" t="s">
        <v>1934</v>
      </c>
    </row>
    <row r="72" spans="1:47" outlineLevel="1" x14ac:dyDescent="0.75">
      <c r="A72" s="126">
        <v>0</v>
      </c>
      <c r="B72" s="126" t="s">
        <v>1935</v>
      </c>
    </row>
    <row r="73" spans="1:47" outlineLevel="1" x14ac:dyDescent="0.75">
      <c r="A73" s="126">
        <v>1</v>
      </c>
      <c r="B73" s="126" t="s">
        <v>1936</v>
      </c>
    </row>
    <row r="74" spans="1:47" outlineLevel="1" x14ac:dyDescent="0.75"/>
    <row r="75" spans="1:47" ht="54" customHeight="1" outlineLevel="1" x14ac:dyDescent="0.75">
      <c r="A75" s="489" t="s">
        <v>1937</v>
      </c>
      <c r="B75" s="490" t="str">
        <f>B66</f>
        <v>Energy efficiency</v>
      </c>
      <c r="C75" s="490" t="str">
        <f t="shared" ref="C75:H75" si="192">C66</f>
        <v>Energy flexibility and storage</v>
      </c>
      <c r="D75" s="490" t="str">
        <f t="shared" si="192"/>
        <v>Comfort</v>
      </c>
      <c r="E75" s="490" t="str">
        <f t="shared" si="192"/>
        <v>Convenience</v>
      </c>
      <c r="F75" s="490" t="str">
        <f t="shared" si="192"/>
        <v>Health, well-being and accessibility</v>
      </c>
      <c r="G75" s="490" t="str">
        <f t="shared" si="192"/>
        <v>Maintenance and fault prediction</v>
      </c>
      <c r="H75" s="490" t="str">
        <f t="shared" si="192"/>
        <v>Information to occupants</v>
      </c>
      <c r="I75" s="489" t="s">
        <v>1938</v>
      </c>
      <c r="J75" s="498" t="str">
        <f>B75</f>
        <v>Energy efficiency</v>
      </c>
      <c r="K75" s="498" t="str">
        <f t="shared" ref="K75:P75" si="193">C75</f>
        <v>Energy flexibility and storage</v>
      </c>
      <c r="L75" s="498" t="str">
        <f t="shared" si="193"/>
        <v>Comfort</v>
      </c>
      <c r="M75" s="498" t="str">
        <f t="shared" si="193"/>
        <v>Convenience</v>
      </c>
      <c r="N75" s="498" t="str">
        <f t="shared" si="193"/>
        <v>Health, well-being and accessibility</v>
      </c>
      <c r="O75" s="498" t="str">
        <f t="shared" si="193"/>
        <v>Maintenance and fault prediction</v>
      </c>
      <c r="P75" s="498" t="str">
        <f t="shared" si="193"/>
        <v>Information to occupants</v>
      </c>
    </row>
    <row r="76" spans="1:47" outlineLevel="1" x14ac:dyDescent="0.75">
      <c r="A76" s="499" t="str">
        <f>A54</f>
        <v>Heating</v>
      </c>
      <c r="B76" s="500">
        <v>1</v>
      </c>
      <c r="C76" s="500">
        <v>1</v>
      </c>
      <c r="D76" s="500">
        <v>1</v>
      </c>
      <c r="E76" s="500">
        <v>1</v>
      </c>
      <c r="F76" s="500">
        <v>1</v>
      </c>
      <c r="G76" s="500">
        <v>1</v>
      </c>
      <c r="H76" s="500">
        <v>1</v>
      </c>
      <c r="I76" s="489" t="str">
        <f>A76</f>
        <v>Heating</v>
      </c>
      <c r="J76" s="500">
        <v>1</v>
      </c>
      <c r="K76" s="500">
        <v>1</v>
      </c>
      <c r="L76" s="500">
        <v>1</v>
      </c>
      <c r="M76" s="500">
        <v>1</v>
      </c>
      <c r="N76" s="500">
        <v>1</v>
      </c>
      <c r="O76" s="500">
        <v>1</v>
      </c>
      <c r="P76" s="500">
        <v>1</v>
      </c>
    </row>
    <row r="77" spans="1:47" outlineLevel="1" x14ac:dyDescent="0.75">
      <c r="A77" s="499" t="str">
        <f t="shared" ref="A77:A84" si="194">A55</f>
        <v>Domestic hot water</v>
      </c>
      <c r="B77" s="500">
        <v>1</v>
      </c>
      <c r="C77" s="500">
        <v>1</v>
      </c>
      <c r="D77" s="500">
        <v>0</v>
      </c>
      <c r="E77" s="500">
        <v>1</v>
      </c>
      <c r="F77" s="500">
        <v>0</v>
      </c>
      <c r="G77" s="500">
        <v>1</v>
      </c>
      <c r="H77" s="500">
        <v>1</v>
      </c>
      <c r="I77" s="489" t="str">
        <f t="shared" ref="I77:I84" si="195">A77</f>
        <v>Domestic hot water</v>
      </c>
      <c r="J77" s="500">
        <v>1</v>
      </c>
      <c r="K77" s="500">
        <v>1</v>
      </c>
      <c r="L77" s="500">
        <v>0</v>
      </c>
      <c r="M77" s="500">
        <v>1</v>
      </c>
      <c r="N77" s="500">
        <v>0</v>
      </c>
      <c r="O77" s="500">
        <v>1</v>
      </c>
      <c r="P77" s="500">
        <v>1</v>
      </c>
    </row>
    <row r="78" spans="1:47" outlineLevel="1" x14ac:dyDescent="0.75">
      <c r="A78" s="499" t="str">
        <f t="shared" si="194"/>
        <v>Cooling</v>
      </c>
      <c r="B78" s="500">
        <v>1</v>
      </c>
      <c r="C78" s="500">
        <v>1</v>
      </c>
      <c r="D78" s="500">
        <v>1</v>
      </c>
      <c r="E78" s="500">
        <v>1</v>
      </c>
      <c r="F78" s="500">
        <v>1</v>
      </c>
      <c r="G78" s="500">
        <v>1</v>
      </c>
      <c r="H78" s="500">
        <v>1</v>
      </c>
      <c r="I78" s="489" t="str">
        <f t="shared" si="195"/>
        <v>Cooling</v>
      </c>
      <c r="J78" s="500">
        <v>1</v>
      </c>
      <c r="K78" s="500">
        <v>1</v>
      </c>
      <c r="L78" s="500">
        <v>1</v>
      </c>
      <c r="M78" s="500">
        <v>1</v>
      </c>
      <c r="N78" s="500">
        <v>1</v>
      </c>
      <c r="O78" s="500">
        <v>1</v>
      </c>
      <c r="P78" s="500">
        <v>1</v>
      </c>
    </row>
    <row r="79" spans="1:47" outlineLevel="1" x14ac:dyDescent="0.75">
      <c r="A79" s="499" t="str">
        <f t="shared" si="194"/>
        <v>Ventilation</v>
      </c>
      <c r="B79" s="500">
        <v>1</v>
      </c>
      <c r="C79" s="500">
        <v>0</v>
      </c>
      <c r="D79" s="500">
        <v>1</v>
      </c>
      <c r="E79" s="500">
        <v>1</v>
      </c>
      <c r="F79" s="500">
        <v>1</v>
      </c>
      <c r="G79" s="500">
        <v>1</v>
      </c>
      <c r="H79" s="500">
        <v>1</v>
      </c>
      <c r="I79" s="489" t="str">
        <f t="shared" si="195"/>
        <v>Ventilation</v>
      </c>
      <c r="J79" s="500">
        <v>1</v>
      </c>
      <c r="K79" s="500">
        <v>0</v>
      </c>
      <c r="L79" s="500">
        <v>1</v>
      </c>
      <c r="M79" s="500">
        <v>1</v>
      </c>
      <c r="N79" s="500">
        <v>1</v>
      </c>
      <c r="O79" s="500">
        <v>1</v>
      </c>
      <c r="P79" s="500">
        <v>1</v>
      </c>
    </row>
    <row r="80" spans="1:47" outlineLevel="1" x14ac:dyDescent="0.75">
      <c r="A80" s="499" t="str">
        <f t="shared" si="194"/>
        <v>Lighting</v>
      </c>
      <c r="B80" s="500">
        <v>1</v>
      </c>
      <c r="C80" s="500">
        <v>0</v>
      </c>
      <c r="D80" s="500">
        <v>1</v>
      </c>
      <c r="E80" s="500">
        <v>1</v>
      </c>
      <c r="F80" s="500">
        <v>0</v>
      </c>
      <c r="G80" s="500">
        <v>0</v>
      </c>
      <c r="H80" s="500">
        <v>0</v>
      </c>
      <c r="I80" s="489" t="str">
        <f t="shared" si="195"/>
        <v>Lighting</v>
      </c>
      <c r="J80" s="500">
        <v>1</v>
      </c>
      <c r="K80" s="500">
        <v>0</v>
      </c>
      <c r="L80" s="500">
        <v>1</v>
      </c>
      <c r="M80" s="500">
        <v>1</v>
      </c>
      <c r="N80" s="500">
        <v>1</v>
      </c>
      <c r="O80" s="500">
        <v>0</v>
      </c>
      <c r="P80" s="500">
        <v>0</v>
      </c>
    </row>
    <row r="81" spans="1:16" outlineLevel="1" x14ac:dyDescent="0.75">
      <c r="A81" s="499" t="str">
        <f>A59</f>
        <v>Electricity</v>
      </c>
      <c r="B81" s="500">
        <v>1</v>
      </c>
      <c r="C81" s="500">
        <v>1</v>
      </c>
      <c r="D81" s="500">
        <v>0</v>
      </c>
      <c r="E81" s="500">
        <v>1</v>
      </c>
      <c r="F81" s="500">
        <v>0</v>
      </c>
      <c r="G81" s="500">
        <v>1</v>
      </c>
      <c r="H81" s="500">
        <v>1</v>
      </c>
      <c r="I81" s="489" t="str">
        <f t="shared" si="195"/>
        <v>Electricity</v>
      </c>
      <c r="J81" s="500">
        <v>1</v>
      </c>
      <c r="K81" s="500">
        <v>1</v>
      </c>
      <c r="L81" s="500">
        <v>0</v>
      </c>
      <c r="M81" s="500">
        <v>1</v>
      </c>
      <c r="N81" s="500">
        <v>0</v>
      </c>
      <c r="O81" s="500">
        <v>1</v>
      </c>
      <c r="P81" s="500">
        <v>1</v>
      </c>
    </row>
    <row r="82" spans="1:16" outlineLevel="1" x14ac:dyDescent="0.75">
      <c r="A82" s="499" t="str">
        <f>A60</f>
        <v>Dynamic building envelope</v>
      </c>
      <c r="B82" s="500">
        <v>1</v>
      </c>
      <c r="C82" s="500">
        <v>0</v>
      </c>
      <c r="D82" s="500">
        <v>1</v>
      </c>
      <c r="E82" s="500">
        <v>1</v>
      </c>
      <c r="F82" s="500">
        <v>1</v>
      </c>
      <c r="G82" s="500">
        <v>1</v>
      </c>
      <c r="H82" s="500">
        <v>1</v>
      </c>
      <c r="I82" s="489" t="str">
        <f t="shared" si="195"/>
        <v>Dynamic building envelope</v>
      </c>
      <c r="J82" s="500">
        <v>1</v>
      </c>
      <c r="K82" s="500">
        <v>0</v>
      </c>
      <c r="L82" s="500">
        <v>1</v>
      </c>
      <c r="M82" s="500">
        <v>1</v>
      </c>
      <c r="N82" s="500">
        <v>1</v>
      </c>
      <c r="O82" s="500">
        <v>1</v>
      </c>
      <c r="P82" s="500">
        <v>1</v>
      </c>
    </row>
    <row r="83" spans="1:16" outlineLevel="1" x14ac:dyDescent="0.75">
      <c r="A83" s="499" t="str">
        <f t="shared" si="194"/>
        <v>Electric vehicle charging</v>
      </c>
      <c r="B83" s="500">
        <v>0</v>
      </c>
      <c r="C83" s="500">
        <v>1</v>
      </c>
      <c r="D83" s="500">
        <v>0</v>
      </c>
      <c r="E83" s="500">
        <v>1</v>
      </c>
      <c r="F83" s="500">
        <v>0</v>
      </c>
      <c r="G83" s="500">
        <v>0</v>
      </c>
      <c r="H83" s="500">
        <v>1</v>
      </c>
      <c r="I83" s="489" t="str">
        <f t="shared" si="195"/>
        <v>Electric vehicle charging</v>
      </c>
      <c r="J83" s="500">
        <v>0</v>
      </c>
      <c r="K83" s="500">
        <v>1</v>
      </c>
      <c r="L83" s="500">
        <v>0</v>
      </c>
      <c r="M83" s="500">
        <v>1</v>
      </c>
      <c r="N83" s="500">
        <v>0</v>
      </c>
      <c r="O83" s="500">
        <v>0</v>
      </c>
      <c r="P83" s="500">
        <v>1</v>
      </c>
    </row>
    <row r="84" spans="1:16" outlineLevel="1" x14ac:dyDescent="0.75">
      <c r="A84" s="499" t="str">
        <f t="shared" si="194"/>
        <v>Monitoring and control</v>
      </c>
      <c r="B84" s="500">
        <v>1</v>
      </c>
      <c r="C84" s="500">
        <v>1</v>
      </c>
      <c r="D84" s="500">
        <v>0</v>
      </c>
      <c r="E84" s="500">
        <v>1</v>
      </c>
      <c r="F84" s="500">
        <v>0</v>
      </c>
      <c r="G84" s="500">
        <v>1</v>
      </c>
      <c r="H84" s="500">
        <v>1</v>
      </c>
      <c r="I84" s="489" t="str">
        <f t="shared" si="195"/>
        <v>Monitoring and control</v>
      </c>
      <c r="J84" s="500">
        <v>1</v>
      </c>
      <c r="K84" s="500">
        <v>1</v>
      </c>
      <c r="L84" s="500">
        <v>1</v>
      </c>
      <c r="M84" s="500">
        <v>1</v>
      </c>
      <c r="N84" s="500">
        <v>1</v>
      </c>
      <c r="O84" s="500">
        <v>1</v>
      </c>
      <c r="P84" s="500">
        <v>1</v>
      </c>
    </row>
    <row r="85" spans="1:16" outlineLevel="1" x14ac:dyDescent="0.75"/>
    <row r="86" spans="1:16" outlineLevel="1" x14ac:dyDescent="0.75"/>
    <row r="87" spans="1:16" s="181" customFormat="1" outlineLevel="1" x14ac:dyDescent="0.75">
      <c r="A87" s="181" t="s">
        <v>1939</v>
      </c>
    </row>
    <row r="88" spans="1:16" outlineLevel="1" x14ac:dyDescent="0.75">
      <c r="C88" s="182"/>
      <c r="D88" s="182"/>
      <c r="E88" s="182"/>
      <c r="F88" s="182"/>
      <c r="G88" s="182"/>
    </row>
    <row r="89" spans="1:16" outlineLevel="1" x14ac:dyDescent="0.75">
      <c r="A89" s="183" t="s">
        <v>1940</v>
      </c>
      <c r="B89" s="126" t="s">
        <v>1941</v>
      </c>
      <c r="C89" s="184" t="s">
        <v>1942</v>
      </c>
      <c r="D89" s="185" t="s">
        <v>1943</v>
      </c>
      <c r="E89" s="186" t="s">
        <v>1944</v>
      </c>
      <c r="F89" s="187" t="s">
        <v>1945</v>
      </c>
      <c r="G89" s="188" t="s">
        <v>1946</v>
      </c>
    </row>
    <row r="90" spans="1:16" outlineLevel="1" x14ac:dyDescent="0.75">
      <c r="A90" s="182"/>
      <c r="B90" s="127" t="s">
        <v>223</v>
      </c>
      <c r="C90" s="189">
        <v>39.878734747761015</v>
      </c>
      <c r="D90" s="189">
        <v>45.289068691500759</v>
      </c>
      <c r="E90" s="189">
        <v>42.221872176903048</v>
      </c>
      <c r="F90" s="189">
        <v>40.510634440816318</v>
      </c>
      <c r="G90" s="189">
        <v>27.494051908460179</v>
      </c>
    </row>
    <row r="91" spans="1:16" outlineLevel="1" x14ac:dyDescent="0.75">
      <c r="A91" s="182"/>
      <c r="B91" s="127" t="s">
        <v>32</v>
      </c>
      <c r="C91" s="189">
        <v>12.374035328659602</v>
      </c>
      <c r="D91" s="189">
        <v>10.161392005146677</v>
      </c>
      <c r="E91" s="189">
        <v>13.305913248591734</v>
      </c>
      <c r="F91" s="189">
        <v>18.570240307114826</v>
      </c>
      <c r="G91" s="189">
        <v>7.7375748864748317</v>
      </c>
    </row>
    <row r="92" spans="1:16" outlineLevel="1" x14ac:dyDescent="0.75">
      <c r="A92" s="182"/>
      <c r="B92" s="127" t="s">
        <v>229</v>
      </c>
      <c r="C92" s="189">
        <v>0</v>
      </c>
      <c r="D92" s="189">
        <v>4.0519082973376594</v>
      </c>
      <c r="E92" s="189">
        <v>9.174500604001155</v>
      </c>
      <c r="F92" s="189">
        <v>0</v>
      </c>
      <c r="G92" s="189">
        <v>19.545698053989788</v>
      </c>
    </row>
    <row r="93" spans="1:16" outlineLevel="1" x14ac:dyDescent="0.75">
      <c r="A93" s="182"/>
      <c r="B93" s="127" t="s">
        <v>232</v>
      </c>
      <c r="C93" s="189">
        <v>24.98185964145075</v>
      </c>
      <c r="D93" s="189">
        <v>23.756263386047081</v>
      </c>
      <c r="E93" s="189">
        <v>12.260247105035045</v>
      </c>
      <c r="F93" s="189">
        <v>25.377710451142487</v>
      </c>
      <c r="G93" s="189">
        <v>14.421933538448005</v>
      </c>
    </row>
    <row r="94" spans="1:16" outlineLevel="1" x14ac:dyDescent="0.75">
      <c r="A94" s="182"/>
      <c r="B94" s="127" t="s">
        <v>235</v>
      </c>
      <c r="C94" s="189">
        <v>4.9290226574166542</v>
      </c>
      <c r="D94" s="189">
        <v>1.9532436341289729</v>
      </c>
      <c r="E94" s="189">
        <v>3.5750439848863826</v>
      </c>
      <c r="F94" s="189">
        <v>0.82692096731128495</v>
      </c>
      <c r="G94" s="189">
        <v>1.1999172789331325</v>
      </c>
    </row>
    <row r="95" spans="1:16" outlineLevel="1" x14ac:dyDescent="0.75">
      <c r="A95" s="182"/>
      <c r="B95" s="127" t="s">
        <v>241</v>
      </c>
      <c r="C95" s="189">
        <v>17.83634762471198</v>
      </c>
      <c r="D95" s="189">
        <v>14.788123985838846</v>
      </c>
      <c r="E95" s="189">
        <v>19.462422880582636</v>
      </c>
      <c r="F95" s="189">
        <v>14.714493833615085</v>
      </c>
      <c r="G95" s="189">
        <v>29.60082433369405</v>
      </c>
    </row>
    <row r="96" spans="1:16" outlineLevel="1" x14ac:dyDescent="0.75">
      <c r="A96" s="190"/>
    </row>
    <row r="97" spans="1:7" outlineLevel="1" x14ac:dyDescent="0.75"/>
    <row r="98" spans="1:7" outlineLevel="1" x14ac:dyDescent="0.75">
      <c r="C98" s="182">
        <v>3</v>
      </c>
      <c r="D98" s="182">
        <v>4</v>
      </c>
      <c r="E98" s="182">
        <v>5</v>
      </c>
      <c r="F98" s="182">
        <v>6</v>
      </c>
      <c r="G98" s="182">
        <v>7</v>
      </c>
    </row>
    <row r="99" spans="1:7" outlineLevel="1" x14ac:dyDescent="0.75">
      <c r="A99" s="183" t="s">
        <v>1947</v>
      </c>
      <c r="B99" s="126" t="s">
        <v>1948</v>
      </c>
      <c r="C99" s="184" t="s">
        <v>1942</v>
      </c>
      <c r="D99" s="185" t="s">
        <v>1943</v>
      </c>
      <c r="E99" s="186" t="s">
        <v>1944</v>
      </c>
      <c r="F99" s="187" t="s">
        <v>1945</v>
      </c>
      <c r="G99" s="188" t="s">
        <v>1946</v>
      </c>
    </row>
    <row r="100" spans="1:7" outlineLevel="1" x14ac:dyDescent="0.75">
      <c r="A100" s="182"/>
      <c r="B100" s="127" t="s">
        <v>223</v>
      </c>
      <c r="C100" s="189">
        <v>41.76252478292102</v>
      </c>
      <c r="D100" s="189">
        <v>36.370782978492834</v>
      </c>
      <c r="E100" s="189">
        <v>40.263656231971829</v>
      </c>
      <c r="F100" s="189">
        <v>38.997083701802659</v>
      </c>
      <c r="G100" s="189">
        <v>38.275078165698368</v>
      </c>
    </row>
    <row r="101" spans="1:7" outlineLevel="1" x14ac:dyDescent="0.75">
      <c r="A101" s="182"/>
      <c r="B101" s="127" t="s">
        <v>32</v>
      </c>
      <c r="C101" s="189">
        <v>7.1581732031584284</v>
      </c>
      <c r="D101" s="189">
        <v>11.01133058046727</v>
      </c>
      <c r="E101" s="189">
        <v>14.302930588361173</v>
      </c>
      <c r="F101" s="189">
        <v>12.517107496232699</v>
      </c>
      <c r="G101" s="189">
        <v>15.429696735899689</v>
      </c>
    </row>
    <row r="102" spans="1:7" outlineLevel="1" x14ac:dyDescent="0.75">
      <c r="A102" s="182"/>
      <c r="B102" s="127" t="s">
        <v>229</v>
      </c>
      <c r="C102" s="189">
        <v>12.492825011107351</v>
      </c>
      <c r="D102" s="189">
        <v>16.893536772557514</v>
      </c>
      <c r="E102" s="189">
        <v>15.657620388471789</v>
      </c>
      <c r="F102" s="189">
        <v>11.183686873742488</v>
      </c>
      <c r="G102" s="189">
        <v>9.9447637844102825</v>
      </c>
    </row>
    <row r="103" spans="1:7" outlineLevel="1" x14ac:dyDescent="0.75">
      <c r="A103" s="182"/>
      <c r="B103" s="127" t="s">
        <v>232</v>
      </c>
      <c r="C103" s="189">
        <v>26.161951701793093</v>
      </c>
      <c r="D103" s="189">
        <v>19.078199772210898</v>
      </c>
      <c r="E103" s="189">
        <v>11.691626858417706</v>
      </c>
      <c r="F103" s="189">
        <v>24.429553184834635</v>
      </c>
      <c r="G103" s="189">
        <v>20.07709286803043</v>
      </c>
    </row>
    <row r="104" spans="1:7" outlineLevel="1" x14ac:dyDescent="0.75">
      <c r="A104" s="182"/>
      <c r="B104" s="127" t="s">
        <v>235</v>
      </c>
      <c r="C104" s="189">
        <v>10.412509023812095</v>
      </c>
      <c r="D104" s="189">
        <v>13.837206426890257</v>
      </c>
      <c r="E104" s="189">
        <v>15.97155356233722</v>
      </c>
      <c r="F104" s="189">
        <v>9.7380835870541453</v>
      </c>
      <c r="G104" s="189">
        <v>11.873202179228393</v>
      </c>
    </row>
    <row r="105" spans="1:7" outlineLevel="1" x14ac:dyDescent="0.75">
      <c r="A105" s="182"/>
      <c r="B105" s="127" t="s">
        <v>241</v>
      </c>
      <c r="C105" s="189">
        <v>2.0120162772080197</v>
      </c>
      <c r="D105" s="189">
        <v>2.8089434693812061</v>
      </c>
      <c r="E105" s="189">
        <v>2.1126123704402855</v>
      </c>
      <c r="F105" s="189">
        <v>3.1344851563333673</v>
      </c>
      <c r="G105" s="189">
        <v>4.4001662667328301</v>
      </c>
    </row>
    <row r="106" spans="1:7" outlineLevel="1" x14ac:dyDescent="0.75">
      <c r="A106" s="182"/>
      <c r="B106" s="127"/>
      <c r="C106" s="189"/>
      <c r="D106" s="189"/>
      <c r="E106" s="189"/>
      <c r="F106" s="189"/>
      <c r="G106" s="189"/>
    </row>
    <row r="107" spans="1:7" outlineLevel="1" x14ac:dyDescent="0.75">
      <c r="A107" s="182"/>
      <c r="B107" s="127"/>
      <c r="C107" s="189"/>
      <c r="D107" s="189"/>
      <c r="E107" s="189"/>
      <c r="F107" s="189"/>
      <c r="G107" s="189"/>
    </row>
    <row r="108" spans="1:7" outlineLevel="1" x14ac:dyDescent="0.75"/>
  </sheetData>
  <conditionalFormatting sqref="J76:P84">
    <cfRule type="cellIs" dxfId="215" priority="4" operator="notEqual">
      <formula>B76</formula>
    </cfRule>
  </conditionalFormatting>
  <dataValidations disablePrompts="1" count="1">
    <dataValidation allowBlank="1" showInputMessage="1" showErrorMessage="1" promptTitle="Domain weighting factors: " prompt="please input your weighting factors" sqref="B9:H17" xr:uid="{331E72CF-9906-4EE6-A0B6-4EAADC585F27}"/>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pageSetUpPr fitToPage="1"/>
  </sheetPr>
  <dimension ref="A1:S102"/>
  <sheetViews>
    <sheetView topLeftCell="A32" zoomScale="70" zoomScaleNormal="70" workbookViewId="0">
      <selection activeCell="M54" sqref="M54"/>
    </sheetView>
  </sheetViews>
  <sheetFormatPr baseColWidth="10" defaultColWidth="9.5" defaultRowHeight="14.75" x14ac:dyDescent="0.75"/>
  <cols>
    <col min="1" max="1" width="15" style="18" customWidth="1"/>
    <col min="2" max="2" width="6.6796875" style="18" customWidth="1"/>
    <col min="3" max="3" width="33.5" style="18" customWidth="1"/>
    <col min="4" max="4" width="50.6796875" style="18" customWidth="1"/>
    <col min="5" max="8" width="29.5" style="18" customWidth="1"/>
    <col min="9" max="9" width="27.31640625" style="18" customWidth="1"/>
    <col min="10" max="11" width="19.81640625" style="338" customWidth="1"/>
    <col min="12" max="12" width="22.6796875" style="338" customWidth="1"/>
    <col min="13" max="13" width="30.5" customWidth="1" collapsed="1"/>
    <col min="14" max="14" width="33.5" customWidth="1"/>
    <col min="15" max="15" width="22.31640625" style="9" hidden="1" customWidth="1"/>
    <col min="16" max="16" width="25" hidden="1" customWidth="1"/>
    <col min="17" max="17" width="18.81640625" hidden="1" customWidth="1"/>
    <col min="18" max="18" width="23" style="9" hidden="1" customWidth="1"/>
    <col min="19" max="19" width="25.5" hidden="1" customWidth="1"/>
    <col min="20" max="20" width="19.31640625" customWidth="1"/>
  </cols>
  <sheetData>
    <row r="1" spans="1:18" ht="124.25" customHeight="1" x14ac:dyDescent="0.75">
      <c r="A1" s="6" t="str">
        <f>LINK!C200</f>
        <v>Domain</v>
      </c>
      <c r="B1" s="6" t="str">
        <f>LINK!C257</f>
        <v>Code</v>
      </c>
      <c r="C1" s="6" t="str">
        <f>LINK!C314</f>
        <v>Service group</v>
      </c>
      <c r="D1" s="6" t="str">
        <f>LINK!C371</f>
        <v>Smart ready service</v>
      </c>
      <c r="E1" s="6" t="str">
        <f>LINK!C428</f>
        <v>Functionality level 0 (as non-smart default)</v>
      </c>
      <c r="F1" s="6" t="str">
        <f>LINK!C485</f>
        <v>Functionality level 1</v>
      </c>
      <c r="G1" s="6" t="str">
        <f>LINK!C542</f>
        <v>Functionality level 2</v>
      </c>
      <c r="H1" s="6" t="str">
        <f>LINK!C599</f>
        <v>Functionality level 3</v>
      </c>
      <c r="I1" s="6" t="str">
        <f>LINK!C656</f>
        <v>Functionality level 4</v>
      </c>
      <c r="J1" s="337" t="str">
        <f>LINK!C713</f>
        <v>part of the method A: 1 - YES; 0 - NO</v>
      </c>
      <c r="K1" s="337" t="str">
        <f>LINK!C714</f>
        <v>part of the method B: 1 - YES; 0 - NO</v>
      </c>
      <c r="L1" s="337" t="str">
        <f>LINK!C715</f>
        <v>part of the custom services list?: 1 - YES; 0 - NO</v>
      </c>
      <c r="M1" s="6" t="str">
        <f>LINK!C716</f>
        <v>Preconditions / Dependency on other services or building types</v>
      </c>
      <c r="N1" s="6" t="str">
        <f>LINK!C978</f>
        <v>TRIAGE: 1 - This service affects maximum obtainable score, even if service is not applicable in this building;  0 - This service does not affect maximum obtainable score when not present in building</v>
      </c>
      <c r="O1" s="7">
        <f>COLUMN()</f>
        <v>15</v>
      </c>
      <c r="P1" s="6" t="str">
        <f>Calculation!E3</f>
        <v>Service included in the selected method (A/B/custom): 0 - not included, 1 - included</v>
      </c>
      <c r="Q1" s="6" t="str">
        <f>Calculation!F3</f>
        <v>1 - This domain is present; 2 - This domain is absent but mandatory; 0 - This domain is absent and not mandatory</v>
      </c>
      <c r="R1" s="300"/>
    </row>
    <row r="2" spans="1:18" ht="13.25" hidden="1" customHeight="1" x14ac:dyDescent="0.75">
      <c r="A2" s="6">
        <f>LINK!C201</f>
        <v>0</v>
      </c>
      <c r="B2" s="6">
        <f>LINK!C258</f>
        <v>0</v>
      </c>
      <c r="C2" s="6">
        <f>LINK!C315</f>
        <v>0</v>
      </c>
      <c r="D2" s="6">
        <f>LINK!C372</f>
        <v>0</v>
      </c>
      <c r="E2" s="6">
        <f>LINK!C429</f>
        <v>0</v>
      </c>
      <c r="F2" s="6">
        <f>LINK!C486</f>
        <v>0</v>
      </c>
      <c r="G2" s="6">
        <f>LINK!C543</f>
        <v>0</v>
      </c>
      <c r="H2" s="6">
        <f>LINK!C600</f>
        <v>0</v>
      </c>
      <c r="I2" s="6">
        <f>LINK!C657</f>
        <v>0</v>
      </c>
      <c r="J2" s="337" t="str">
        <f>LINK!C714</f>
        <v>part of the method B: 1 - YES; 0 - NO</v>
      </c>
      <c r="K2" s="337"/>
      <c r="L2" s="337"/>
      <c r="M2" s="6">
        <f>LINK!C717</f>
        <v>0</v>
      </c>
      <c r="N2" s="261"/>
      <c r="O2" s="7">
        <f>LINK!C774</f>
        <v>0</v>
      </c>
      <c r="R2" s="7"/>
    </row>
    <row r="3" spans="1:18" ht="28.25" hidden="1" customHeight="1" x14ac:dyDescent="0.75">
      <c r="A3" s="6">
        <f>LINK!C202</f>
        <v>0</v>
      </c>
      <c r="B3" s="6">
        <f>LINK!C259</f>
        <v>0</v>
      </c>
      <c r="C3" s="6">
        <f>LINK!C316</f>
        <v>0</v>
      </c>
      <c r="D3" s="6">
        <f>LINK!C373</f>
        <v>0</v>
      </c>
      <c r="E3" s="6">
        <f>LINK!C430</f>
        <v>0</v>
      </c>
      <c r="F3" s="6">
        <f>LINK!C487</f>
        <v>0</v>
      </c>
      <c r="G3" s="6">
        <f>LINK!C544</f>
        <v>0</v>
      </c>
      <c r="H3" s="6">
        <f>LINK!C601</f>
        <v>0</v>
      </c>
      <c r="I3" s="6">
        <f>LINK!C658</f>
        <v>0</v>
      </c>
      <c r="J3" s="337" t="str">
        <f>LINK!C715</f>
        <v>part of the custom services list?: 1 - YES; 0 - NO</v>
      </c>
      <c r="K3" s="337"/>
      <c r="L3" s="337"/>
      <c r="M3" s="6">
        <f>LINK!C718</f>
        <v>0</v>
      </c>
      <c r="N3" s="261"/>
      <c r="O3" s="7">
        <f>LINK!C775</f>
        <v>0</v>
      </c>
      <c r="R3" s="7"/>
    </row>
    <row r="4" spans="1:18" ht="44.25" x14ac:dyDescent="0.75">
      <c r="A4" s="8" t="str">
        <f>LINK!C203</f>
        <v>Heating</v>
      </c>
      <c r="B4" s="8" t="str">
        <f>LINK!C260</f>
        <v>H-1a</v>
      </c>
      <c r="C4" s="8" t="str">
        <f>LINK!C317</f>
        <v>Heat control - demand side</v>
      </c>
      <c r="D4" s="8" t="str">
        <f>LINK!C374</f>
        <v>Heat emission control</v>
      </c>
      <c r="E4" s="8" t="str">
        <f>LINK!C431</f>
        <v>No automatic control</v>
      </c>
      <c r="F4" s="8" t="str">
        <f>LINK!C488</f>
        <v>Central automatic control (e.g. central thermostat)</v>
      </c>
      <c r="G4" s="8" t="str">
        <f>LINK!C545</f>
        <v>Individual room control (e.g. thermostatic valves, or electronic controller)</v>
      </c>
      <c r="H4" s="8" t="str">
        <f>LINK!C602</f>
        <v>Individual room control with communication between controllers and to BACS</v>
      </c>
      <c r="I4" s="8" t="str">
        <f>LINK!C659</f>
        <v>Individual room control with communication and occupancy detection</v>
      </c>
      <c r="J4" s="336">
        <v>1</v>
      </c>
      <c r="K4" s="336">
        <v>1</v>
      </c>
      <c r="L4" s="336"/>
      <c r="M4" s="8" t="str">
        <f>LINK!C719</f>
        <v>Triage: not relevant in case of TABS.</v>
      </c>
      <c r="N4" s="336">
        <v>0</v>
      </c>
      <c r="O4" s="7" t="str">
        <f>LINK!C776</f>
        <v>H</v>
      </c>
      <c r="P4" s="8">
        <f>Calculation!E6</f>
        <v>1</v>
      </c>
      <c r="Q4" s="8">
        <f>IF('Building Information'!$G$48="","",'Building Information'!$G$48)</f>
        <v>1</v>
      </c>
      <c r="R4" s="8"/>
    </row>
    <row r="5" spans="1:18" ht="59" x14ac:dyDescent="0.75">
      <c r="A5" s="8" t="str">
        <f>LINK!C204</f>
        <v>Heating</v>
      </c>
      <c r="B5" s="8" t="str">
        <f>LINK!C261</f>
        <v>H-1b</v>
      </c>
      <c r="C5" s="8" t="str">
        <f>LINK!C318</f>
        <v>Heat control - demand side</v>
      </c>
      <c r="D5" s="8" t="str">
        <f>LINK!C375</f>
        <v>Emission control for TABS (heating mode)</v>
      </c>
      <c r="E5" s="8" t="str">
        <f>LINK!C432</f>
        <v>No automatic control</v>
      </c>
      <c r="F5" s="8" t="str">
        <f>LINK!C489</f>
        <v>Central automatic control</v>
      </c>
      <c r="G5" s="8" t="str">
        <f>LINK!C546</f>
        <v>Advanced central automatic control</v>
      </c>
      <c r="H5" s="8" t="str">
        <f>LINK!C603</f>
        <v>Advanced central automatic control with intermittent operation and/or room temperature feedback control</v>
      </c>
      <c r="I5" s="8"/>
      <c r="J5" s="336">
        <v>0</v>
      </c>
      <c r="K5" s="336">
        <v>1</v>
      </c>
      <c r="L5" s="336"/>
      <c r="M5" s="8" t="str">
        <f>LINK!C720</f>
        <v>Triage: only relevant in case of TABS. Mostly restricted to non-residential buildings</v>
      </c>
      <c r="N5" s="336">
        <v>0</v>
      </c>
      <c r="O5" s="7" t="str">
        <f>LINK!C777</f>
        <v>H</v>
      </c>
      <c r="P5" s="8">
        <f>Calculation!E7</f>
        <v>1</v>
      </c>
      <c r="Q5" s="8">
        <f>IF('Building Information'!$G$48="","",'Building Information'!$G$48)</f>
        <v>1</v>
      </c>
      <c r="R5" s="8"/>
    </row>
    <row r="6" spans="1:18" ht="67.25" customHeight="1" x14ac:dyDescent="0.75">
      <c r="A6" s="8" t="str">
        <f>LINK!C205</f>
        <v>Heating</v>
      </c>
      <c r="B6" s="8" t="str">
        <f>LINK!C262</f>
        <v>H-1c</v>
      </c>
      <c r="C6" s="8" t="str">
        <f>IF('Building Information'!G39="B",LINK!C319,LINK!C883)</f>
        <v>Heat control - demand side</v>
      </c>
      <c r="D6" s="8" t="str">
        <f>IF('Building Information'!G39="B",LINK!C376,LINK!C884)</f>
        <v>Control of distribution fluid temperature (supply or return air flow or water flow) - Similar function can be applied to the control of direct electric heating networks</v>
      </c>
      <c r="E6" s="8" t="str">
        <f>IF('Building Information'!G39="B",LINK!C433,LINK!C885)</f>
        <v>No automatic control</v>
      </c>
      <c r="F6" s="8" t="str">
        <f>IF('Building Information'!G39="B",LINK!C490,LINK!C886)</f>
        <v>Outside temperature compensated control</v>
      </c>
      <c r="G6" s="8" t="str">
        <f>IF('Building Information'!G39="B",LINK!C547,LINK!C887)</f>
        <v>Demand based control</v>
      </c>
      <c r="H6" s="8"/>
      <c r="I6" s="8"/>
      <c r="J6" s="336">
        <v>1</v>
      </c>
      <c r="K6" s="336">
        <v>1</v>
      </c>
      <c r="L6" s="336"/>
      <c r="M6" s="8" t="str">
        <f>LINK!C721</f>
        <v>Not applicable in case of individual heaters (e.g. stoves)</v>
      </c>
      <c r="N6" s="336">
        <v>0</v>
      </c>
      <c r="O6" s="7" t="str">
        <f>LINK!C778</f>
        <v>H</v>
      </c>
      <c r="P6" s="8">
        <f>Calculation!E8</f>
        <v>1</v>
      </c>
      <c r="Q6" s="8">
        <f>IF('Building Information'!$G$48="","",'Building Information'!$G$48)</f>
        <v>1</v>
      </c>
      <c r="R6" s="8"/>
    </row>
    <row r="7" spans="1:18" ht="58.25" customHeight="1" x14ac:dyDescent="0.75">
      <c r="A7" s="8" t="str">
        <f>LINK!C206</f>
        <v>Heating</v>
      </c>
      <c r="B7" s="8" t="str">
        <f>LINK!C263</f>
        <v>H-1d</v>
      </c>
      <c r="C7" s="8" t="str">
        <f>LINK!C320</f>
        <v>Heat control - demand side</v>
      </c>
      <c r="D7" s="8" t="str">
        <f>LINK!C377</f>
        <v>Control of distribution pumps in networks</v>
      </c>
      <c r="E7" s="8" t="str">
        <f>LINK!C434</f>
        <v>No automatic control</v>
      </c>
      <c r="F7" s="8" t="str">
        <f>LINK!C491</f>
        <v>On off control</v>
      </c>
      <c r="G7" s="8" t="str">
        <f>LINK!C548</f>
        <v>Multi-Stage control</v>
      </c>
      <c r="H7" s="8" t="str">
        <f>LINK!C605</f>
        <v>Variable speed pump control (pump unit (internal) estimations)</v>
      </c>
      <c r="I7" s="8" t="str">
        <f>LINK!C662</f>
        <v>Variable speed pump control (external demand signal)</v>
      </c>
      <c r="J7" s="336">
        <v>0</v>
      </c>
      <c r="K7" s="336">
        <v>1</v>
      </c>
      <c r="L7" s="336"/>
      <c r="M7" s="8" t="str">
        <f>LINK!C722</f>
        <v>Only applicable for hydronic heating systems</v>
      </c>
      <c r="N7" s="336">
        <v>0</v>
      </c>
      <c r="O7" s="7" t="str">
        <f>LINK!C779</f>
        <v>H</v>
      </c>
      <c r="P7" s="8">
        <f>Calculation!E9</f>
        <v>1</v>
      </c>
      <c r="Q7" s="8">
        <f>IF('Building Information'!$G$48="","",'Building Information'!$G$48)</f>
        <v>1</v>
      </c>
      <c r="R7" s="8"/>
    </row>
    <row r="8" spans="1:18" ht="44.25" x14ac:dyDescent="0.75">
      <c r="A8" s="8" t="str">
        <f>LINK!C207</f>
        <v>Heating</v>
      </c>
      <c r="B8" s="8" t="str">
        <f>LINK!C264</f>
        <v>H-1f</v>
      </c>
      <c r="C8" s="8" t="str">
        <f>LINK!C321</f>
        <v>Heat control - demand side</v>
      </c>
      <c r="D8" s="8" t="str">
        <f>LINK!C378</f>
        <v>Thermal Energy Storage (TES) for building heating (excluding TABS)</v>
      </c>
      <c r="E8" s="8" t="str">
        <f>LINK!C435</f>
        <v>Continuous storage operation</v>
      </c>
      <c r="F8" s="8" t="str">
        <f>LINK!C492</f>
        <v>Time-scheduled storage operation</v>
      </c>
      <c r="G8" s="8" t="str">
        <f>LINK!C549</f>
        <v>Load prediction based storage operation</v>
      </c>
      <c r="H8" s="8" t="str">
        <f>LINK!C606</f>
        <v xml:space="preserve">Heat storage capable of flexible control through grid signals (e.g. DSM) </v>
      </c>
      <c r="I8" s="8"/>
      <c r="J8" s="336">
        <v>0</v>
      </c>
      <c r="K8" s="336">
        <v>1</v>
      </c>
      <c r="L8" s="336"/>
      <c r="M8" s="8" t="str">
        <f>LINK!C723</f>
        <v xml:space="preserve">Only applicable in case thermal energy storage is present. </v>
      </c>
      <c r="N8" s="336">
        <v>0</v>
      </c>
      <c r="O8" s="7" t="str">
        <f>LINK!C780</f>
        <v>H</v>
      </c>
      <c r="P8" s="8">
        <f>Calculation!E10</f>
        <v>1</v>
      </c>
      <c r="Q8" s="8">
        <f>IF('Building Information'!$G$48="","",'Building Information'!$G$48)</f>
        <v>1</v>
      </c>
      <c r="R8" s="8"/>
    </row>
    <row r="9" spans="1:18" ht="59" x14ac:dyDescent="0.75">
      <c r="A9" s="8" t="str">
        <f>LINK!C208</f>
        <v>Heating</v>
      </c>
      <c r="B9" s="8" t="str">
        <f>LINK!C265</f>
        <v>H-2a</v>
      </c>
      <c r="C9" s="8" t="str">
        <f>LINK!C322</f>
        <v>Control heat production facilities</v>
      </c>
      <c r="D9" s="8" t="str">
        <f>LINK!C379</f>
        <v>Heat generator control (all except heat pumps)</v>
      </c>
      <c r="E9" s="8" t="str">
        <f>LINK!C436</f>
        <v>Constant temperature control</v>
      </c>
      <c r="F9" s="8" t="str">
        <f>LINK!C493</f>
        <v>Variable temperature control depending on outdoor temperature</v>
      </c>
      <c r="G9" s="8" t="str">
        <f>LINK!C550</f>
        <v>Variable temperature control depending on the load (e.g. depending on supply water temperature set point)</v>
      </c>
      <c r="H9" s="8"/>
      <c r="I9" s="8"/>
      <c r="J9" s="336">
        <v>1</v>
      </c>
      <c r="K9" s="336">
        <v>1</v>
      </c>
      <c r="L9" s="336"/>
      <c r="M9" s="8" t="str">
        <f>LINK!C724</f>
        <v>Only applicable in case of combustion heater or district heating</v>
      </c>
      <c r="N9" s="336">
        <v>0</v>
      </c>
      <c r="O9" s="7" t="str">
        <f>LINK!C781</f>
        <v>H</v>
      </c>
      <c r="P9" s="8">
        <f>Calculation!E11</f>
        <v>1</v>
      </c>
      <c r="Q9" s="8">
        <f>IF('Building Information'!$G$48="","",'Building Information'!$G$48)</f>
        <v>1</v>
      </c>
      <c r="R9" s="8"/>
    </row>
    <row r="10" spans="1:18" ht="102.5" customHeight="1" x14ac:dyDescent="0.75">
      <c r="A10" s="8" t="str">
        <f>LINK!C209</f>
        <v>Heating</v>
      </c>
      <c r="B10" s="8" t="str">
        <f>LINK!C266</f>
        <v>H-2b</v>
      </c>
      <c r="C10" s="8" t="str">
        <f>LINK!C323</f>
        <v>Control heat production facilities</v>
      </c>
      <c r="D10" s="8" t="str">
        <f>LINK!C380</f>
        <v>Heat generator control (for heat pumps)</v>
      </c>
      <c r="E10" s="8" t="str">
        <f>LINK!C437</f>
        <v>On/Off-control of heat generator</v>
      </c>
      <c r="F10" s="8" t="str">
        <f>LINK!C494</f>
        <v>Multi-stage control of heat generator capacity depending on the load or demand (e.g. on/off of several compressors)</v>
      </c>
      <c r="G10" s="8" t="str">
        <f>LINK!C551</f>
        <v>Variable control of heat generator capacity depending on the load or demand (e.g. hot gas bypass, inverter frequency control)</v>
      </c>
      <c r="H10" s="8" t="str">
        <f>LINK!C608</f>
        <v>Variable control of heat generator capacity depending on the load AND external signals from grid</v>
      </c>
      <c r="I10" s="8"/>
      <c r="J10" s="336">
        <v>1</v>
      </c>
      <c r="K10" s="336">
        <v>1</v>
      </c>
      <c r="L10" s="336"/>
      <c r="M10" s="8" t="str">
        <f>LINK!C725</f>
        <v>Only applicable in case of heat pumps</v>
      </c>
      <c r="N10" s="336">
        <v>0</v>
      </c>
      <c r="O10" s="7" t="str">
        <f>LINK!C782</f>
        <v>H</v>
      </c>
      <c r="P10" s="8">
        <f>Calculation!E12</f>
        <v>1</v>
      </c>
      <c r="Q10" s="8">
        <f>IF('Building Information'!$G$48="","",'Building Information'!$G$48)</f>
        <v>1</v>
      </c>
      <c r="R10" s="8"/>
    </row>
    <row r="11" spans="1:18" ht="103.25" x14ac:dyDescent="0.75">
      <c r="A11" s="8" t="str">
        <f>LINK!C210</f>
        <v>Heating</v>
      </c>
      <c r="B11" s="8" t="str">
        <f>LINK!C267</f>
        <v>H-2d</v>
      </c>
      <c r="C11" s="8" t="str">
        <f>LINK!C324</f>
        <v>Control heat production facilities</v>
      </c>
      <c r="D11" s="8" t="str">
        <f>LINK!C381</f>
        <v>Sequencing in case of different heat generators</v>
      </c>
      <c r="E11" s="8" t="str">
        <f>LINK!C438</f>
        <v>Priorities only based on running time</v>
      </c>
      <c r="F11" s="8" t="str">
        <f>LINK!C495</f>
        <v>Control according to fixed priority list: e.g. based on rated energy efficiency</v>
      </c>
      <c r="G11" s="8" t="str">
        <f>LINK!C552</f>
        <v>Control according to dynamic priority list (based on current energy efficiency, carbon emissions and capacity of generators, e.g. solar, geothermal heat, cogeneration plant, fossil fuels)</v>
      </c>
      <c r="H11" s="8" t="str">
        <f>LINK!C609</f>
        <v>Control according to dynamic priority list (based on current AND predicted load, energy efficiency, carbon emissions  and capacity of generators)</v>
      </c>
      <c r="I11" s="8" t="str">
        <f>LINK!C666</f>
        <v>Control according to dynamic priority list (based on current AND predicted load, energy efficiency, carbon emissions, capacity of generators AND external signals from grid)</v>
      </c>
      <c r="J11" s="336">
        <v>0</v>
      </c>
      <c r="K11" s="336">
        <v>1</v>
      </c>
      <c r="L11" s="336"/>
      <c r="M11" s="8" t="str">
        <f>LINK!C726</f>
        <v>Only applicable in case of multiple heat generators, mostly restricted to large buildings</v>
      </c>
      <c r="N11" s="336">
        <v>0</v>
      </c>
      <c r="O11" s="7" t="str">
        <f>LINK!C783</f>
        <v>H</v>
      </c>
      <c r="P11" s="8">
        <f>Calculation!E13</f>
        <v>1</v>
      </c>
      <c r="Q11" s="8">
        <f>IF('Building Information'!$G$48="","",'Building Information'!$G$48)</f>
        <v>1</v>
      </c>
      <c r="R11" s="8"/>
    </row>
    <row r="12" spans="1:18" ht="88.5" x14ac:dyDescent="0.75">
      <c r="A12" s="8" t="str">
        <f>LINK!C211</f>
        <v>Heating</v>
      </c>
      <c r="B12" s="8" t="str">
        <f>LINK!C268</f>
        <v>H-3</v>
      </c>
      <c r="C12" s="8" t="str">
        <f>LINK!C325</f>
        <v>Information to occupants and facility managers</v>
      </c>
      <c r="D12" s="8" t="str">
        <f>LINK!C382</f>
        <v>Report information regarding heating system performance</v>
      </c>
      <c r="E12" s="8" t="str">
        <f>LINK!C439</f>
        <v>None</v>
      </c>
      <c r="F12" s="8" t="str">
        <f>LINK!C496</f>
        <v>Central or remote reporting of current performance KPIs (e.g. temperatures, submetering energy usage)</v>
      </c>
      <c r="G12" s="8" t="str">
        <f>LINK!C553</f>
        <v>Central or remote reporting of current performance KPIs and historical data</v>
      </c>
      <c r="H12" s="8" t="str">
        <f>LINK!C610</f>
        <v>Central or remote reporting of performance evaluation including forecasting and/or benchmarking</v>
      </c>
      <c r="I12" s="8" t="str">
        <f>LINK!C667</f>
        <v>Central or remote reporting of performance evaluation including forecasting and/or benchmarking; also including predictive management and fault detection</v>
      </c>
      <c r="J12" s="336">
        <v>1</v>
      </c>
      <c r="K12" s="336">
        <v>1</v>
      </c>
      <c r="L12" s="336"/>
      <c r="M12" s="8">
        <f>LINK!C727</f>
        <v>0</v>
      </c>
      <c r="N12" s="336">
        <v>1</v>
      </c>
      <c r="O12" s="7" t="str">
        <f>LINK!C784</f>
        <v>H</v>
      </c>
      <c r="P12" s="8">
        <f>Calculation!E14</f>
        <v>1</v>
      </c>
      <c r="Q12" s="8">
        <f>IF('Building Information'!$G$48="","",'Building Information'!$G$48)</f>
        <v>1</v>
      </c>
      <c r="R12" s="8"/>
    </row>
    <row r="13" spans="1:18" ht="73.75" x14ac:dyDescent="0.75">
      <c r="A13" s="8" t="str">
        <f>LINK!C212</f>
        <v>Heating</v>
      </c>
      <c r="B13" s="8" t="str">
        <f>LINK!C269</f>
        <v>H-4</v>
      </c>
      <c r="C13" s="8" t="str">
        <f>LINK!C326</f>
        <v>Flexibility and grid interaction</v>
      </c>
      <c r="D13" s="8" t="str">
        <f>LINK!C383</f>
        <v>Flexibility and grid interaction</v>
      </c>
      <c r="E13" s="8" t="str">
        <f>LINK!C440</f>
        <v>No automatic control</v>
      </c>
      <c r="F13" s="8" t="str">
        <f>LINK!C497</f>
        <v>Scheduled operation of heating system</v>
      </c>
      <c r="G13" s="8" t="str">
        <f>LINK!C554</f>
        <v>Self-learning optimal control of heating system</v>
      </c>
      <c r="H13" s="8" t="str">
        <f>LINK!C611</f>
        <v xml:space="preserve">Heating system capable of flexible control through grid signals (e.g. DSM) </v>
      </c>
      <c r="I13" s="8" t="str">
        <f>LINK!C668</f>
        <v>Optimized control of  heating system based on local predictions and grid signals (e.g. through model predictive control)</v>
      </c>
      <c r="J13" s="336">
        <v>0</v>
      </c>
      <c r="K13" s="336">
        <v>1</v>
      </c>
      <c r="L13" s="336"/>
      <c r="M13" s="8" t="str">
        <f>LINK!C728</f>
        <v xml:space="preserve">The inspectability of the nature of the control algorithm would need to be facilitated </v>
      </c>
      <c r="N13" s="336">
        <v>1</v>
      </c>
      <c r="O13" s="7" t="str">
        <f>LINK!C785</f>
        <v>H</v>
      </c>
      <c r="P13" s="8">
        <f>Calculation!E15</f>
        <v>1</v>
      </c>
      <c r="Q13" s="8">
        <f>IF('Building Information'!$G$48="","",'Building Information'!$G$48)</f>
        <v>1</v>
      </c>
      <c r="R13" s="8"/>
    </row>
    <row r="14" spans="1:18" ht="116.5" customHeight="1" x14ac:dyDescent="0.75">
      <c r="A14" s="10" t="str">
        <f>LINK!C213</f>
        <v>Domestic hot water</v>
      </c>
      <c r="B14" s="10" t="str">
        <f>LINK!C270</f>
        <v>DHW-1a</v>
      </c>
      <c r="C14" s="10" t="str">
        <f>LINK!C327</f>
        <v>Control DHW production facilities</v>
      </c>
      <c r="D14" s="10" t="str">
        <f>LINK!C384</f>
        <v>Control of DHW storage charging (with direct electric heating or integrated electric heat pump)</v>
      </c>
      <c r="E14" s="10" t="str">
        <f>LINK!C441</f>
        <v>Automatic control on / off</v>
      </c>
      <c r="F14" s="10" t="str">
        <f>LINK!C498</f>
        <v>Automatic control on / off and scheduled charging enable</v>
      </c>
      <c r="G14" s="10" t="str">
        <f>LINK!C555</f>
        <v>Automatic control on / off and scheduled charging enable and multi-sensor storage management</v>
      </c>
      <c r="H14" s="10" t="str">
        <f>IF('Building Information'!G39="B",LINK!C612,0)</f>
        <v xml:space="preserve">Automatic charging control based on local availability of renewables or information from electricity grid (DR, DSM) </v>
      </c>
      <c r="I14" s="10"/>
      <c r="J14" s="336">
        <v>1</v>
      </c>
      <c r="K14" s="336">
        <v>1</v>
      </c>
      <c r="L14" s="336"/>
      <c r="M14" s="10" t="str">
        <f>LINK!C729</f>
        <v>Only applicable in case of DHW storage with electric heating</v>
      </c>
      <c r="N14" s="336">
        <v>0</v>
      </c>
      <c r="O14" s="7" t="str">
        <f>LINK!C786</f>
        <v>DHW</v>
      </c>
      <c r="P14" s="8">
        <f>Calculation!E16</f>
        <v>1</v>
      </c>
      <c r="Q14" s="8">
        <f>IF('Building Information'!$G$49="","",'Building Information'!$G$49)</f>
        <v>1</v>
      </c>
      <c r="R14" s="8"/>
    </row>
    <row r="15" spans="1:18" ht="93.75" customHeight="1" x14ac:dyDescent="0.75">
      <c r="A15" s="10" t="str">
        <f>LINK!C214</f>
        <v>Domestic hot water</v>
      </c>
      <c r="B15" s="10" t="str">
        <f>LINK!C271</f>
        <v>DHW-1b</v>
      </c>
      <c r="C15" s="10" t="str">
        <f>IF('Building Information'!G39="B",LINK!C328,LINK!C890)</f>
        <v>Control DHW production facilities</v>
      </c>
      <c r="D15" s="10" t="str">
        <f>IF('Building Information'!G39="B",LINK!C385,LINK!C891)</f>
        <v>Control of DHW storage charging (using hot water generation)</v>
      </c>
      <c r="E15" s="10" t="str">
        <f>IF('Building Information'!G39="B",LINK!C442,LINK!C892)</f>
        <v>Automatic control on / off</v>
      </c>
      <c r="F15" s="10" t="str">
        <f>IF('Building Information'!G39="B",LINK!C499,LINK!C893)</f>
        <v>Automatic control on / off and scheduled charging enable</v>
      </c>
      <c r="G15" s="10" t="str">
        <f>IF('Building Information'!G39="B",LINK!C556,LINK!C894)</f>
        <v>Automatic on/off control, scheduled charging enable and demand-based supply temperature control or multi-sensor storage management</v>
      </c>
      <c r="H15" s="10" t="str">
        <f>IF('Building Information'!G39="B",LINK!C613,0)</f>
        <v>DHW production system capable of automatic charging control based on external signals (e.g. from district heating grid)</v>
      </c>
      <c r="I15" s="10"/>
      <c r="J15" s="336">
        <v>1</v>
      </c>
      <c r="K15" s="336">
        <v>1</v>
      </c>
      <c r="L15" s="336"/>
      <c r="M15" s="10" t="str">
        <f>LINK!C730</f>
        <v>Only applicable in case of DHW storage with non-electrical heat  generation</v>
      </c>
      <c r="N15" s="336">
        <v>0</v>
      </c>
      <c r="O15" s="7" t="str">
        <f>LINK!C787</f>
        <v>DHW</v>
      </c>
      <c r="P15" s="8">
        <f>Calculation!E17</f>
        <v>1</v>
      </c>
      <c r="Q15" s="8">
        <f>IF('Building Information'!$G$49="","",'Building Information'!$G$49)</f>
        <v>1</v>
      </c>
      <c r="R15" s="8"/>
    </row>
    <row r="16" spans="1:18" ht="171.75" customHeight="1" x14ac:dyDescent="0.75">
      <c r="A16" s="10" t="str">
        <f>LINK!C215</f>
        <v>Domestic hot water</v>
      </c>
      <c r="B16" s="10" t="str">
        <f>LINK!C272</f>
        <v>DHW-1d</v>
      </c>
      <c r="C16" s="10" t="str">
        <f>LINK!C329</f>
        <v>Control DHW production facilities</v>
      </c>
      <c r="D16" s="10" t="str">
        <f>LINK!C386</f>
        <v>Control of DHW storage charging (with solar collector and supplymentary heat generation)</v>
      </c>
      <c r="E16" s="10" t="str">
        <f>LINK!C443</f>
        <v>Manual selected control of solar energy or heat generation</v>
      </c>
      <c r="F16" s="10" t="str">
        <f>LINK!C500</f>
        <v>Automatic control of solar storage charge (Prio. 1) and supplementary storage charge</v>
      </c>
      <c r="G16" s="10" t="str">
        <f>LINK!C557</f>
        <v>Automatic control of solar storage charge (Prio. 1) and supplementary storage charge and demand-oriented supply or multi-sensor storage management</v>
      </c>
      <c r="H16" s="10" t="str">
        <f>LINK!C614</f>
        <v>Automatic control of solar storage charge (Prio. 1) and supplementary storage charge, demand-oriented supply and return temperature control and multi-sensor storage management</v>
      </c>
      <c r="I16" s="10"/>
      <c r="J16" s="336">
        <v>0</v>
      </c>
      <c r="K16" s="336">
        <v>1</v>
      </c>
      <c r="L16" s="336"/>
      <c r="M16" s="10" t="str">
        <f>LINK!C731</f>
        <v>Only applicable in case of DHW storage with solar collector</v>
      </c>
      <c r="N16" s="336">
        <v>0</v>
      </c>
      <c r="O16" s="7" t="str">
        <f>LINK!C788</f>
        <v>DHW</v>
      </c>
      <c r="P16" s="8">
        <f>Calculation!E18</f>
        <v>1</v>
      </c>
      <c r="Q16" s="8">
        <f>IF('Building Information'!$G$49="","",'Building Information'!$G$49)</f>
        <v>1</v>
      </c>
      <c r="R16" s="8"/>
    </row>
    <row r="17" spans="1:18" ht="103.25" x14ac:dyDescent="0.75">
      <c r="A17" s="10" t="str">
        <f>LINK!C216</f>
        <v>Domestic hot water</v>
      </c>
      <c r="B17" s="10" t="str">
        <f>LINK!C273</f>
        <v>DHW-2b</v>
      </c>
      <c r="C17" s="10" t="str">
        <f>LINK!C330</f>
        <v>Control DHW production facilities</v>
      </c>
      <c r="D17" s="10" t="str">
        <f>LINK!C387</f>
        <v>Sequencing in case of different DHW generators</v>
      </c>
      <c r="E17" s="10" t="str">
        <f>LINK!C444</f>
        <v>Priorities only based on running time</v>
      </c>
      <c r="F17" s="10" t="str">
        <f>LINK!C501</f>
        <v>Control according to fixed priority list: e.g. based on rated energy efficiency</v>
      </c>
      <c r="G17" s="10" t="str">
        <f>LINK!C558</f>
        <v>Control according to dynamic priority list (based on current energy efficiency, carbon emissions and capacity of generators, e.g. solar, geothermal heat, cogeneration plant, fossil fuels)</v>
      </c>
      <c r="H17" s="10" t="str">
        <f>LINK!C615</f>
        <v>Control according to dynamic priority list (based on current AND predicted load, energy efficiency, carbon emissions  and capacity of generators)</v>
      </c>
      <c r="I17" s="10" t="str">
        <f>LINK!C672</f>
        <v>Control according to dynamic priority list (based on current AND predicted load, energy efficiency, carbon emissions, capacity of generators AND external signals from grid)</v>
      </c>
      <c r="J17" s="336">
        <v>0</v>
      </c>
      <c r="K17" s="336">
        <v>1</v>
      </c>
      <c r="L17" s="336"/>
      <c r="M17" s="10" t="str">
        <f>LINK!C732</f>
        <v>Only applicable in case of multiple heat generators, mostly restricted to large buildings</v>
      </c>
      <c r="N17" s="336">
        <v>0</v>
      </c>
      <c r="O17" s="7" t="str">
        <f>LINK!C789</f>
        <v>DHW</v>
      </c>
      <c r="P17" s="8">
        <f>Calculation!E19</f>
        <v>1</v>
      </c>
      <c r="Q17" s="8">
        <f>IF('Building Information'!$G$49="","",'Building Information'!$G$49)</f>
        <v>1</v>
      </c>
      <c r="R17" s="8"/>
    </row>
    <row r="18" spans="1:18" ht="123" customHeight="1" x14ac:dyDescent="0.75">
      <c r="A18" s="10" t="str">
        <f>LINK!C217</f>
        <v>Domestic hot water</v>
      </c>
      <c r="B18" s="10" t="str">
        <f>LINK!C274</f>
        <v>DHW-3</v>
      </c>
      <c r="C18" s="10" t="str">
        <f>LINK!C331</f>
        <v>Information to occupants and facility managers</v>
      </c>
      <c r="D18" s="10" t="str">
        <f>LINK!C388</f>
        <v>Report information regarding domestic hot water performance</v>
      </c>
      <c r="E18" s="10" t="str">
        <f>LINK!C445</f>
        <v>None</v>
      </c>
      <c r="F18" s="10" t="str">
        <f>LINK!C502</f>
        <v>Indication of actual values (e.g. temperatures, submetering energy usage)</v>
      </c>
      <c r="G18" s="10" t="str">
        <f>LINK!C559</f>
        <v>Actual values and historical data</v>
      </c>
      <c r="H18" s="10" t="str">
        <f>LINK!C616</f>
        <v>Performance evaluation including forecasting and/or benchmarking</v>
      </c>
      <c r="I18" s="10" t="str">
        <f>LINK!C673</f>
        <v>Performance evaluation including forecasting and/or benchmarking; also including predictive management and fault detection</v>
      </c>
      <c r="J18" s="336">
        <v>1</v>
      </c>
      <c r="K18" s="336">
        <v>1</v>
      </c>
      <c r="L18" s="336"/>
      <c r="M18" s="10">
        <f>LINK!C733</f>
        <v>0</v>
      </c>
      <c r="N18" s="336">
        <v>1</v>
      </c>
      <c r="O18" s="7" t="str">
        <f>LINK!C790</f>
        <v>DHW</v>
      </c>
      <c r="P18" s="8">
        <f>Calculation!E20</f>
        <v>1</v>
      </c>
      <c r="Q18" s="8">
        <f>IF('Building Information'!$G$49="","",'Building Information'!$G$49)</f>
        <v>1</v>
      </c>
      <c r="R18" s="8"/>
    </row>
    <row r="19" spans="1:18" ht="44.25" x14ac:dyDescent="0.75">
      <c r="A19" s="11" t="str">
        <f>LINK!C218</f>
        <v>Cooling</v>
      </c>
      <c r="B19" s="11" t="str">
        <f>LINK!C275</f>
        <v>C-1a</v>
      </c>
      <c r="C19" s="11" t="str">
        <f>LINK!C332</f>
        <v>Cooling control - demand side</v>
      </c>
      <c r="D19" s="11" t="str">
        <f>LINK!C389</f>
        <v>Cooling emission control</v>
      </c>
      <c r="E19" s="11" t="str">
        <f>LINK!C446</f>
        <v>No automatic control</v>
      </c>
      <c r="F19" s="11" t="str">
        <f>LINK!C503</f>
        <v>Central automatic control</v>
      </c>
      <c r="G19" s="11" t="str">
        <f>LINK!C560</f>
        <v>Individual room control</v>
      </c>
      <c r="H19" s="11" t="str">
        <f>LINK!C617</f>
        <v>Individual room control with communication between controllers and to BACS</v>
      </c>
      <c r="I19" s="11" t="str">
        <f>LINK!C674</f>
        <v>Individual room control with communication and occupancy detection</v>
      </c>
      <c r="J19" s="336">
        <v>1</v>
      </c>
      <c r="K19" s="336">
        <v>1</v>
      </c>
      <c r="L19" s="336"/>
      <c r="M19" s="11" t="str">
        <f>LINK!C734</f>
        <v>Only applicable in case mechanical cooling systems are present</v>
      </c>
      <c r="N19" s="336">
        <v>0</v>
      </c>
      <c r="O19" s="7" t="str">
        <f>LINK!C791</f>
        <v>C</v>
      </c>
      <c r="P19" s="8">
        <f>Calculation!E21</f>
        <v>1</v>
      </c>
      <c r="Q19" s="8">
        <f>IF('Building Information'!$G$50="","",'Building Information'!$G$50)</f>
        <v>0</v>
      </c>
      <c r="R19" s="8"/>
    </row>
    <row r="20" spans="1:18" ht="59" x14ac:dyDescent="0.75">
      <c r="A20" s="11" t="str">
        <f>LINK!C219</f>
        <v>Cooling</v>
      </c>
      <c r="B20" s="11" t="str">
        <f>LINK!C276</f>
        <v>C-1b</v>
      </c>
      <c r="C20" s="11" t="str">
        <f>LINK!C333</f>
        <v>Cooling control - demand side</v>
      </c>
      <c r="D20" s="11" t="str">
        <f>LINK!C390</f>
        <v>Emission control for TABS (cooling mode)</v>
      </c>
      <c r="E20" s="11" t="str">
        <f>LINK!C447</f>
        <v>No automatic control</v>
      </c>
      <c r="F20" s="11" t="str">
        <f>LINK!C504</f>
        <v>Central automatic control</v>
      </c>
      <c r="G20" s="11" t="str">
        <f>LINK!C561</f>
        <v>Advanced central automatic control</v>
      </c>
      <c r="H20" s="11" t="str">
        <f>LINK!C618</f>
        <v>Advanced central automatic control with intermittent operation and/or room temperature feedback control</v>
      </c>
      <c r="I20" s="11"/>
      <c r="J20" s="336">
        <v>0</v>
      </c>
      <c r="K20" s="336">
        <v>1</v>
      </c>
      <c r="L20" s="336"/>
      <c r="M20" s="11" t="str">
        <f>LINK!C735</f>
        <v>Only applicable in case mechanical cooling systems  based on TABS are present</v>
      </c>
      <c r="N20" s="336">
        <v>0</v>
      </c>
      <c r="O20" s="7" t="str">
        <f>LINK!C792</f>
        <v>C</v>
      </c>
      <c r="P20" s="8">
        <f>Calculation!E22</f>
        <v>1</v>
      </c>
      <c r="Q20" s="8">
        <f>IF('Building Information'!$G$50="","",'Building Information'!$G$50)</f>
        <v>0</v>
      </c>
      <c r="R20" s="8"/>
    </row>
    <row r="21" spans="1:18" ht="44.25" x14ac:dyDescent="0.75">
      <c r="A21" s="11" t="str">
        <f>LINK!C220</f>
        <v>Cooling</v>
      </c>
      <c r="B21" s="11" t="str">
        <f>LINK!C277</f>
        <v>C-1c</v>
      </c>
      <c r="C21" s="11" t="str">
        <f>LINK!C334</f>
        <v>Cooling control - demand side</v>
      </c>
      <c r="D21" s="11" t="str">
        <f>LINK!C391</f>
        <v>Control of distribution network chilled water temperature (supply or return)</v>
      </c>
      <c r="E21" s="11" t="str">
        <f>LINK!C448</f>
        <v>Constant temperature control</v>
      </c>
      <c r="F21" s="11" t="str">
        <f>LINK!C505</f>
        <v>Outside temperature compensated control</v>
      </c>
      <c r="G21" s="11" t="str">
        <f>LINK!C562</f>
        <v>Demand based control</v>
      </c>
      <c r="H21" s="11"/>
      <c r="I21" s="11"/>
      <c r="J21" s="336">
        <v>0</v>
      </c>
      <c r="K21" s="336">
        <v>1</v>
      </c>
      <c r="L21" s="336"/>
      <c r="M21" s="11" t="str">
        <f>LINK!C736</f>
        <v>Only applicable in case mechanical cooling systems  with hydronic distribution system are present</v>
      </c>
      <c r="N21" s="336">
        <v>0</v>
      </c>
      <c r="O21" s="7" t="str">
        <f>LINK!C793</f>
        <v>C</v>
      </c>
      <c r="P21" s="8">
        <f>Calculation!E23</f>
        <v>1</v>
      </c>
      <c r="Q21" s="8">
        <f>IF('Building Information'!$G$50="","",'Building Information'!$G$50)</f>
        <v>0</v>
      </c>
      <c r="R21" s="8"/>
    </row>
    <row r="22" spans="1:18" ht="75.75" customHeight="1" x14ac:dyDescent="0.75">
      <c r="A22" s="11" t="str">
        <f>LINK!C221</f>
        <v>Cooling</v>
      </c>
      <c r="B22" s="11" t="str">
        <f>LINK!C278</f>
        <v>C-1d</v>
      </c>
      <c r="C22" s="11" t="str">
        <f>LINK!C335</f>
        <v>Cooling control - demand side</v>
      </c>
      <c r="D22" s="11" t="str">
        <f>LINK!C392</f>
        <v>Control of distribution pumps in networks</v>
      </c>
      <c r="E22" s="11" t="str">
        <f>LINK!C449</f>
        <v>No automatic control</v>
      </c>
      <c r="F22" s="11" t="str">
        <f>LINK!C506</f>
        <v>On off control</v>
      </c>
      <c r="G22" s="11" t="str">
        <f>LINK!C563</f>
        <v>Multi-Stage control</v>
      </c>
      <c r="H22" s="11" t="str">
        <f>LINK!C620</f>
        <v>Variable speed pump control (pump unit (internal) estimations)</v>
      </c>
      <c r="I22" s="11" t="str">
        <f>LINK!C677</f>
        <v>Variable speed pump control (external demand signal)</v>
      </c>
      <c r="J22" s="336">
        <v>0</v>
      </c>
      <c r="K22" s="336">
        <v>1</v>
      </c>
      <c r="L22" s="336"/>
      <c r="M22" s="11" t="str">
        <f>LINK!C737</f>
        <v>Only applicable in case mechanical cooling systems  with hydronic distribution system are present</v>
      </c>
      <c r="N22" s="336">
        <v>0</v>
      </c>
      <c r="O22" s="7" t="str">
        <f>LINK!C794</f>
        <v>C</v>
      </c>
      <c r="P22" s="8">
        <f>Calculation!E24</f>
        <v>1</v>
      </c>
      <c r="Q22" s="8">
        <f>IF('Building Information'!$G$50="","",'Building Information'!$G$50)</f>
        <v>0</v>
      </c>
      <c r="R22" s="8"/>
    </row>
    <row r="23" spans="1:18" ht="81" customHeight="1" x14ac:dyDescent="0.75">
      <c r="A23" s="11" t="str">
        <f>LINK!C222</f>
        <v>Cooling</v>
      </c>
      <c r="B23" s="11" t="str">
        <f>LINK!C279</f>
        <v>C-1f</v>
      </c>
      <c r="C23" s="11" t="str">
        <f>LINK!C336</f>
        <v>Cooling control - demand side</v>
      </c>
      <c r="D23" s="11" t="str">
        <f>LINK!C393</f>
        <v>Interlock: avoiding simultaneous heating and cooling in the same room</v>
      </c>
      <c r="E23" s="11" t="str">
        <f>LINK!C450</f>
        <v>No interlock</v>
      </c>
      <c r="F23" s="11" t="str">
        <f>LINK!C507</f>
        <v>Partial interlock (minimising risk of simultanieus heating and cooling e.g. by sliding setpoints)</v>
      </c>
      <c r="G23" s="11" t="str">
        <f>LINK!C564</f>
        <v>Total interlock (control system ensures no  simultaneous heating and cooling can take place)</v>
      </c>
      <c r="H23" s="11"/>
      <c r="I23" s="11"/>
      <c r="J23" s="336">
        <v>0</v>
      </c>
      <c r="K23" s="336">
        <v>1</v>
      </c>
      <c r="L23" s="336"/>
      <c r="M23" s="11" t="str">
        <f>LINK!C738</f>
        <v>Only applicable in case mechanical cooling systems are present</v>
      </c>
      <c r="N23" s="336">
        <v>1</v>
      </c>
      <c r="O23" s="7" t="str">
        <f>LINK!C795</f>
        <v>C</v>
      </c>
      <c r="P23" s="8">
        <f>Calculation!E25</f>
        <v>1</v>
      </c>
      <c r="Q23" s="8">
        <f>IF('Building Information'!$G$50="","",'Building Information'!$G$50)</f>
        <v>0</v>
      </c>
      <c r="R23" s="8"/>
    </row>
    <row r="24" spans="1:18" ht="44.25" x14ac:dyDescent="0.75">
      <c r="A24" s="11" t="str">
        <f>LINK!C223</f>
        <v>Cooling</v>
      </c>
      <c r="B24" s="11" t="str">
        <f>LINK!C280</f>
        <v>C-1g</v>
      </c>
      <c r="C24" s="11" t="str">
        <f>LINK!C337</f>
        <v>Cooling control - demand side</v>
      </c>
      <c r="D24" s="11" t="str">
        <f>LINK!C394</f>
        <v>Control of Thermal Energy Storage (TES) operation</v>
      </c>
      <c r="E24" s="11" t="str">
        <f>LINK!C451</f>
        <v>Continuous storage operation</v>
      </c>
      <c r="F24" s="11" t="str">
        <f>LINK!C508</f>
        <v>Time-scheduled storage operation</v>
      </c>
      <c r="G24" s="11" t="str">
        <f>LINK!C565</f>
        <v>Load prediction based storage operation</v>
      </c>
      <c r="H24" s="11" t="str">
        <f>LINK!C622</f>
        <v xml:space="preserve">Cold storage capable of flexible control through grid signals (e.g. DSM) </v>
      </c>
      <c r="I24" s="11"/>
      <c r="J24" s="336">
        <v>0</v>
      </c>
      <c r="K24" s="336">
        <v>1</v>
      </c>
      <c r="L24" s="336"/>
      <c r="M24" s="11" t="str">
        <f>LINK!C739</f>
        <v>Only applicable in case mechanical cooling systems are present ánd include TES systems</v>
      </c>
      <c r="N24" s="336">
        <v>0</v>
      </c>
      <c r="O24" s="7" t="str">
        <f>LINK!C796</f>
        <v>C</v>
      </c>
      <c r="P24" s="8">
        <f>Calculation!E26</f>
        <v>1</v>
      </c>
      <c r="Q24" s="8">
        <f>IF('Building Information'!$G$50="","",'Building Information'!$G$50)</f>
        <v>0</v>
      </c>
      <c r="R24" s="8"/>
    </row>
    <row r="25" spans="1:18" ht="73.75" x14ac:dyDescent="0.75">
      <c r="A25" s="11" t="str">
        <f>LINK!C224</f>
        <v>Cooling</v>
      </c>
      <c r="B25" s="11" t="str">
        <f>LINK!C281</f>
        <v>C-2a</v>
      </c>
      <c r="C25" s="11" t="str">
        <f>LINK!C338</f>
        <v>Control cooling production facilities</v>
      </c>
      <c r="D25" s="11" t="str">
        <f>LINK!C395</f>
        <v>Generator control for cooling</v>
      </c>
      <c r="E25" s="11" t="str">
        <f>LINK!C452</f>
        <v>On/Off-control of cooling production</v>
      </c>
      <c r="F25" s="11" t="str">
        <f>LINK!C509</f>
        <v>Multi-stage control of  cooling production capacity depending on the load or demand (e.g. on/off of several compressors)</v>
      </c>
      <c r="G25" s="11" t="str">
        <f>LINK!C566</f>
        <v>Variable control of  cooling production capacity depending on the load or demand (e.g. hot gas bypass, inverter frequency control)</v>
      </c>
      <c r="H25" s="11" t="str">
        <f>LINK!C623</f>
        <v>Variable control of  cooling production capacity depending on the load AND external signals from grid</v>
      </c>
      <c r="I25" s="11"/>
      <c r="J25" s="336">
        <v>1</v>
      </c>
      <c r="K25" s="336">
        <v>1</v>
      </c>
      <c r="L25" s="336"/>
      <c r="M25" s="11" t="str">
        <f>LINK!C740</f>
        <v>Only applicable in case mechanical cooling systems are present</v>
      </c>
      <c r="N25" s="336">
        <v>1</v>
      </c>
      <c r="O25" s="7" t="str">
        <f>LINK!C797</f>
        <v>C</v>
      </c>
      <c r="P25" s="8">
        <f>Calculation!E27</f>
        <v>1</v>
      </c>
      <c r="Q25" s="8">
        <f>IF('Building Information'!$G$50="","",'Building Information'!$G$50)</f>
        <v>0</v>
      </c>
      <c r="R25" s="8"/>
    </row>
    <row r="26" spans="1:18" ht="73.75" x14ac:dyDescent="0.75">
      <c r="A26" s="11" t="str">
        <f>LINK!C225</f>
        <v>Cooling</v>
      </c>
      <c r="B26" s="11" t="str">
        <f>LINK!C282</f>
        <v>C-2b</v>
      </c>
      <c r="C26" s="11" t="str">
        <f>LINK!C339</f>
        <v>Control cooling production facilities</v>
      </c>
      <c r="D26" s="11" t="str">
        <f>LINK!C396</f>
        <v>Sequencing of different cooling generators</v>
      </c>
      <c r="E26" s="11" t="str">
        <f>LINK!C453</f>
        <v>Priorities only based on running times</v>
      </c>
      <c r="F26" s="11" t="str">
        <f>LINK!C510</f>
        <v>Fixed sequencing based on loads only: e.g. depending on the generators characteristics such as absorption chiller vs. centrifugal chiller</v>
      </c>
      <c r="G26" s="11" t="str">
        <f>LINK!C567</f>
        <v>Dynamic priorities based on generator efficiency and characteristics (e.g. availability of free cooling)</v>
      </c>
      <c r="H26" s="11" t="str">
        <f>LINK!C624</f>
        <v>Load prediction based sequencing: the sequence is based on e.g. COP and available power of a device and the predicted required power</v>
      </c>
      <c r="I26" s="11" t="str">
        <f>LINK!C681</f>
        <v>Sequencing based on dynamic priority list, including external signals from grid</v>
      </c>
      <c r="J26" s="336">
        <v>0</v>
      </c>
      <c r="K26" s="336">
        <v>1</v>
      </c>
      <c r="L26" s="336"/>
      <c r="M26" s="11" t="str">
        <f>LINK!C741</f>
        <v>Only applicable in case multiple mechanical cooling systems are present</v>
      </c>
      <c r="N26" s="336">
        <v>0</v>
      </c>
      <c r="O26" s="7" t="str">
        <f>LINK!C798</f>
        <v>C</v>
      </c>
      <c r="P26" s="8">
        <f>Calculation!E28</f>
        <v>1</v>
      </c>
      <c r="Q26" s="8">
        <f>IF('Building Information'!$G$50="","",'Building Information'!$G$50)</f>
        <v>0</v>
      </c>
      <c r="R26" s="8"/>
    </row>
    <row r="27" spans="1:18" ht="88.5" x14ac:dyDescent="0.75">
      <c r="A27" s="11" t="str">
        <f>LINK!C226</f>
        <v>Cooling</v>
      </c>
      <c r="B27" s="11" t="str">
        <f>LINK!C283</f>
        <v>C-3</v>
      </c>
      <c r="C27" s="11" t="str">
        <f>LINK!C340</f>
        <v>Information to occupants and facility managers</v>
      </c>
      <c r="D27" s="11" t="str">
        <f>LINK!C397</f>
        <v>Report information regarding cooling system performance</v>
      </c>
      <c r="E27" s="11" t="str">
        <f>LINK!C454</f>
        <v>None</v>
      </c>
      <c r="F27" s="11" t="str">
        <f>LINK!C511</f>
        <v>Central or remote reporting of current performance KPIs (e.g. temperatures, submetering energy usage)</v>
      </c>
      <c r="G27" s="11" t="str">
        <f>LINK!C568</f>
        <v>Central or remote reporting of current performance KPIs and historical data</v>
      </c>
      <c r="H27" s="11" t="str">
        <f>LINK!C625</f>
        <v>Central or remote reporting of performance evaluation including forecasting and/or benchmarking</v>
      </c>
      <c r="I27" s="11" t="str">
        <f>LINK!C682</f>
        <v>Central or remote reporting of performance evaluation including forecasting and/or benchmarking; also including predictive management and fault detection</v>
      </c>
      <c r="J27" s="336">
        <v>1</v>
      </c>
      <c r="K27" s="336">
        <v>1</v>
      </c>
      <c r="L27" s="336"/>
      <c r="M27" s="11" t="str">
        <f>LINK!C742</f>
        <v>Only applicable in case mechanical cooling systems are present</v>
      </c>
      <c r="N27" s="336">
        <v>1</v>
      </c>
      <c r="O27" s="7" t="str">
        <f>LINK!C799</f>
        <v>C</v>
      </c>
      <c r="P27" s="8">
        <f>Calculation!E29</f>
        <v>1</v>
      </c>
      <c r="Q27" s="8">
        <f>IF('Building Information'!$G$50="","",'Building Information'!$G$50)</f>
        <v>0</v>
      </c>
      <c r="R27" s="8"/>
    </row>
    <row r="28" spans="1:18" ht="73.75" x14ac:dyDescent="0.75">
      <c r="A28" s="11" t="str">
        <f>LINK!C227</f>
        <v>Cooling</v>
      </c>
      <c r="B28" s="11" t="str">
        <f>LINK!C284</f>
        <v>C-4</v>
      </c>
      <c r="C28" s="11" t="str">
        <f>LINK!C341</f>
        <v>Flexibility and grid interaction</v>
      </c>
      <c r="D28" s="11" t="str">
        <f>LINK!C398</f>
        <v>Flexibility and grid interaction</v>
      </c>
      <c r="E28" s="11" t="str">
        <f>LINK!C455</f>
        <v>No automatic control</v>
      </c>
      <c r="F28" s="11" t="str">
        <f>LINK!C512</f>
        <v>Scheduled operation of cooling system</v>
      </c>
      <c r="G28" s="11" t="str">
        <f>LINK!C569</f>
        <v>Self-learning optimal control of cooling system</v>
      </c>
      <c r="H28" s="11" t="str">
        <f>LINK!C626</f>
        <v xml:space="preserve">Cooling system capable of flexible control through grid signals (e.g. DSM) </v>
      </c>
      <c r="I28" s="11" t="str">
        <f>LINK!C683</f>
        <v>Optimized control of  cooling system based on local predictions and grid signals (e.g. through model predictive control)</v>
      </c>
      <c r="J28" s="336">
        <v>1</v>
      </c>
      <c r="K28" s="336">
        <v>1</v>
      </c>
      <c r="L28" s="336"/>
      <c r="M28" s="11" t="str">
        <f>LINK!C743</f>
        <v xml:space="preserve">The inspectability of the nature of the control algorithm would need to be facilitated </v>
      </c>
      <c r="N28" s="336">
        <v>1</v>
      </c>
      <c r="O28" s="7" t="str">
        <f>LINK!C800</f>
        <v>C</v>
      </c>
      <c r="P28" s="8">
        <f>Calculation!E30</f>
        <v>1</v>
      </c>
      <c r="Q28" s="8">
        <f>IF('Building Information'!$G$50="","",'Building Information'!$G$50)</f>
        <v>0</v>
      </c>
      <c r="R28" s="8"/>
    </row>
    <row r="29" spans="1:18" ht="59" x14ac:dyDescent="0.75">
      <c r="A29" s="12" t="str">
        <f>LINK!C228</f>
        <v>Ventilation</v>
      </c>
      <c r="B29" s="12" t="str">
        <f>LINK!C285</f>
        <v>V-1a</v>
      </c>
      <c r="C29" s="12" t="str">
        <f>LINK!C342</f>
        <v>Air flow control</v>
      </c>
      <c r="D29" s="12" t="str">
        <f>LINK!C399</f>
        <v>Supply air flow control at the room level</v>
      </c>
      <c r="E29" s="12" t="str">
        <f>LINK!C456</f>
        <v>No ventilation system or manual control</v>
      </c>
      <c r="F29" s="12" t="str">
        <f>LINK!C513</f>
        <v>Clock control</v>
      </c>
      <c r="G29" s="12" t="str">
        <f>LINK!C570</f>
        <v>Occupancy detection control</v>
      </c>
      <c r="H29" s="12" t="str">
        <f>LINK!C627</f>
        <v>Central Demand Control based on air quality sensors (CO2, VOC, humidity, ...)</v>
      </c>
      <c r="I29" s="12" t="str">
        <f>LINK!C684</f>
        <v>Local Demand Control based on air quality sensors (CO2, VOC,...) with local flow from/to the zone regulated by dampers</v>
      </c>
      <c r="J29" s="336">
        <v>1</v>
      </c>
      <c r="K29" s="336">
        <v>1</v>
      </c>
      <c r="L29" s="336"/>
      <c r="M29" s="12" t="str">
        <f>LINK!C744</f>
        <v>Always to be assessed</v>
      </c>
      <c r="N29" s="336">
        <v>1</v>
      </c>
      <c r="O29" s="7" t="str">
        <f>LINK!C801</f>
        <v>V</v>
      </c>
      <c r="P29" s="8">
        <f>Calculation!E31</f>
        <v>1</v>
      </c>
      <c r="Q29" s="8">
        <f>IF('Building Information'!$G$51="","",'Building Information'!$G$51)</f>
        <v>1</v>
      </c>
      <c r="R29" s="8"/>
    </row>
    <row r="30" spans="1:18" ht="93.75" customHeight="1" x14ac:dyDescent="0.75">
      <c r="A30" s="12" t="str">
        <f>LINK!C229</f>
        <v>Ventilation</v>
      </c>
      <c r="B30" s="12" t="str">
        <f>LINK!C286</f>
        <v>V-1c</v>
      </c>
      <c r="C30" s="12" t="str">
        <f>LINK!C343</f>
        <v>Air flow control</v>
      </c>
      <c r="D30" s="12" t="str">
        <f>LINK!C400</f>
        <v>Air flow or pressure control at the air handler level</v>
      </c>
      <c r="E30" s="12" t="str">
        <f>LINK!C457</f>
        <v>No automatic control: Continuously supplies of air flow for a maximum load of all rooms</v>
      </c>
      <c r="F30" s="12" t="str">
        <f>LINK!C514</f>
        <v>On off time control: Continuously supplies of air flow for a maximum load of all rooms during nominal occupancy time</v>
      </c>
      <c r="G30" s="12" t="str">
        <f>LINK!C571</f>
        <v>Multi-stage control: To reduce the auxiliary energy demand of the fan</v>
      </c>
      <c r="H30" s="12" t="str">
        <f>LINK!C628</f>
        <v>Automatic flow or pressure control without pressure reset: Load dependent supplies of air flow for the demand of all connected rooms.</v>
      </c>
      <c r="I30" s="12" t="str">
        <f>LINK!C685</f>
        <v>Automatic flow or pressure control with pressure reset: Load dependent supplies of air flow for the demand of all connected rooms (for variable air volume systems with VFD).</v>
      </c>
      <c r="J30" s="336">
        <v>0</v>
      </c>
      <c r="K30" s="336">
        <v>1</v>
      </c>
      <c r="L30" s="336"/>
      <c r="M30" s="12" t="str">
        <f>LINK!C745</f>
        <v>Only in case of mechanical ventilation</v>
      </c>
      <c r="N30" s="336">
        <v>0</v>
      </c>
      <c r="O30" s="7" t="str">
        <f>LINK!C802</f>
        <v>V</v>
      </c>
      <c r="P30" s="8">
        <f>Calculation!E32</f>
        <v>1</v>
      </c>
      <c r="Q30" s="8">
        <f>IF('Building Information'!$G$51="","",'Building Information'!$G$51)</f>
        <v>1</v>
      </c>
      <c r="R30" s="8"/>
    </row>
    <row r="31" spans="1:18" ht="59" x14ac:dyDescent="0.75">
      <c r="A31" s="12" t="str">
        <f>LINK!C230</f>
        <v>Ventilation</v>
      </c>
      <c r="B31" s="12" t="str">
        <f>LINK!C287</f>
        <v>V-2c</v>
      </c>
      <c r="C31" s="12" t="str">
        <f>LINK!C344</f>
        <v>Air temperature control</v>
      </c>
      <c r="D31" s="12" t="str">
        <f>LINK!C401</f>
        <v>Heat recovery control:
prevention of overheating</v>
      </c>
      <c r="E31" s="12" t="str">
        <f>LINK!C458</f>
        <v>Without overheating control</v>
      </c>
      <c r="F31" s="12" t="str">
        <f>LINK!C515</f>
        <v>Modulate or bypass heat recovery based on sensors in air exhaust</v>
      </c>
      <c r="G31" s="12" t="str">
        <f>LINK!C572</f>
        <v>Modulate or bypass heat recovery based on multiple room temperature sensors or predictive control</v>
      </c>
      <c r="H31" s="12"/>
      <c r="I31" s="12"/>
      <c r="J31" s="336">
        <v>0</v>
      </c>
      <c r="K31" s="336">
        <v>1</v>
      </c>
      <c r="L31" s="336"/>
      <c r="M31" s="12" t="str">
        <f>LINK!C746</f>
        <v>Only in case of mechanical ventilation with heat recovery</v>
      </c>
      <c r="N31" s="336">
        <v>0</v>
      </c>
      <c r="O31" s="7" t="str">
        <f>LINK!C803</f>
        <v>V</v>
      </c>
      <c r="P31" s="8">
        <f>Calculation!E33</f>
        <v>1</v>
      </c>
      <c r="Q31" s="8">
        <f>IF('Building Information'!$G$51="","",'Building Information'!$G$51)</f>
        <v>1</v>
      </c>
      <c r="R31" s="8"/>
    </row>
    <row r="32" spans="1:18" ht="88.5" x14ac:dyDescent="0.75">
      <c r="A32" s="12" t="str">
        <f>LINK!C231</f>
        <v>Ventilation</v>
      </c>
      <c r="B32" s="12" t="str">
        <f>LINK!C288</f>
        <v>V-2d</v>
      </c>
      <c r="C32" s="12" t="str">
        <f>LINK!C345</f>
        <v>Air temperature control</v>
      </c>
      <c r="D32" s="12" t="str">
        <f>LINK!C402</f>
        <v>Supply air temperature control at the air handling unit level</v>
      </c>
      <c r="E32" s="12" t="str">
        <f>LINK!C459</f>
        <v>No automatic control</v>
      </c>
      <c r="F32" s="12" t="str">
        <f>LINK!C516</f>
        <v>Constant setpoint: A control loop enables to control the supply air_x000D_
temperature, the setpoint is constant and can only be modified by a manual_x000D_
action</v>
      </c>
      <c r="G32" s="12" t="str">
        <f>LINK!C573</f>
        <v>Variable set point with outdoor temperature compensation</v>
      </c>
      <c r="H32" s="12" t="str">
        <f>LINK!C630</f>
        <v>Variable set point with load dependant compensation. A control loop enables to control the supply air temperature. The setpoint is defined as a function of the loads in the room</v>
      </c>
      <c r="I32" s="12"/>
      <c r="J32" s="336">
        <v>0</v>
      </c>
      <c r="K32" s="336">
        <v>1</v>
      </c>
      <c r="L32" s="336"/>
      <c r="M32" s="12" t="str">
        <f>LINK!C747</f>
        <v>Only in case of mechanical ventilation which supplies heating</v>
      </c>
      <c r="N32" s="336">
        <v>0</v>
      </c>
      <c r="O32" s="7" t="str">
        <f>LINK!C804</f>
        <v>V</v>
      </c>
      <c r="P32" s="8">
        <f>Calculation!E34</f>
        <v>1</v>
      </c>
      <c r="Q32" s="8">
        <f>IF('Building Information'!$G$51="","",'Building Information'!$G$51)</f>
        <v>1</v>
      </c>
      <c r="R32" s="8"/>
    </row>
    <row r="33" spans="1:18" ht="147.75" customHeight="1" x14ac:dyDescent="0.75">
      <c r="A33" s="12" t="str">
        <f>LINK!C232</f>
        <v>Ventilation</v>
      </c>
      <c r="B33" s="12" t="str">
        <f>LINK!C289</f>
        <v>V-3</v>
      </c>
      <c r="C33" s="12" t="str">
        <f>LINK!C346</f>
        <v>Free cooling</v>
      </c>
      <c r="D33" s="12" t="str">
        <f>LINK!C403</f>
        <v>Free cooling with mechanical ventilation system</v>
      </c>
      <c r="E33" s="12" t="str">
        <f>LINK!C460</f>
        <v>No automatic control</v>
      </c>
      <c r="F33" s="12" t="str">
        <f>LINK!C517</f>
        <v>Night cooling</v>
      </c>
      <c r="G33" s="12" t="str">
        <f>LINK!C574</f>
        <v>Free cooling: air flows modulated during all periods of time to minimize the amount of mechanical_x000D_
cooling</v>
      </c>
      <c r="H33" s="12" t="str">
        <f>LINK!C631</f>
        <v>H,x- directed control: The amount of outside air and recirculation air are modulated during all periods of time to minimize the amount of mechanical cooling. Calculation is performed on the basis of temperatures and humidity
(enthalpy).</v>
      </c>
      <c r="I33" s="12"/>
      <c r="J33" s="336">
        <v>0</v>
      </c>
      <c r="K33" s="336">
        <v>1</v>
      </c>
      <c r="L33" s="336"/>
      <c r="M33" s="12" t="str">
        <f>LINK!C748</f>
        <v>Only in case of mechanical or hybrid ventilation</v>
      </c>
      <c r="N33" s="336">
        <v>0</v>
      </c>
      <c r="O33" s="7" t="str">
        <f>LINK!C805</f>
        <v>V</v>
      </c>
      <c r="P33" s="8">
        <f>Calculation!E35</f>
        <v>1</v>
      </c>
      <c r="Q33" s="8">
        <f>IF('Building Information'!$G$51="","",'Building Information'!$G$51)</f>
        <v>1</v>
      </c>
      <c r="R33" s="8"/>
    </row>
    <row r="34" spans="1:18" ht="73.75" x14ac:dyDescent="0.75">
      <c r="A34" s="12" t="str">
        <f>LINK!C233</f>
        <v>Ventilation</v>
      </c>
      <c r="B34" s="12" t="str">
        <f>LINK!C290</f>
        <v>V-6</v>
      </c>
      <c r="C34" s="12" t="str">
        <f>LINK!C347</f>
        <v xml:space="preserve">Feedback - Reporting information </v>
      </c>
      <c r="D34" s="12" t="str">
        <f>LINK!C404</f>
        <v>Reporting information regarding IAQ</v>
      </c>
      <c r="E34" s="12" t="str">
        <f>LINK!C461</f>
        <v>None</v>
      </c>
      <c r="F34" s="12" t="str">
        <f>LINK!C518</f>
        <v>Air quality sensors (e.g. CO2) and real time autonomous monitoring</v>
      </c>
      <c r="G34" s="12" t="str">
        <f>LINK!C575</f>
        <v>Real time monitoring &amp; historical information of IAQ available to occupants</v>
      </c>
      <c r="H34" s="12" t="str">
        <f>LINK!C632</f>
        <v>Real time monitoring &amp; historical information of IAQ available to occupants + warning on maintenance needs or occupant actions (e.g. window opening)</v>
      </c>
      <c r="I34" s="12"/>
      <c r="J34" s="336">
        <v>1</v>
      </c>
      <c r="K34" s="336">
        <v>1</v>
      </c>
      <c r="L34" s="336"/>
      <c r="M34" s="12" t="str">
        <f>LINK!C749</f>
        <v>Always to be assessed</v>
      </c>
      <c r="N34" s="336">
        <v>1</v>
      </c>
      <c r="O34" s="7" t="str">
        <f>LINK!C806</f>
        <v>V</v>
      </c>
      <c r="P34" s="8">
        <f>Calculation!E36</f>
        <v>1</v>
      </c>
      <c r="Q34" s="8">
        <f>IF('Building Information'!$G$51="","",'Building Information'!$G$51)</f>
        <v>1</v>
      </c>
      <c r="R34" s="8"/>
    </row>
    <row r="35" spans="1:18" ht="29.5" x14ac:dyDescent="0.75">
      <c r="A35" s="13" t="str">
        <f>LINK!C234</f>
        <v>Lighting</v>
      </c>
      <c r="B35" s="13" t="str">
        <f>LINK!C291</f>
        <v>L-1a</v>
      </c>
      <c r="C35" s="13" t="str">
        <f>LINK!C348</f>
        <v>Artificial lighting control</v>
      </c>
      <c r="D35" s="13" t="str">
        <f>LINK!C405</f>
        <v>Occupancy control for indoor lighting</v>
      </c>
      <c r="E35" s="13" t="str">
        <f>LINK!C462</f>
        <v>Manual on/off switch</v>
      </c>
      <c r="F35" s="13" t="str">
        <f>LINK!C519</f>
        <v>Manual on/off switch + additional sweeping extinction signal</v>
      </c>
      <c r="G35" s="13" t="str">
        <f>LINK!C576</f>
        <v>Automatic detection (auto on / dimmed or auto off)</v>
      </c>
      <c r="H35" s="13" t="str">
        <f>LINK!C633</f>
        <v>Automatic detection (manual on / dimmed or auto off)</v>
      </c>
      <c r="I35" s="13"/>
      <c r="J35" s="336">
        <v>1</v>
      </c>
      <c r="K35" s="336">
        <v>1</v>
      </c>
      <c r="L35" s="336"/>
      <c r="M35" s="13" t="str">
        <f>LINK!C750</f>
        <v>Always to be assessed</v>
      </c>
      <c r="N35" s="336">
        <v>1</v>
      </c>
      <c r="O35" s="7" t="str">
        <f>LINK!C807</f>
        <v>L</v>
      </c>
      <c r="P35" s="8">
        <f>Calculation!E37</f>
        <v>1</v>
      </c>
      <c r="Q35" s="8">
        <f>IF('Building Information'!$G$52="","",'Building Information'!$G$52)</f>
        <v>1</v>
      </c>
      <c r="R35" s="8"/>
    </row>
    <row r="36" spans="1:18" ht="109.5" customHeight="1" x14ac:dyDescent="0.75">
      <c r="A36" s="13" t="str">
        <f>LINK!C235</f>
        <v>Lighting</v>
      </c>
      <c r="B36" s="13" t="str">
        <f>LINK!C292</f>
        <v>L-2</v>
      </c>
      <c r="C36" s="13" t="str">
        <f>LINK!C349</f>
        <v>Control artificial lighting power based on daylight levels</v>
      </c>
      <c r="D36" s="13" t="str">
        <f>LINK!C406</f>
        <v>Control artificial lighting power based on daylight levels</v>
      </c>
      <c r="E36" s="13" t="str">
        <f>LINK!C463</f>
        <v>Manual (central)</v>
      </c>
      <c r="F36" s="13" t="str">
        <f>LINK!C520</f>
        <v>Manual (per room / zone)</v>
      </c>
      <c r="G36" s="13" t="str">
        <f>LINK!C577</f>
        <v>Automatic switching</v>
      </c>
      <c r="H36" s="13" t="str">
        <f>LINK!C634</f>
        <v>Automatic dimming</v>
      </c>
      <c r="I36" s="13" t="str">
        <f>LINK!C691</f>
        <v>Automatic dimming including scene-based light control (during time intervals, dynamic and
adapted lighting scenes are set, for example, in terms of
illuminance level, different correlated colour temperature (CCT)
and the possibility to change the light distribution within the space
according to e. g. design, human needs, visual tasks)</v>
      </c>
      <c r="J36" s="336">
        <v>0</v>
      </c>
      <c r="K36" s="336">
        <v>1</v>
      </c>
      <c r="L36" s="336"/>
      <c r="M36" s="13" t="str">
        <f>LINK!C751</f>
        <v>Always to be assessed</v>
      </c>
      <c r="N36" s="336">
        <v>1</v>
      </c>
      <c r="O36" s="7" t="str">
        <f>LINK!C808</f>
        <v>L</v>
      </c>
      <c r="P36" s="8">
        <f>Calculation!E38</f>
        <v>1</v>
      </c>
      <c r="Q36" s="8">
        <f>IF('Building Information'!$G$52="","",'Building Information'!$G$52)</f>
        <v>1</v>
      </c>
      <c r="R36" s="8"/>
    </row>
    <row r="37" spans="1:18" ht="44.25" x14ac:dyDescent="0.75">
      <c r="A37" s="14" t="str">
        <f>LINK!C236</f>
        <v>Dynamic building envelope</v>
      </c>
      <c r="B37" s="14" t="str">
        <f>LINK!C293</f>
        <v>DE-1</v>
      </c>
      <c r="C37" s="14" t="str">
        <f>LINK!C350</f>
        <v>Window control</v>
      </c>
      <c r="D37" s="14" t="str">
        <f>LINK!C407</f>
        <v>Window solar shading control</v>
      </c>
      <c r="E37" s="14" t="str">
        <f>LINK!C464</f>
        <v>No sun shading or only manual operation</v>
      </c>
      <c r="F37" s="14" t="str">
        <f>LINK!C521</f>
        <v>Motorized operation with manual control</v>
      </c>
      <c r="G37" s="14" t="str">
        <f>LINK!C578</f>
        <v>Motorized operation with automatic control based on sensor data</v>
      </c>
      <c r="H37" s="14" t="str">
        <f>LINK!C635</f>
        <v>Combined light/blind/HVAC control</v>
      </c>
      <c r="I37" s="14" t="str">
        <f>LINK!C692</f>
        <v>Predictive blind control (e.g. based on weather forecast)</v>
      </c>
      <c r="J37" s="336">
        <v>1</v>
      </c>
      <c r="K37" s="336">
        <v>1</v>
      </c>
      <c r="L37" s="336"/>
      <c r="M37" s="14" t="str">
        <f>LINK!C752</f>
        <v>Only applicable in case movable shades, screens or blinds are present</v>
      </c>
      <c r="N37" s="336">
        <v>0</v>
      </c>
      <c r="O37" s="7" t="str">
        <f>LINK!C809</f>
        <v>DE</v>
      </c>
      <c r="P37" s="8">
        <f>Calculation!E39</f>
        <v>1</v>
      </c>
      <c r="Q37" s="8">
        <f>IF('Building Information'!$G$53="","",'Building Information'!$G$53)</f>
        <v>1</v>
      </c>
      <c r="R37" s="8"/>
    </row>
    <row r="38" spans="1:18" ht="44.25" x14ac:dyDescent="0.75">
      <c r="A38" s="14" t="str">
        <f>LINK!C237</f>
        <v>Dynamic building envelope</v>
      </c>
      <c r="B38" s="14" t="str">
        <f>LINK!C294</f>
        <v>DE-2</v>
      </c>
      <c r="C38" s="14" t="str">
        <f>LINK!C351</f>
        <v>Window control</v>
      </c>
      <c r="D38" s="14" t="str">
        <f>LINK!C408</f>
        <v>Window open/closed control, combined with HVAC system</v>
      </c>
      <c r="E38" s="14" t="str">
        <f>LINK!C465</f>
        <v>Manual operation or only fixed windows</v>
      </c>
      <c r="F38" s="14" t="str">
        <f>LINK!C522</f>
        <v>Open/closed detection to shut down heating or cooling systems</v>
      </c>
      <c r="G38" s="14" t="str">
        <f>LINK!C579</f>
        <v>Level 1 + Automised mechanical window opening based on room sensor data</v>
      </c>
      <c r="H38" s="14" t="str">
        <f>LINK!C636</f>
        <v>Level 2 + Centralized coordination of operable windows, e.g. to control free natural night cooling</v>
      </c>
      <c r="I38" s="14"/>
      <c r="J38" s="336">
        <v>0</v>
      </c>
      <c r="K38" s="336">
        <v>1</v>
      </c>
      <c r="L38" s="336"/>
      <c r="M38" s="14">
        <f>LINK!C753</f>
        <v>0</v>
      </c>
      <c r="N38" s="336">
        <v>1</v>
      </c>
      <c r="O38" s="7" t="str">
        <f>LINK!C810</f>
        <v>DE</v>
      </c>
      <c r="P38" s="8">
        <f>Calculation!E40</f>
        <v>1</v>
      </c>
      <c r="Q38" s="8">
        <f>IF('Building Information'!$G$53="","",'Building Information'!$G$53)</f>
        <v>1</v>
      </c>
      <c r="R38" s="8"/>
    </row>
    <row r="39" spans="1:18" ht="73.75" x14ac:dyDescent="0.75">
      <c r="A39" s="14" t="str">
        <f>LINK!C238</f>
        <v>Dynamic building envelope</v>
      </c>
      <c r="B39" s="14" t="str">
        <f>LINK!C295</f>
        <v>DE-4</v>
      </c>
      <c r="C39" s="14" t="str">
        <f>LINK!C352</f>
        <v xml:space="preserve">Feedback - Reporting information </v>
      </c>
      <c r="D39" s="14" t="str">
        <f>LINK!C409</f>
        <v>Reporting information regarding performance of dynamic building envelope systems</v>
      </c>
      <c r="E39" s="14" t="str">
        <f>LINK!C466</f>
        <v>No reporting</v>
      </c>
      <c r="F39" s="14" t="str">
        <f>LINK!C523</f>
        <v>Position of each product &amp; fault detection</v>
      </c>
      <c r="G39" s="14" t="str">
        <f>LINK!C580</f>
        <v>Position of each product, fault detection &amp; predictive maintenance</v>
      </c>
      <c r="H39" s="14" t="str">
        <f>LINK!C637</f>
        <v>Position of each product, fault detection, predictive maintenance, real-time sensor data (wind, lux, temperature…)</v>
      </c>
      <c r="I39" s="14" t="str">
        <f>LINK!C694</f>
        <v>Position of each product, fault detection, predictive maintenance, real-time &amp; historical sensor data (wind, lux, temperature…)</v>
      </c>
      <c r="J39" s="336">
        <v>1</v>
      </c>
      <c r="K39" s="336">
        <v>1</v>
      </c>
      <c r="L39" s="336"/>
      <c r="M39" s="14" t="str">
        <f>LINK!C754</f>
        <v>Only applicable in case movable shades, screens or blinds are present</v>
      </c>
      <c r="N39" s="336">
        <v>0</v>
      </c>
      <c r="O39" s="7" t="str">
        <f>LINK!C811</f>
        <v>DE</v>
      </c>
      <c r="P39" s="8">
        <f>Calculation!E41</f>
        <v>1</v>
      </c>
      <c r="Q39" s="8">
        <f>IF('Building Information'!$G$53="","",'Building Information'!$G$53)</f>
        <v>1</v>
      </c>
      <c r="R39" s="8"/>
    </row>
    <row r="40" spans="1:18" ht="73.75" x14ac:dyDescent="0.75">
      <c r="A40" s="15" t="str">
        <f>LINK!C239</f>
        <v>Electricity</v>
      </c>
      <c r="B40" s="15" t="str">
        <f>LINK!C296</f>
        <v>E-2</v>
      </c>
      <c r="C40" s="15" t="str">
        <f>LINK!C353</f>
        <v xml:space="preserve">Feedback - Reporting information </v>
      </c>
      <c r="D40" s="15" t="str">
        <f>LINK!C410</f>
        <v>Reporting information regarding local electricity generation</v>
      </c>
      <c r="E40" s="15" t="str">
        <f>LINK!C467</f>
        <v>None</v>
      </c>
      <c r="F40" s="15" t="str">
        <f>LINK!C524</f>
        <v>Current generation data available</v>
      </c>
      <c r="G40" s="15" t="str">
        <f>LINK!C581</f>
        <v>Actual values and historical data</v>
      </c>
      <c r="H40" s="15" t="str">
        <f>LINK!C638</f>
        <v>Performance evaluation including forecasting and/or benchmarking</v>
      </c>
      <c r="I40" s="15" t="str">
        <f>LINK!C695</f>
        <v>Performance evaluation including forecasting and/or benchmarking; also including predictive management and fault detection</v>
      </c>
      <c r="J40" s="336">
        <v>1</v>
      </c>
      <c r="K40" s="336">
        <v>1</v>
      </c>
      <c r="L40" s="336"/>
      <c r="M40" s="15" t="str">
        <f>LINK!C755</f>
        <v>Only applicable in case of local energy generation</v>
      </c>
      <c r="N40" s="336">
        <v>0</v>
      </c>
      <c r="O40" s="7" t="str">
        <f>LINK!C812</f>
        <v>E</v>
      </c>
      <c r="P40" s="8">
        <f>Calculation!E42</f>
        <v>1</v>
      </c>
      <c r="Q40" s="8">
        <f>IF('Building Information'!$G$54="","",'Building Information'!$G$54)</f>
        <v>1</v>
      </c>
      <c r="R40" s="8"/>
    </row>
    <row r="41" spans="1:18" ht="105.75" customHeight="1" x14ac:dyDescent="0.75">
      <c r="A41" s="15" t="str">
        <f>LINK!C240</f>
        <v>Electricity</v>
      </c>
      <c r="B41" s="15" t="str">
        <f>LINK!C297</f>
        <v>E-3</v>
      </c>
      <c r="C41" s="15" t="str">
        <f>LINK!C354</f>
        <v>DER - Storage</v>
      </c>
      <c r="D41" s="15" t="str">
        <f>LINK!C411</f>
        <v>Storage of (locally generated) electricity</v>
      </c>
      <c r="E41" s="15" t="str">
        <f>LINK!C468</f>
        <v>None</v>
      </c>
      <c r="F41" s="15" t="str">
        <f>LINK!C525</f>
        <v>On site storage of electricity (e.g. electric battery)</v>
      </c>
      <c r="G41" s="15" t="str">
        <f>LINK!C582</f>
        <v>On site storage of energy (e.g. electric battery or thermal storage) with controller based on grid signals</v>
      </c>
      <c r="H41" s="15" t="str">
        <f>LINK!C639</f>
        <v>On site storage of energy (e.g. electric battery or thermal storage) with controller optimising the use of locally generated electricity</v>
      </c>
      <c r="I41" s="15" t="str">
        <f>LINK!C696</f>
        <v>On site storage of energy (e.g. electric battery or thermal storage) with controller optimising the use of locally generated electricity and possibility to feed back into the grid</v>
      </c>
      <c r="J41" s="336">
        <v>1</v>
      </c>
      <c r="K41" s="336">
        <v>1</v>
      </c>
      <c r="L41" s="336"/>
      <c r="M41" s="15" t="str">
        <f>LINK!C756</f>
        <v>Only applicable in case of local energy generation</v>
      </c>
      <c r="N41" s="336">
        <v>0</v>
      </c>
      <c r="O41" s="7" t="str">
        <f>LINK!C813</f>
        <v>E</v>
      </c>
      <c r="P41" s="8">
        <f>Calculation!E43</f>
        <v>1</v>
      </c>
      <c r="Q41" s="8">
        <f>IF('Building Information'!$G$54="","",'Building Information'!$G$54)</f>
        <v>1</v>
      </c>
      <c r="R41" s="8"/>
    </row>
    <row r="42" spans="1:18" ht="73.75" x14ac:dyDescent="0.75">
      <c r="A42" s="15" t="str">
        <f>LINK!C241</f>
        <v>Electricity</v>
      </c>
      <c r="B42" s="15" t="str">
        <f>LINK!C298</f>
        <v>E-4</v>
      </c>
      <c r="C42" s="15" t="str">
        <f>LINK!C355</f>
        <v>DER- Optimization</v>
      </c>
      <c r="D42" s="15" t="str">
        <f>LINK!C412</f>
        <v>Optimizing self-consumption of locally generated electricity</v>
      </c>
      <c r="E42" s="15" t="str">
        <f>LINK!C469</f>
        <v>None</v>
      </c>
      <c r="F42" s="15" t="str">
        <f>LINK!C526</f>
        <v>Scheduling electricity consumption (plug loads, white goods, etc.)</v>
      </c>
      <c r="G42" s="15" t="str">
        <f>LINK!C583</f>
        <v>Automated management of local electricity consumption based on current renewable energy availability</v>
      </c>
      <c r="H42" s="15" t="str">
        <f>LINK!C640</f>
        <v>Automated management of local electricity consumption based on current and predicted energy needs and renewable energy availability</v>
      </c>
      <c r="I42" s="15"/>
      <c r="J42" s="336">
        <v>0</v>
      </c>
      <c r="K42" s="336">
        <v>1</v>
      </c>
      <c r="L42" s="336"/>
      <c r="M42" s="15" t="str">
        <f>LINK!C757</f>
        <v>Only applicable in case of local energy generation</v>
      </c>
      <c r="N42" s="336">
        <v>0</v>
      </c>
      <c r="O42" s="7" t="str">
        <f>LINK!C814</f>
        <v>E</v>
      </c>
      <c r="P42" s="8">
        <f>Calculation!E44</f>
        <v>1</v>
      </c>
      <c r="Q42" s="8">
        <f>IF('Building Information'!$G$54="","",'Building Information'!$G$54)</f>
        <v>1</v>
      </c>
      <c r="R42" s="8"/>
    </row>
    <row r="43" spans="1:18" ht="73.75" x14ac:dyDescent="0.75">
      <c r="A43" s="15" t="str">
        <f>LINK!C242</f>
        <v>Electricity</v>
      </c>
      <c r="B43" s="15" t="str">
        <f>LINK!C299</f>
        <v>E-5</v>
      </c>
      <c r="C43" s="15" t="str">
        <f>LINK!C356</f>
        <v>DER - Generation Control</v>
      </c>
      <c r="D43" s="15" t="str">
        <f>LINK!C413</f>
        <v>Control of combined heat and power plant (CHP)</v>
      </c>
      <c r="E43" s="15" t="str">
        <f>LINK!C470</f>
        <v>CHP control based on scheduled runtime management and/or current heat energy demand</v>
      </c>
      <c r="F43" s="15" t="str">
        <f>LINK!C527</f>
        <v>CHP runtime control influenced by the fluctuating availability of RES; overproduction will be fed into the grid</v>
      </c>
      <c r="G43" s="15" t="str">
        <f>LINK!C584</f>
        <v>CHP runtime control influenced by the fluctuating availability of RES and grid signals; dynamic charging and runtime control to optimise self-consumption of renewables</v>
      </c>
      <c r="H43" s="15"/>
      <c r="I43" s="15"/>
      <c r="J43" s="336">
        <v>0</v>
      </c>
      <c r="K43" s="336">
        <v>1</v>
      </c>
      <c r="L43" s="336"/>
      <c r="M43" s="15" t="str">
        <f>LINK!C758</f>
        <v>Only applicable in case of CHP</v>
      </c>
      <c r="N43" s="336">
        <v>0</v>
      </c>
      <c r="O43" s="7" t="str">
        <f>LINK!C815</f>
        <v>E</v>
      </c>
      <c r="P43" s="8">
        <f>Calculation!E45</f>
        <v>1</v>
      </c>
      <c r="Q43" s="8">
        <f>IF('Building Information'!$G$54="","",'Building Information'!$G$54)</f>
        <v>1</v>
      </c>
      <c r="R43" s="8"/>
    </row>
    <row r="44" spans="1:18" ht="73.75" x14ac:dyDescent="0.75">
      <c r="A44" s="15" t="str">
        <f>LINK!C243</f>
        <v>Electricity</v>
      </c>
      <c r="B44" s="15" t="str">
        <f>LINK!C300</f>
        <v>E-8</v>
      </c>
      <c r="C44" s="15" t="str">
        <f>LINK!C357</f>
        <v>DSM- Storage</v>
      </c>
      <c r="D44" s="15" t="str">
        <f>LINK!C414</f>
        <v>Support of (micro)grid operation modes</v>
      </c>
      <c r="E44" s="15" t="str">
        <f>LINK!C471</f>
        <v>None</v>
      </c>
      <c r="F44" s="15" t="str">
        <f>LINK!C528</f>
        <v>Automated management of (building-level) electricity consumption based on grid signals</v>
      </c>
      <c r="G44" s="15" t="str">
        <f>LINK!C585</f>
        <v>Automated management of (building-level) electricity consumption and electricity supply to neighbouring buildings (microgrid) or grid</v>
      </c>
      <c r="H44" s="15" t="str">
        <f>LINK!C642</f>
        <v>Automated management of (building-level) electricity consumption and supply, with potential to continue limited off-grid operation (island mode)</v>
      </c>
      <c r="I44" s="15"/>
      <c r="J44" s="336">
        <v>0</v>
      </c>
      <c r="K44" s="336">
        <v>1</v>
      </c>
      <c r="L44" s="336"/>
      <c r="M44" s="15" t="str">
        <f>LINK!C759</f>
        <v>Only applicable in case of local energy storage</v>
      </c>
      <c r="N44" s="336">
        <v>0</v>
      </c>
      <c r="O44" s="7" t="str">
        <f>LINK!C816</f>
        <v>E</v>
      </c>
      <c r="P44" s="8">
        <f>Calculation!E46</f>
        <v>1</v>
      </c>
      <c r="Q44" s="8">
        <f>IF('Building Information'!$G$54="","",'Building Information'!$G$54)</f>
        <v>1</v>
      </c>
      <c r="R44" s="8"/>
    </row>
    <row r="45" spans="1:18" ht="83.5" customHeight="1" x14ac:dyDescent="0.75">
      <c r="A45" s="15" t="str">
        <f>LINK!C244</f>
        <v>Electricity</v>
      </c>
      <c r="B45" s="15" t="str">
        <f>LINK!C301</f>
        <v>E-11</v>
      </c>
      <c r="C45" s="15" t="str">
        <f>LINK!C358</f>
        <v xml:space="preserve">Feedback - Reporting information </v>
      </c>
      <c r="D45" s="15" t="str">
        <f>LINK!C415</f>
        <v>Reporting information regarding energy storage</v>
      </c>
      <c r="E45" s="15" t="str">
        <f>LINK!C472</f>
        <v>None</v>
      </c>
      <c r="F45" s="15" t="str">
        <f>LINK!C529</f>
        <v>Current state of charge (SOC) data available</v>
      </c>
      <c r="G45" s="15" t="str">
        <f>LINK!C586</f>
        <v>Actual values and historical data</v>
      </c>
      <c r="H45" s="15" t="str">
        <f>LINK!C643</f>
        <v>Performance evaluation including forecasting and/or benchmarking</v>
      </c>
      <c r="I45" s="15" t="str">
        <f>LINK!C700</f>
        <v>Performance evaluation including forecasting and/or benchmarking; also including predictive management and fault detection</v>
      </c>
      <c r="J45" s="336">
        <v>1</v>
      </c>
      <c r="K45" s="336">
        <v>1</v>
      </c>
      <c r="L45" s="336"/>
      <c r="M45" s="15" t="str">
        <f>LINK!C760</f>
        <v>Only applicable in case of local energy storage</v>
      </c>
      <c r="N45" s="336">
        <v>0</v>
      </c>
      <c r="O45" s="7" t="str">
        <f>LINK!C817</f>
        <v>E</v>
      </c>
      <c r="P45" s="8">
        <f>Calculation!E47</f>
        <v>1</v>
      </c>
      <c r="Q45" s="8">
        <f>IF('Building Information'!$G$54="","",'Building Information'!$G$54)</f>
        <v>1</v>
      </c>
      <c r="R45" s="8"/>
    </row>
    <row r="46" spans="1:18" ht="138.75" customHeight="1" x14ac:dyDescent="0.75">
      <c r="A46" s="15" t="str">
        <f>LINK!C245</f>
        <v>Electricity</v>
      </c>
      <c r="B46" s="15" t="str">
        <f>LINK!C302</f>
        <v>E-12</v>
      </c>
      <c r="C46" s="15" t="str">
        <f>LINK!C359</f>
        <v xml:space="preserve">Feedback - Reporting information </v>
      </c>
      <c r="D46" s="15" t="str">
        <f>LINK!C416</f>
        <v>Reporting information regarding electricity consumption</v>
      </c>
      <c r="E46" s="15" t="str">
        <f>LINK!C473</f>
        <v>None</v>
      </c>
      <c r="F46" s="15" t="str">
        <f>LINK!C530</f>
        <v>reporting on current electricity consumption on building level</v>
      </c>
      <c r="G46" s="15" t="str">
        <f>LINK!C587</f>
        <v>real-time feedback or benchmarking on building level</v>
      </c>
      <c r="H46" s="15" t="str">
        <f>LINK!C644</f>
        <v>real-time feedback or benchmarking on appliance level</v>
      </c>
      <c r="I46" s="15" t="str">
        <f>LINK!C701</f>
        <v>real-time feedback or benchmarking on appliance level with automated personalized recommendations</v>
      </c>
      <c r="J46" s="336">
        <v>1</v>
      </c>
      <c r="K46" s="336">
        <v>1</v>
      </c>
      <c r="L46" s="336"/>
      <c r="M46" s="15" t="str">
        <f>LINK!C761</f>
        <v>Always to be assessed</v>
      </c>
      <c r="N46" s="336">
        <v>1</v>
      </c>
      <c r="O46" s="7" t="str">
        <f>LINK!C818</f>
        <v>E</v>
      </c>
      <c r="P46" s="8">
        <f>Calculation!E48</f>
        <v>1</v>
      </c>
      <c r="Q46" s="8">
        <f>IF('Building Information'!$G$54="","",'Building Information'!$G$54)</f>
        <v>1</v>
      </c>
      <c r="R46" s="8"/>
    </row>
    <row r="47" spans="1:18" ht="29.5" x14ac:dyDescent="0.75">
      <c r="A47" s="16" t="str">
        <f>LINK!C246</f>
        <v>Electric vehicle charging</v>
      </c>
      <c r="B47" s="16" t="str">
        <f>LINK!C303</f>
        <v>EV-15</v>
      </c>
      <c r="C47" s="16" t="str">
        <f>LINK!C360</f>
        <v>EV Charging</v>
      </c>
      <c r="D47" s="16" t="str">
        <f>LINK!C417</f>
        <v>EV Charging Capacity</v>
      </c>
      <c r="E47" s="16" t="str">
        <f>LINK!C474</f>
        <v>not present</v>
      </c>
      <c r="F47" s="16" t="str">
        <f>LINK!C531</f>
        <v>ducting (or simple power plug) available</v>
      </c>
      <c r="G47" s="16" t="str">
        <f>LINK!C588</f>
        <v>0-9% of parking spaces has recharging points</v>
      </c>
      <c r="H47" s="16" t="str">
        <f>LINK!C645</f>
        <v>10-50% or parking spaces has recharging point</v>
      </c>
      <c r="I47" s="16" t="str">
        <f>LINK!C702</f>
        <v>&gt;50% of parking spaces has recharging point</v>
      </c>
      <c r="J47" s="336">
        <v>1</v>
      </c>
      <c r="K47" s="336">
        <v>1</v>
      </c>
      <c r="L47" s="336"/>
      <c r="M47" s="16" t="str">
        <f>LINK!C762</f>
        <v>Only to be assessed if parking spots available on site</v>
      </c>
      <c r="N47" s="336">
        <v>0</v>
      </c>
      <c r="O47" s="7" t="str">
        <f>LINK!C819</f>
        <v>EV</v>
      </c>
      <c r="P47" s="8">
        <f>Calculation!E49</f>
        <v>1</v>
      </c>
      <c r="Q47" s="8">
        <f>IF('Building Information'!$G$55="","",'Building Information'!$G$55)</f>
        <v>0</v>
      </c>
      <c r="R47" s="8"/>
    </row>
    <row r="48" spans="1:18" ht="40.5" customHeight="1" x14ac:dyDescent="0.75">
      <c r="A48" s="16" t="str">
        <f>LINK!C247</f>
        <v>Electric vehicle charging</v>
      </c>
      <c r="B48" s="16" t="str">
        <f>LINK!C304</f>
        <v>EV-16</v>
      </c>
      <c r="C48" s="16" t="str">
        <f>LINK!C361</f>
        <v>EV Charging - Grid</v>
      </c>
      <c r="D48" s="16" t="str">
        <f>LINK!C418</f>
        <v>EV Charging Grid balancing</v>
      </c>
      <c r="E48" s="16" t="str">
        <f>LINK!C475</f>
        <v>Not present (uncontrolled charging)</v>
      </c>
      <c r="F48" s="16" t="str">
        <f>LINK!C532</f>
        <v>1-way controlled charging (e.g. including desired departure time and grid signals for optimization)</v>
      </c>
      <c r="G48" s="16" t="str">
        <f>LINK!C589</f>
        <v>2-way controlled charging (e.g. including desired departure time and grid signals for optimization)</v>
      </c>
      <c r="H48" s="16"/>
      <c r="I48" s="16"/>
      <c r="J48" s="336">
        <v>1</v>
      </c>
      <c r="K48" s="336">
        <v>1</v>
      </c>
      <c r="L48" s="336"/>
      <c r="M48" s="16" t="str">
        <f>LINK!C763</f>
        <v>Only to be assessed if EV charging available on site</v>
      </c>
      <c r="N48" s="336">
        <v>0</v>
      </c>
      <c r="O48" s="7" t="str">
        <f>LINK!C820</f>
        <v>EV</v>
      </c>
      <c r="P48" s="8">
        <f>Calculation!E50</f>
        <v>1</v>
      </c>
      <c r="Q48" s="8">
        <f>IF('Building Information'!$G$55="","",'Building Information'!$G$55)</f>
        <v>0</v>
      </c>
      <c r="R48" s="8"/>
    </row>
    <row r="49" spans="1:18" ht="88.5" x14ac:dyDescent="0.75">
      <c r="A49" s="16" t="str">
        <f>LINK!C248</f>
        <v>Electric vehicle charging</v>
      </c>
      <c r="B49" s="16" t="str">
        <f>LINK!C305</f>
        <v>EV-17</v>
      </c>
      <c r="C49" s="16" t="str">
        <f>LINK!C362</f>
        <v>EV Charging - connectivity</v>
      </c>
      <c r="D49" s="16" t="str">
        <f>LINK!C419</f>
        <v>EV charging information and connectivity</v>
      </c>
      <c r="E49" s="16" t="str">
        <f>LINK!C476</f>
        <v>No information available</v>
      </c>
      <c r="F49" s="16" t="str">
        <f>LINK!C533</f>
        <v>Reporting information on EV charging status to occupant</v>
      </c>
      <c r="G49" s="16" t="str">
        <f>LINK!C590</f>
        <v>Reporting information on EV charging status to occupant AND automatic identification and authorizition of the driver to the charging station (ISO 15118 compliant)</v>
      </c>
      <c r="H49" s="16"/>
      <c r="I49" s="16"/>
      <c r="J49" s="336">
        <v>1</v>
      </c>
      <c r="K49" s="336">
        <v>1</v>
      </c>
      <c r="L49" s="336"/>
      <c r="M49" s="16" t="str">
        <f>LINK!C764</f>
        <v>Only to be assessed if EV charging available on site</v>
      </c>
      <c r="N49" s="336">
        <v>0</v>
      </c>
      <c r="O49" s="7" t="str">
        <f>LINK!C821</f>
        <v>EV</v>
      </c>
      <c r="P49" s="8">
        <f>Calculation!E51</f>
        <v>1</v>
      </c>
      <c r="Q49" s="8">
        <f>IF('Building Information'!$G$55="","",'Building Information'!$G$55)</f>
        <v>0</v>
      </c>
      <c r="R49" s="8"/>
    </row>
    <row r="50" spans="1:18" ht="44.25" x14ac:dyDescent="0.75">
      <c r="A50" s="17" t="str">
        <f>LINK!C249</f>
        <v>Monitoring and control</v>
      </c>
      <c r="B50" s="17" t="str">
        <f>LINK!C306</f>
        <v>MC-3</v>
      </c>
      <c r="C50" s="17" t="str">
        <f>LINK!C363</f>
        <v>HVAC interaction control</v>
      </c>
      <c r="D50" s="17" t="str">
        <f>LINK!C420</f>
        <v>Run time management of HVAC systems</v>
      </c>
      <c r="E50" s="17" t="str">
        <f>LINK!C477</f>
        <v xml:space="preserve">Manual setting </v>
      </c>
      <c r="F50" s="17" t="str">
        <f>LINK!C534</f>
        <v xml:space="preserve">Runtime setting of heating and cooling plants following a predefined time schedule </v>
      </c>
      <c r="G50" s="17" t="str">
        <f>LINK!C591</f>
        <v>Heating and cooling plant on/off control based on building loads</v>
      </c>
      <c r="H50" s="17" t="str">
        <f>LINK!C648</f>
        <v>Heating and cooling plant on/off control based on predictive control or grid signals</v>
      </c>
      <c r="I50" s="17"/>
      <c r="J50" s="336">
        <v>0</v>
      </c>
      <c r="K50" s="336">
        <v>1</v>
      </c>
      <c r="L50" s="336"/>
      <c r="M50" s="17">
        <f>LINK!C765</f>
        <v>0</v>
      </c>
      <c r="N50" s="336">
        <v>1</v>
      </c>
      <c r="O50" s="7" t="str">
        <f>LINK!C822</f>
        <v>MC</v>
      </c>
      <c r="P50" s="8">
        <f>Calculation!E52</f>
        <v>1</v>
      </c>
      <c r="Q50" s="8">
        <f>IF('Building Information'!$G$56="","",'Building Information'!$G$56)</f>
        <v>1</v>
      </c>
      <c r="R50" s="8"/>
    </row>
    <row r="51" spans="1:18" ht="59" x14ac:dyDescent="0.75">
      <c r="A51" s="17" t="str">
        <f>LINK!C250</f>
        <v>Monitoring and control</v>
      </c>
      <c r="B51" s="17" t="str">
        <f>LINK!C307</f>
        <v>MC-4</v>
      </c>
      <c r="C51" s="17" t="str">
        <f>LINK!C364</f>
        <v>Fault detection</v>
      </c>
      <c r="D51" s="17" t="str">
        <f>LINK!C421</f>
        <v>Detecting faults of technical building systems and providing support to the diagnosis of these faults</v>
      </c>
      <c r="E51" s="17" t="str">
        <f>LINK!C478</f>
        <v>No central indication of detected faults and alarms</v>
      </c>
      <c r="F51" s="17" t="str">
        <f>LINK!C535</f>
        <v>With central indication of detected faults and alarms for at least 2 relevant TBS</v>
      </c>
      <c r="G51" s="17" t="str">
        <f>LINK!C592</f>
        <v>With central indication of detected faults and alarms for all relevant TBS</v>
      </c>
      <c r="H51" s="17" t="str">
        <f>LINK!C649</f>
        <v>With central indication of detected faults and alarms for all relevant TBS, including diagnosing functions</v>
      </c>
      <c r="I51" s="17"/>
      <c r="J51" s="336">
        <v>0</v>
      </c>
      <c r="K51" s="336">
        <v>1</v>
      </c>
      <c r="L51" s="336"/>
      <c r="M51" s="17">
        <f>LINK!C766</f>
        <v>0</v>
      </c>
      <c r="N51" s="336">
        <v>1</v>
      </c>
      <c r="O51" s="7" t="str">
        <f>LINK!C823</f>
        <v>MC</v>
      </c>
      <c r="P51" s="8">
        <f>Calculation!E53</f>
        <v>1</v>
      </c>
      <c r="Q51" s="8">
        <f>IF('Building Information'!$G$56="","",'Building Information'!$G$56)</f>
        <v>1</v>
      </c>
      <c r="R51" s="8"/>
    </row>
    <row r="52" spans="1:18" ht="44.25" x14ac:dyDescent="0.75">
      <c r="A52" s="17" t="str">
        <f>LINK!C251</f>
        <v>Monitoring and control</v>
      </c>
      <c r="B52" s="17" t="str">
        <f>LINK!C308</f>
        <v>MC-9</v>
      </c>
      <c r="C52" s="17" t="str">
        <f>LINK!C365</f>
        <v>TBS interaction control</v>
      </c>
      <c r="D52" s="17" t="str">
        <f>LINK!C422</f>
        <v>Occupancy detection: connected services</v>
      </c>
      <c r="E52" s="17" t="str">
        <f>LINK!C479</f>
        <v>None</v>
      </c>
      <c r="F52" s="17" t="str">
        <f>LINK!C536</f>
        <v>Occupancy detection for individual functions, e.g. lighting</v>
      </c>
      <c r="G52" s="17" t="str">
        <f>LINK!C593</f>
        <v>Centralised occupant detection which feeds in to several TBS such as lighting and heating</v>
      </c>
      <c r="H52" s="17"/>
      <c r="I52" s="17"/>
      <c r="J52" s="336">
        <v>0</v>
      </c>
      <c r="K52" s="336">
        <v>1</v>
      </c>
      <c r="L52" s="336"/>
      <c r="M52" s="17">
        <f>LINK!C767</f>
        <v>0</v>
      </c>
      <c r="N52" s="336">
        <v>1</v>
      </c>
      <c r="O52" s="7" t="str">
        <f>LINK!C824</f>
        <v>MC</v>
      </c>
      <c r="P52" s="8">
        <f>Calculation!E54</f>
        <v>1</v>
      </c>
      <c r="Q52" s="8">
        <f>IF('Building Information'!$G$56="","",'Building Information'!$G$56)</f>
        <v>1</v>
      </c>
      <c r="R52" s="8"/>
    </row>
    <row r="53" spans="1:18" ht="59" x14ac:dyDescent="0.75">
      <c r="A53" s="17" t="str">
        <f>LINK!C252</f>
        <v>Monitoring and control</v>
      </c>
      <c r="B53" s="17" t="str">
        <f>LINK!C309</f>
        <v>MC-13</v>
      </c>
      <c r="C53" s="17" t="str">
        <f>LINK!C366</f>
        <v xml:space="preserve">Feedback - Reporting information </v>
      </c>
      <c r="D53" s="17" t="str">
        <f>LINK!C423</f>
        <v>Central reporting of TBS performance and energy use</v>
      </c>
      <c r="E53" s="17" t="str">
        <f>LINK!C480</f>
        <v>None</v>
      </c>
      <c r="F53" s="17" t="str">
        <f>LINK!C537</f>
        <v>Central or remote reporting of realtime energy use per energy carrier</v>
      </c>
      <c r="G53" s="17" t="str">
        <f>LINK!C594</f>
        <v>Central or remote reporting of realtime energy use per energy carrier, combining TBS of at least 2 domains in one interface</v>
      </c>
      <c r="H53" s="17" t="str">
        <f>LINK!C651</f>
        <v>Central or remote reporting of realtime energy use per energy carrier, combining TBS of all main domains in one interface</v>
      </c>
      <c r="I53" s="17"/>
      <c r="J53" s="336">
        <v>1</v>
      </c>
      <c r="K53" s="336">
        <v>1</v>
      </c>
      <c r="L53" s="336"/>
      <c r="M53" s="17">
        <f>LINK!C768</f>
        <v>0</v>
      </c>
      <c r="N53" s="336">
        <v>1</v>
      </c>
      <c r="O53" s="7" t="str">
        <f>LINK!C825</f>
        <v>MC</v>
      </c>
      <c r="P53" s="8">
        <f>Calculation!E55</f>
        <v>1</v>
      </c>
      <c r="Q53" s="8">
        <f>IF('Building Information'!$G$56="","",'Building Information'!$G$56)</f>
        <v>1</v>
      </c>
      <c r="R53" s="8"/>
    </row>
    <row r="54" spans="1:18" ht="81" customHeight="1" x14ac:dyDescent="0.75">
      <c r="A54" s="17" t="str">
        <f>LINK!C253</f>
        <v>Monitoring and control</v>
      </c>
      <c r="B54" s="17" t="str">
        <f>LINK!C310</f>
        <v>MC-25</v>
      </c>
      <c r="C54" s="17" t="str">
        <f>LINK!C367</f>
        <v>Smart Grid Integration</v>
      </c>
      <c r="D54" s="17" t="str">
        <f>LINK!C424</f>
        <v>Smart Grid Integration</v>
      </c>
      <c r="E54" s="17" t="str">
        <f>LINK!C481</f>
        <v xml:space="preserve">None - No harmonization between grid and TBS; building is operated independently from the grid load </v>
      </c>
      <c r="F54" s="17" t="str">
        <f>LINK!C538</f>
        <v>Demand side management possible for (some) individual TBS, but not coordinated over various domains</v>
      </c>
      <c r="G54" s="17" t="str">
        <f>LINK!C595</f>
        <v>Coordinated demand side management of multiple TBS</v>
      </c>
      <c r="H54" s="17"/>
      <c r="I54" s="17"/>
      <c r="J54" s="336">
        <v>1</v>
      </c>
      <c r="K54" s="336">
        <v>1</v>
      </c>
      <c r="L54" s="336"/>
      <c r="M54" s="17" t="str">
        <f>LINK!C769</f>
        <v xml:space="preserve">The inspectability of the nature of the control algorithm would need to be facilitated for level 2. Service 7.5 in EN15232-1-17. Average impacts derived from multiple simulations to produce BACS factors in EN15232. </v>
      </c>
      <c r="N54" s="336">
        <v>1</v>
      </c>
      <c r="O54" s="7" t="str">
        <f>LINK!C826</f>
        <v>MC</v>
      </c>
      <c r="P54" s="8">
        <f>Calculation!E56</f>
        <v>1</v>
      </c>
      <c r="Q54" s="8">
        <f>IF('Building Information'!$G$56="","",'Building Information'!$G$56)</f>
        <v>1</v>
      </c>
      <c r="R54" s="8"/>
    </row>
    <row r="55" spans="1:18" ht="117" customHeight="1" x14ac:dyDescent="0.75">
      <c r="A55" s="17" t="str">
        <f>LINK!C254</f>
        <v>Monitoring and control</v>
      </c>
      <c r="B55" s="17" t="str">
        <f>LINK!C311</f>
        <v>MC-28</v>
      </c>
      <c r="C55" s="17" t="str">
        <f>LINK!C368</f>
        <v xml:space="preserve">Feedback - Reporting information </v>
      </c>
      <c r="D55" s="17" t="str">
        <f>LINK!C425</f>
        <v>Reporting information regarding demand side management performance and operation</v>
      </c>
      <c r="E55" s="17" t="str">
        <f>LINK!C482</f>
        <v>None</v>
      </c>
      <c r="F55" s="17" t="str">
        <f>LINK!C539</f>
        <v>Reporting information on current DSM status, including managed energy flows</v>
      </c>
      <c r="G55" s="17" t="str">
        <f>LINK!C596</f>
        <v>Reporting information on currenthistorical and predicted DSM status, including managed energy flows</v>
      </c>
      <c r="H55" s="17"/>
      <c r="I55" s="17"/>
      <c r="J55" s="336">
        <v>0</v>
      </c>
      <c r="K55" s="336">
        <v>1</v>
      </c>
      <c r="L55" s="336"/>
      <c r="M55" s="17">
        <f>LINK!C770</f>
        <v>0</v>
      </c>
      <c r="N55" s="336">
        <v>1</v>
      </c>
      <c r="O55" s="7" t="str">
        <f>LINK!C827</f>
        <v>MC</v>
      </c>
      <c r="P55" s="8">
        <f>Calculation!E57</f>
        <v>1</v>
      </c>
      <c r="Q55" s="8">
        <f>IF('Building Information'!$G$56="","",'Building Information'!$G$56)</f>
        <v>1</v>
      </c>
      <c r="R55" s="8"/>
    </row>
    <row r="56" spans="1:18" ht="59" x14ac:dyDescent="0.75">
      <c r="A56" s="17" t="str">
        <f>LINK!C255</f>
        <v>Monitoring and control</v>
      </c>
      <c r="B56" s="17" t="str">
        <f>LINK!C312</f>
        <v>MC-29</v>
      </c>
      <c r="C56" s="17" t="str">
        <f>LINK!C369</f>
        <v>Override control</v>
      </c>
      <c r="D56" s="17" t="str">
        <f>LINK!C426</f>
        <v>Override of DSM control</v>
      </c>
      <c r="E56" s="17" t="str">
        <f>LINK!C483</f>
        <v>No DSM control</v>
      </c>
      <c r="F56" s="17" t="str">
        <f>LINK!C540</f>
        <v>DSM control without the possibility to override this control by the building user (occupant or facility manager)</v>
      </c>
      <c r="G56" s="17" t="str">
        <f>LINK!C597</f>
        <v xml:space="preserve">Manual override and reactivation of DSM control by the building user </v>
      </c>
      <c r="H56" s="17" t="str">
        <f>LINK!C654</f>
        <v xml:space="preserve">Scheduled override of DSM control (and reactivation) by the building user </v>
      </c>
      <c r="I56" s="17" t="str">
        <f>LINK!C711</f>
        <v>Scheduled override of DSM control and reactivation with optimised control</v>
      </c>
      <c r="J56" s="336">
        <v>0</v>
      </c>
      <c r="K56" s="336">
        <v>1</v>
      </c>
      <c r="L56" s="336"/>
      <c r="M56" s="17">
        <f>LINK!C771</f>
        <v>0</v>
      </c>
      <c r="N56" s="336">
        <v>1</v>
      </c>
      <c r="O56" s="7" t="str">
        <f>LINK!C828</f>
        <v>MC</v>
      </c>
      <c r="P56" s="8">
        <f>Calculation!E58</f>
        <v>1</v>
      </c>
      <c r="Q56" s="8">
        <f>IF('Building Information'!$G$56="","",'Building Information'!$G$56)</f>
        <v>1</v>
      </c>
      <c r="R56" s="8"/>
    </row>
    <row r="57" spans="1:18" ht="111" customHeight="1" x14ac:dyDescent="0.75">
      <c r="A57" s="17" t="str">
        <f>LINK!C256</f>
        <v>Monitoring and control</v>
      </c>
      <c r="B57" s="17" t="str">
        <f>LINK!C313</f>
        <v>MC-30</v>
      </c>
      <c r="C57" s="17" t="str">
        <f>LINK!C370</f>
        <v>Single platform that allows automated control &amp; coordination between TBS + optimization of energy flow based on occupancy, weather and grid signals</v>
      </c>
      <c r="D57" s="17" t="str">
        <f>LINK!C427</f>
        <v>Single platform that allows automated control &amp; coordination between TBS + optimization of energy flow based on occupancy, weather and grid signals</v>
      </c>
      <c r="E57" s="17" t="str">
        <f>LINK!C484</f>
        <v>None</v>
      </c>
      <c r="F57" s="17" t="str">
        <f>LINK!C541</f>
        <v>Single platform that allows manual control of multiple TBS</v>
      </c>
      <c r="G57" s="17" t="str">
        <f>LINK!C598</f>
        <v>Single platform that allows automated control &amp; coordination between TBS</v>
      </c>
      <c r="H57" s="17" t="str">
        <f>LINK!C655</f>
        <v>Single platform that allows automated control &amp; coordination between TBS + optimization of energy flow based on occupancy, weather and grid signals</v>
      </c>
      <c r="I57" s="17"/>
      <c r="J57" s="336">
        <v>1</v>
      </c>
      <c r="K57" s="336">
        <v>1</v>
      </c>
      <c r="L57" s="336"/>
      <c r="M57" s="17" t="str">
        <f>LINK!C772</f>
        <v>Always to be assessed</v>
      </c>
      <c r="N57" s="336">
        <v>1</v>
      </c>
      <c r="O57" s="7" t="str">
        <f>LINK!C829</f>
        <v>MC</v>
      </c>
      <c r="P57" s="8">
        <f>Calculation!E59</f>
        <v>1</v>
      </c>
      <c r="Q57" s="8">
        <f>IF('Building Information'!$G$56="","",'Building Information'!$G$56)</f>
        <v>1</v>
      </c>
      <c r="R57" s="8"/>
    </row>
    <row r="58" spans="1:18" ht="68.25" customHeight="1" x14ac:dyDescent="0.75">
      <c r="A58" s="297" t="str">
        <f>LINK!C838</f>
        <v>Heating</v>
      </c>
      <c r="B58" s="297" t="s">
        <v>1393</v>
      </c>
      <c r="C58" s="298" t="str">
        <f>LINK!C1020</f>
        <v>User defined service group 1</v>
      </c>
      <c r="D58" s="298" t="str">
        <f>LINK!C1065</f>
        <v>User defined smart ready service 1</v>
      </c>
      <c r="E58" s="298" t="str">
        <f>LINK!$C$1110</f>
        <v>User defined level 1-0</v>
      </c>
      <c r="F58" s="298" t="str">
        <f>LINK!$C$1111</f>
        <v>User defined level 1-1</v>
      </c>
      <c r="G58" s="298" t="str">
        <f>LINK!$C$1112</f>
        <v>User defined level 1-2</v>
      </c>
      <c r="H58" s="298" t="str">
        <f>LINK!$C$1113</f>
        <v>User defined level 1-3</v>
      </c>
      <c r="I58" s="298" t="str">
        <f>LINK!$C$1114</f>
        <v>User defined level 1-4</v>
      </c>
      <c r="J58" s="336">
        <v>0</v>
      </c>
      <c r="K58" s="336">
        <v>0</v>
      </c>
      <c r="L58" s="336"/>
      <c r="M58" s="299" t="str">
        <f>LINK!$C$1115</f>
        <v>Please define your preconditions for this service</v>
      </c>
      <c r="N58" s="259">
        <v>0</v>
      </c>
      <c r="O58" s="9" t="s">
        <v>137</v>
      </c>
      <c r="P58" s="8"/>
      <c r="Q58" s="8" t="str">
        <f>IF(R58=1,'Building Information'!$G$48,"")</f>
        <v/>
      </c>
      <c r="R58" s="8"/>
    </row>
    <row r="59" spans="1:18" ht="68.25" customHeight="1" x14ac:dyDescent="0.75">
      <c r="A59" s="297" t="str">
        <f>LINK!C839</f>
        <v>Heating</v>
      </c>
      <c r="B59" s="297" t="s">
        <v>1394</v>
      </c>
      <c r="C59" s="298" t="str">
        <f>LINK!C1021</f>
        <v>User defined service group 2</v>
      </c>
      <c r="D59" s="298" t="str">
        <f>LINK!C1066</f>
        <v>User defined smart ready service 2</v>
      </c>
      <c r="E59" s="298" t="str">
        <f>LINK!$C$1110</f>
        <v>User defined level 1-0</v>
      </c>
      <c r="F59" s="298" t="str">
        <f>LINK!$C$1111</f>
        <v>User defined level 1-1</v>
      </c>
      <c r="G59" s="298" t="str">
        <f>LINK!$C$1112</f>
        <v>User defined level 1-2</v>
      </c>
      <c r="H59" s="298" t="str">
        <f>LINK!$C$1113</f>
        <v>User defined level 1-3</v>
      </c>
      <c r="I59" s="298" t="str">
        <f>LINK!$C$1114</f>
        <v>User defined level 1-4</v>
      </c>
      <c r="J59" s="336">
        <v>0</v>
      </c>
      <c r="K59" s="336">
        <v>0</v>
      </c>
      <c r="L59" s="336"/>
      <c r="M59" s="299" t="str">
        <f>LINK!$C$1115</f>
        <v>Please define your preconditions for this service</v>
      </c>
      <c r="N59" s="259">
        <v>0</v>
      </c>
      <c r="O59" s="9" t="s">
        <v>137</v>
      </c>
      <c r="P59" s="8"/>
      <c r="Q59" s="8" t="str">
        <f>IF(R59=1,'Building Information'!$G$48,"")</f>
        <v/>
      </c>
      <c r="R59" s="8"/>
    </row>
    <row r="60" spans="1:18" ht="68.25" customHeight="1" x14ac:dyDescent="0.75">
      <c r="A60" s="297" t="str">
        <f>LINK!C840</f>
        <v>Heating</v>
      </c>
      <c r="B60" s="297" t="s">
        <v>1395</v>
      </c>
      <c r="C60" s="298" t="str">
        <f>LINK!C1022</f>
        <v>User defined service group 3</v>
      </c>
      <c r="D60" s="298" t="str">
        <f>LINK!C1067</f>
        <v>User defined smart ready service 3</v>
      </c>
      <c r="E60" s="298" t="str">
        <f>LINK!$C$1110</f>
        <v>User defined level 1-0</v>
      </c>
      <c r="F60" s="298" t="str">
        <f>LINK!$C$1111</f>
        <v>User defined level 1-1</v>
      </c>
      <c r="G60" s="298" t="str">
        <f>LINK!$C$1112</f>
        <v>User defined level 1-2</v>
      </c>
      <c r="H60" s="298" t="str">
        <f>LINK!$C$1113</f>
        <v>User defined level 1-3</v>
      </c>
      <c r="I60" s="298" t="str">
        <f>LINK!$C$1114</f>
        <v>User defined level 1-4</v>
      </c>
      <c r="J60" s="336">
        <v>0</v>
      </c>
      <c r="K60" s="336">
        <v>0</v>
      </c>
      <c r="L60" s="336"/>
      <c r="M60" s="299" t="str">
        <f>LINK!$C$1115</f>
        <v>Please define your preconditions for this service</v>
      </c>
      <c r="N60" s="259">
        <v>0</v>
      </c>
      <c r="O60" s="9" t="s">
        <v>137</v>
      </c>
      <c r="P60" s="8"/>
      <c r="Q60" s="8" t="str">
        <f>IF(R60=1,'Building Information'!$G$48,"")</f>
        <v/>
      </c>
      <c r="R60" s="8"/>
    </row>
    <row r="61" spans="1:18" ht="68.25" customHeight="1" x14ac:dyDescent="0.75">
      <c r="A61" s="297" t="str">
        <f>LINK!C841</f>
        <v>Heating</v>
      </c>
      <c r="B61" s="297" t="s">
        <v>1396</v>
      </c>
      <c r="C61" s="298" t="str">
        <f>LINK!C1023</f>
        <v>User defined service group 4</v>
      </c>
      <c r="D61" s="298" t="str">
        <f>LINK!C1068</f>
        <v>User defined smart ready service 4</v>
      </c>
      <c r="E61" s="298" t="str">
        <f>LINK!$C$1110</f>
        <v>User defined level 1-0</v>
      </c>
      <c r="F61" s="298" t="str">
        <f>LINK!$C$1111</f>
        <v>User defined level 1-1</v>
      </c>
      <c r="G61" s="298" t="str">
        <f>LINK!$C$1112</f>
        <v>User defined level 1-2</v>
      </c>
      <c r="H61" s="298" t="str">
        <f>LINK!$C$1113</f>
        <v>User defined level 1-3</v>
      </c>
      <c r="I61" s="298" t="str">
        <f>LINK!$C$1114</f>
        <v>User defined level 1-4</v>
      </c>
      <c r="J61" s="336">
        <v>0</v>
      </c>
      <c r="K61" s="336">
        <v>0</v>
      </c>
      <c r="L61" s="336"/>
      <c r="M61" s="299" t="str">
        <f>LINK!$C$1115</f>
        <v>Please define your preconditions for this service</v>
      </c>
      <c r="N61" s="259">
        <v>0</v>
      </c>
      <c r="O61" s="9" t="s">
        <v>137</v>
      </c>
      <c r="P61" s="8"/>
      <c r="Q61" s="8" t="str">
        <f>IF(R61=1,'Building Information'!$G$48,"")</f>
        <v/>
      </c>
      <c r="R61" s="8"/>
    </row>
    <row r="62" spans="1:18" ht="68.25" customHeight="1" x14ac:dyDescent="0.75">
      <c r="A62" s="297" t="str">
        <f>LINK!C842</f>
        <v>Heating</v>
      </c>
      <c r="B62" s="297" t="s">
        <v>1397</v>
      </c>
      <c r="C62" s="298" t="str">
        <f>LINK!C1024</f>
        <v>User defined service group 5</v>
      </c>
      <c r="D62" s="298" t="str">
        <f>LINK!C1069</f>
        <v>User defined smart ready service 5</v>
      </c>
      <c r="E62" s="298" t="str">
        <f>LINK!$C$1110</f>
        <v>User defined level 1-0</v>
      </c>
      <c r="F62" s="298" t="str">
        <f>LINK!$C$1111</f>
        <v>User defined level 1-1</v>
      </c>
      <c r="G62" s="298" t="str">
        <f>LINK!$C$1112</f>
        <v>User defined level 1-2</v>
      </c>
      <c r="H62" s="298" t="str">
        <f>LINK!$C$1113</f>
        <v>User defined level 1-3</v>
      </c>
      <c r="I62" s="298" t="str">
        <f>LINK!$C$1114</f>
        <v>User defined level 1-4</v>
      </c>
      <c r="J62" s="336">
        <v>0</v>
      </c>
      <c r="K62" s="336">
        <v>0</v>
      </c>
      <c r="L62" s="336"/>
      <c r="M62" s="299" t="str">
        <f>LINK!$C$1115</f>
        <v>Please define your preconditions for this service</v>
      </c>
      <c r="N62" s="259">
        <v>0</v>
      </c>
      <c r="O62" s="9" t="s">
        <v>137</v>
      </c>
      <c r="P62" s="8"/>
      <c r="Q62" s="8" t="str">
        <f>IF(R62=1,'Building Information'!$G$48,"")</f>
        <v/>
      </c>
      <c r="R62" s="8"/>
    </row>
    <row r="63" spans="1:18" ht="68.25" customHeight="1" x14ac:dyDescent="0.75">
      <c r="A63" s="297" t="str">
        <f>LINK!C843</f>
        <v>Domestic hot water</v>
      </c>
      <c r="B63" s="297" t="s">
        <v>1398</v>
      </c>
      <c r="C63" s="298" t="str">
        <f>LINK!C1025</f>
        <v>User defined service group 6</v>
      </c>
      <c r="D63" s="298" t="str">
        <f>LINK!C1070</f>
        <v>User defined smart ready service 6</v>
      </c>
      <c r="E63" s="298" t="str">
        <f>LINK!$C$1110</f>
        <v>User defined level 1-0</v>
      </c>
      <c r="F63" s="298" t="str">
        <f>LINK!$C$1111</f>
        <v>User defined level 1-1</v>
      </c>
      <c r="G63" s="298" t="str">
        <f>LINK!$C$1112</f>
        <v>User defined level 1-2</v>
      </c>
      <c r="H63" s="298" t="str">
        <f>LINK!$C$1113</f>
        <v>User defined level 1-3</v>
      </c>
      <c r="I63" s="298" t="str">
        <f>LINK!$C$1114</f>
        <v>User defined level 1-4</v>
      </c>
      <c r="J63" s="336">
        <v>0</v>
      </c>
      <c r="K63" s="336">
        <v>0</v>
      </c>
      <c r="L63" s="336"/>
      <c r="M63" s="299" t="str">
        <f>LINK!$C$1115</f>
        <v>Please define your preconditions for this service</v>
      </c>
      <c r="N63" s="259">
        <v>0</v>
      </c>
      <c r="O63" s="9" t="s">
        <v>32</v>
      </c>
      <c r="P63" s="8"/>
      <c r="Q63" s="8" t="str">
        <f>IF(R63=1,'Building Information'!$G$49,"")</f>
        <v/>
      </c>
      <c r="R63" s="8"/>
    </row>
    <row r="64" spans="1:18" ht="68.25" customHeight="1" x14ac:dyDescent="0.75">
      <c r="A64" s="297" t="str">
        <f>LINK!C844</f>
        <v>Domestic hot water</v>
      </c>
      <c r="B64" s="297" t="s">
        <v>1399</v>
      </c>
      <c r="C64" s="298" t="str">
        <f>LINK!C1026</f>
        <v>User defined service group 7</v>
      </c>
      <c r="D64" s="298" t="str">
        <f>LINK!C1071</f>
        <v>User defined smart ready service 7</v>
      </c>
      <c r="E64" s="298" t="str">
        <f>LINK!$C$1110</f>
        <v>User defined level 1-0</v>
      </c>
      <c r="F64" s="298" t="str">
        <f>LINK!$C$1111</f>
        <v>User defined level 1-1</v>
      </c>
      <c r="G64" s="298" t="str">
        <f>LINK!$C$1112</f>
        <v>User defined level 1-2</v>
      </c>
      <c r="H64" s="298" t="str">
        <f>LINK!$C$1113</f>
        <v>User defined level 1-3</v>
      </c>
      <c r="I64" s="298" t="str">
        <f>LINK!$C$1114</f>
        <v>User defined level 1-4</v>
      </c>
      <c r="J64" s="336">
        <v>0</v>
      </c>
      <c r="K64" s="336">
        <v>0</v>
      </c>
      <c r="L64" s="336"/>
      <c r="M64" s="299" t="str">
        <f>LINK!$C$1115</f>
        <v>Please define your preconditions for this service</v>
      </c>
      <c r="N64" s="259">
        <v>0</v>
      </c>
      <c r="O64" s="9" t="s">
        <v>32</v>
      </c>
      <c r="P64" s="8"/>
      <c r="Q64" s="8" t="str">
        <f>IF(R64=1,'Building Information'!$G$49,"")</f>
        <v/>
      </c>
      <c r="R64" s="8"/>
    </row>
    <row r="65" spans="1:18" ht="68.25" customHeight="1" x14ac:dyDescent="0.75">
      <c r="A65" s="297" t="str">
        <f>LINK!C845</f>
        <v>Domestic hot water</v>
      </c>
      <c r="B65" s="297" t="s">
        <v>1400</v>
      </c>
      <c r="C65" s="298" t="str">
        <f>LINK!C1027</f>
        <v>User defined service group 8</v>
      </c>
      <c r="D65" s="298" t="str">
        <f>LINK!C1072</f>
        <v>User defined smart ready service 8</v>
      </c>
      <c r="E65" s="298" t="str">
        <f>LINK!$C$1110</f>
        <v>User defined level 1-0</v>
      </c>
      <c r="F65" s="298" t="str">
        <f>LINK!$C$1111</f>
        <v>User defined level 1-1</v>
      </c>
      <c r="G65" s="298" t="str">
        <f>LINK!$C$1112</f>
        <v>User defined level 1-2</v>
      </c>
      <c r="H65" s="298" t="str">
        <f>LINK!$C$1113</f>
        <v>User defined level 1-3</v>
      </c>
      <c r="I65" s="298" t="str">
        <f>LINK!$C$1114</f>
        <v>User defined level 1-4</v>
      </c>
      <c r="J65" s="336">
        <v>0</v>
      </c>
      <c r="K65" s="336">
        <v>0</v>
      </c>
      <c r="L65" s="336"/>
      <c r="M65" s="299" t="str">
        <f>LINK!$C$1115</f>
        <v>Please define your preconditions for this service</v>
      </c>
      <c r="N65" s="259">
        <v>0</v>
      </c>
      <c r="O65" s="9" t="s">
        <v>32</v>
      </c>
      <c r="P65" s="8"/>
      <c r="Q65" s="8" t="str">
        <f>IF(R65=1,'Building Information'!$G$49,"")</f>
        <v/>
      </c>
      <c r="R65" s="8"/>
    </row>
    <row r="66" spans="1:18" ht="68.25" customHeight="1" x14ac:dyDescent="0.75">
      <c r="A66" s="297" t="str">
        <f>LINK!C846</f>
        <v>Domestic hot water</v>
      </c>
      <c r="B66" s="297" t="s">
        <v>1401</v>
      </c>
      <c r="C66" s="298" t="str">
        <f>LINK!C1028</f>
        <v>User defined service group 9</v>
      </c>
      <c r="D66" s="298" t="str">
        <f>LINK!C1073</f>
        <v>User defined smart ready service 9</v>
      </c>
      <c r="E66" s="298" t="str">
        <f>LINK!$C$1110</f>
        <v>User defined level 1-0</v>
      </c>
      <c r="F66" s="298" t="str">
        <f>LINK!$C$1111</f>
        <v>User defined level 1-1</v>
      </c>
      <c r="G66" s="298" t="str">
        <f>LINK!$C$1112</f>
        <v>User defined level 1-2</v>
      </c>
      <c r="H66" s="298" t="str">
        <f>LINK!$C$1113</f>
        <v>User defined level 1-3</v>
      </c>
      <c r="I66" s="298" t="str">
        <f>LINK!$C$1114</f>
        <v>User defined level 1-4</v>
      </c>
      <c r="J66" s="336">
        <v>0</v>
      </c>
      <c r="K66" s="336">
        <v>0</v>
      </c>
      <c r="L66" s="336"/>
      <c r="M66" s="299" t="str">
        <f>LINK!$C$1115</f>
        <v>Please define your preconditions for this service</v>
      </c>
      <c r="N66" s="259">
        <v>0</v>
      </c>
      <c r="O66" s="9" t="s">
        <v>32</v>
      </c>
      <c r="P66" s="8"/>
      <c r="Q66" s="8" t="str">
        <f>IF(R66=1,'Building Information'!$G$49,"")</f>
        <v/>
      </c>
      <c r="R66" s="8"/>
    </row>
    <row r="67" spans="1:18" ht="68.25" customHeight="1" x14ac:dyDescent="0.75">
      <c r="A67" s="297" t="str">
        <f>LINK!C847</f>
        <v>Domestic hot water</v>
      </c>
      <c r="B67" s="297" t="s">
        <v>1402</v>
      </c>
      <c r="C67" s="298" t="str">
        <f>LINK!C1029</f>
        <v>User defined service group 10</v>
      </c>
      <c r="D67" s="298" t="str">
        <f>LINK!C1074</f>
        <v>User defined smart ready service 10</v>
      </c>
      <c r="E67" s="298" t="str">
        <f>LINK!$C$1110</f>
        <v>User defined level 1-0</v>
      </c>
      <c r="F67" s="298" t="str">
        <f>LINK!$C$1111</f>
        <v>User defined level 1-1</v>
      </c>
      <c r="G67" s="298" t="str">
        <f>LINK!$C$1112</f>
        <v>User defined level 1-2</v>
      </c>
      <c r="H67" s="298" t="str">
        <f>LINK!$C$1113</f>
        <v>User defined level 1-3</v>
      </c>
      <c r="I67" s="298" t="str">
        <f>LINK!$C$1114</f>
        <v>User defined level 1-4</v>
      </c>
      <c r="J67" s="336">
        <v>0</v>
      </c>
      <c r="K67" s="336">
        <v>0</v>
      </c>
      <c r="L67" s="336"/>
      <c r="M67" s="299" t="str">
        <f>LINK!$C$1115</f>
        <v>Please define your preconditions for this service</v>
      </c>
      <c r="N67" s="259">
        <v>0</v>
      </c>
      <c r="O67" s="9" t="s">
        <v>32</v>
      </c>
      <c r="P67" s="8"/>
      <c r="Q67" s="8" t="str">
        <f>IF(R67=1,'Building Information'!$G$49,"")</f>
        <v/>
      </c>
      <c r="R67" s="8"/>
    </row>
    <row r="68" spans="1:18" ht="68.25" customHeight="1" x14ac:dyDescent="0.75">
      <c r="A68" s="297" t="str">
        <f>LINK!C848</f>
        <v>Cooling</v>
      </c>
      <c r="B68" s="297" t="s">
        <v>1403</v>
      </c>
      <c r="C68" s="298" t="str">
        <f>LINK!C1030</f>
        <v>User defined service group 11</v>
      </c>
      <c r="D68" s="298" t="str">
        <f>LINK!C1075</f>
        <v>User defined smart ready service 11</v>
      </c>
      <c r="E68" s="298" t="str">
        <f>LINK!$C$1110</f>
        <v>User defined level 1-0</v>
      </c>
      <c r="F68" s="298" t="str">
        <f>LINK!$C$1111</f>
        <v>User defined level 1-1</v>
      </c>
      <c r="G68" s="298" t="str">
        <f>LINK!$C$1112</f>
        <v>User defined level 1-2</v>
      </c>
      <c r="H68" s="298" t="str">
        <f>LINK!$C$1113</f>
        <v>User defined level 1-3</v>
      </c>
      <c r="I68" s="298" t="str">
        <f>LINK!$C$1114</f>
        <v>User defined level 1-4</v>
      </c>
      <c r="J68" s="336">
        <v>0</v>
      </c>
      <c r="K68" s="336">
        <v>0</v>
      </c>
      <c r="L68" s="336"/>
      <c r="M68" s="299" t="str">
        <f>LINK!$C$1115</f>
        <v>Please define your preconditions for this service</v>
      </c>
      <c r="N68" s="259">
        <v>0</v>
      </c>
      <c r="O68" s="9" t="s">
        <v>138</v>
      </c>
      <c r="P68" s="8"/>
      <c r="Q68" s="8" t="str">
        <f>IF(R68=1,'Building Information'!$G$50,"")</f>
        <v/>
      </c>
      <c r="R68" s="8"/>
    </row>
    <row r="69" spans="1:18" ht="68.25" customHeight="1" x14ac:dyDescent="0.75">
      <c r="A69" s="297" t="str">
        <f>LINK!C849</f>
        <v>Cooling</v>
      </c>
      <c r="B69" s="297" t="s">
        <v>1404</v>
      </c>
      <c r="C69" s="298" t="str">
        <f>LINK!C1031</f>
        <v>User defined service group 12</v>
      </c>
      <c r="D69" s="298" t="str">
        <f>LINK!C1076</f>
        <v>User defined smart ready service 12</v>
      </c>
      <c r="E69" s="298" t="str">
        <f>LINK!$C$1110</f>
        <v>User defined level 1-0</v>
      </c>
      <c r="F69" s="298" t="str">
        <f>LINK!$C$1111</f>
        <v>User defined level 1-1</v>
      </c>
      <c r="G69" s="298" t="str">
        <f>LINK!$C$1112</f>
        <v>User defined level 1-2</v>
      </c>
      <c r="H69" s="298" t="str">
        <f>LINK!$C$1113</f>
        <v>User defined level 1-3</v>
      </c>
      <c r="I69" s="298" t="str">
        <f>LINK!$C$1114</f>
        <v>User defined level 1-4</v>
      </c>
      <c r="J69" s="336">
        <v>0</v>
      </c>
      <c r="K69" s="336">
        <v>0</v>
      </c>
      <c r="L69" s="336"/>
      <c r="M69" s="299" t="str">
        <f>LINK!$C$1115</f>
        <v>Please define your preconditions for this service</v>
      </c>
      <c r="N69" s="259">
        <v>0</v>
      </c>
      <c r="O69" s="9" t="s">
        <v>138</v>
      </c>
      <c r="P69" s="8"/>
      <c r="Q69" s="8" t="str">
        <f>IF(R69=1,'Building Information'!$G$50,"")</f>
        <v/>
      </c>
      <c r="R69" s="8"/>
    </row>
    <row r="70" spans="1:18" ht="68.25" customHeight="1" x14ac:dyDescent="0.75">
      <c r="A70" s="297" t="str">
        <f>LINK!C850</f>
        <v>Cooling</v>
      </c>
      <c r="B70" s="297" t="s">
        <v>1405</v>
      </c>
      <c r="C70" s="298" t="str">
        <f>LINK!C1032</f>
        <v>User defined service group 13</v>
      </c>
      <c r="D70" s="298" t="str">
        <f>LINK!C1077</f>
        <v>User defined smart ready service 13</v>
      </c>
      <c r="E70" s="298" t="str">
        <f>LINK!$C$1110</f>
        <v>User defined level 1-0</v>
      </c>
      <c r="F70" s="298" t="str">
        <f>LINK!$C$1111</f>
        <v>User defined level 1-1</v>
      </c>
      <c r="G70" s="298" t="str">
        <f>LINK!$C$1112</f>
        <v>User defined level 1-2</v>
      </c>
      <c r="H70" s="298" t="str">
        <f>LINK!$C$1113</f>
        <v>User defined level 1-3</v>
      </c>
      <c r="I70" s="298" t="str">
        <f>LINK!$C$1114</f>
        <v>User defined level 1-4</v>
      </c>
      <c r="J70" s="336">
        <v>0</v>
      </c>
      <c r="K70" s="336">
        <v>0</v>
      </c>
      <c r="L70" s="336"/>
      <c r="M70" s="299" t="str">
        <f>LINK!$C$1115</f>
        <v>Please define your preconditions for this service</v>
      </c>
      <c r="N70" s="259">
        <v>0</v>
      </c>
      <c r="O70" s="9" t="s">
        <v>138</v>
      </c>
      <c r="P70" s="8"/>
      <c r="Q70" s="8" t="str">
        <f>IF(R70=1,'Building Information'!$G$50,"")</f>
        <v/>
      </c>
      <c r="R70" s="8"/>
    </row>
    <row r="71" spans="1:18" ht="68.25" customHeight="1" x14ac:dyDescent="0.75">
      <c r="A71" s="297" t="str">
        <f>LINK!C851</f>
        <v>Cooling</v>
      </c>
      <c r="B71" s="297" t="s">
        <v>1406</v>
      </c>
      <c r="C71" s="298" t="str">
        <f>LINK!C1033</f>
        <v>User defined service group 14</v>
      </c>
      <c r="D71" s="298" t="str">
        <f>LINK!C1078</f>
        <v>User defined smart ready service 14</v>
      </c>
      <c r="E71" s="298" t="str">
        <f>LINK!$C$1110</f>
        <v>User defined level 1-0</v>
      </c>
      <c r="F71" s="298" t="str">
        <f>LINK!$C$1111</f>
        <v>User defined level 1-1</v>
      </c>
      <c r="G71" s="298" t="str">
        <f>LINK!$C$1112</f>
        <v>User defined level 1-2</v>
      </c>
      <c r="H71" s="298" t="str">
        <f>LINK!$C$1113</f>
        <v>User defined level 1-3</v>
      </c>
      <c r="I71" s="298" t="str">
        <f>LINK!$C$1114</f>
        <v>User defined level 1-4</v>
      </c>
      <c r="J71" s="336">
        <v>0</v>
      </c>
      <c r="K71" s="336">
        <v>0</v>
      </c>
      <c r="L71" s="336"/>
      <c r="M71" s="299" t="str">
        <f>LINK!$C$1115</f>
        <v>Please define your preconditions for this service</v>
      </c>
      <c r="N71" s="259">
        <v>0</v>
      </c>
      <c r="O71" s="9" t="s">
        <v>138</v>
      </c>
      <c r="P71" s="8"/>
      <c r="Q71" s="8" t="str">
        <f>IF(R71=1,'Building Information'!$G$50,"")</f>
        <v/>
      </c>
      <c r="R71" s="8"/>
    </row>
    <row r="72" spans="1:18" ht="68.25" customHeight="1" x14ac:dyDescent="0.75">
      <c r="A72" s="297" t="str">
        <f>LINK!C852</f>
        <v>Cooling</v>
      </c>
      <c r="B72" s="297" t="s">
        <v>1407</v>
      </c>
      <c r="C72" s="298" t="str">
        <f>LINK!C1034</f>
        <v>User defined service group 15</v>
      </c>
      <c r="D72" s="298" t="str">
        <f>LINK!C1079</f>
        <v>User defined smart ready service 15</v>
      </c>
      <c r="E72" s="298" t="str">
        <f>LINK!$C$1110</f>
        <v>User defined level 1-0</v>
      </c>
      <c r="F72" s="298" t="str">
        <f>LINK!$C$1111</f>
        <v>User defined level 1-1</v>
      </c>
      <c r="G72" s="298" t="str">
        <f>LINK!$C$1112</f>
        <v>User defined level 1-2</v>
      </c>
      <c r="H72" s="298" t="str">
        <f>LINK!$C$1113</f>
        <v>User defined level 1-3</v>
      </c>
      <c r="I72" s="298" t="str">
        <f>LINK!$C$1114</f>
        <v>User defined level 1-4</v>
      </c>
      <c r="J72" s="336">
        <v>0</v>
      </c>
      <c r="K72" s="336">
        <v>0</v>
      </c>
      <c r="L72" s="336"/>
      <c r="M72" s="299" t="str">
        <f>LINK!$C$1115</f>
        <v>Please define your preconditions for this service</v>
      </c>
      <c r="N72" s="259">
        <v>0</v>
      </c>
      <c r="O72" s="9" t="s">
        <v>138</v>
      </c>
      <c r="P72" s="8"/>
      <c r="Q72" s="8" t="str">
        <f>IF(R72=1,'Building Information'!$G$50,"")</f>
        <v/>
      </c>
      <c r="R72" s="8"/>
    </row>
    <row r="73" spans="1:18" ht="68.25" customHeight="1" x14ac:dyDescent="0.75">
      <c r="A73" s="297" t="str">
        <f>LINK!C853</f>
        <v>Ventilation</v>
      </c>
      <c r="B73" s="297" t="s">
        <v>1408</v>
      </c>
      <c r="C73" s="298" t="str">
        <f>LINK!C1035</f>
        <v>User defined service group 16</v>
      </c>
      <c r="D73" s="298" t="str">
        <f>LINK!C1080</f>
        <v>User defined smart ready service 16</v>
      </c>
      <c r="E73" s="298" t="str">
        <f>LINK!$C$1110</f>
        <v>User defined level 1-0</v>
      </c>
      <c r="F73" s="298" t="str">
        <f>LINK!$C$1111</f>
        <v>User defined level 1-1</v>
      </c>
      <c r="G73" s="298" t="str">
        <f>LINK!$C$1112</f>
        <v>User defined level 1-2</v>
      </c>
      <c r="H73" s="298" t="str">
        <f>LINK!$C$1113</f>
        <v>User defined level 1-3</v>
      </c>
      <c r="I73" s="298" t="str">
        <f>LINK!$C$1114</f>
        <v>User defined level 1-4</v>
      </c>
      <c r="J73" s="336">
        <v>0</v>
      </c>
      <c r="K73" s="336">
        <v>0</v>
      </c>
      <c r="L73" s="336"/>
      <c r="M73" s="299" t="str">
        <f>LINK!$C$1115</f>
        <v>Please define your preconditions for this service</v>
      </c>
      <c r="N73" s="259">
        <v>0</v>
      </c>
      <c r="O73" s="9" t="s">
        <v>139</v>
      </c>
      <c r="P73" s="8"/>
      <c r="Q73" s="8" t="str">
        <f>IF(R73=1,'Building Information'!$G$51,"")</f>
        <v/>
      </c>
      <c r="R73" s="8"/>
    </row>
    <row r="74" spans="1:18" ht="68.25" customHeight="1" x14ac:dyDescent="0.75">
      <c r="A74" s="297" t="str">
        <f>LINK!C854</f>
        <v>Ventilation</v>
      </c>
      <c r="B74" s="297" t="s">
        <v>1409</v>
      </c>
      <c r="C74" s="298" t="str">
        <f>LINK!C1036</f>
        <v>User defined service group 17</v>
      </c>
      <c r="D74" s="298" t="str">
        <f>LINK!C1081</f>
        <v>User defined smart ready service 17</v>
      </c>
      <c r="E74" s="298" t="str">
        <f>LINK!$C$1110</f>
        <v>User defined level 1-0</v>
      </c>
      <c r="F74" s="298" t="str">
        <f>LINK!$C$1111</f>
        <v>User defined level 1-1</v>
      </c>
      <c r="G74" s="298" t="str">
        <f>LINK!$C$1112</f>
        <v>User defined level 1-2</v>
      </c>
      <c r="H74" s="298" t="str">
        <f>LINK!$C$1113</f>
        <v>User defined level 1-3</v>
      </c>
      <c r="I74" s="298" t="str">
        <f>LINK!$C$1114</f>
        <v>User defined level 1-4</v>
      </c>
      <c r="J74" s="336">
        <v>0</v>
      </c>
      <c r="K74" s="336">
        <v>0</v>
      </c>
      <c r="L74" s="336"/>
      <c r="M74" s="299" t="str">
        <f>LINK!$C$1115</f>
        <v>Please define your preconditions for this service</v>
      </c>
      <c r="N74" s="259">
        <v>0</v>
      </c>
      <c r="O74" s="9" t="s">
        <v>139</v>
      </c>
      <c r="P74" s="8"/>
      <c r="Q74" s="8" t="str">
        <f>IF(R74=1,'Building Information'!$G$51,"")</f>
        <v/>
      </c>
      <c r="R74" s="8"/>
    </row>
    <row r="75" spans="1:18" ht="68.25" customHeight="1" x14ac:dyDescent="0.75">
      <c r="A75" s="297" t="str">
        <f>LINK!C855</f>
        <v>Ventilation</v>
      </c>
      <c r="B75" s="297" t="s">
        <v>1410</v>
      </c>
      <c r="C75" s="298" t="str">
        <f>LINK!C1037</f>
        <v>User defined service group 18</v>
      </c>
      <c r="D75" s="298" t="str">
        <f>LINK!C1082</f>
        <v>User defined smart ready service 18</v>
      </c>
      <c r="E75" s="298" t="str">
        <f>LINK!$C$1110</f>
        <v>User defined level 1-0</v>
      </c>
      <c r="F75" s="298" t="str">
        <f>LINK!$C$1111</f>
        <v>User defined level 1-1</v>
      </c>
      <c r="G75" s="298" t="str">
        <f>LINK!$C$1112</f>
        <v>User defined level 1-2</v>
      </c>
      <c r="H75" s="298" t="str">
        <f>LINK!$C$1113</f>
        <v>User defined level 1-3</v>
      </c>
      <c r="I75" s="298" t="str">
        <f>LINK!$C$1114</f>
        <v>User defined level 1-4</v>
      </c>
      <c r="J75" s="336">
        <v>0</v>
      </c>
      <c r="K75" s="336">
        <v>0</v>
      </c>
      <c r="L75" s="336"/>
      <c r="M75" s="299" t="str">
        <f>LINK!$C$1115</f>
        <v>Please define your preconditions for this service</v>
      </c>
      <c r="N75" s="259">
        <v>0</v>
      </c>
      <c r="O75" s="9" t="s">
        <v>139</v>
      </c>
      <c r="P75" s="8"/>
      <c r="Q75" s="8" t="str">
        <f>IF(R75=1,'Building Information'!$G$51,"")</f>
        <v/>
      </c>
      <c r="R75" s="8"/>
    </row>
    <row r="76" spans="1:18" ht="68.25" customHeight="1" x14ac:dyDescent="0.75">
      <c r="A76" s="297" t="str">
        <f>LINK!C856</f>
        <v>Ventilation</v>
      </c>
      <c r="B76" s="297" t="s">
        <v>1411</v>
      </c>
      <c r="C76" s="298" t="str">
        <f>LINK!C1038</f>
        <v>User defined service group 19</v>
      </c>
      <c r="D76" s="298" t="str">
        <f>LINK!C1083</f>
        <v>User defined smart ready service 19</v>
      </c>
      <c r="E76" s="298" t="str">
        <f>LINK!$C$1110</f>
        <v>User defined level 1-0</v>
      </c>
      <c r="F76" s="298" t="str">
        <f>LINK!$C$1111</f>
        <v>User defined level 1-1</v>
      </c>
      <c r="G76" s="298" t="str">
        <f>LINK!$C$1112</f>
        <v>User defined level 1-2</v>
      </c>
      <c r="H76" s="298" t="str">
        <f>LINK!$C$1113</f>
        <v>User defined level 1-3</v>
      </c>
      <c r="I76" s="298" t="str">
        <f>LINK!$C$1114</f>
        <v>User defined level 1-4</v>
      </c>
      <c r="J76" s="336">
        <v>0</v>
      </c>
      <c r="K76" s="336">
        <v>0</v>
      </c>
      <c r="L76" s="336"/>
      <c r="M76" s="299" t="str">
        <f>LINK!$C$1115</f>
        <v>Please define your preconditions for this service</v>
      </c>
      <c r="N76" s="259">
        <v>0</v>
      </c>
      <c r="O76" s="9" t="s">
        <v>139</v>
      </c>
      <c r="P76" s="8"/>
      <c r="Q76" s="8" t="str">
        <f>IF(R76=1,'Building Information'!$G$51,"")</f>
        <v/>
      </c>
      <c r="R76" s="8"/>
    </row>
    <row r="77" spans="1:18" ht="68.25" customHeight="1" x14ac:dyDescent="0.75">
      <c r="A77" s="297" t="str">
        <f>LINK!C857</f>
        <v>Ventilation</v>
      </c>
      <c r="B77" s="297" t="s">
        <v>1412</v>
      </c>
      <c r="C77" s="298" t="str">
        <f>LINK!C1039</f>
        <v>User defined service group 20</v>
      </c>
      <c r="D77" s="298" t="str">
        <f>LINK!C1084</f>
        <v>User defined smart ready service 20</v>
      </c>
      <c r="E77" s="298" t="str">
        <f>LINK!$C$1110</f>
        <v>User defined level 1-0</v>
      </c>
      <c r="F77" s="298" t="str">
        <f>LINK!$C$1111</f>
        <v>User defined level 1-1</v>
      </c>
      <c r="G77" s="298" t="str">
        <f>LINK!$C$1112</f>
        <v>User defined level 1-2</v>
      </c>
      <c r="H77" s="298" t="str">
        <f>LINK!$C$1113</f>
        <v>User defined level 1-3</v>
      </c>
      <c r="I77" s="298" t="str">
        <f>LINK!$C$1114</f>
        <v>User defined level 1-4</v>
      </c>
      <c r="J77" s="336">
        <v>0</v>
      </c>
      <c r="K77" s="336">
        <v>0</v>
      </c>
      <c r="L77" s="336"/>
      <c r="M77" s="299" t="str">
        <f>LINK!$C$1115</f>
        <v>Please define your preconditions for this service</v>
      </c>
      <c r="N77" s="259">
        <v>0</v>
      </c>
      <c r="O77" s="9" t="s">
        <v>139</v>
      </c>
      <c r="P77" s="8"/>
      <c r="Q77" s="8" t="str">
        <f>IF(R77=1,'Building Information'!$G$51,"")</f>
        <v/>
      </c>
      <c r="R77" s="8"/>
    </row>
    <row r="78" spans="1:18" ht="68.25" customHeight="1" x14ac:dyDescent="0.75">
      <c r="A78" s="297" t="str">
        <f>LINK!C858</f>
        <v>Lighting</v>
      </c>
      <c r="B78" s="297" t="s">
        <v>1413</v>
      </c>
      <c r="C78" s="298" t="str">
        <f>LINK!C1040</f>
        <v>User defined service group 21</v>
      </c>
      <c r="D78" s="298" t="str">
        <f>LINK!C1085</f>
        <v>User defined smart ready service 21</v>
      </c>
      <c r="E78" s="298" t="str">
        <f>LINK!$C$1110</f>
        <v>User defined level 1-0</v>
      </c>
      <c r="F78" s="298" t="str">
        <f>LINK!$C$1111</f>
        <v>User defined level 1-1</v>
      </c>
      <c r="G78" s="298" t="str">
        <f>LINK!$C$1112</f>
        <v>User defined level 1-2</v>
      </c>
      <c r="H78" s="298" t="str">
        <f>LINK!$C$1113</f>
        <v>User defined level 1-3</v>
      </c>
      <c r="I78" s="298" t="str">
        <f>LINK!$C$1114</f>
        <v>User defined level 1-4</v>
      </c>
      <c r="J78" s="336">
        <v>0</v>
      </c>
      <c r="K78" s="336">
        <v>0</v>
      </c>
      <c r="L78" s="336"/>
      <c r="M78" s="299" t="str">
        <f>LINK!$C$1115</f>
        <v>Please define your preconditions for this service</v>
      </c>
      <c r="N78" s="259">
        <v>0</v>
      </c>
      <c r="O78" s="9" t="s">
        <v>140</v>
      </c>
      <c r="P78" s="8"/>
      <c r="Q78" s="8" t="str">
        <f>IF(R78=1,'Building Information'!$G$52,"")</f>
        <v/>
      </c>
      <c r="R78" s="8"/>
    </row>
    <row r="79" spans="1:18" ht="68.25" customHeight="1" x14ac:dyDescent="0.75">
      <c r="A79" s="297" t="str">
        <f>LINK!C859</f>
        <v>Lighting</v>
      </c>
      <c r="B79" s="297" t="s">
        <v>1414</v>
      </c>
      <c r="C79" s="298" t="str">
        <f>LINK!C1041</f>
        <v>User defined service group 22</v>
      </c>
      <c r="D79" s="298" t="str">
        <f>LINK!C1086</f>
        <v>User defined smart ready service 22</v>
      </c>
      <c r="E79" s="298" t="str">
        <f>LINK!$C$1110</f>
        <v>User defined level 1-0</v>
      </c>
      <c r="F79" s="298" t="str">
        <f>LINK!$C$1111</f>
        <v>User defined level 1-1</v>
      </c>
      <c r="G79" s="298" t="str">
        <f>LINK!$C$1112</f>
        <v>User defined level 1-2</v>
      </c>
      <c r="H79" s="298" t="str">
        <f>LINK!$C$1113</f>
        <v>User defined level 1-3</v>
      </c>
      <c r="I79" s="298" t="str">
        <f>LINK!$C$1114</f>
        <v>User defined level 1-4</v>
      </c>
      <c r="J79" s="336">
        <v>0</v>
      </c>
      <c r="K79" s="336">
        <v>0</v>
      </c>
      <c r="L79" s="336"/>
      <c r="M79" s="299" t="str">
        <f>LINK!$C$1115</f>
        <v>Please define your preconditions for this service</v>
      </c>
      <c r="N79" s="259">
        <v>0</v>
      </c>
      <c r="O79" s="9" t="s">
        <v>140</v>
      </c>
      <c r="P79" s="8"/>
      <c r="Q79" s="8" t="str">
        <f>IF(R79=1,'Building Information'!$G$52,"")</f>
        <v/>
      </c>
      <c r="R79" s="8"/>
    </row>
    <row r="80" spans="1:18" ht="68.25" customHeight="1" x14ac:dyDescent="0.75">
      <c r="A80" s="297" t="str">
        <f>LINK!C860</f>
        <v>Lighting</v>
      </c>
      <c r="B80" s="297" t="s">
        <v>1415</v>
      </c>
      <c r="C80" s="298" t="str">
        <f>LINK!C1042</f>
        <v>User defined service group 23</v>
      </c>
      <c r="D80" s="298" t="str">
        <f>LINK!C1087</f>
        <v>User defined smart ready service 23</v>
      </c>
      <c r="E80" s="298" t="str">
        <f>LINK!$C$1110</f>
        <v>User defined level 1-0</v>
      </c>
      <c r="F80" s="298" t="str">
        <f>LINK!$C$1111</f>
        <v>User defined level 1-1</v>
      </c>
      <c r="G80" s="298" t="str">
        <f>LINK!$C$1112</f>
        <v>User defined level 1-2</v>
      </c>
      <c r="H80" s="298" t="str">
        <f>LINK!$C$1113</f>
        <v>User defined level 1-3</v>
      </c>
      <c r="I80" s="298" t="str">
        <f>LINK!$C$1114</f>
        <v>User defined level 1-4</v>
      </c>
      <c r="J80" s="336">
        <v>0</v>
      </c>
      <c r="K80" s="336">
        <v>0</v>
      </c>
      <c r="L80" s="336"/>
      <c r="M80" s="299" t="str">
        <f>LINK!$C$1115</f>
        <v>Please define your preconditions for this service</v>
      </c>
      <c r="N80" s="259">
        <v>0</v>
      </c>
      <c r="O80" s="9" t="s">
        <v>140</v>
      </c>
      <c r="P80" s="8"/>
      <c r="Q80" s="8" t="str">
        <f>IF(R80=1,'Building Information'!$G$52,"")</f>
        <v/>
      </c>
      <c r="R80" s="8"/>
    </row>
    <row r="81" spans="1:18" ht="68.25" customHeight="1" x14ac:dyDescent="0.75">
      <c r="A81" s="297" t="str">
        <f>LINK!C861</f>
        <v>Lighting</v>
      </c>
      <c r="B81" s="297" t="s">
        <v>1416</v>
      </c>
      <c r="C81" s="298" t="str">
        <f>LINK!C1043</f>
        <v>User defined service group 24</v>
      </c>
      <c r="D81" s="298" t="str">
        <f>LINK!C1088</f>
        <v>User defined smart ready service 24</v>
      </c>
      <c r="E81" s="298" t="str">
        <f>LINK!$C$1110</f>
        <v>User defined level 1-0</v>
      </c>
      <c r="F81" s="298" t="str">
        <f>LINK!$C$1111</f>
        <v>User defined level 1-1</v>
      </c>
      <c r="G81" s="298" t="str">
        <f>LINK!$C$1112</f>
        <v>User defined level 1-2</v>
      </c>
      <c r="H81" s="298" t="str">
        <f>LINK!$C$1113</f>
        <v>User defined level 1-3</v>
      </c>
      <c r="I81" s="298" t="str">
        <f>LINK!$C$1114</f>
        <v>User defined level 1-4</v>
      </c>
      <c r="J81" s="336">
        <v>0</v>
      </c>
      <c r="K81" s="336">
        <v>0</v>
      </c>
      <c r="L81" s="336"/>
      <c r="M81" s="299" t="str">
        <f>LINK!$C$1115</f>
        <v>Please define your preconditions for this service</v>
      </c>
      <c r="N81" s="259">
        <v>0</v>
      </c>
      <c r="O81" s="9" t="s">
        <v>140</v>
      </c>
      <c r="P81" s="8"/>
      <c r="Q81" s="8" t="str">
        <f>IF(R81=1,'Building Information'!$G$52,"")</f>
        <v/>
      </c>
      <c r="R81" s="8"/>
    </row>
    <row r="82" spans="1:18" ht="68.25" customHeight="1" x14ac:dyDescent="0.75">
      <c r="A82" s="297" t="str">
        <f>LINK!C862</f>
        <v>Lighting</v>
      </c>
      <c r="B82" s="297" t="s">
        <v>1417</v>
      </c>
      <c r="C82" s="298" t="str">
        <f>LINK!C1044</f>
        <v>User defined service group 25</v>
      </c>
      <c r="D82" s="298" t="str">
        <f>LINK!C1089</f>
        <v>User defined smart ready service 25</v>
      </c>
      <c r="E82" s="298" t="str">
        <f>LINK!$C$1110</f>
        <v>User defined level 1-0</v>
      </c>
      <c r="F82" s="298" t="str">
        <f>LINK!$C$1111</f>
        <v>User defined level 1-1</v>
      </c>
      <c r="G82" s="298" t="str">
        <f>LINK!$C$1112</f>
        <v>User defined level 1-2</v>
      </c>
      <c r="H82" s="298" t="str">
        <f>LINK!$C$1113</f>
        <v>User defined level 1-3</v>
      </c>
      <c r="I82" s="298" t="str">
        <f>LINK!$C$1114</f>
        <v>User defined level 1-4</v>
      </c>
      <c r="J82" s="336">
        <v>0</v>
      </c>
      <c r="K82" s="336">
        <v>0</v>
      </c>
      <c r="L82" s="336"/>
      <c r="M82" s="299" t="str">
        <f>LINK!$C$1115</f>
        <v>Please define your preconditions for this service</v>
      </c>
      <c r="N82" s="259">
        <v>0</v>
      </c>
      <c r="O82" s="9" t="s">
        <v>140</v>
      </c>
      <c r="P82" s="8"/>
      <c r="Q82" s="8" t="str">
        <f>IF(R82=1,'Building Information'!$G$52,"")</f>
        <v/>
      </c>
      <c r="R82" s="8"/>
    </row>
    <row r="83" spans="1:18" ht="68.25" customHeight="1" x14ac:dyDescent="0.75">
      <c r="A83" s="297" t="str">
        <f>LINK!C863</f>
        <v>Dynamic building envelope</v>
      </c>
      <c r="B83" s="297" t="s">
        <v>1418</v>
      </c>
      <c r="C83" s="298" t="str">
        <f>LINK!C1045</f>
        <v>User defined service group 26</v>
      </c>
      <c r="D83" s="298" t="str">
        <f>LINK!C1090</f>
        <v>User defined smart ready service 26</v>
      </c>
      <c r="E83" s="298" t="str">
        <f>LINK!$C$1110</f>
        <v>User defined level 1-0</v>
      </c>
      <c r="F83" s="298" t="str">
        <f>LINK!$C$1111</f>
        <v>User defined level 1-1</v>
      </c>
      <c r="G83" s="298" t="str">
        <f>LINK!$C$1112</f>
        <v>User defined level 1-2</v>
      </c>
      <c r="H83" s="298" t="str">
        <f>LINK!$C$1113</f>
        <v>User defined level 1-3</v>
      </c>
      <c r="I83" s="298" t="str">
        <f>LINK!$C$1114</f>
        <v>User defined level 1-4</v>
      </c>
      <c r="J83" s="336">
        <v>0</v>
      </c>
      <c r="K83" s="336">
        <v>0</v>
      </c>
      <c r="L83" s="336"/>
      <c r="M83" s="299" t="str">
        <f>LINK!$C$1115</f>
        <v>Please define your preconditions for this service</v>
      </c>
      <c r="N83" s="259">
        <v>0</v>
      </c>
      <c r="O83" s="9" t="s">
        <v>142</v>
      </c>
      <c r="P83" s="8"/>
      <c r="Q83" s="8" t="str">
        <f>IF(R83=1,'Building Information'!$G$53,"")</f>
        <v/>
      </c>
      <c r="R83" s="8"/>
    </row>
    <row r="84" spans="1:18" ht="68.25" customHeight="1" x14ac:dyDescent="0.75">
      <c r="A84" s="297" t="str">
        <f>LINK!C864</f>
        <v>Dynamic building envelope</v>
      </c>
      <c r="B84" s="297" t="s">
        <v>1419</v>
      </c>
      <c r="C84" s="298" t="str">
        <f>LINK!C1046</f>
        <v>User defined service group 27</v>
      </c>
      <c r="D84" s="298" t="str">
        <f>LINK!C1091</f>
        <v>User defined smart ready service 27</v>
      </c>
      <c r="E84" s="298" t="str">
        <f>LINK!$C$1110</f>
        <v>User defined level 1-0</v>
      </c>
      <c r="F84" s="298" t="str">
        <f>LINK!$C$1111</f>
        <v>User defined level 1-1</v>
      </c>
      <c r="G84" s="298" t="str">
        <f>LINK!$C$1112</f>
        <v>User defined level 1-2</v>
      </c>
      <c r="H84" s="298" t="str">
        <f>LINK!$C$1113</f>
        <v>User defined level 1-3</v>
      </c>
      <c r="I84" s="298" t="str">
        <f>LINK!$C$1114</f>
        <v>User defined level 1-4</v>
      </c>
      <c r="J84" s="336">
        <v>0</v>
      </c>
      <c r="K84" s="336">
        <v>0</v>
      </c>
      <c r="L84" s="336"/>
      <c r="M84" s="299" t="str">
        <f>LINK!$C$1115</f>
        <v>Please define your preconditions for this service</v>
      </c>
      <c r="N84" s="259">
        <v>0</v>
      </c>
      <c r="O84" s="9" t="s">
        <v>142</v>
      </c>
      <c r="P84" s="8"/>
      <c r="Q84" s="8" t="str">
        <f>IF(R84=1,'Building Information'!$G$53,"")</f>
        <v/>
      </c>
      <c r="R84" s="8"/>
    </row>
    <row r="85" spans="1:18" ht="68.25" customHeight="1" x14ac:dyDescent="0.75">
      <c r="A85" s="297" t="str">
        <f>LINK!C865</f>
        <v>Dynamic building envelope</v>
      </c>
      <c r="B85" s="297" t="s">
        <v>1420</v>
      </c>
      <c r="C85" s="298" t="str">
        <f>LINK!C1047</f>
        <v>User defined service group 28</v>
      </c>
      <c r="D85" s="298" t="str">
        <f>LINK!C1092</f>
        <v>User defined smart ready service 28</v>
      </c>
      <c r="E85" s="298" t="str">
        <f>LINK!$C$1110</f>
        <v>User defined level 1-0</v>
      </c>
      <c r="F85" s="298" t="str">
        <f>LINK!$C$1111</f>
        <v>User defined level 1-1</v>
      </c>
      <c r="G85" s="298" t="str">
        <f>LINK!$C$1112</f>
        <v>User defined level 1-2</v>
      </c>
      <c r="H85" s="298" t="str">
        <f>LINK!$C$1113</f>
        <v>User defined level 1-3</v>
      </c>
      <c r="I85" s="298" t="str">
        <f>LINK!$C$1114</f>
        <v>User defined level 1-4</v>
      </c>
      <c r="J85" s="336">
        <v>0</v>
      </c>
      <c r="K85" s="336">
        <v>0</v>
      </c>
      <c r="L85" s="336"/>
      <c r="M85" s="299" t="str">
        <f>LINK!$C$1115</f>
        <v>Please define your preconditions for this service</v>
      </c>
      <c r="N85" s="259">
        <v>0</v>
      </c>
      <c r="O85" s="9" t="s">
        <v>142</v>
      </c>
      <c r="P85" s="8"/>
      <c r="Q85" s="8" t="str">
        <f>IF(R85=1,'Building Information'!$G$53,"")</f>
        <v/>
      </c>
      <c r="R85" s="8"/>
    </row>
    <row r="86" spans="1:18" ht="68.25" customHeight="1" x14ac:dyDescent="0.75">
      <c r="A86" s="297" t="str">
        <f>LINK!C866</f>
        <v>Dynamic building envelope</v>
      </c>
      <c r="B86" s="297" t="s">
        <v>1421</v>
      </c>
      <c r="C86" s="298" t="str">
        <f>LINK!C1048</f>
        <v>User defined service group 29</v>
      </c>
      <c r="D86" s="298" t="str">
        <f>LINK!C1093</f>
        <v>User defined smart ready service 29</v>
      </c>
      <c r="E86" s="298" t="str">
        <f>LINK!$C$1110</f>
        <v>User defined level 1-0</v>
      </c>
      <c r="F86" s="298" t="str">
        <f>LINK!$C$1111</f>
        <v>User defined level 1-1</v>
      </c>
      <c r="G86" s="298" t="str">
        <f>LINK!$C$1112</f>
        <v>User defined level 1-2</v>
      </c>
      <c r="H86" s="298" t="str">
        <f>LINK!$C$1113</f>
        <v>User defined level 1-3</v>
      </c>
      <c r="I86" s="298" t="str">
        <f>LINK!$C$1114</f>
        <v>User defined level 1-4</v>
      </c>
      <c r="J86" s="336">
        <v>0</v>
      </c>
      <c r="K86" s="336">
        <v>0</v>
      </c>
      <c r="L86" s="336"/>
      <c r="M86" s="299" t="str">
        <f>LINK!$C$1115</f>
        <v>Please define your preconditions for this service</v>
      </c>
      <c r="N86" s="259">
        <v>0</v>
      </c>
      <c r="O86" s="9" t="s">
        <v>142</v>
      </c>
      <c r="P86" s="8"/>
      <c r="Q86" s="8" t="str">
        <f>IF(R86=1,'Building Information'!$G$53,"")</f>
        <v/>
      </c>
      <c r="R86" s="8"/>
    </row>
    <row r="87" spans="1:18" ht="68.25" customHeight="1" x14ac:dyDescent="0.75">
      <c r="A87" s="297" t="str">
        <f>LINK!C867</f>
        <v>Dynamic building envelope</v>
      </c>
      <c r="B87" s="297" t="s">
        <v>1422</v>
      </c>
      <c r="C87" s="298" t="str">
        <f>LINK!C1049</f>
        <v>User defined service group 30</v>
      </c>
      <c r="D87" s="298" t="str">
        <f>LINK!C1094</f>
        <v>User defined smart ready service 30</v>
      </c>
      <c r="E87" s="298" t="str">
        <f>LINK!$C$1110</f>
        <v>User defined level 1-0</v>
      </c>
      <c r="F87" s="298" t="str">
        <f>LINK!$C$1111</f>
        <v>User defined level 1-1</v>
      </c>
      <c r="G87" s="298" t="str">
        <f>LINK!$C$1112</f>
        <v>User defined level 1-2</v>
      </c>
      <c r="H87" s="298" t="str">
        <f>LINK!$C$1113</f>
        <v>User defined level 1-3</v>
      </c>
      <c r="I87" s="298" t="str">
        <f>LINK!$C$1114</f>
        <v>User defined level 1-4</v>
      </c>
      <c r="J87" s="336">
        <v>0</v>
      </c>
      <c r="K87" s="336">
        <v>0</v>
      </c>
      <c r="L87" s="336"/>
      <c r="M87" s="299" t="str">
        <f>LINK!$C$1115</f>
        <v>Please define your preconditions for this service</v>
      </c>
      <c r="N87" s="259">
        <v>0</v>
      </c>
      <c r="O87" s="9" t="s">
        <v>142</v>
      </c>
      <c r="P87" s="8"/>
      <c r="Q87" s="8" t="str">
        <f>IF(R87=1,'Building Information'!$G$53,"")</f>
        <v/>
      </c>
      <c r="R87" s="8"/>
    </row>
    <row r="88" spans="1:18" ht="29.5" x14ac:dyDescent="0.75">
      <c r="A88" s="297" t="str">
        <f>LINK!C868</f>
        <v>Electricity</v>
      </c>
      <c r="B88" s="297" t="s">
        <v>1423</v>
      </c>
      <c r="C88" s="298" t="str">
        <f>LINK!C1050</f>
        <v>User defined service group 31</v>
      </c>
      <c r="D88" s="298" t="str">
        <f>LINK!C1095</f>
        <v>User defined smart ready service 31</v>
      </c>
      <c r="E88" s="298" t="str">
        <f>LINK!$C$1110</f>
        <v>User defined level 1-0</v>
      </c>
      <c r="F88" s="298" t="str">
        <f>LINK!$C$1111</f>
        <v>User defined level 1-1</v>
      </c>
      <c r="G88" s="298" t="str">
        <f>LINK!$C$1112</f>
        <v>User defined level 1-2</v>
      </c>
      <c r="H88" s="298" t="str">
        <f>LINK!$C$1113</f>
        <v>User defined level 1-3</v>
      </c>
      <c r="I88" s="298" t="str">
        <f>LINK!$C$1114</f>
        <v>User defined level 1-4</v>
      </c>
      <c r="J88" s="336">
        <v>0</v>
      </c>
      <c r="K88" s="336">
        <v>0</v>
      </c>
      <c r="L88" s="336"/>
      <c r="M88" s="299" t="str">
        <f>LINK!$C$1115</f>
        <v>Please define your preconditions for this service</v>
      </c>
      <c r="N88" s="259">
        <v>0</v>
      </c>
      <c r="O88" s="9" t="s">
        <v>141</v>
      </c>
      <c r="P88" s="8"/>
      <c r="Q88" s="8" t="str">
        <f>IF(R88=1,'Building Information'!$G$54,"")</f>
        <v/>
      </c>
      <c r="R88" s="8"/>
    </row>
    <row r="89" spans="1:18" ht="29.5" x14ac:dyDescent="0.75">
      <c r="A89" s="297" t="str">
        <f>LINK!C869</f>
        <v>Electricity</v>
      </c>
      <c r="B89" s="297" t="s">
        <v>1424</v>
      </c>
      <c r="C89" s="298" t="str">
        <f>LINK!C1051</f>
        <v>User defined service group 32</v>
      </c>
      <c r="D89" s="298" t="str">
        <f>LINK!C1096</f>
        <v>User defined smart ready service 32</v>
      </c>
      <c r="E89" s="298" t="str">
        <f>LINK!$C$1110</f>
        <v>User defined level 1-0</v>
      </c>
      <c r="F89" s="298" t="str">
        <f>LINK!$C$1111</f>
        <v>User defined level 1-1</v>
      </c>
      <c r="G89" s="298" t="str">
        <f>LINK!$C$1112</f>
        <v>User defined level 1-2</v>
      </c>
      <c r="H89" s="298" t="str">
        <f>LINK!$C$1113</f>
        <v>User defined level 1-3</v>
      </c>
      <c r="I89" s="298" t="str">
        <f>LINK!$C$1114</f>
        <v>User defined level 1-4</v>
      </c>
      <c r="J89" s="336">
        <v>0</v>
      </c>
      <c r="K89" s="336">
        <v>0</v>
      </c>
      <c r="L89" s="336"/>
      <c r="M89" s="299" t="str">
        <f>LINK!$C$1115</f>
        <v>Please define your preconditions for this service</v>
      </c>
      <c r="N89" s="259">
        <v>0</v>
      </c>
      <c r="O89" s="9" t="s">
        <v>141</v>
      </c>
      <c r="P89" s="8"/>
      <c r="Q89" s="8" t="str">
        <f>IF(R89=1,'Building Information'!$G$54,"")</f>
        <v/>
      </c>
      <c r="R89" s="8"/>
    </row>
    <row r="90" spans="1:18" ht="29.5" x14ac:dyDescent="0.75">
      <c r="A90" s="297" t="str">
        <f>LINK!C870</f>
        <v>Electricity</v>
      </c>
      <c r="B90" s="297" t="s">
        <v>1425</v>
      </c>
      <c r="C90" s="298" t="str">
        <f>LINK!C1052</f>
        <v>User defined service group 33</v>
      </c>
      <c r="D90" s="298" t="str">
        <f>LINK!C1097</f>
        <v>User defined smart ready service 33</v>
      </c>
      <c r="E90" s="298" t="str">
        <f>LINK!$C$1110</f>
        <v>User defined level 1-0</v>
      </c>
      <c r="F90" s="298" t="str">
        <f>LINK!$C$1111</f>
        <v>User defined level 1-1</v>
      </c>
      <c r="G90" s="298" t="str">
        <f>LINK!$C$1112</f>
        <v>User defined level 1-2</v>
      </c>
      <c r="H90" s="298" t="str">
        <f>LINK!$C$1113</f>
        <v>User defined level 1-3</v>
      </c>
      <c r="I90" s="298" t="str">
        <f>LINK!$C$1114</f>
        <v>User defined level 1-4</v>
      </c>
      <c r="J90" s="336">
        <v>0</v>
      </c>
      <c r="K90" s="336">
        <v>0</v>
      </c>
      <c r="L90" s="336"/>
      <c r="M90" s="299" t="str">
        <f>LINK!$C$1115</f>
        <v>Please define your preconditions for this service</v>
      </c>
      <c r="N90" s="259">
        <v>0</v>
      </c>
      <c r="O90" s="9" t="s">
        <v>141</v>
      </c>
      <c r="P90" s="8"/>
      <c r="Q90" s="8" t="str">
        <f>IF(R90=1,'Building Information'!$G$54,"")</f>
        <v/>
      </c>
      <c r="R90" s="8"/>
    </row>
    <row r="91" spans="1:18" ht="29.5" x14ac:dyDescent="0.75">
      <c r="A91" s="297" t="str">
        <f>LINK!C871</f>
        <v>Electricity</v>
      </c>
      <c r="B91" s="297" t="s">
        <v>1426</v>
      </c>
      <c r="C91" s="298" t="str">
        <f>LINK!C1053</f>
        <v>User defined service group 34</v>
      </c>
      <c r="D91" s="298" t="str">
        <f>LINK!C1098</f>
        <v>User defined smart ready service 34</v>
      </c>
      <c r="E91" s="298" t="str">
        <f>LINK!$C$1110</f>
        <v>User defined level 1-0</v>
      </c>
      <c r="F91" s="298" t="str">
        <f>LINK!$C$1111</f>
        <v>User defined level 1-1</v>
      </c>
      <c r="G91" s="298" t="str">
        <f>LINK!$C$1112</f>
        <v>User defined level 1-2</v>
      </c>
      <c r="H91" s="298" t="str">
        <f>LINK!$C$1113</f>
        <v>User defined level 1-3</v>
      </c>
      <c r="I91" s="298" t="str">
        <f>LINK!$C$1114</f>
        <v>User defined level 1-4</v>
      </c>
      <c r="J91" s="336">
        <v>0</v>
      </c>
      <c r="K91" s="336">
        <v>0</v>
      </c>
      <c r="L91" s="336"/>
      <c r="M91" s="299" t="str">
        <f>LINK!$C$1115</f>
        <v>Please define your preconditions for this service</v>
      </c>
      <c r="N91" s="259">
        <v>0</v>
      </c>
      <c r="O91" s="9" t="s">
        <v>141</v>
      </c>
      <c r="P91" s="8"/>
      <c r="Q91" s="8" t="str">
        <f>IF(R91=1,'Building Information'!$G$54,"")</f>
        <v/>
      </c>
      <c r="R91" s="8"/>
    </row>
    <row r="92" spans="1:18" ht="29.5" x14ac:dyDescent="0.75">
      <c r="A92" s="297" t="str">
        <f>LINK!C872</f>
        <v>Electricity</v>
      </c>
      <c r="B92" s="297" t="s">
        <v>1427</v>
      </c>
      <c r="C92" s="298" t="str">
        <f>LINK!C1054</f>
        <v>User defined service group 35</v>
      </c>
      <c r="D92" s="298" t="str">
        <f>LINK!C1099</f>
        <v>User defined smart ready service 35</v>
      </c>
      <c r="E92" s="298" t="str">
        <f>LINK!$C$1110</f>
        <v>User defined level 1-0</v>
      </c>
      <c r="F92" s="298" t="str">
        <f>LINK!$C$1111</f>
        <v>User defined level 1-1</v>
      </c>
      <c r="G92" s="298" t="str">
        <f>LINK!$C$1112</f>
        <v>User defined level 1-2</v>
      </c>
      <c r="H92" s="298" t="str">
        <f>LINK!$C$1113</f>
        <v>User defined level 1-3</v>
      </c>
      <c r="I92" s="298" t="str">
        <f>LINK!$C$1114</f>
        <v>User defined level 1-4</v>
      </c>
      <c r="J92" s="336">
        <v>0</v>
      </c>
      <c r="K92" s="336">
        <v>0</v>
      </c>
      <c r="L92" s="336"/>
      <c r="M92" s="299" t="str">
        <f>LINK!$C$1115</f>
        <v>Please define your preconditions for this service</v>
      </c>
      <c r="N92" s="259">
        <v>0</v>
      </c>
      <c r="O92" s="9" t="s">
        <v>141</v>
      </c>
      <c r="P92" s="8"/>
      <c r="Q92" s="8" t="str">
        <f>IF(R92=1,'Building Information'!$G$54,"")</f>
        <v/>
      </c>
      <c r="R92" s="8"/>
    </row>
    <row r="93" spans="1:18" ht="29.5" x14ac:dyDescent="0.75">
      <c r="A93" s="297" t="str">
        <f>LINK!C873</f>
        <v>Electric vehicle charging</v>
      </c>
      <c r="B93" s="297" t="s">
        <v>1428</v>
      </c>
      <c r="C93" s="298" t="str">
        <f>LINK!C1055</f>
        <v>User defined service group 36</v>
      </c>
      <c r="D93" s="298" t="str">
        <f>LINK!C1100</f>
        <v>User defined smart ready service 36</v>
      </c>
      <c r="E93" s="298" t="str">
        <f>LINK!$C$1110</f>
        <v>User defined level 1-0</v>
      </c>
      <c r="F93" s="298" t="str">
        <f>LINK!$C$1111</f>
        <v>User defined level 1-1</v>
      </c>
      <c r="G93" s="298" t="str">
        <f>LINK!$C$1112</f>
        <v>User defined level 1-2</v>
      </c>
      <c r="H93" s="298" t="str">
        <f>LINK!$C$1113</f>
        <v>User defined level 1-3</v>
      </c>
      <c r="I93" s="298" t="str">
        <f>LINK!$C$1114</f>
        <v>User defined level 1-4</v>
      </c>
      <c r="J93" s="336">
        <v>0</v>
      </c>
      <c r="K93" s="336">
        <v>0</v>
      </c>
      <c r="L93" s="336"/>
      <c r="M93" s="299" t="str">
        <f>LINK!$C$1115</f>
        <v>Please define your preconditions for this service</v>
      </c>
      <c r="N93" s="259">
        <v>0</v>
      </c>
      <c r="O93" s="9" t="s">
        <v>38</v>
      </c>
      <c r="P93" s="8"/>
      <c r="Q93" s="8" t="str">
        <f>IF(R93=1,'Building Information'!$G$55,"")</f>
        <v/>
      </c>
      <c r="R93" s="8"/>
    </row>
    <row r="94" spans="1:18" ht="29.5" x14ac:dyDescent="0.75">
      <c r="A94" s="297" t="str">
        <f>LINK!C874</f>
        <v>Electric vehicle charging</v>
      </c>
      <c r="B94" s="297" t="s">
        <v>1429</v>
      </c>
      <c r="C94" s="298" t="str">
        <f>LINK!C1056</f>
        <v>User defined service group 37</v>
      </c>
      <c r="D94" s="298" t="str">
        <f>LINK!C1101</f>
        <v>User defined smart ready service 37</v>
      </c>
      <c r="E94" s="298" t="str">
        <f>LINK!$C$1110</f>
        <v>User defined level 1-0</v>
      </c>
      <c r="F94" s="298" t="str">
        <f>LINK!$C$1111</f>
        <v>User defined level 1-1</v>
      </c>
      <c r="G94" s="298" t="str">
        <f>LINK!$C$1112</f>
        <v>User defined level 1-2</v>
      </c>
      <c r="H94" s="298" t="str">
        <f>LINK!$C$1113</f>
        <v>User defined level 1-3</v>
      </c>
      <c r="I94" s="298" t="str">
        <f>LINK!$C$1114</f>
        <v>User defined level 1-4</v>
      </c>
      <c r="J94" s="336">
        <v>0</v>
      </c>
      <c r="K94" s="336">
        <v>0</v>
      </c>
      <c r="L94" s="336"/>
      <c r="M94" s="299" t="str">
        <f>LINK!$C$1115</f>
        <v>Please define your preconditions for this service</v>
      </c>
      <c r="N94" s="259">
        <v>0</v>
      </c>
      <c r="O94" s="9" t="s">
        <v>38</v>
      </c>
      <c r="P94" s="8"/>
      <c r="Q94" s="8" t="str">
        <f>IF(R94=1,'Building Information'!$G$55,"")</f>
        <v/>
      </c>
      <c r="R94" s="8"/>
    </row>
    <row r="95" spans="1:18" ht="29.5" x14ac:dyDescent="0.75">
      <c r="A95" s="297" t="str">
        <f>LINK!C875</f>
        <v>Electric vehicle charging</v>
      </c>
      <c r="B95" s="297" t="s">
        <v>1430</v>
      </c>
      <c r="C95" s="298" t="str">
        <f>LINK!C1057</f>
        <v>User defined service group 38</v>
      </c>
      <c r="D95" s="298" t="str">
        <f>LINK!C1102</f>
        <v>User defined smart ready service 38</v>
      </c>
      <c r="E95" s="298" t="str">
        <f>LINK!$C$1110</f>
        <v>User defined level 1-0</v>
      </c>
      <c r="F95" s="298" t="str">
        <f>LINK!$C$1111</f>
        <v>User defined level 1-1</v>
      </c>
      <c r="G95" s="298" t="str">
        <f>LINK!$C$1112</f>
        <v>User defined level 1-2</v>
      </c>
      <c r="H95" s="298" t="str">
        <f>LINK!$C$1113</f>
        <v>User defined level 1-3</v>
      </c>
      <c r="I95" s="298" t="str">
        <f>LINK!$C$1114</f>
        <v>User defined level 1-4</v>
      </c>
      <c r="J95" s="336">
        <v>0</v>
      </c>
      <c r="K95" s="336">
        <v>0</v>
      </c>
      <c r="L95" s="336"/>
      <c r="M95" s="299" t="str">
        <f>LINK!$C$1115</f>
        <v>Please define your preconditions for this service</v>
      </c>
      <c r="N95" s="259">
        <v>0</v>
      </c>
      <c r="O95" s="9" t="s">
        <v>38</v>
      </c>
      <c r="P95" s="8"/>
      <c r="Q95" s="8" t="str">
        <f>IF(R95=1,'Building Information'!$G$55,"")</f>
        <v/>
      </c>
      <c r="R95" s="8"/>
    </row>
    <row r="96" spans="1:18" ht="29.5" x14ac:dyDescent="0.75">
      <c r="A96" s="297" t="str">
        <f>LINK!C876</f>
        <v>Electric vehicle charging</v>
      </c>
      <c r="B96" s="297" t="s">
        <v>1431</v>
      </c>
      <c r="C96" s="298" t="str">
        <f>LINK!C1058</f>
        <v>User defined service group 39</v>
      </c>
      <c r="D96" s="298" t="str">
        <f>LINK!C1103</f>
        <v>User defined smart ready service 39</v>
      </c>
      <c r="E96" s="298" t="str">
        <f>LINK!$C$1110</f>
        <v>User defined level 1-0</v>
      </c>
      <c r="F96" s="298" t="str">
        <f>LINK!$C$1111</f>
        <v>User defined level 1-1</v>
      </c>
      <c r="G96" s="298" t="str">
        <f>LINK!$C$1112</f>
        <v>User defined level 1-2</v>
      </c>
      <c r="H96" s="298" t="str">
        <f>LINK!$C$1113</f>
        <v>User defined level 1-3</v>
      </c>
      <c r="I96" s="298" t="str">
        <f>LINK!$C$1114</f>
        <v>User defined level 1-4</v>
      </c>
      <c r="J96" s="336">
        <v>0</v>
      </c>
      <c r="K96" s="336">
        <v>0</v>
      </c>
      <c r="L96" s="336"/>
      <c r="M96" s="299" t="str">
        <f>LINK!$C$1115</f>
        <v>Please define your preconditions for this service</v>
      </c>
      <c r="N96" s="259">
        <v>0</v>
      </c>
      <c r="O96" s="9" t="s">
        <v>38</v>
      </c>
      <c r="P96" s="8"/>
      <c r="Q96" s="8" t="str">
        <f>IF(R96=1,'Building Information'!$G$55,"")</f>
        <v/>
      </c>
      <c r="R96" s="8"/>
    </row>
    <row r="97" spans="1:18" ht="29.5" x14ac:dyDescent="0.75">
      <c r="A97" s="297" t="str">
        <f>LINK!C877</f>
        <v>Electric vehicle charging</v>
      </c>
      <c r="B97" s="297" t="s">
        <v>1432</v>
      </c>
      <c r="C97" s="298" t="str">
        <f>LINK!C1059</f>
        <v>User defined service group 40</v>
      </c>
      <c r="D97" s="298" t="str">
        <f>LINK!C1104</f>
        <v>User defined smart ready service 40</v>
      </c>
      <c r="E97" s="298" t="str">
        <f>LINK!$C$1110</f>
        <v>User defined level 1-0</v>
      </c>
      <c r="F97" s="298" t="str">
        <f>LINK!$C$1111</f>
        <v>User defined level 1-1</v>
      </c>
      <c r="G97" s="298" t="str">
        <f>LINK!$C$1112</f>
        <v>User defined level 1-2</v>
      </c>
      <c r="H97" s="298" t="str">
        <f>LINK!$C$1113</f>
        <v>User defined level 1-3</v>
      </c>
      <c r="I97" s="298" t="str">
        <f>LINK!$C$1114</f>
        <v>User defined level 1-4</v>
      </c>
      <c r="J97" s="336">
        <v>0</v>
      </c>
      <c r="K97" s="336">
        <v>0</v>
      </c>
      <c r="L97" s="336"/>
      <c r="M97" s="299" t="str">
        <f>LINK!$C$1115</f>
        <v>Please define your preconditions for this service</v>
      </c>
      <c r="N97" s="259">
        <v>0</v>
      </c>
      <c r="O97" s="9" t="s">
        <v>38</v>
      </c>
      <c r="P97" s="8"/>
      <c r="Q97" s="8" t="str">
        <f>IF(R97=1,'Building Information'!$G$55,"")</f>
        <v/>
      </c>
      <c r="R97" s="8"/>
    </row>
    <row r="98" spans="1:18" ht="29.5" x14ac:dyDescent="0.75">
      <c r="A98" s="297" t="str">
        <f>LINK!C878</f>
        <v>Monitoring and control</v>
      </c>
      <c r="B98" s="297" t="s">
        <v>1433</v>
      </c>
      <c r="C98" s="298" t="str">
        <f>LINK!C1060</f>
        <v>User defined service group 41</v>
      </c>
      <c r="D98" s="298" t="str">
        <f>LINK!C1105</f>
        <v>User defined smart ready service 41</v>
      </c>
      <c r="E98" s="298" t="str">
        <f>LINK!$C$1110</f>
        <v>User defined level 1-0</v>
      </c>
      <c r="F98" s="298" t="str">
        <f>LINK!$C$1111</f>
        <v>User defined level 1-1</v>
      </c>
      <c r="G98" s="298" t="str">
        <f>LINK!$C$1112</f>
        <v>User defined level 1-2</v>
      </c>
      <c r="H98" s="298" t="str">
        <f>LINK!$C$1113</f>
        <v>User defined level 1-3</v>
      </c>
      <c r="I98" s="298" t="str">
        <f>LINK!$C$1114</f>
        <v>User defined level 1-4</v>
      </c>
      <c r="J98" s="336">
        <v>0</v>
      </c>
      <c r="K98" s="336">
        <v>0</v>
      </c>
      <c r="L98" s="336"/>
      <c r="M98" s="299" t="str">
        <f>LINK!$C$1115</f>
        <v>Please define your preconditions for this service</v>
      </c>
      <c r="N98" s="259">
        <v>0</v>
      </c>
      <c r="O98" s="9" t="s">
        <v>143</v>
      </c>
      <c r="P98" s="8"/>
      <c r="Q98" s="8" t="str">
        <f>IF(R98=1,'Building Information'!$G$56,"")</f>
        <v/>
      </c>
      <c r="R98" s="8"/>
    </row>
    <row r="99" spans="1:18" ht="29.5" x14ac:dyDescent="0.75">
      <c r="A99" s="297" t="str">
        <f>LINK!C879</f>
        <v>Monitoring and control</v>
      </c>
      <c r="B99" s="297" t="s">
        <v>1434</v>
      </c>
      <c r="C99" s="298" t="str">
        <f>LINK!C1061</f>
        <v>User defined service group 42</v>
      </c>
      <c r="D99" s="298" t="str">
        <f>LINK!C1106</f>
        <v>User defined smart ready service 42</v>
      </c>
      <c r="E99" s="298" t="str">
        <f>LINK!$C$1110</f>
        <v>User defined level 1-0</v>
      </c>
      <c r="F99" s="298" t="str">
        <f>LINK!$C$1111</f>
        <v>User defined level 1-1</v>
      </c>
      <c r="G99" s="298" t="str">
        <f>LINK!$C$1112</f>
        <v>User defined level 1-2</v>
      </c>
      <c r="H99" s="298" t="str">
        <f>LINK!$C$1113</f>
        <v>User defined level 1-3</v>
      </c>
      <c r="I99" s="298" t="str">
        <f>LINK!$C$1114</f>
        <v>User defined level 1-4</v>
      </c>
      <c r="J99" s="336">
        <v>0</v>
      </c>
      <c r="K99" s="336">
        <v>0</v>
      </c>
      <c r="L99" s="336"/>
      <c r="M99" s="299" t="str">
        <f>LINK!$C$1115</f>
        <v>Please define your preconditions for this service</v>
      </c>
      <c r="N99" s="259">
        <v>0</v>
      </c>
      <c r="O99" s="9" t="s">
        <v>143</v>
      </c>
      <c r="P99" s="8"/>
      <c r="Q99" s="8" t="str">
        <f>IF(R99=1,'Building Information'!$G$56,"")</f>
        <v/>
      </c>
      <c r="R99" s="8"/>
    </row>
    <row r="100" spans="1:18" ht="29.5" x14ac:dyDescent="0.75">
      <c r="A100" s="297" t="str">
        <f>LINK!C880</f>
        <v>Monitoring and control</v>
      </c>
      <c r="B100" s="297" t="s">
        <v>1435</v>
      </c>
      <c r="C100" s="298" t="str">
        <f>LINK!C1062</f>
        <v>User defined service group 43</v>
      </c>
      <c r="D100" s="298" t="str">
        <f>LINK!C1107</f>
        <v>User defined smart ready service 43</v>
      </c>
      <c r="E100" s="298" t="str">
        <f>LINK!$C$1110</f>
        <v>User defined level 1-0</v>
      </c>
      <c r="F100" s="298" t="str">
        <f>LINK!$C$1111</f>
        <v>User defined level 1-1</v>
      </c>
      <c r="G100" s="298" t="str">
        <f>LINK!$C$1112</f>
        <v>User defined level 1-2</v>
      </c>
      <c r="H100" s="298" t="str">
        <f>LINK!$C$1113</f>
        <v>User defined level 1-3</v>
      </c>
      <c r="I100" s="298" t="str">
        <f>LINK!$C$1114</f>
        <v>User defined level 1-4</v>
      </c>
      <c r="J100" s="336">
        <v>0</v>
      </c>
      <c r="K100" s="336">
        <v>0</v>
      </c>
      <c r="L100" s="336"/>
      <c r="M100" s="299" t="str">
        <f>LINK!$C$1115</f>
        <v>Please define your preconditions for this service</v>
      </c>
      <c r="N100" s="259">
        <v>0</v>
      </c>
      <c r="O100" s="9" t="s">
        <v>143</v>
      </c>
      <c r="P100" s="8"/>
      <c r="Q100" s="8" t="str">
        <f>IF(R100=1,'Building Information'!$G$56,"")</f>
        <v/>
      </c>
      <c r="R100" s="8"/>
    </row>
    <row r="101" spans="1:18" ht="29.5" x14ac:dyDescent="0.75">
      <c r="A101" s="297" t="str">
        <f>LINK!C881</f>
        <v>Monitoring and control</v>
      </c>
      <c r="B101" s="297" t="s">
        <v>1436</v>
      </c>
      <c r="C101" s="298" t="str">
        <f>LINK!C1063</f>
        <v>User defined service group 44</v>
      </c>
      <c r="D101" s="298" t="str">
        <f>LINK!C1108</f>
        <v>User defined smart ready service 44</v>
      </c>
      <c r="E101" s="298" t="str">
        <f>LINK!$C$1110</f>
        <v>User defined level 1-0</v>
      </c>
      <c r="F101" s="298" t="str">
        <f>LINK!$C$1111</f>
        <v>User defined level 1-1</v>
      </c>
      <c r="G101" s="298" t="str">
        <f>LINK!$C$1112</f>
        <v>User defined level 1-2</v>
      </c>
      <c r="H101" s="298" t="str">
        <f>LINK!$C$1113</f>
        <v>User defined level 1-3</v>
      </c>
      <c r="I101" s="298" t="str">
        <f>LINK!$C$1114</f>
        <v>User defined level 1-4</v>
      </c>
      <c r="J101" s="336">
        <v>0</v>
      </c>
      <c r="K101" s="336">
        <v>0</v>
      </c>
      <c r="L101" s="336"/>
      <c r="M101" s="299" t="str">
        <f>LINK!$C$1115</f>
        <v>Please define your preconditions for this service</v>
      </c>
      <c r="N101" s="259">
        <v>0</v>
      </c>
      <c r="O101" s="9" t="s">
        <v>143</v>
      </c>
      <c r="P101" s="8"/>
      <c r="Q101" s="8" t="str">
        <f>IF(R101=1,'Building Information'!$G$56,"")</f>
        <v/>
      </c>
      <c r="R101" s="8"/>
    </row>
    <row r="102" spans="1:18" ht="29.5" x14ac:dyDescent="0.75">
      <c r="A102" s="297" t="str">
        <f>LINK!C882</f>
        <v>Monitoring and control</v>
      </c>
      <c r="B102" s="297" t="s">
        <v>1437</v>
      </c>
      <c r="C102" s="298" t="str">
        <f>LINK!C1064</f>
        <v>User defined service group 45</v>
      </c>
      <c r="D102" s="298" t="str">
        <f>LINK!C1109</f>
        <v>User defined smart ready service 45</v>
      </c>
      <c r="E102" s="298" t="str">
        <f>LINK!$C$1110</f>
        <v>User defined level 1-0</v>
      </c>
      <c r="F102" s="298" t="str">
        <f>LINK!$C$1111</f>
        <v>User defined level 1-1</v>
      </c>
      <c r="G102" s="298" t="str">
        <f>LINK!$C$1112</f>
        <v>User defined level 1-2</v>
      </c>
      <c r="H102" s="298" t="str">
        <f>LINK!$C$1113</f>
        <v>User defined level 1-3</v>
      </c>
      <c r="I102" s="298" t="str">
        <f>LINK!$C$1114</f>
        <v>User defined level 1-4</v>
      </c>
      <c r="J102" s="336">
        <v>0</v>
      </c>
      <c r="K102" s="336">
        <v>0</v>
      </c>
      <c r="L102" s="336"/>
      <c r="M102" s="299" t="str">
        <f>LINK!$C$1115</f>
        <v>Please define your preconditions for this service</v>
      </c>
      <c r="N102" s="259">
        <v>0</v>
      </c>
      <c r="O102" s="9" t="s">
        <v>143</v>
      </c>
      <c r="P102" s="8"/>
      <c r="Q102" s="8" t="str">
        <f>IF(R102=1,'Building Information'!$G$56,"")</f>
        <v/>
      </c>
      <c r="R102" s="8"/>
    </row>
  </sheetData>
  <autoFilter ref="A1:M102" xr:uid="{00000000-0009-0000-0000-000002000000}"/>
  <conditionalFormatting sqref="H14:H15">
    <cfRule type="cellIs" dxfId="214" priority="4" operator="equal">
      <formula>0</formula>
    </cfRule>
  </conditionalFormatting>
  <conditionalFormatting sqref="J5:J57">
    <cfRule type="colorScale" priority="48">
      <colorScale>
        <cfvo type="num" val="0"/>
        <cfvo type="num" val="1"/>
        <color rgb="FFF7ABAB"/>
        <color theme="9" tint="0.39997558519241921"/>
      </colorScale>
    </cfRule>
    <cfRule type="iconSet" priority="49">
      <iconSet iconSet="3Symbols">
        <cfvo type="percent" val="0"/>
        <cfvo type="num" val="0.33"/>
        <cfvo type="num" val="1"/>
      </iconSet>
    </cfRule>
  </conditionalFormatting>
  <conditionalFormatting sqref="J4:K4 K5:K57">
    <cfRule type="colorScale" priority="50">
      <colorScale>
        <cfvo type="num" val="0"/>
        <cfvo type="num" val="1"/>
        <color rgb="FFF7ABAB"/>
        <color theme="9" tint="0.39997558519241921"/>
      </colorScale>
    </cfRule>
    <cfRule type="iconSet" priority="51">
      <iconSet iconSet="3Symbols">
        <cfvo type="percent" val="0"/>
        <cfvo type="num" val="0.33"/>
        <cfvo type="num" val="1"/>
      </iconSet>
    </cfRule>
  </conditionalFormatting>
  <conditionalFormatting sqref="J58:K102">
    <cfRule type="colorScale" priority="19">
      <colorScale>
        <cfvo type="num" val="0"/>
        <cfvo type="num" val="1"/>
        <color rgb="FFF7ABAB"/>
        <color theme="9" tint="0.39997558519241921"/>
      </colorScale>
    </cfRule>
    <cfRule type="iconSet" priority="20">
      <iconSet iconSet="3Symbols">
        <cfvo type="percent" val="0"/>
        <cfvo type="num" val="0.33"/>
        <cfvo type="num" val="1"/>
      </iconSet>
    </cfRule>
  </conditionalFormatting>
  <conditionalFormatting sqref="L4:L8">
    <cfRule type="colorScale" priority="2">
      <colorScale>
        <cfvo type="num" val="0"/>
        <cfvo type="num" val="1"/>
        <color rgb="FFF7ABAB"/>
        <color theme="9" tint="0.39997558519241921"/>
      </colorScale>
    </cfRule>
    <cfRule type="iconSet" priority="3">
      <iconSet iconSet="3Symbols">
        <cfvo type="percent" val="0"/>
        <cfvo type="num" val="0.33"/>
        <cfvo type="num" val="1"/>
      </iconSet>
    </cfRule>
  </conditionalFormatting>
  <conditionalFormatting sqref="L4:L102">
    <cfRule type="containsBlanks" dxfId="213" priority="1">
      <formula>LEN(TRIM(L4))=0</formula>
    </cfRule>
  </conditionalFormatting>
  <conditionalFormatting sqref="L9:L102">
    <cfRule type="colorScale" priority="17">
      <colorScale>
        <cfvo type="num" val="0"/>
        <cfvo type="num" val="1"/>
        <color rgb="FFF7ABAB"/>
        <color theme="9" tint="0.39997558519241921"/>
      </colorScale>
    </cfRule>
    <cfRule type="iconSet" priority="18">
      <iconSet iconSet="3Symbols">
        <cfvo type="percent" val="0"/>
        <cfvo type="num" val="0.33"/>
        <cfvo type="num" val="1"/>
      </iconSet>
    </cfRule>
  </conditionalFormatting>
  <conditionalFormatting sqref="N5 N7 N9 N11 N13 N15 N17 N19 N21 N23 N25 N27 N29 N31 N33 N35 N37 N39 N41 N43 N45 N47 N49 N51 N53 N55 N57">
    <cfRule type="colorScale" priority="10">
      <colorScale>
        <cfvo type="num" val="0"/>
        <cfvo type="num" val="1"/>
        <color rgb="FFF7ABAB"/>
        <color theme="9" tint="0.39997558519241921"/>
      </colorScale>
    </cfRule>
    <cfRule type="iconSet" priority="11">
      <iconSet iconSet="3Symbols">
        <cfvo type="percent" val="0"/>
        <cfvo type="num" val="0.33"/>
        <cfvo type="num" val="1"/>
      </iconSet>
    </cfRule>
  </conditionalFormatting>
  <conditionalFormatting sqref="N6 N4 N8 N10 N12 N14 N16 N18 N20 N22 N24 N26 N28 N30 N32 N34 N36 N38 N40 N42 N44 N46 N48 N50 N52 N54 N56">
    <cfRule type="colorScale" priority="12">
      <colorScale>
        <cfvo type="num" val="0"/>
        <cfvo type="num" val="1"/>
        <color rgb="FFF7ABAB"/>
        <color theme="9" tint="0.39997558519241921"/>
      </colorScale>
    </cfRule>
    <cfRule type="iconSet" priority="13">
      <iconSet iconSet="3Symbols">
        <cfvo type="percent" val="0"/>
        <cfvo type="num" val="0.33"/>
        <cfvo type="num" val="1"/>
      </iconSet>
    </cfRule>
  </conditionalFormatting>
  <conditionalFormatting sqref="N58:N102">
    <cfRule type="expression" dxfId="212" priority="14">
      <formula>AND(L58&lt;&gt;0,K58=0)</formula>
    </cfRule>
    <cfRule type="expression" dxfId="211" priority="15">
      <formula>AND(#REF!&lt;&gt;0,#REF!=4)</formula>
    </cfRule>
  </conditionalFormatting>
  <conditionalFormatting sqref="P4:P102">
    <cfRule type="colorScale" priority="36">
      <colorScale>
        <cfvo type="num" val="0"/>
        <cfvo type="num" val="1"/>
        <color rgb="FFF7ABAB"/>
        <color theme="9" tint="0.39997558519241921"/>
      </colorScale>
    </cfRule>
    <cfRule type="iconSet" priority="37">
      <iconSet iconSet="3Symbols">
        <cfvo type="percent" val="0"/>
        <cfvo type="num" val="0.33"/>
        <cfvo type="num" val="1"/>
      </iconSet>
    </cfRule>
  </conditionalFormatting>
  <conditionalFormatting sqref="P4:R102">
    <cfRule type="containsBlanks" dxfId="210" priority="32">
      <formula>LEN(TRIM(P4))=0</formula>
    </cfRule>
  </conditionalFormatting>
  <conditionalFormatting sqref="Q4:R102">
    <cfRule type="colorScale" priority="33">
      <colorScale>
        <cfvo type="num" val="0"/>
        <cfvo type="num" val="1"/>
        <color rgb="FFF7ABAB"/>
        <color theme="9" tint="0.39997558519241921"/>
      </colorScale>
    </cfRule>
    <cfRule type="iconSet" priority="34">
      <iconSet iconSet="3Symbols">
        <cfvo type="percent" val="0"/>
        <cfvo type="num" val="0.33"/>
        <cfvo type="num" val="1"/>
      </iconSet>
    </cfRule>
  </conditionalFormatting>
  <dataValidations count="1">
    <dataValidation allowBlank="1" showInputMessage="1" showErrorMessage="1" promptTitle="Service covered in method:" prompt="based on your selected assessment method" sqref="N4:N102" xr:uid="{E2051B29-B5DE-4C0C-B9DA-CE44D3C072EC}"/>
  </dataValidations>
  <pageMargins left="0.7" right="0.7" top="0.75" bottom="0.75" header="0.3" footer="0.3"/>
  <pageSetup paperSize="8" scale="47"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BF21335C-32A0-4108-B69F-11056E24828D}">
          <x14:formula1>
            <xm:f>_general!$I$6:$I$8</xm:f>
          </x14:formula1>
          <xm:sqref>R4:R102 L9:L102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1dd2b3d-859d-4dcb-8da7-1b911545d647" xsi:nil="true"/>
    <lcf76f155ced4ddcb4097134ff3c332f xmlns="c9cc8c3a-8a26-486f-9490-0a5b1fe55c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E0797DD9785D24F8C723DF82AC7D752" ma:contentTypeVersion="15" ma:contentTypeDescription="Create a new document." ma:contentTypeScope="" ma:versionID="03ad83e97ff5ef7fb580bfa28f4c823f">
  <xsd:schema xmlns:xsd="http://www.w3.org/2001/XMLSchema" xmlns:xs="http://www.w3.org/2001/XMLSchema" xmlns:p="http://schemas.microsoft.com/office/2006/metadata/properties" xmlns:ns2="c9cc8c3a-8a26-486f-9490-0a5b1fe55c00" xmlns:ns3="01dd2b3d-859d-4dcb-8da7-1b911545d647" targetNamespace="http://schemas.microsoft.com/office/2006/metadata/properties" ma:root="true" ma:fieldsID="d7350ed4b91cae85dd459f47e81cad8d" ns2:_="" ns3:_="">
    <xsd:import namespace="c9cc8c3a-8a26-486f-9490-0a5b1fe55c00"/>
    <xsd:import namespace="01dd2b3d-859d-4dcb-8da7-1b911545d6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c8c3a-8a26-486f-9490-0a5b1fe55c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c20e29d-4d9b-411e-9260-307e9281c9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dd2b3d-859d-4dcb-8da7-1b911545d64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cd5e36b0-c3f3-4722-a96f-17bd1dce45ed}" ma:internalName="TaxCatchAll" ma:showField="CatchAllData" ma:web="01dd2b3d-859d-4dcb-8da7-1b911545d64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E072A2-6C9B-473B-9FF7-2CB04F6B9DE6}">
  <ds:schemaRefs>
    <ds:schemaRef ds:uri="http://schemas.microsoft.com/sharepoint/v3/contenttype/forms"/>
  </ds:schemaRefs>
</ds:datastoreItem>
</file>

<file path=customXml/itemProps2.xml><?xml version="1.0" encoding="utf-8"?>
<ds:datastoreItem xmlns:ds="http://schemas.openxmlformats.org/officeDocument/2006/customXml" ds:itemID="{CE1DA7FD-F123-47E1-93BE-A861C49904B7}">
  <ds:schemaRefs>
    <ds:schemaRef ds:uri="http://schemas.microsoft.com/office/2006/metadata/properties"/>
    <ds:schemaRef ds:uri="http://schemas.microsoft.com/office/infopath/2007/PartnerControls"/>
    <ds:schemaRef ds:uri="01dd2b3d-859d-4dcb-8da7-1b911545d647"/>
    <ds:schemaRef ds:uri="c9cc8c3a-8a26-486f-9490-0a5b1fe55c00"/>
  </ds:schemaRefs>
</ds:datastoreItem>
</file>

<file path=customXml/itemProps3.xml><?xml version="1.0" encoding="utf-8"?>
<ds:datastoreItem xmlns:ds="http://schemas.openxmlformats.org/officeDocument/2006/customXml" ds:itemID="{B3B63F08-6F88-48A3-B264-0C905F4DF7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c8c3a-8a26-486f-9490-0a5b1fe55c00"/>
    <ds:schemaRef ds:uri="01dd2b3d-859d-4dcb-8da7-1b911545d6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6</vt:i4>
      </vt:variant>
    </vt:vector>
  </HeadingPairs>
  <TitlesOfParts>
    <vt:vector size="24" baseType="lpstr">
      <vt:lpstr>INFO</vt:lpstr>
      <vt:lpstr>Terms and conditions</vt:lpstr>
      <vt:lpstr>Building Information</vt:lpstr>
      <vt:lpstr>_general</vt:lpstr>
      <vt:lpstr>LINK</vt:lpstr>
      <vt:lpstr>Calculation</vt:lpstr>
      <vt:lpstr>Results</vt:lpstr>
      <vt:lpstr>Weightings</vt:lpstr>
      <vt:lpstr>overview_of_services</vt:lpstr>
      <vt:lpstr>H</vt:lpstr>
      <vt:lpstr>DHW</vt:lpstr>
      <vt:lpstr>C</vt:lpstr>
      <vt:lpstr>V</vt:lpstr>
      <vt:lpstr>L</vt:lpstr>
      <vt:lpstr>DE</vt:lpstr>
      <vt:lpstr>E</vt:lpstr>
      <vt:lpstr>EV</vt:lpstr>
      <vt:lpstr>MC</vt:lpstr>
      <vt:lpstr>no</vt:lpstr>
      <vt:lpstr>No_storage_present</vt:lpstr>
      <vt:lpstr>non_residential</vt:lpstr>
      <vt:lpstr>residential</vt:lpstr>
      <vt:lpstr>Storage_present</vt:lpstr>
      <vt:lpstr>yes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Combined Service Catalogue - SRI Task 1 - 2017-07-07</dc:title>
  <dc:subject/>
  <dc:creator>Uslar, Mathias</dc:creator>
  <cp:keywords/>
  <dc:description/>
  <cp:lastModifiedBy>TU-Pseudonym 8837683140499201</cp:lastModifiedBy>
  <cp:revision/>
  <dcterms:created xsi:type="dcterms:W3CDTF">2017-04-11T20:49:12Z</dcterms:created>
  <dcterms:modified xsi:type="dcterms:W3CDTF">2025-04-11T21:03:13Z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0x0101008E0797DD9785D24F8C723DF82AC7D752</vt:lpwstr>
  </property>
  <property fmtid="{D5CDD505-2E9C-101B-9397-08002B2CF9AE}" pid="3" name="document status">
    <vt:lpwstr>5;#Draft|da78ac1b-6fd3-4a94-82d1-4202f4dd5466</vt:lpwstr>
  </property>
  <property fmtid="{D5CDD505-2E9C-101B-9397-08002B2CF9AE}" pid="4" name="Work packages">
    <vt:lpwstr>6;#WP1|40d9910b-34c5-4847-9020-0abccb2743f9</vt:lpwstr>
  </property>
  <property fmtid="{D5CDD505-2E9C-101B-9397-08002B2CF9AE}" pid="5" name="Document type">
    <vt:lpwstr>24;#Tool|45541538-81a2-48c5-a3fb-fe08c96264e0</vt:lpwstr>
  </property>
  <property fmtid="{D5CDD505-2E9C-101B-9397-08002B2CF9AE}" pid="6" name="MediaServiceImageTags">
    <vt:lpwstr/>
  </property>
</Properties>
</file>