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s\IntermittentlyPoweredRobot\Code\Python\Video experiments\"/>
    </mc:Choice>
  </mc:AlternateContent>
  <bookViews>
    <workbookView xWindow="0" yWindow="0" windowWidth="16380" windowHeight="8190" tabRatio="987"/>
  </bookViews>
  <sheets>
    <sheet name="Blad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3" i="1" l="1"/>
  <c r="B34" i="1"/>
  <c r="J33" i="1"/>
  <c r="J32" i="1"/>
  <c r="J31" i="1"/>
  <c r="J30" i="1"/>
  <c r="J29" i="1"/>
  <c r="J34" i="1" s="1"/>
  <c r="H33" i="1"/>
  <c r="H32" i="1"/>
  <c r="H31" i="1"/>
  <c r="H30" i="1"/>
  <c r="H29" i="1"/>
  <c r="H34" i="1" s="1"/>
  <c r="F33" i="1"/>
  <c r="F32" i="1"/>
  <c r="F31" i="1"/>
  <c r="F30" i="1"/>
  <c r="F29" i="1"/>
  <c r="F34" i="1" s="1"/>
  <c r="D33" i="1"/>
  <c r="D32" i="1"/>
  <c r="D31" i="1"/>
  <c r="D30" i="1"/>
  <c r="D29" i="1"/>
  <c r="D34" i="1" s="1"/>
  <c r="B22" i="1"/>
  <c r="J21" i="1"/>
  <c r="J20" i="1"/>
  <c r="J19" i="1"/>
  <c r="J18" i="1"/>
  <c r="J17" i="1"/>
  <c r="J22" i="1" s="1"/>
  <c r="H21" i="1"/>
  <c r="H20" i="1"/>
  <c r="H19" i="1"/>
  <c r="H18" i="1"/>
  <c r="H17" i="1"/>
  <c r="H22" i="1" s="1"/>
  <c r="F21" i="1"/>
  <c r="F20" i="1"/>
  <c r="F19" i="1"/>
  <c r="F18" i="1"/>
  <c r="F17" i="1"/>
  <c r="F22" i="1" s="1"/>
  <c r="D21" i="1"/>
  <c r="D20" i="1"/>
  <c r="D19" i="1"/>
  <c r="D18" i="1"/>
  <c r="D17" i="1"/>
  <c r="D22" i="1" s="1"/>
  <c r="J9" i="1"/>
  <c r="J8" i="1"/>
  <c r="J7" i="1"/>
  <c r="J6" i="1"/>
  <c r="J5" i="1"/>
  <c r="J10" i="1" s="1"/>
  <c r="B10" i="1"/>
  <c r="H10" i="1"/>
  <c r="F10" i="1"/>
  <c r="D10" i="1"/>
  <c r="G33" i="1"/>
  <c r="E33" i="1"/>
  <c r="C33" i="1"/>
  <c r="A33" i="1"/>
  <c r="B33" i="1" s="1"/>
  <c r="I32" i="1"/>
  <c r="G32" i="1"/>
  <c r="E32" i="1"/>
  <c r="C32" i="1"/>
  <c r="B32" i="1"/>
  <c r="A32" i="1"/>
  <c r="I31" i="1"/>
  <c r="G31" i="1"/>
  <c r="E31" i="1"/>
  <c r="C31" i="1"/>
  <c r="B31" i="1"/>
  <c r="A31" i="1"/>
  <c r="I30" i="1"/>
  <c r="G30" i="1"/>
  <c r="E30" i="1"/>
  <c r="C30" i="1"/>
  <c r="B30" i="1"/>
  <c r="A30" i="1"/>
  <c r="I29" i="1"/>
  <c r="G29" i="1"/>
  <c r="E29" i="1"/>
  <c r="C29" i="1"/>
  <c r="B29" i="1"/>
  <c r="A29" i="1"/>
  <c r="I27" i="1"/>
  <c r="G27" i="1"/>
  <c r="E27" i="1"/>
  <c r="C27" i="1"/>
  <c r="I21" i="1"/>
  <c r="G21" i="1"/>
  <c r="E21" i="1"/>
  <c r="C21" i="1"/>
  <c r="B21" i="1"/>
  <c r="A21" i="1"/>
  <c r="I20" i="1"/>
  <c r="G20" i="1"/>
  <c r="E20" i="1"/>
  <c r="C20" i="1"/>
  <c r="B20" i="1"/>
  <c r="A20" i="1"/>
  <c r="I19" i="1"/>
  <c r="G19" i="1"/>
  <c r="E19" i="1"/>
  <c r="C19" i="1"/>
  <c r="B19" i="1"/>
  <c r="A19" i="1"/>
  <c r="I18" i="1"/>
  <c r="G18" i="1"/>
  <c r="E18" i="1"/>
  <c r="C18" i="1"/>
  <c r="B18" i="1"/>
  <c r="A18" i="1"/>
  <c r="I17" i="1"/>
  <c r="G17" i="1"/>
  <c r="E17" i="1"/>
  <c r="C17" i="1"/>
  <c r="B17" i="1"/>
  <c r="I15" i="1"/>
  <c r="G15" i="1"/>
  <c r="E15" i="1"/>
  <c r="C15" i="1"/>
  <c r="I9" i="1"/>
  <c r="G9" i="1"/>
  <c r="H9" i="1" s="1"/>
  <c r="E9" i="1"/>
  <c r="F9" i="1" s="1"/>
  <c r="C9" i="1"/>
  <c r="D9" i="1" s="1"/>
  <c r="A9" i="1"/>
  <c r="B9" i="1" s="1"/>
  <c r="I8" i="1"/>
  <c r="G8" i="1"/>
  <c r="H8" i="1" s="1"/>
  <c r="F8" i="1"/>
  <c r="E8" i="1"/>
  <c r="C8" i="1"/>
  <c r="D8" i="1" s="1"/>
  <c r="B8" i="1"/>
  <c r="A8" i="1"/>
  <c r="I7" i="1"/>
  <c r="G7" i="1"/>
  <c r="H7" i="1" s="1"/>
  <c r="E7" i="1"/>
  <c r="F7" i="1" s="1"/>
  <c r="C7" i="1"/>
  <c r="D7" i="1" s="1"/>
  <c r="A7" i="1"/>
  <c r="B7" i="1" s="1"/>
  <c r="I6" i="1"/>
  <c r="H6" i="1"/>
  <c r="G6" i="1"/>
  <c r="E6" i="1"/>
  <c r="F6" i="1" s="1"/>
  <c r="D6" i="1"/>
  <c r="C6" i="1"/>
  <c r="A6" i="1"/>
  <c r="B6" i="1" s="1"/>
  <c r="I5" i="1"/>
  <c r="G5" i="1"/>
  <c r="H5" i="1" s="1"/>
  <c r="E5" i="1"/>
  <c r="F5" i="1" s="1"/>
  <c r="C5" i="1"/>
  <c r="D5" i="1" s="1"/>
  <c r="A5" i="1"/>
  <c r="B5" i="1" s="1"/>
  <c r="I3" i="1"/>
  <c r="G3" i="1"/>
  <c r="E3" i="1"/>
  <c r="C3" i="1"/>
</calcChain>
</file>

<file path=xl/sharedStrings.xml><?xml version="1.0" encoding="utf-8"?>
<sst xmlns="http://schemas.openxmlformats.org/spreadsheetml/2006/main" count="37" uniqueCount="21">
  <si>
    <t>Int every 1.25 sec:</t>
  </si>
  <si>
    <t>Int every 1 sec:</t>
  </si>
  <si>
    <t>Int every 0.75 sec</t>
  </si>
  <si>
    <t>Int every 0.5 sec:</t>
  </si>
  <si>
    <t>Dist: 143/(145-15)</t>
  </si>
  <si>
    <t>Dist: 143/(142-15)</t>
  </si>
  <si>
    <t>Dist: 143/(135-15)</t>
  </si>
  <si>
    <t>Dist: 143 / (127-15)</t>
  </si>
  <si>
    <t>PWM: 70</t>
  </si>
  <si>
    <t>Run time:</t>
  </si>
  <si>
    <t>Distance: 150cm max</t>
  </si>
  <si>
    <t>Avg Speed:</t>
  </si>
  <si>
    <t>Dist: 143/(148-15)</t>
  </si>
  <si>
    <t>Dist: 143/(144-15)</t>
  </si>
  <si>
    <t>Dist: 143/(139-15)</t>
  </si>
  <si>
    <t>Dist: 143 / (129-15)</t>
  </si>
  <si>
    <t>PWM: 50</t>
  </si>
  <si>
    <t>Dist: 142/(152-15)</t>
  </si>
  <si>
    <t>Dist: 142/(149-15)</t>
  </si>
  <si>
    <t>Dist: 143 / (134-15)</t>
  </si>
  <si>
    <t>PWM: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</si>
</sst>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3" zoomScale="75" zoomScaleNormal="75" workbookViewId="0">
      <selection activeCell="J33" sqref="J33"/>
    </sheetView>
  </sheetViews>
  <sheetFormatPr defaultRowHeight="15" x14ac:dyDescent="0.25"/>
  <cols>
    <col min="1" max="1" width="21.140625"/>
    <col min="2" max="2" width="16.5703125"/>
    <col min="3" max="4" width="17.28515625"/>
    <col min="5" max="5" width="16.85546875"/>
    <col min="6" max="6" width="17.28515625"/>
    <col min="7" max="9" width="17.85546875"/>
    <col min="10" max="10" width="22.5703125"/>
    <col min="11" max="1025" width="8.42578125"/>
  </cols>
  <sheetData>
    <row r="1" spans="1:10" x14ac:dyDescent="0.25">
      <c r="C1" t="s">
        <v>0</v>
      </c>
      <c r="E1" t="s">
        <v>1</v>
      </c>
      <c r="G1" t="s">
        <v>2</v>
      </c>
      <c r="I1" t="s">
        <v>3</v>
      </c>
    </row>
    <row r="2" spans="1:10" x14ac:dyDescent="0.25">
      <c r="C2" s="1" t="s">
        <v>4</v>
      </c>
      <c r="E2" s="1" t="s">
        <v>5</v>
      </c>
      <c r="G2" s="1" t="s">
        <v>6</v>
      </c>
      <c r="I2" t="s">
        <v>7</v>
      </c>
    </row>
    <row r="3" spans="1:10" x14ac:dyDescent="0.25">
      <c r="A3" t="s">
        <v>8</v>
      </c>
      <c r="B3" t="s">
        <v>9</v>
      </c>
      <c r="C3" s="1">
        <f>5*(143/(145-15))</f>
        <v>5.5</v>
      </c>
      <c r="E3" s="1">
        <f>5*(143/(142-15))</f>
        <v>5.6299212598425195</v>
      </c>
      <c r="G3" s="1">
        <f>5*(143/(135-15))</f>
        <v>5.958333333333333</v>
      </c>
      <c r="I3">
        <f>5*(143/(127-15))</f>
        <v>6.3839285714285712</v>
      </c>
    </row>
    <row r="4" spans="1:10" x14ac:dyDescent="0.25">
      <c r="A4" t="s">
        <v>10</v>
      </c>
      <c r="B4">
        <v>5</v>
      </c>
      <c r="C4">
        <v>5.5</v>
      </c>
      <c r="E4">
        <v>5.6</v>
      </c>
      <c r="G4">
        <v>6</v>
      </c>
      <c r="I4">
        <v>6.4</v>
      </c>
    </row>
    <row r="5" spans="1:10" x14ac:dyDescent="0.25">
      <c r="A5">
        <f>156.9-15</f>
        <v>141.9</v>
      </c>
      <c r="B5">
        <f>A5/B4</f>
        <v>28.380000000000003</v>
      </c>
      <c r="C5">
        <f>159.1-15</f>
        <v>144.1</v>
      </c>
      <c r="D5">
        <f>C5/C4</f>
        <v>26.2</v>
      </c>
      <c r="E5">
        <f>156.8-15</f>
        <v>141.80000000000001</v>
      </c>
      <c r="F5">
        <f>E5/E4</f>
        <v>25.321428571428577</v>
      </c>
      <c r="G5">
        <f>162.2-15</f>
        <v>147.19999999999999</v>
      </c>
      <c r="H5">
        <f>G5/G4</f>
        <v>24.533333333333331</v>
      </c>
      <c r="I5">
        <f>158.5-15</f>
        <v>143.5</v>
      </c>
      <c r="J5">
        <f>I5/I4</f>
        <v>22.421875</v>
      </c>
    </row>
    <row r="6" spans="1:10" x14ac:dyDescent="0.25">
      <c r="A6">
        <f>161.2-15</f>
        <v>146.19999999999999</v>
      </c>
      <c r="B6">
        <f>A6/B4</f>
        <v>29.24</v>
      </c>
      <c r="C6">
        <f>160.1-15</f>
        <v>145.1</v>
      </c>
      <c r="D6">
        <f>C6/C4</f>
        <v>26.381818181818179</v>
      </c>
      <c r="E6">
        <f>159.8-15</f>
        <v>144.80000000000001</v>
      </c>
      <c r="F6">
        <f>E6/E4</f>
        <v>25.857142857142861</v>
      </c>
      <c r="G6">
        <f>162.3-15</f>
        <v>147.30000000000001</v>
      </c>
      <c r="H6">
        <f>G6/G4</f>
        <v>24.55</v>
      </c>
      <c r="I6">
        <f>160.1-15</f>
        <v>145.1</v>
      </c>
      <c r="J6">
        <f>I6/I4</f>
        <v>22.671874999999996</v>
      </c>
    </row>
    <row r="7" spans="1:10" x14ac:dyDescent="0.25">
      <c r="A7">
        <f>159.6-15</f>
        <v>144.6</v>
      </c>
      <c r="B7">
        <f>A7/B4</f>
        <v>28.919999999999998</v>
      </c>
      <c r="C7">
        <f>159.3-15</f>
        <v>144.30000000000001</v>
      </c>
      <c r="D7">
        <f>C7/C4</f>
        <v>26.236363636363638</v>
      </c>
      <c r="E7">
        <f>160.4-15</f>
        <v>145.4</v>
      </c>
      <c r="F7">
        <f>E7/E4</f>
        <v>25.964285714285715</v>
      </c>
      <c r="G7">
        <f>163.1-15</f>
        <v>148.1</v>
      </c>
      <c r="H7">
        <f>G7/G4</f>
        <v>24.683333333333334</v>
      </c>
      <c r="I7">
        <f>162.3-15</f>
        <v>147.30000000000001</v>
      </c>
      <c r="J7">
        <f>I7/I4</f>
        <v>23.015625</v>
      </c>
    </row>
    <row r="8" spans="1:10" x14ac:dyDescent="0.25">
      <c r="A8">
        <f>158.2-15</f>
        <v>143.19999999999999</v>
      </c>
      <c r="B8">
        <f>A8/B4</f>
        <v>28.639999999999997</v>
      </c>
      <c r="C8">
        <f>160.6-15</f>
        <v>145.6</v>
      </c>
      <c r="D8">
        <f>C8/C4</f>
        <v>26.472727272727273</v>
      </c>
      <c r="E8">
        <f>160.3-15</f>
        <v>145.30000000000001</v>
      </c>
      <c r="F8">
        <f>E8/E4</f>
        <v>25.946428571428577</v>
      </c>
      <c r="G8">
        <f>161.6-15</f>
        <v>146.6</v>
      </c>
      <c r="H8">
        <f>G8/G4</f>
        <v>24.433333333333334</v>
      </c>
      <c r="I8">
        <f>161.8-15</f>
        <v>146.80000000000001</v>
      </c>
      <c r="J8">
        <f>I8/I4</f>
        <v>22.9375</v>
      </c>
    </row>
    <row r="9" spans="1:10" x14ac:dyDescent="0.25">
      <c r="A9">
        <f>158.1-15</f>
        <v>143.1</v>
      </c>
      <c r="B9">
        <f>A9/B4</f>
        <v>28.619999999999997</v>
      </c>
      <c r="C9">
        <f>160.9-15</f>
        <v>145.9</v>
      </c>
      <c r="D9">
        <f>C9/C4</f>
        <v>26.527272727272727</v>
      </c>
      <c r="E9">
        <f>158.6-15</f>
        <v>143.6</v>
      </c>
      <c r="F9">
        <f>E9/E4</f>
        <v>25.642857142857142</v>
      </c>
      <c r="G9">
        <f>162.2-15</f>
        <v>147.19999999999999</v>
      </c>
      <c r="H9">
        <f>G9/G4</f>
        <v>24.533333333333331</v>
      </c>
      <c r="I9">
        <f>160.2-15</f>
        <v>145.19999999999999</v>
      </c>
      <c r="J9">
        <f>I9/I4</f>
        <v>22.687499999999996</v>
      </c>
    </row>
    <row r="10" spans="1:10" x14ac:dyDescent="0.25">
      <c r="B10">
        <f>AVERAGE(B5:B9)</f>
        <v>28.76</v>
      </c>
      <c r="C10" t="s">
        <v>11</v>
      </c>
      <c r="D10">
        <f>AVERAGE(D5:D9)</f>
        <v>26.363636363636363</v>
      </c>
      <c r="E10" t="s">
        <v>11</v>
      </c>
      <c r="F10">
        <f>AVERAGE(F5:F9)</f>
        <v>25.746428571428574</v>
      </c>
      <c r="G10" t="s">
        <v>11</v>
      </c>
      <c r="H10">
        <f>AVERAGE(H5:H9)</f>
        <v>24.546666666666667</v>
      </c>
      <c r="I10" t="s">
        <v>11</v>
      </c>
      <c r="J10">
        <f>AVERAGE(J5:J9)</f>
        <v>22.746874999999999</v>
      </c>
    </row>
    <row r="13" spans="1:10" x14ac:dyDescent="0.25">
      <c r="C13" t="s">
        <v>0</v>
      </c>
      <c r="E13" t="s">
        <v>1</v>
      </c>
      <c r="G13" t="s">
        <v>2</v>
      </c>
      <c r="I13" t="s">
        <v>3</v>
      </c>
    </row>
    <row r="14" spans="1:10" x14ac:dyDescent="0.25">
      <c r="C14" s="1" t="s">
        <v>12</v>
      </c>
      <c r="E14" s="1" t="s">
        <v>13</v>
      </c>
      <c r="G14" s="1" t="s">
        <v>14</v>
      </c>
      <c r="I14" t="s">
        <v>15</v>
      </c>
    </row>
    <row r="15" spans="1:10" x14ac:dyDescent="0.25">
      <c r="A15" t="s">
        <v>16</v>
      </c>
      <c r="B15" t="s">
        <v>9</v>
      </c>
      <c r="C15" s="1">
        <f>6*(143/(148-15))</f>
        <v>6.4511278195488728</v>
      </c>
      <c r="E15" s="1">
        <f>6*(143/(144-15))</f>
        <v>6.6511627906976738</v>
      </c>
      <c r="G15" s="1">
        <f>6*(143/(139-15))</f>
        <v>6.9193548387096779</v>
      </c>
      <c r="I15">
        <f>6*(143/(129-15))</f>
        <v>7.5263157894736832</v>
      </c>
    </row>
    <row r="16" spans="1:10" x14ac:dyDescent="0.25">
      <c r="A16" t="s">
        <v>10</v>
      </c>
      <c r="B16">
        <v>6</v>
      </c>
      <c r="C16">
        <v>6.5</v>
      </c>
      <c r="E16">
        <v>6.7</v>
      </c>
      <c r="G16">
        <v>6.9</v>
      </c>
      <c r="I16">
        <v>7.5</v>
      </c>
    </row>
    <row r="17" spans="1:10" x14ac:dyDescent="0.25">
      <c r="A17">
        <v>145.4</v>
      </c>
      <c r="B17">
        <f>A17/B16</f>
        <v>24.233333333333334</v>
      </c>
      <c r="C17">
        <f>158.3-15</f>
        <v>143.30000000000001</v>
      </c>
      <c r="D17">
        <f>C17/C16</f>
        <v>22.04615384615385</v>
      </c>
      <c r="E17">
        <f>159.2-15</f>
        <v>144.19999999999999</v>
      </c>
      <c r="F17">
        <f>E17/E16</f>
        <v>21.522388059701491</v>
      </c>
      <c r="G17">
        <f>158.1-15</f>
        <v>143.1</v>
      </c>
      <c r="H17">
        <f>G17/G16</f>
        <v>20.739130434782606</v>
      </c>
      <c r="I17">
        <f>156.7-15</f>
        <v>141.69999999999999</v>
      </c>
      <c r="J17">
        <f>I17/I16</f>
        <v>18.893333333333331</v>
      </c>
    </row>
    <row r="18" spans="1:10" x14ac:dyDescent="0.25">
      <c r="A18">
        <f>158.8 -15</f>
        <v>143.80000000000001</v>
      </c>
      <c r="B18">
        <f>A18/B16</f>
        <v>23.966666666666669</v>
      </c>
      <c r="C18">
        <f>157.5-15</f>
        <v>142.5</v>
      </c>
      <c r="D18">
        <f>C18/C16</f>
        <v>21.923076923076923</v>
      </c>
      <c r="E18">
        <f>158.4-15</f>
        <v>143.4</v>
      </c>
      <c r="F18">
        <f>E18/E16</f>
        <v>21.402985074626866</v>
      </c>
      <c r="G18">
        <f>158.6-15</f>
        <v>143.6</v>
      </c>
      <c r="H18">
        <f>G18/G16</f>
        <v>20.811594202898547</v>
      </c>
      <c r="I18">
        <f>156.6-15</f>
        <v>141.6</v>
      </c>
      <c r="J18">
        <f>I18/I16</f>
        <v>18.88</v>
      </c>
    </row>
    <row r="19" spans="1:10" x14ac:dyDescent="0.25">
      <c r="A19">
        <f>158.7 -15</f>
        <v>143.69999999999999</v>
      </c>
      <c r="B19">
        <f>A19/B16</f>
        <v>23.95</v>
      </c>
      <c r="C19">
        <f>163.3-15</f>
        <v>148.30000000000001</v>
      </c>
      <c r="D19">
        <f>C19/C16</f>
        <v>22.815384615384616</v>
      </c>
      <c r="E19">
        <f>157.3-15</f>
        <v>142.30000000000001</v>
      </c>
      <c r="F19">
        <f>E19/E16</f>
        <v>21.238805970149254</v>
      </c>
      <c r="G19">
        <f>159.2-15</f>
        <v>144.19999999999999</v>
      </c>
      <c r="H19">
        <f>G19/G16</f>
        <v>20.89855072463768</v>
      </c>
      <c r="I19">
        <f>154.7-15</f>
        <v>139.69999999999999</v>
      </c>
      <c r="J19">
        <f>I19/I16</f>
        <v>18.626666666666665</v>
      </c>
    </row>
    <row r="20" spans="1:10" x14ac:dyDescent="0.25">
      <c r="A20">
        <f>158.8 -15</f>
        <v>143.80000000000001</v>
      </c>
      <c r="B20">
        <f>A20/B16</f>
        <v>23.966666666666669</v>
      </c>
      <c r="C20">
        <f>158.8-15</f>
        <v>143.80000000000001</v>
      </c>
      <c r="D20">
        <f>C20/C16</f>
        <v>22.123076923076926</v>
      </c>
      <c r="E20">
        <f>157.8-15</f>
        <v>142.80000000000001</v>
      </c>
      <c r="F20">
        <f>E20/E16</f>
        <v>21.313432835820898</v>
      </c>
      <c r="G20">
        <f>158.3-15</f>
        <v>143.30000000000001</v>
      </c>
      <c r="H20">
        <f>G20/G16</f>
        <v>20.768115942028984</v>
      </c>
      <c r="I20">
        <f>153.9-15</f>
        <v>138.9</v>
      </c>
      <c r="J20">
        <f>I20/I16</f>
        <v>18.52</v>
      </c>
    </row>
    <row r="21" spans="1:10" x14ac:dyDescent="0.25">
      <c r="A21">
        <f>158.7 -15</f>
        <v>143.69999999999999</v>
      </c>
      <c r="B21">
        <f>A21/B16</f>
        <v>23.95</v>
      </c>
      <c r="C21">
        <f>157.8-15</f>
        <v>142.80000000000001</v>
      </c>
      <c r="D21">
        <f>C21/C16</f>
        <v>21.969230769230769</v>
      </c>
      <c r="E21">
        <f>157.1-15</f>
        <v>142.1</v>
      </c>
      <c r="F21">
        <f>E21/E16</f>
        <v>21.208955223880597</v>
      </c>
      <c r="G21">
        <f>158.3-15</f>
        <v>143.30000000000001</v>
      </c>
      <c r="H21">
        <f>G21/G16</f>
        <v>20.768115942028984</v>
      </c>
      <c r="I21">
        <f>157.1-15</f>
        <v>142.1</v>
      </c>
      <c r="J21">
        <f>I21/I16</f>
        <v>18.946666666666665</v>
      </c>
    </row>
    <row r="22" spans="1:10" x14ac:dyDescent="0.25">
      <c r="B22">
        <f>AVERAGE(B17:B21)</f>
        <v>24.013333333333335</v>
      </c>
      <c r="D22">
        <f>AVERAGE(D17:D21)</f>
        <v>22.175384615384615</v>
      </c>
      <c r="F22">
        <f>AVERAGE(F17:F21)</f>
        <v>21.33731343283582</v>
      </c>
      <c r="H22">
        <f>AVERAGE(H17:H21)</f>
        <v>20.79710144927536</v>
      </c>
      <c r="J22">
        <f>AVERAGE(J17:J21)</f>
        <v>18.77333333333333</v>
      </c>
    </row>
    <row r="25" spans="1:10" x14ac:dyDescent="0.25">
      <c r="C25" t="s">
        <v>0</v>
      </c>
      <c r="E25" t="s">
        <v>1</v>
      </c>
      <c r="G25" t="s">
        <v>2</v>
      </c>
      <c r="I25" t="s">
        <v>3</v>
      </c>
    </row>
    <row r="26" spans="1:10" x14ac:dyDescent="0.25">
      <c r="C26" s="1" t="s">
        <v>17</v>
      </c>
      <c r="E26" s="1" t="s">
        <v>18</v>
      </c>
      <c r="G26" s="1" t="s">
        <v>13</v>
      </c>
      <c r="I26" t="s">
        <v>19</v>
      </c>
    </row>
    <row r="27" spans="1:10" x14ac:dyDescent="0.25">
      <c r="A27" t="s">
        <v>20</v>
      </c>
      <c r="B27" t="s">
        <v>9</v>
      </c>
      <c r="C27" s="1">
        <f>7.5*(142/(152-15))</f>
        <v>7.7737226277372269</v>
      </c>
      <c r="E27" s="1">
        <f>7.5*(142/(149-15))</f>
        <v>7.9477611940298507</v>
      </c>
      <c r="G27" s="1">
        <f>7.5*(142/(144-15))</f>
        <v>8.2558139534883725</v>
      </c>
      <c r="I27">
        <f>7.5*(143/(134-15))</f>
        <v>9.0126050420168067</v>
      </c>
    </row>
    <row r="28" spans="1:10" x14ac:dyDescent="0.25">
      <c r="A28" t="s">
        <v>10</v>
      </c>
      <c r="B28">
        <v>7.5</v>
      </c>
      <c r="C28">
        <v>7.8</v>
      </c>
      <c r="E28">
        <v>7.9</v>
      </c>
      <c r="G28">
        <v>8.3000000000000007</v>
      </c>
      <c r="I28">
        <v>9</v>
      </c>
    </row>
    <row r="29" spans="1:10" x14ac:dyDescent="0.25">
      <c r="A29">
        <f>155.9-15</f>
        <v>140.9</v>
      </c>
      <c r="B29">
        <f>A29/B28</f>
        <v>18.786666666666669</v>
      </c>
      <c r="C29">
        <f>153.9-15</f>
        <v>138.9</v>
      </c>
      <c r="D29">
        <f>C29/C28</f>
        <v>17.80769230769231</v>
      </c>
      <c r="E29">
        <f>157.3-15</f>
        <v>142.30000000000001</v>
      </c>
      <c r="F29">
        <f>E29/E28</f>
        <v>18.012658227848103</v>
      </c>
      <c r="G29">
        <f>156.3-15</f>
        <v>141.30000000000001</v>
      </c>
      <c r="H29">
        <f>G29/G28</f>
        <v>17.024096385542169</v>
      </c>
      <c r="I29">
        <f>159.3-15</f>
        <v>144.30000000000001</v>
      </c>
      <c r="J29">
        <f>I29/I28</f>
        <v>16.033333333333335</v>
      </c>
    </row>
    <row r="30" spans="1:10" x14ac:dyDescent="0.25">
      <c r="A30">
        <f>154.9-15</f>
        <v>139.9</v>
      </c>
      <c r="B30">
        <f>A30/B28</f>
        <v>18.653333333333332</v>
      </c>
      <c r="C30">
        <f>157.9-15</f>
        <v>142.9</v>
      </c>
      <c r="D30">
        <f>C30/C28</f>
        <v>18.320512820512821</v>
      </c>
      <c r="E30">
        <f>159.6-15</f>
        <v>144.6</v>
      </c>
      <c r="F30">
        <f>E30/E28</f>
        <v>18.303797468354428</v>
      </c>
      <c r="G30">
        <f>156.6-15</f>
        <v>141.6</v>
      </c>
      <c r="H30">
        <f>G30/G28</f>
        <v>17.060240963855421</v>
      </c>
      <c r="I30">
        <f>159.7-15</f>
        <v>144.69999999999999</v>
      </c>
      <c r="J30">
        <f>I30/I28</f>
        <v>16.077777777777776</v>
      </c>
    </row>
    <row r="31" spans="1:10" x14ac:dyDescent="0.25">
      <c r="A31">
        <f>159-15</f>
        <v>144</v>
      </c>
      <c r="B31">
        <f>A31/B28</f>
        <v>19.2</v>
      </c>
      <c r="C31">
        <f>156.9-15</f>
        <v>141.9</v>
      </c>
      <c r="D31">
        <f>C31/C28</f>
        <v>18.192307692307693</v>
      </c>
      <c r="E31">
        <f>156.7-15</f>
        <v>141.69999999999999</v>
      </c>
      <c r="F31">
        <f>E31/E28</f>
        <v>17.936708860759492</v>
      </c>
      <c r="G31">
        <f>157.6-15</f>
        <v>142.6</v>
      </c>
      <c r="H31">
        <f>G31/G28</f>
        <v>17.180722891566262</v>
      </c>
      <c r="I31">
        <f>157.3-15</f>
        <v>142.30000000000001</v>
      </c>
      <c r="J31">
        <f>I31/I28</f>
        <v>15.811111111111112</v>
      </c>
    </row>
    <row r="32" spans="1:10" x14ac:dyDescent="0.25">
      <c r="A32">
        <f>157.8-15</f>
        <v>142.80000000000001</v>
      </c>
      <c r="B32">
        <f>A32/B28</f>
        <v>19.040000000000003</v>
      </c>
      <c r="C32">
        <f>157.3-15</f>
        <v>142.30000000000001</v>
      </c>
      <c r="D32">
        <f>C32/C28</f>
        <v>18.243589743589745</v>
      </c>
      <c r="E32">
        <f>157.2-15</f>
        <v>142.19999999999999</v>
      </c>
      <c r="F32">
        <f>E32/E28</f>
        <v>17.999999999999996</v>
      </c>
      <c r="G32">
        <f>158.7-15</f>
        <v>143.69999999999999</v>
      </c>
      <c r="H32">
        <f>G32/G28</f>
        <v>17.31325301204819</v>
      </c>
      <c r="I32">
        <f>157.4-15</f>
        <v>142.4</v>
      </c>
      <c r="J32">
        <f>I32/I28</f>
        <v>15.822222222222223</v>
      </c>
    </row>
    <row r="33" spans="1:10" x14ac:dyDescent="0.25">
      <c r="A33">
        <f>156.2-15</f>
        <v>141.19999999999999</v>
      </c>
      <c r="B33">
        <f>A33/B28</f>
        <v>18.826666666666664</v>
      </c>
      <c r="C33">
        <f>158.6-15</f>
        <v>143.6</v>
      </c>
      <c r="D33">
        <f>C33/C28</f>
        <v>18.410256410256409</v>
      </c>
      <c r="E33">
        <f>157-15</f>
        <v>142</v>
      </c>
      <c r="F33">
        <f>E33/E28</f>
        <v>17.974683544303797</v>
      </c>
      <c r="G33">
        <f>156.6-15</f>
        <v>141.6</v>
      </c>
      <c r="H33">
        <f>G33/G28</f>
        <v>17.060240963855421</v>
      </c>
      <c r="I33">
        <f>158.6-15</f>
        <v>143.6</v>
      </c>
      <c r="J33">
        <f>I33/I28</f>
        <v>15.955555555555556</v>
      </c>
    </row>
    <row r="34" spans="1:10" x14ac:dyDescent="0.25">
      <c r="B34">
        <f>AVERAGE(B29:B33)</f>
        <v>18.901333333333334</v>
      </c>
      <c r="D34">
        <f>AVERAGE(D29:D33)</f>
        <v>18.194871794871794</v>
      </c>
      <c r="F34">
        <f>AVERAGE(F29:F33)</f>
        <v>18.045569620253165</v>
      </c>
      <c r="H34">
        <f>AVERAGE(H29:H33)</f>
        <v>17.127710843373492</v>
      </c>
      <c r="J34">
        <f>AVERAGE(J29:J33)</f>
        <v>15.940000000000001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Koen Schaper</dc:creator>
  <dc:description/>
  <cp:lastModifiedBy>Koen Schaper</cp:lastModifiedBy>
  <cp:revision>137</cp:revision>
  <dcterms:created xsi:type="dcterms:W3CDTF">2006-09-16T00:00:00Z</dcterms:created>
  <dcterms:modified xsi:type="dcterms:W3CDTF">2017-11-09T15:31:24Z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