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jnand IJzermans\Jupyter Notebooks\Port Model\"/>
    </mc:Choice>
  </mc:AlternateContent>
  <xr:revisionPtr revIDLastSave="0" documentId="13_ncr:1_{24D7DBA7-9BDD-41EF-B20A-54D9A18F7C1A}" xr6:coauthVersionLast="34" xr6:coauthVersionMax="34" xr10:uidLastSave="{00000000-0000-0000-0000-000000000000}"/>
  <bookViews>
    <workbookView xWindow="0" yWindow="0" windowWidth="14370" windowHeight="8745" activeTab="3" xr2:uid="{6131D7F3-CE41-4D55-9656-8FFAD0B6AAA4}"/>
  </bookViews>
  <sheets>
    <sheet name="TF" sheetId="1" r:id="rId1"/>
    <sheet name="Vessel specs" sheetId="2" r:id="rId2"/>
    <sheet name="Vessel distribution" sheetId="4" r:id="rId3"/>
    <sheet name="Equip specs" sheetId="3" r:id="rId4"/>
    <sheet name="Handling fees" sheetId="9" r:id="rId5"/>
    <sheet name="Single parameters" sheetId="5" r:id="rId6"/>
    <sheet name="(y)|(n)" sheetId="10" r:id="rId7"/>
    <sheet name="Ownership" sheetId="11" r:id="rId8"/>
    <sheet name="Existing port" sheetId="12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3" l="1"/>
  <c r="G10" i="3"/>
  <c r="F15" i="3" l="1"/>
  <c r="G15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H5" i="3"/>
  <c r="G28" i="3"/>
  <c r="G26" i="3"/>
  <c r="G21" i="3"/>
  <c r="G20" i="3"/>
  <c r="F14" i="3"/>
  <c r="G14" i="3" s="1"/>
  <c r="F13" i="3"/>
  <c r="G13" i="3" s="1"/>
  <c r="G11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J3" authorId="0" shapeId="0" xr:uid="{A6A24F2F-00C5-4026-9E58-76C6FE8C432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Indexing tov main input</t>
        </r>
      </text>
    </comment>
    <comment ref="H5" authorId="0" shapeId="0" xr:uid="{D9E95E0F-0584-464D-8351-15539D309EB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757,20 * Depth </t>
        </r>
        <r>
          <rPr>
            <vertAlign val="superscript"/>
            <sz val="9"/>
            <color indexed="81"/>
            <rFont val="Tahoma"/>
            <family val="2"/>
          </rPr>
          <t xml:space="preserve">1,2878
</t>
        </r>
        <r>
          <rPr>
            <sz val="9"/>
            <color indexed="81"/>
            <rFont val="Tahoma"/>
            <family val="2"/>
          </rPr>
          <t>Source: de Gijt (2008)</t>
        </r>
      </text>
    </comment>
    <comment ref="I5" authorId="0" shapeId="0" xr:uid="{6ADCF63A-F87E-4438-A935-9BD2E69A867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
Takoradi - Kade maintenance 1 - 1.5%</t>
        </r>
      </text>
    </comment>
    <comment ref="O5" authorId="0" shapeId="0" xr:uid="{46E87DDD-3FE3-4824-A983-2431080CA7B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I6" authorId="0" shapeId="0" xr:uid="{1E1DF50E-BA29-421F-83C4-F7CA6C5CDB4A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TIL assumption</t>
        </r>
      </text>
    </comment>
    <comment ref="C9" authorId="0" shapeId="0" xr:uid="{9495420B-DBF2-4C43-B899-8AE1A7EA151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I9" authorId="0" shapeId="0" xr:uid="{A2214778-9A8A-42B1-80A9-F9EB6E594CD2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TIL assumption</t>
        </r>
      </text>
    </comment>
    <comment ref="J9" authorId="0" shapeId="0" xr:uid="{C4246943-57E6-40B5-A89E-562FFB49C7B2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9" authorId="0" shapeId="0" xr:uid="{0FB8FDE7-FDFE-410F-A95C-80D3252E37C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9" authorId="0" shapeId="0" xr:uid="{EDB4A0B9-9A6C-4AFF-92F4-C1B2DEB0F952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9" authorId="0" shapeId="0" xr:uid="{FA7E8E9D-F30E-4AD3-A2AF-B9C7F72E25F2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10" authorId="0" shapeId="0" xr:uid="{32E2AF46-BE5A-40E4-B8F1-0999502A028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Takoradi terminal (2015) mangaan/bauxite gantry</t>
        </r>
      </text>
    </comment>
    <comment ref="I10" authorId="0" shapeId="0" xr:uid="{4EBF2F50-1A97-42F4-950C-6AC2469E8A3B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Ryan hanteert 5 % op equipment</t>
        </r>
      </text>
    </comment>
    <comment ref="J10" authorId="0" shapeId="0" xr:uid="{CCB5A783-AF39-4393-A356-AF68E802E36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H11" authorId="0" shapeId="0" xr:uid="{C489FC37-9226-4D40-A0BF-E8890622F09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Rob Schuurmans, 2018 (TATA)</t>
        </r>
      </text>
    </comment>
    <comment ref="I11" authorId="0" shapeId="0" xr:uid="{E7596BA7-BB92-409B-928E-4FB45D7E415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J11" authorId="0" shapeId="0" xr:uid="{37DCFE41-458D-4FD4-B0C6-3BDC569B1756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11" authorId="0" shapeId="0" xr:uid="{E6664F89-85D9-4E56-8280-19D7375316A7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11" authorId="0" shapeId="0" xr:uid="{427A5912-CB60-4337-9042-C8D99E8D5F9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1" authorId="0" shapeId="0" xr:uid="{8FFCDD41-A867-46C0-A954-FA30F2390D93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13" authorId="0" shapeId="0" xr:uid="{DC16DBDC-7169-40F2-9E01-7D425DE07E0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7 - 8 mil € (source: Casper Krannedonk, 2013)</t>
        </r>
      </text>
    </comment>
    <comment ref="I13" authorId="0" shapeId="0" xr:uid="{2C2BEE6E-7E83-4F96-96C6-77389D069966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J13" authorId="0" shapeId="0" xr:uid="{D4CCD16C-11D3-42BA-98F2-842131A4E4E1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13" authorId="0" shapeId="0" xr:uid="{0AFEF041-C9DA-442F-9743-B210F31B73AD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13" authorId="0" shapeId="0" xr:uid="{0302147B-346F-4886-8905-53D27F91FBF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3" authorId="0" shapeId="0" xr:uid="{DB4DA047-5DDB-4F82-B6DD-4C5C1EBD1B7D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14" authorId="0" shapeId="0" xr:uid="{86EE69EF-2DF9-4867-9509-96CEDCD7128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8 - 10 mil € (source: Casper Krannedonk, 2013)</t>
        </r>
      </text>
    </comment>
    <comment ref="I14" authorId="0" shapeId="0" xr:uid="{648A43C9-6D1B-4DA5-8441-FD7C907FA55F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J14" authorId="0" shapeId="0" xr:uid="{76F4F6A6-A73B-4C94-B669-6CCBCCB54B92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14" authorId="0" shapeId="0" xr:uid="{D301DC55-76F7-403F-949F-2FA9328C57B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14" authorId="0" shapeId="0" xr:uid="{9FAC7FB0-FFBC-4C31-9849-056AB12D076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4" authorId="0" shapeId="0" xr:uid="{64472861-B721-414A-AC8D-2C1B725F84E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15" authorId="0" shapeId="0" xr:uid="{91FB7AA4-250C-4B9E-9E6C-27EBCC707BB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10 - 12,5 mil € (source: Casper Krannedonk, 2013)</t>
        </r>
      </text>
    </comment>
    <comment ref="I15" authorId="0" shapeId="0" xr:uid="{0CED0A32-6432-4AEF-A795-E123425F6AC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J15" authorId="0" shapeId="0" xr:uid="{D1549027-1C13-4D41-91D8-058BFF67220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15" authorId="0" shapeId="0" xr:uid="{33BF9FE9-054B-4CA0-9BC7-2282D2BBC44D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15" authorId="0" shapeId="0" xr:uid="{2ED018FB-B7A1-4662-A303-D2B5091392D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5" authorId="0" shapeId="0" xr:uid="{E98BDCD3-5C56-4348-8C58-696135E36EF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C17" authorId="0" shapeId="0" xr:uid="{47970BC4-CA4D-4FC0-A6B4-FD4627AAE7C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J17" authorId="0" shapeId="0" xr:uid="{357D2427-0731-4AAB-9190-D55F2F41186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M17" authorId="0" shapeId="0" xr:uid="{618B35B7-5B96-4DA6-BD22-EB6C104E4BA3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7" authorId="0" shapeId="0" xr:uid="{DCACD3A2-965F-4C22-A35B-C47FDD4CBE0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C18" authorId="0" shapeId="0" xr:uid="{10F41560-FDC4-429A-88D8-E2CD3E964EC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m3</t>
        </r>
      </text>
    </comment>
    <comment ref="J18" authorId="0" shapeId="0" xr:uid="{36820BF3-B0C4-4ACB-8215-FDA772E9B125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M18" authorId="0" shapeId="0" xr:uid="{B9A33597-712E-4BA8-AF1B-F2E53C9BD79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18" authorId="0" shapeId="0" xr:uid="{62E3387B-B7D4-4A4D-8A88-584AF8110F0A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20" authorId="0" shapeId="0" xr:uid="{E035E1A2-E938-49EB-9167-37BC092BC65A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5 - 6 mil € (source: Casper Krannedonk, 2013)</t>
        </r>
      </text>
    </comment>
    <comment ref="I20" authorId="0" shapeId="0" xr:uid="{B882AB12-7BB5-4CA5-BE37-117AE262BC8C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Erik Daas (Bunge)</t>
        </r>
      </text>
    </comment>
    <comment ref="J20" authorId="0" shapeId="0" xr:uid="{EC5C73E1-EF4F-4ACF-BCE5-1CDEE9AC395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20" authorId="0" shapeId="0" xr:uid="{019226E1-D977-4D33-858D-C27B1F01C783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20" authorId="0" shapeId="0" xr:uid="{910C7462-83F4-43CD-989A-FB4F87A7F666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20" authorId="0" shapeId="0" xr:uid="{5DFCEAC5-F714-43F7-A288-AAA50B15947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21" authorId="0" shapeId="0" xr:uid="{91793333-75C8-4A64-B87D-F2D63163016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6 - 7 mil € (source: Siwertell, 2018)</t>
        </r>
      </text>
    </comment>
    <comment ref="J21" authorId="0" shapeId="0" xr:uid="{A66EFD12-AAF3-4F91-ADFD-4C7813676B7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IGMA site visit</t>
        </r>
      </text>
    </comment>
    <comment ref="K21" authorId="0" shapeId="0" xr:uid="{91F77848-5173-4B4D-BCD8-7BEF6AD496D5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21" authorId="0" shapeId="0" xr:uid="{2B6BFB17-793A-481A-8328-619B95AC3FCC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24" authorId="0" shapeId="0" xr:uid="{6A942112-E3B7-425E-A095-9992502DE73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I24" authorId="0" shapeId="0" xr:uid="{C831D0FA-B103-4579-8153-69237242B299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M24" authorId="0" shapeId="0" xr:uid="{BE134A52-C0EF-4727-A222-CA23DB504B49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24" authorId="0" shapeId="0" xr:uid="{8466DCA1-733B-4B8E-A33A-FC632812135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H26" authorId="0" shapeId="0" xr:uid="{9370E31C-E747-4F67-B6A5-6339C7477F6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1700 - 1800 €/m
Source: Cargill, 2018</t>
        </r>
      </text>
    </comment>
    <comment ref="K26" authorId="0" shapeId="0" xr:uid="{2276A62A-B0E9-4BFB-8211-05EA2F14275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26" authorId="0" shapeId="0" xr:uid="{C16E5746-1996-43FF-A123-8423F9225CD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Jur Lommerts</t>
        </r>
      </text>
    </comment>
    <comment ref="O26" authorId="0" shapeId="0" xr:uid="{2E527E3A-B61F-4E57-93A9-08EE29211E0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27" authorId="0" shapeId="0" xr:uid="{97F4E570-08C2-4AFC-899D-ED1A10906FD8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27" authorId="0" shapeId="0" xr:uid="{06A748A4-C245-4F8D-A573-ED63AEF295F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H28" authorId="0" shapeId="0" xr:uid="{DD6E0878-4179-4578-99BE-01A4E2F60A1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2000 €/m
Source: Cargill, 2018</t>
        </r>
      </text>
    </comment>
    <comment ref="K28" authorId="0" shapeId="0" xr:uid="{D660BAA9-546E-4583-9E1D-62B1E909054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M28" authorId="0" shapeId="0" xr:uid="{EFC04AC5-686D-4EDC-AEC6-3C1EFA64660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Jur Lommerts</t>
        </r>
      </text>
    </comment>
    <comment ref="O28" authorId="0" shapeId="0" xr:uid="{DBAF7CF0-C95A-40D6-A7C7-7C3C80EA404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K29" authorId="0" shapeId="0" xr:uid="{9D6FF3C6-275A-4604-8851-06C0BC9F2D3E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29" authorId="0" shapeId="0" xr:uid="{09B1C06D-8F0E-45C0-A190-90730F90876A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0" authorId="0" shapeId="0" xr:uid="{A6C32131-597F-4C3A-9FA6-05B1278C41D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0" authorId="0" shapeId="0" xr:uid="{D2A0AD31-E8A3-4AFA-BA38-F77D33E66DA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1" authorId="0" shapeId="0" xr:uid="{95BE5445-CCD5-4C20-8B6F-51692F51B72C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1" authorId="0" shapeId="0" xr:uid="{EF8FBB23-5688-4093-BF48-281D99C6143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2" authorId="0" shapeId="0" xr:uid="{DE483E3C-A697-4916-A045-A5ABC7A4E873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2" authorId="0" shapeId="0" xr:uid="{B79FEC75-8D03-4541-B90A-961B12DEAADF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3" authorId="0" shapeId="0" xr:uid="{C7EFF59E-DEA1-4D47-8460-7C8C3BF89040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3" authorId="0" shapeId="0" xr:uid="{D614E315-842E-4DBF-81C4-1235CD40DCD6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4" authorId="0" shapeId="0" xr:uid="{AFFC7719-9674-442C-85C6-70117D3A460F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4" authorId="0" shapeId="0" xr:uid="{842A237B-2BD5-4DCE-9DB0-944792F42BB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K35" authorId="0" shapeId="0" xr:uid="{42791DBE-8A87-498D-AD6A-82CFE2B0AA96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35" authorId="0" shapeId="0" xr:uid="{58915A28-C313-48D2-BB70-122976FD0F59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C41" authorId="0" shapeId="0" xr:uid="{3220772C-01F2-4EAA-A94A-ADD1C46CBF91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O41" authorId="0" shapeId="0" xr:uid="{2BB5AD2B-EE6E-48A6-91FC-97AB0A9EF1E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H42" authorId="0" shapeId="0" xr:uid="{EEDD36A8-8C0B-4D75-A13A-A2D3D69BBDFD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Prices are roughly 170-190 €/m3 (128 - 142 €/t agri)
Piling and level of mechanization can make huge differences.
Source: Cargill</t>
        </r>
      </text>
    </comment>
    <comment ref="I42" authorId="0" shapeId="0" xr:uid="{B8F4AF67-4DDA-4CE7-AA4D-351D8E416EC1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K42" authorId="0" shapeId="0" xr:uid="{7F519EBE-E269-4D92-8DDA-0A3C6137394A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$50 per hour per 100.00t
Source: Assumption</t>
        </r>
      </text>
    </comment>
    <comment ref="O42" authorId="0" shapeId="0" xr:uid="{194CDFF4-C7EE-422F-94F0-7A4F5C01331E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C44" authorId="0" shapeId="0" xr:uid="{0A648E03-C958-4C77-B20A-A89A6D5F9439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O44" authorId="0" shapeId="0" xr:uid="{81BEE480-D05F-49DC-9830-EE15FB732FF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C45" authorId="0" shapeId="0" xr:uid="{E4815C73-1FDA-45CD-A539-4B68F660028E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Biomass</t>
        </r>
      </text>
    </comment>
    <comment ref="O45" authorId="0" shapeId="0" xr:uid="{D25FCA7A-2E68-4117-85B0-7DF7FFE7D3CD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C46" authorId="0" shapeId="0" xr:uid="{B3F12CE3-38DC-4EDC-8ADF-8529311D8F86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46" authorId="0" shapeId="0" xr:uid="{09796760-D612-404C-AED5-0B3AEF2A93F8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Corrugated steel silos 35-40 euros per tons , 
Sweep auger 30K per silo 
Ventilation 25K per silo 
Steel structures , galleries, towers depend really on design 
Source: Cargill</t>
        </r>
      </text>
    </comment>
    <comment ref="I46" authorId="0" shapeId="0" xr:uid="{1E93BBFE-DBC8-4322-94E3-C1F96D220DE2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J46" authorId="0" shapeId="0" xr:uid="{4B1ED08C-2F33-4664-B896-553E033078FB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1 person per 50.000 t</t>
        </r>
      </text>
    </comment>
    <comment ref="K46" authorId="0" shapeId="0" xr:uid="{B06854F4-7547-4059-A247-B82AE2A57908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$50 per hour per 100.00t
Source: Assumption</t>
        </r>
      </text>
    </comment>
    <comment ref="M46" authorId="0" shapeId="0" xr:uid="{756D2573-7638-4B2F-9CBE-1E1384875AA4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N46" authorId="0" shapeId="0" xr:uid="{75F58B5C-3C38-44C3-A547-6B79A294FA8A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O46" authorId="0" shapeId="0" xr:uid="{671BCFC8-C68A-4E7C-8440-1523FD4D863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Assumption</t>
        </r>
      </text>
    </comment>
    <comment ref="O49" authorId="0" shapeId="0" xr:uid="{B50532F1-B77B-43BF-8B44-37CAF6D60A80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Source: Giannis</t>
        </r>
      </text>
    </comment>
    <comment ref="J66" authorId="0" shapeId="0" xr:uid="{0834B3F0-A793-481F-B462-92584A7C77D4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Ghana, 2015</t>
        </r>
      </text>
    </comment>
    <comment ref="J67" authorId="0" shapeId="0" xr:uid="{5A7F076C-DDA3-430F-9778-7F8108897B6B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Ghana, 2015</t>
        </r>
      </text>
    </comment>
    <comment ref="J68" authorId="0" shapeId="0" xr:uid="{B767930A-BC77-43F0-B32F-4C8B33111F67}">
      <text>
        <r>
          <rPr>
            <b/>
            <sz val="9"/>
            <color indexed="81"/>
            <rFont val="Tahoma"/>
            <charset val="1"/>
          </rPr>
          <t>Wijnand IJzermans:</t>
        </r>
        <r>
          <rPr>
            <sz val="9"/>
            <color indexed="81"/>
            <rFont val="Tahoma"/>
            <charset val="1"/>
          </rPr>
          <t xml:space="preserve">
Ghana, 2015</t>
        </r>
      </text>
    </comment>
  </commentList>
</comments>
</file>

<file path=xl/sharedStrings.xml><?xml version="1.0" encoding="utf-8"?>
<sst xmlns="http://schemas.openxmlformats.org/spreadsheetml/2006/main" count="254" uniqueCount="152">
  <si>
    <t>Year</t>
  </si>
  <si>
    <t>Soybeans</t>
  </si>
  <si>
    <t>Wheat</t>
  </si>
  <si>
    <t>Maize</t>
  </si>
  <si>
    <t>Handysize</t>
  </si>
  <si>
    <t>Handymax</t>
  </si>
  <si>
    <t>Panamax</t>
  </si>
  <si>
    <t>Equipment</t>
  </si>
  <si>
    <t>Gantry crane</t>
  </si>
  <si>
    <t>Cycles per hour</t>
  </si>
  <si>
    <t>Lifting capacity (t)</t>
  </si>
  <si>
    <t>Annual operational hours</t>
  </si>
  <si>
    <t>Parameter</t>
  </si>
  <si>
    <t xml:space="preserve">Constant </t>
  </si>
  <si>
    <t>Inflation rate</t>
  </si>
  <si>
    <t>Labour escalation</t>
  </si>
  <si>
    <t>Maintenance escalation</t>
  </si>
  <si>
    <t>Handling fee escalation</t>
  </si>
  <si>
    <t>Capex escalation</t>
  </si>
  <si>
    <t>Receiving</t>
  </si>
  <si>
    <t>Quay to Storage</t>
  </si>
  <si>
    <t>Storage</t>
  </si>
  <si>
    <t>Reclaiming</t>
  </si>
  <si>
    <t>Stacking</t>
  </si>
  <si>
    <t>Loading station</t>
  </si>
  <si>
    <t xml:space="preserve">Mobile crane </t>
  </si>
  <si>
    <t>Lifetime (y)</t>
  </si>
  <si>
    <t>Belt conveyor</t>
  </si>
  <si>
    <t>Warehouse</t>
  </si>
  <si>
    <t>Silo</t>
  </si>
  <si>
    <t>Loader'(?)</t>
  </si>
  <si>
    <t>Giannis - "Optimal equipment deployment for biomass terminal operations"</t>
  </si>
  <si>
    <t>Capex</t>
  </si>
  <si>
    <t>Quay</t>
  </si>
  <si>
    <t>Gantry cranes</t>
  </si>
  <si>
    <t>Harbour cranes</t>
  </si>
  <si>
    <t>Mobile cranes</t>
  </si>
  <si>
    <t>Grab capacity (m3)</t>
  </si>
  <si>
    <t>Production (t/h)</t>
  </si>
  <si>
    <t>Unit rate ($/m)</t>
  </si>
  <si>
    <t>Source</t>
  </si>
  <si>
    <t>Capacity (t)</t>
  </si>
  <si>
    <t>Transport type</t>
  </si>
  <si>
    <t>Barges</t>
  </si>
  <si>
    <t>Loaders (?)</t>
  </si>
  <si>
    <t>Share maize unloading lines?</t>
  </si>
  <si>
    <t>Share soybean unloading lines?</t>
  </si>
  <si>
    <t>Share wheat unloading lines</t>
  </si>
  <si>
    <t>Real WACC Terminal Operator</t>
  </si>
  <si>
    <t>Real WACC Port Authority</t>
  </si>
  <si>
    <t>Port authority</t>
  </si>
  <si>
    <t>Terminal operator</t>
  </si>
  <si>
    <t>Owner</t>
  </si>
  <si>
    <t>Quay wall</t>
  </si>
  <si>
    <t>Aspect</t>
  </si>
  <si>
    <t>Incorporate gantry cranes</t>
  </si>
  <si>
    <t>Incorporate harbour cranes</t>
  </si>
  <si>
    <t>Incorporate mobile cranes</t>
  </si>
  <si>
    <t xml:space="preserve">Incorporate screw unloaders </t>
  </si>
  <si>
    <t>Peak production (t/h)</t>
  </si>
  <si>
    <t>Corrugated steel silos</t>
  </si>
  <si>
    <t>Capex ($/t)</t>
  </si>
  <si>
    <t>Quay length</t>
  </si>
  <si>
    <t>Existing quantity</t>
  </si>
  <si>
    <t>Number of unloaders</t>
  </si>
  <si>
    <t>Existing unloader production</t>
  </si>
  <si>
    <t>Unloader type</t>
  </si>
  <si>
    <t>Demurrage costs</t>
  </si>
  <si>
    <t>Demurrage escalation</t>
  </si>
  <si>
    <t>Bunkers</t>
  </si>
  <si>
    <t>Energy escalation</t>
  </si>
  <si>
    <t>Screw unloader</t>
  </si>
  <si>
    <t>Quay - Storage conveyor length</t>
  </si>
  <si>
    <t>Storage - Loading conveyor length</t>
  </si>
  <si>
    <t>Call size</t>
  </si>
  <si>
    <t>Draft</t>
  </si>
  <si>
    <t>Beam</t>
  </si>
  <si>
    <t>LOA</t>
  </si>
  <si>
    <t>Max cranes per vessel</t>
  </si>
  <si>
    <t>Allowable turnaround time</t>
  </si>
  <si>
    <t>Mooring time</t>
  </si>
  <si>
    <t>Handysize maize</t>
  </si>
  <si>
    <t>Handymax  maize</t>
  </si>
  <si>
    <t>Panamax maize</t>
  </si>
  <si>
    <t>Handysize soybeans</t>
  </si>
  <si>
    <t>Handymax soybeans</t>
  </si>
  <si>
    <t>Panamax soybeans</t>
  </si>
  <si>
    <t>Handysize  wheat</t>
  </si>
  <si>
    <t>Handymax wheat</t>
  </si>
  <si>
    <t>Panamax wheat</t>
  </si>
  <si>
    <t>Harbour crane</t>
  </si>
  <si>
    <t>Min mobilisation ($)</t>
  </si>
  <si>
    <t>Revenue</t>
  </si>
  <si>
    <t>Number of bunkers</t>
  </si>
  <si>
    <t>Bunker</t>
  </si>
  <si>
    <t>Unit rate ($/m3)</t>
  </si>
  <si>
    <t>Maintenance</t>
  </si>
  <si>
    <t>Mobilisation (%)</t>
  </si>
  <si>
    <t>Lease?</t>
  </si>
  <si>
    <t>Unit rate ($)</t>
  </si>
  <si>
    <t>Depth (m)</t>
  </si>
  <si>
    <t>Cost per tonne ($/t)</t>
  </si>
  <si>
    <t>Belt conveyors</t>
  </si>
  <si>
    <t>Maintenance (%)</t>
  </si>
  <si>
    <t>Cost per tonne ($/t/m)</t>
  </si>
  <si>
    <t>Conveyor capacity</t>
  </si>
  <si>
    <t>Belt capacity (t/h)</t>
  </si>
  <si>
    <t>Misc 1</t>
  </si>
  <si>
    <t>Misc 2</t>
  </si>
  <si>
    <t>Misc 3</t>
  </si>
  <si>
    <t>Misc 4</t>
  </si>
  <si>
    <t>Misc 5</t>
  </si>
  <si>
    <t>Vessel type</t>
  </si>
  <si>
    <t>Demurrage rate ($/h)</t>
  </si>
  <si>
    <t xml:space="preserve">Allow silo's </t>
  </si>
  <si>
    <t>Allow warehouses</t>
  </si>
  <si>
    <t>Storage capacity (t)</t>
  </si>
  <si>
    <t>Volume (t)</t>
  </si>
  <si>
    <t>Sweep auger cost ($)</t>
  </si>
  <si>
    <t>Ventilation ($)</t>
  </si>
  <si>
    <t>Disregard floating cranes because terminals are more isolated</t>
  </si>
  <si>
    <t xml:space="preserve">Maintenance zaken de aankoop prijs hanteren </t>
  </si>
  <si>
    <t>Annual insurance ($)</t>
  </si>
  <si>
    <t>Function</t>
  </si>
  <si>
    <t>International staff</t>
  </si>
  <si>
    <t>Local staff</t>
  </si>
  <si>
    <t>Operational staff</t>
  </si>
  <si>
    <t>aantal shift needed</t>
  </si>
  <si>
    <t>people in shift</t>
  </si>
  <si>
    <t>200 shifts per yearly contract</t>
  </si>
  <si>
    <t>150 KWh/h</t>
  </si>
  <si>
    <t>35 L /h</t>
  </si>
  <si>
    <t>75 L /h</t>
  </si>
  <si>
    <t>Anthony vragen</t>
  </si>
  <si>
    <t>Bunkers schappen en includen (samen met grijpers onder noemer kraan</t>
  </si>
  <si>
    <t>Downtime meenemen en overdekte conveyors?</t>
  </si>
  <si>
    <t>Conveyor is interesanter en nemen trucks daarom niet mee</t>
  </si>
  <si>
    <t>ga er van uit dat het een PPP is. Include dan wel een prijs per m2 per jaar aan concession fee</t>
  </si>
  <si>
    <t xml:space="preserve">Oppervlakte terminal berekening. Paving speelt een rol (Apron + Storage + Office buildings) * 1.30 is terminal size </t>
  </si>
  <si>
    <t>Pavement cost is relatively low due to high concentration of cargo only in designated areas</t>
  </si>
  <si>
    <t xml:space="preserve">Concession fee example </t>
  </si>
  <si>
    <t xml:space="preserve">Standaard m2 building per terminal met een prijs per m2 </t>
  </si>
  <si>
    <t>Full time</t>
  </si>
  <si>
    <t>Annual shifts</t>
  </si>
  <si>
    <t>Amount</t>
  </si>
  <si>
    <t>variable</t>
  </si>
  <si>
    <t>Labour</t>
  </si>
  <si>
    <t>Staff</t>
  </si>
  <si>
    <t>Crew size</t>
  </si>
  <si>
    <t>Labour ($ / y)</t>
  </si>
  <si>
    <t>kWh price</t>
  </si>
  <si>
    <t>Energy consumption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</si>
</sst>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);\(#,##0\);&quot;-  &quot;;&quot; &quot;@&quot; &quot;"/>
    <numFmt numFmtId="165" formatCode="0.00%_);\-0.00%_);&quot;-  &quot;;&quot; &quot;@&quot; &quot;"/>
    <numFmt numFmtId="166" formatCode="#,##0.0000_);\(#,##0.0000\);&quot;-  &quot;;&quot; &quot;@&quot; &quot;"/>
    <numFmt numFmtId="167" formatCode="dd\ mmm\ yyyy_);\(###0\);&quot;-  &quot;;&quot; &quot;@&quot; &quot;"/>
    <numFmt numFmtId="168" formatCode="dd\ mmm\ yy_);\(###0\);&quot;-  &quot;;&quot; &quot;@&quot; &quot;"/>
    <numFmt numFmtId="169" formatCode="###0_);\(###0\);&quot;-  &quot;;&quot; &quot;@&quot; &quot;"/>
    <numFmt numFmtId="174" formatCode="###0.00_);\(###0.00\);&quot;-  &quot;;&quot; &quot;@&quot; 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64646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164" fontId="0" fillId="0" borderId="0" applyFont="0" applyFill="0" applyBorder="0" applyProtection="0">
      <alignment vertical="top"/>
    </xf>
    <xf numFmtId="165" fontId="6" fillId="0" borderId="0" applyFont="0" applyFill="0" applyBorder="0" applyProtection="0">
      <alignment vertical="top"/>
    </xf>
    <xf numFmtId="166" fontId="6" fillId="0" borderId="0" applyFont="0" applyFill="0" applyBorder="0" applyProtection="0">
      <alignment vertical="top"/>
    </xf>
    <xf numFmtId="167" fontId="6" fillId="0" borderId="0" applyFont="0" applyFill="0" applyBorder="0" applyProtection="0">
      <alignment vertical="top"/>
    </xf>
    <xf numFmtId="168" fontId="6" fillId="0" borderId="0" applyFont="0" applyFill="0" applyBorder="0" applyProtection="0">
      <alignment vertical="top"/>
    </xf>
    <xf numFmtId="169" fontId="6" fillId="0" borderId="0" applyFont="0" applyFill="0" applyBorder="0" applyProtection="0">
      <alignment vertical="top"/>
    </xf>
    <xf numFmtId="0" fontId="14" fillId="6" borderId="0" applyNumberFormat="0" applyBorder="0" applyAlignment="0" applyProtection="0"/>
  </cellStyleXfs>
  <cellXfs count="68">
    <xf numFmtId="164" fontId="0" fillId="0" borderId="0" xfId="0">
      <alignment vertical="top"/>
    </xf>
    <xf numFmtId="164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Font="1">
      <alignment vertical="top"/>
    </xf>
    <xf numFmtId="164" fontId="0" fillId="0" borderId="0" xfId="0" applyFont="1" applyAlignment="1">
      <alignment vertical="top"/>
    </xf>
    <xf numFmtId="9" fontId="0" fillId="0" borderId="0" xfId="0" applyNumberFormat="1">
      <alignment vertical="top"/>
    </xf>
    <xf numFmtId="9" fontId="0" fillId="0" borderId="0" xfId="0" applyNumberFormat="1" applyFont="1" applyAlignment="1">
      <alignment vertical="top"/>
    </xf>
    <xf numFmtId="164" fontId="1" fillId="0" borderId="0" xfId="0" applyFont="1">
      <alignment vertical="top"/>
    </xf>
    <xf numFmtId="164" fontId="0" fillId="2" borderId="0" xfId="0" applyFill="1" applyAlignment="1">
      <alignment horizontal="left"/>
    </xf>
    <xf numFmtId="164" fontId="2" fillId="3" borderId="0" xfId="0" applyFont="1" applyFill="1" applyAlignment="1">
      <alignment horizontal="left"/>
    </xf>
    <xf numFmtId="164" fontId="3" fillId="3" borderId="0" xfId="0" applyFont="1" applyFill="1" applyAlignment="1">
      <alignment horizontal="left"/>
    </xf>
    <xf numFmtId="164" fontId="2" fillId="4" borderId="0" xfId="0" applyFont="1" applyFill="1" applyAlignment="1">
      <alignment horizontal="left"/>
    </xf>
    <xf numFmtId="164" fontId="3" fillId="4" borderId="0" xfId="0" applyFont="1" applyFill="1" applyAlignment="1">
      <alignment horizontal="left"/>
    </xf>
    <xf numFmtId="2" fontId="0" fillId="0" borderId="0" xfId="0" applyNumberFormat="1">
      <alignment vertical="top"/>
    </xf>
    <xf numFmtId="0" fontId="0" fillId="0" borderId="0" xfId="0" applyNumberFormat="1">
      <alignment vertical="top"/>
    </xf>
    <xf numFmtId="2" fontId="0" fillId="0" borderId="0" xfId="1" applyNumberFormat="1" applyFont="1">
      <alignment vertical="top"/>
    </xf>
    <xf numFmtId="2" fontId="0" fillId="0" borderId="0" xfId="0" applyNumberFormat="1" applyFont="1">
      <alignment vertical="top"/>
    </xf>
    <xf numFmtId="164" fontId="0" fillId="0" borderId="0" xfId="0" applyFill="1">
      <alignment vertical="top"/>
    </xf>
    <xf numFmtId="164" fontId="1" fillId="0" borderId="0" xfId="0" applyFont="1" applyFill="1" applyAlignment="1">
      <alignment horizontal="left"/>
    </xf>
    <xf numFmtId="164" fontId="0" fillId="0" borderId="0" xfId="0" applyFill="1" applyAlignment="1">
      <alignment horizontal="left"/>
    </xf>
    <xf numFmtId="164" fontId="9" fillId="0" borderId="0" xfId="0" applyFont="1">
      <alignment vertical="top"/>
    </xf>
    <xf numFmtId="164" fontId="11" fillId="2" borderId="0" xfId="0" applyFont="1" applyFill="1" applyAlignment="1">
      <alignment horizontal="left"/>
    </xf>
    <xf numFmtId="165" fontId="0" fillId="2" borderId="0" xfId="1" applyFont="1" applyFill="1">
      <alignment vertical="top"/>
    </xf>
    <xf numFmtId="164" fontId="2" fillId="3" borderId="0" xfId="0" applyFont="1" applyFill="1" applyAlignment="1">
      <alignment horizontal="right"/>
    </xf>
    <xf numFmtId="165" fontId="2" fillId="3" borderId="0" xfId="1" applyFont="1" applyFill="1" applyAlignment="1">
      <alignment horizontal="right" vertical="top"/>
    </xf>
    <xf numFmtId="164" fontId="3" fillId="3" borderId="0" xfId="0" applyFont="1" applyFill="1" applyAlignment="1">
      <alignment horizontal="right"/>
    </xf>
    <xf numFmtId="164" fontId="0" fillId="2" borderId="0" xfId="0" applyFill="1" applyAlignment="1">
      <alignment horizontal="right"/>
    </xf>
    <xf numFmtId="165" fontId="0" fillId="2" borderId="0" xfId="1" applyFont="1" applyFill="1" applyAlignment="1">
      <alignment horizontal="right" vertical="top"/>
    </xf>
    <xf numFmtId="10" fontId="0" fillId="2" borderId="0" xfId="1" applyNumberFormat="1" applyFont="1" applyFill="1" applyAlignment="1">
      <alignment horizontal="right"/>
    </xf>
    <xf numFmtId="164" fontId="1" fillId="4" borderId="0" xfId="0" applyFont="1" applyFill="1" applyAlignment="1">
      <alignment horizontal="right"/>
    </xf>
    <xf numFmtId="164" fontId="2" fillId="4" borderId="0" xfId="0" applyFont="1" applyFill="1" applyAlignment="1">
      <alignment horizontal="right"/>
    </xf>
    <xf numFmtId="165" fontId="2" fillId="4" borderId="0" xfId="1" applyFont="1" applyFill="1" applyAlignment="1">
      <alignment horizontal="right" vertical="top"/>
    </xf>
    <xf numFmtId="164" fontId="3" fillId="4" borderId="0" xfId="0" applyFont="1" applyFill="1" applyAlignment="1">
      <alignment horizontal="right"/>
    </xf>
    <xf numFmtId="164" fontId="10" fillId="4" borderId="0" xfId="0" applyFont="1" applyFill="1" applyAlignment="1">
      <alignment horizontal="right"/>
    </xf>
    <xf numFmtId="165" fontId="10" fillId="4" borderId="0" xfId="1" applyFont="1" applyFill="1" applyAlignment="1">
      <alignment horizontal="right" vertical="top"/>
    </xf>
    <xf numFmtId="164" fontId="2" fillId="2" borderId="0" xfId="0" applyFont="1" applyFill="1" applyAlignment="1">
      <alignment horizontal="right"/>
    </xf>
    <xf numFmtId="164" fontId="11" fillId="2" borderId="0" xfId="0" applyFont="1" applyFill="1" applyAlignment="1">
      <alignment horizontal="right"/>
    </xf>
    <xf numFmtId="164" fontId="10" fillId="2" borderId="0" xfId="0" applyFont="1" applyFill="1" applyAlignment="1">
      <alignment horizontal="right"/>
    </xf>
    <xf numFmtId="164" fontId="0" fillId="2" borderId="0" xfId="0" quotePrefix="1" applyFill="1" applyAlignment="1">
      <alignment horizontal="right"/>
    </xf>
    <xf numFmtId="164" fontId="13" fillId="4" borderId="0" xfId="0" applyFont="1" applyFill="1" applyAlignment="1">
      <alignment horizontal="right"/>
    </xf>
    <xf numFmtId="164" fontId="3" fillId="5" borderId="0" xfId="0" applyFont="1" applyFill="1" applyAlignment="1">
      <alignment horizontal="right" vertical="center"/>
    </xf>
    <xf numFmtId="2" fontId="0" fillId="2" borderId="0" xfId="1" applyNumberFormat="1" applyFont="1" applyFill="1" applyAlignment="1">
      <alignment horizontal="right" vertical="top"/>
    </xf>
    <xf numFmtId="2" fontId="2" fillId="4" borderId="0" xfId="1" applyNumberFormat="1" applyFont="1" applyFill="1" applyAlignment="1">
      <alignment horizontal="right" vertical="top"/>
    </xf>
    <xf numFmtId="2" fontId="2" fillId="3" borderId="0" xfId="1" applyNumberFormat="1" applyFont="1" applyFill="1" applyAlignment="1">
      <alignment horizontal="right" vertical="top"/>
    </xf>
    <xf numFmtId="2" fontId="10" fillId="4" borderId="0" xfId="1" applyNumberFormat="1" applyFont="1" applyFill="1" applyAlignment="1">
      <alignment horizontal="right" vertical="top"/>
    </xf>
    <xf numFmtId="164" fontId="2" fillId="5" borderId="0" xfId="0" applyFont="1" applyFill="1" applyAlignment="1">
      <alignment horizontal="right" vertical="center"/>
    </xf>
    <xf numFmtId="165" fontId="2" fillId="5" borderId="0" xfId="1" applyFont="1" applyFill="1" applyAlignment="1">
      <alignment horizontal="right" vertical="center"/>
    </xf>
    <xf numFmtId="165" fontId="2" fillId="5" borderId="0" xfId="1" applyFont="1" applyFill="1" applyAlignment="1">
      <alignment horizontal="center" vertical="center"/>
    </xf>
    <xf numFmtId="166" fontId="0" fillId="2" borderId="0" xfId="2" applyFont="1" applyFill="1">
      <alignment vertical="top"/>
    </xf>
    <xf numFmtId="166" fontId="0" fillId="2" borderId="0" xfId="2" applyNumberFormat="1" applyFont="1" applyFill="1">
      <alignment vertical="top"/>
    </xf>
    <xf numFmtId="165" fontId="2" fillId="3" borderId="0" xfId="1" applyFont="1" applyFill="1">
      <alignment vertical="top"/>
    </xf>
    <xf numFmtId="165" fontId="2" fillId="4" borderId="0" xfId="1" applyFont="1" applyFill="1">
      <alignment vertical="top"/>
    </xf>
    <xf numFmtId="165" fontId="10" fillId="4" borderId="0" xfId="1" applyFont="1" applyFill="1">
      <alignment vertical="top"/>
    </xf>
    <xf numFmtId="164" fontId="14" fillId="6" borderId="0" xfId="6" applyNumberFormat="1" applyAlignment="1">
      <alignment horizontal="right"/>
    </xf>
    <xf numFmtId="164" fontId="1" fillId="4" borderId="0" xfId="0" applyFont="1" applyFill="1" applyBorder="1" applyAlignment="1">
      <alignment horizontal="right"/>
    </xf>
    <xf numFmtId="164" fontId="2" fillId="4" borderId="0" xfId="0" applyFont="1" applyFill="1" applyBorder="1" applyAlignment="1">
      <alignment horizontal="right"/>
    </xf>
    <xf numFmtId="165" fontId="2" fillId="4" borderId="0" xfId="1" applyFont="1" applyFill="1" applyBorder="1" applyAlignment="1">
      <alignment horizontal="right" vertical="top"/>
    </xf>
    <xf numFmtId="165" fontId="2" fillId="4" borderId="0" xfId="1" applyFont="1" applyFill="1" applyBorder="1">
      <alignment vertical="top"/>
    </xf>
    <xf numFmtId="164" fontId="3" fillId="4" borderId="0" xfId="0" applyFont="1" applyFill="1" applyBorder="1" applyAlignment="1">
      <alignment horizontal="left"/>
    </xf>
    <xf numFmtId="164" fontId="3" fillId="4" borderId="0" xfId="0" applyFont="1" applyFill="1" applyBorder="1" applyAlignment="1">
      <alignment horizontal="right"/>
    </xf>
    <xf numFmtId="164" fontId="0" fillId="2" borderId="0" xfId="0" applyFill="1" applyBorder="1" applyAlignment="1">
      <alignment horizontal="right"/>
    </xf>
    <xf numFmtId="165" fontId="0" fillId="2" borderId="0" xfId="1" applyFont="1" applyFill="1" applyBorder="1" applyAlignment="1">
      <alignment horizontal="right" vertical="top"/>
    </xf>
    <xf numFmtId="165" fontId="0" fillId="2" borderId="0" xfId="1" applyFont="1" applyFill="1" applyBorder="1">
      <alignment vertical="top"/>
    </xf>
    <xf numFmtId="164" fontId="0" fillId="2" borderId="0" xfId="0" applyFill="1" applyBorder="1" applyAlignment="1">
      <alignment horizontal="left"/>
    </xf>
    <xf numFmtId="164" fontId="15" fillId="2" borderId="0" xfId="6" applyNumberFormat="1" applyFont="1" applyFill="1" applyAlignment="1">
      <alignment vertical="top"/>
    </xf>
    <xf numFmtId="164" fontId="15" fillId="0" borderId="0" xfId="6" applyNumberFormat="1" applyFont="1" applyFill="1" applyAlignment="1">
      <alignment horizontal="right"/>
    </xf>
    <xf numFmtId="174" fontId="0" fillId="0" borderId="0" xfId="5" applyNumberFormat="1" applyFont="1">
      <alignment vertical="top"/>
    </xf>
  </cellXfs>
  <cellStyles count="7">
    <cellStyle name="Bad" xfId="6" builtinId="27"/>
    <cellStyle name="DateLong" xfId="3" xr:uid="{47F4B9AD-54C5-4583-90BA-A5F2BF1023D2}"/>
    <cellStyle name="DateShort" xfId="4" xr:uid="{48E2F4DA-0463-462F-BC5E-3FE10EDCC3F7}"/>
    <cellStyle name="Factor" xfId="2" xr:uid="{04C8EA73-8E03-4675-AA32-2AB613A69203}"/>
    <cellStyle name="Normal" xfId="0" builtinId="0" customBuiltin="1"/>
    <cellStyle name="Percent" xfId="1" builtinId="5" customBuiltin="1"/>
    <cellStyle name="Year" xfId="5" xr:uid="{FEC13A0F-C442-454F-8F00-478E0B8AB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A64C-C280-4EAD-9606-0247A2B787C6}">
  <dimension ref="A1:E60"/>
  <sheetViews>
    <sheetView zoomScale="130" zoomScaleNormal="130" workbookViewId="0">
      <selection activeCell="F44" sqref="F44"/>
    </sheetView>
  </sheetViews>
  <sheetFormatPr defaultColWidth="9.7109375"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</row>
    <row r="2" spans="1:5" x14ac:dyDescent="0.25">
      <c r="A2" s="2">
        <v>2016</v>
      </c>
      <c r="B2" s="3">
        <v>1000000</v>
      </c>
      <c r="C2" s="3">
        <v>1</v>
      </c>
      <c r="D2" s="3">
        <v>2</v>
      </c>
      <c r="E2" s="3"/>
    </row>
    <row r="3" spans="1:5" x14ac:dyDescent="0.25">
      <c r="A3" s="2">
        <v>2017</v>
      </c>
      <c r="B3" s="3">
        <v>1500000</v>
      </c>
      <c r="C3" s="3">
        <v>1</v>
      </c>
      <c r="D3" s="3">
        <v>2</v>
      </c>
      <c r="E3" s="3"/>
    </row>
    <row r="4" spans="1:5" x14ac:dyDescent="0.25">
      <c r="A4" s="2">
        <f>A3+1</f>
        <v>2018</v>
      </c>
      <c r="B4" s="3">
        <v>1900000</v>
      </c>
      <c r="C4" s="3">
        <v>1</v>
      </c>
      <c r="D4" s="3">
        <v>2</v>
      </c>
      <c r="E4" s="3"/>
    </row>
    <row r="5" spans="1:5" x14ac:dyDescent="0.25">
      <c r="A5" s="2">
        <f>A4+1</f>
        <v>2019</v>
      </c>
      <c r="B5" s="3">
        <f t="shared" ref="B5:B14" si="0">B4+300000</f>
        <v>2200000</v>
      </c>
      <c r="C5" s="3">
        <v>1</v>
      </c>
      <c r="D5" s="3">
        <v>2</v>
      </c>
      <c r="E5" s="3"/>
    </row>
    <row r="6" spans="1:5" x14ac:dyDescent="0.25">
      <c r="A6" s="2">
        <f t="shared" ref="A6:A18" si="1">A5+1</f>
        <v>2020</v>
      </c>
      <c r="B6" s="3">
        <f t="shared" si="0"/>
        <v>2500000</v>
      </c>
      <c r="C6" s="3">
        <v>1</v>
      </c>
      <c r="D6" s="3">
        <v>2</v>
      </c>
      <c r="E6" s="3"/>
    </row>
    <row r="7" spans="1:5" x14ac:dyDescent="0.25">
      <c r="A7" s="2">
        <f t="shared" si="1"/>
        <v>2021</v>
      </c>
      <c r="B7" s="3">
        <f t="shared" si="0"/>
        <v>2800000</v>
      </c>
      <c r="C7" s="3">
        <v>1</v>
      </c>
      <c r="D7" s="3">
        <v>2</v>
      </c>
      <c r="E7" s="3"/>
    </row>
    <row r="8" spans="1:5" x14ac:dyDescent="0.25">
      <c r="A8" s="2">
        <f t="shared" si="1"/>
        <v>2022</v>
      </c>
      <c r="B8" s="3">
        <f t="shared" si="0"/>
        <v>3100000</v>
      </c>
      <c r="C8" s="3">
        <v>1</v>
      </c>
      <c r="D8" s="3">
        <v>2</v>
      </c>
      <c r="E8" s="3"/>
    </row>
    <row r="9" spans="1:5" x14ac:dyDescent="0.25">
      <c r="A9" s="2">
        <f t="shared" si="1"/>
        <v>2023</v>
      </c>
      <c r="B9" s="3">
        <f t="shared" si="0"/>
        <v>3400000</v>
      </c>
      <c r="C9" s="3">
        <v>1</v>
      </c>
      <c r="D9" s="3">
        <v>2</v>
      </c>
      <c r="E9" s="3"/>
    </row>
    <row r="10" spans="1:5" x14ac:dyDescent="0.25">
      <c r="A10" s="2">
        <f t="shared" si="1"/>
        <v>2024</v>
      </c>
      <c r="B10" s="3">
        <f t="shared" si="0"/>
        <v>3700000</v>
      </c>
      <c r="C10" s="3">
        <v>1</v>
      </c>
      <c r="D10" s="3">
        <v>2</v>
      </c>
      <c r="E10" s="3"/>
    </row>
    <row r="11" spans="1:5" x14ac:dyDescent="0.25">
      <c r="A11" s="2">
        <f t="shared" si="1"/>
        <v>2025</v>
      </c>
      <c r="B11" s="3">
        <f t="shared" si="0"/>
        <v>4000000</v>
      </c>
      <c r="C11" s="3">
        <v>1</v>
      </c>
      <c r="D11" s="3">
        <v>2</v>
      </c>
      <c r="E11" s="3"/>
    </row>
    <row r="12" spans="1:5" x14ac:dyDescent="0.25">
      <c r="A12" s="2">
        <f t="shared" si="1"/>
        <v>2026</v>
      </c>
      <c r="B12" s="3">
        <f t="shared" si="0"/>
        <v>4300000</v>
      </c>
      <c r="C12" s="3">
        <v>1</v>
      </c>
      <c r="D12" s="3">
        <v>2</v>
      </c>
      <c r="E12" s="3"/>
    </row>
    <row r="13" spans="1:5" x14ac:dyDescent="0.25">
      <c r="A13" s="2">
        <f t="shared" si="1"/>
        <v>2027</v>
      </c>
      <c r="B13" s="3">
        <f t="shared" si="0"/>
        <v>4600000</v>
      </c>
      <c r="C13" s="3">
        <v>1</v>
      </c>
      <c r="D13" s="3">
        <v>2</v>
      </c>
      <c r="E13" s="3"/>
    </row>
    <row r="14" spans="1:5" x14ac:dyDescent="0.25">
      <c r="A14" s="2">
        <f t="shared" si="1"/>
        <v>2028</v>
      </c>
      <c r="B14" s="3">
        <f t="shared" si="0"/>
        <v>4900000</v>
      </c>
      <c r="C14" s="3">
        <v>1</v>
      </c>
      <c r="D14" s="3">
        <v>2</v>
      </c>
      <c r="E14" s="3"/>
    </row>
    <row r="15" spans="1:5" x14ac:dyDescent="0.25">
      <c r="A15" s="2">
        <f t="shared" si="1"/>
        <v>2029</v>
      </c>
      <c r="B15" s="3">
        <f>B14-500000</f>
        <v>4400000</v>
      </c>
      <c r="C15" s="3">
        <v>1</v>
      </c>
      <c r="D15" s="3">
        <v>2</v>
      </c>
      <c r="E15" s="3"/>
    </row>
    <row r="16" spans="1:5" x14ac:dyDescent="0.25">
      <c r="A16" s="2">
        <f t="shared" si="1"/>
        <v>2030</v>
      </c>
      <c r="B16" s="3">
        <f t="shared" ref="B16:B19" si="2">B15-500000</f>
        <v>3900000</v>
      </c>
      <c r="C16" s="3">
        <v>1</v>
      </c>
      <c r="D16" s="3">
        <v>2</v>
      </c>
      <c r="E16" s="3"/>
    </row>
    <row r="17" spans="1:5" x14ac:dyDescent="0.25">
      <c r="A17" s="2">
        <f t="shared" si="1"/>
        <v>2031</v>
      </c>
      <c r="B17" s="3">
        <f t="shared" si="2"/>
        <v>3400000</v>
      </c>
      <c r="C17" s="3">
        <v>1</v>
      </c>
      <c r="D17" s="3">
        <v>2</v>
      </c>
      <c r="E17" s="3"/>
    </row>
    <row r="18" spans="1:5" x14ac:dyDescent="0.25">
      <c r="A18" s="2">
        <f t="shared" si="1"/>
        <v>2032</v>
      </c>
      <c r="B18" s="3">
        <f t="shared" si="2"/>
        <v>2900000</v>
      </c>
      <c r="C18" s="3">
        <v>1</v>
      </c>
      <c r="D18" s="3">
        <v>2</v>
      </c>
      <c r="E18" s="3"/>
    </row>
    <row r="19" spans="1:5" x14ac:dyDescent="0.25">
      <c r="A19" s="2">
        <f>A18+1</f>
        <v>2033</v>
      </c>
      <c r="B19" s="3">
        <f t="shared" si="2"/>
        <v>2400000</v>
      </c>
      <c r="C19" s="3">
        <v>1</v>
      </c>
      <c r="D19" s="3">
        <v>2</v>
      </c>
      <c r="E19" s="3"/>
    </row>
    <row r="20" spans="1:5" x14ac:dyDescent="0.25">
      <c r="A20" s="2">
        <f t="shared" ref="A20:A24" si="3">A19+1</f>
        <v>2034</v>
      </c>
      <c r="B20" s="3">
        <f>B19+500000</f>
        <v>2900000</v>
      </c>
      <c r="C20" s="3">
        <v>1</v>
      </c>
      <c r="D20" s="3">
        <v>2</v>
      </c>
      <c r="E20" s="3"/>
    </row>
    <row r="21" spans="1:5" x14ac:dyDescent="0.25">
      <c r="A21" s="2">
        <f t="shared" si="3"/>
        <v>2035</v>
      </c>
      <c r="B21" s="3">
        <f t="shared" ref="B21:B25" si="4">B20+500000</f>
        <v>3400000</v>
      </c>
      <c r="C21" s="3">
        <v>1</v>
      </c>
      <c r="D21" s="3">
        <v>2</v>
      </c>
      <c r="E21" s="3"/>
    </row>
    <row r="22" spans="1:5" x14ac:dyDescent="0.25">
      <c r="A22" s="2">
        <f t="shared" si="3"/>
        <v>2036</v>
      </c>
      <c r="B22" s="3">
        <f t="shared" si="4"/>
        <v>3900000</v>
      </c>
      <c r="C22" s="3">
        <v>1</v>
      </c>
      <c r="D22" s="3">
        <v>2</v>
      </c>
      <c r="E22" s="3"/>
    </row>
    <row r="23" spans="1:5" x14ac:dyDescent="0.25">
      <c r="A23" s="2">
        <f t="shared" si="3"/>
        <v>2037</v>
      </c>
      <c r="B23" s="3">
        <f t="shared" si="4"/>
        <v>4400000</v>
      </c>
      <c r="C23" s="3">
        <v>1</v>
      </c>
      <c r="D23" s="3">
        <v>2</v>
      </c>
      <c r="E23" s="3"/>
    </row>
    <row r="24" spans="1:5" x14ac:dyDescent="0.25">
      <c r="A24" s="2">
        <f t="shared" si="3"/>
        <v>2038</v>
      </c>
      <c r="B24" s="3">
        <f t="shared" si="4"/>
        <v>4900000</v>
      </c>
      <c r="C24" s="3">
        <v>1</v>
      </c>
      <c r="D24" s="3">
        <v>2</v>
      </c>
      <c r="E24" s="3"/>
    </row>
    <row r="25" spans="1:5" x14ac:dyDescent="0.25">
      <c r="A25" s="2">
        <f>A24+1</f>
        <v>2039</v>
      </c>
      <c r="B25" s="3">
        <f t="shared" si="4"/>
        <v>5400000</v>
      </c>
      <c r="C25" s="3">
        <v>1</v>
      </c>
      <c r="D25" s="3">
        <v>2</v>
      </c>
      <c r="E25" s="3"/>
    </row>
    <row r="26" spans="1:5" x14ac:dyDescent="0.25">
      <c r="A26" s="2"/>
      <c r="B26" s="3"/>
      <c r="C26" s="3"/>
      <c r="D26" s="3"/>
    </row>
    <row r="27" spans="1:5" x14ac:dyDescent="0.25">
      <c r="A27" s="2"/>
      <c r="B27" s="3"/>
      <c r="C27" s="3"/>
      <c r="D27" s="3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4" x14ac:dyDescent="0.25">
      <c r="A49" s="2"/>
    </row>
    <row r="50" spans="1:4" x14ac:dyDescent="0.25">
      <c r="A50" s="2"/>
    </row>
    <row r="51" spans="1:4" x14ac:dyDescent="0.25">
      <c r="A51" s="2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DE78-86C4-46EF-BC2D-E5A60FB631EC}">
  <dimension ref="A1:J8"/>
  <sheetViews>
    <sheetView workbookViewId="0">
      <selection activeCell="N10" sqref="N10"/>
    </sheetView>
  </sheetViews>
  <sheetFormatPr defaultRowHeight="15" x14ac:dyDescent="0.25"/>
  <cols>
    <col min="1" max="1" width="12.140625" bestFit="1" customWidth="1"/>
    <col min="2" max="2" width="9" bestFit="1" customWidth="1"/>
    <col min="3" max="3" width="6.5703125" bestFit="1" customWidth="1"/>
    <col min="4" max="4" width="6.28515625" bestFit="1" customWidth="1"/>
    <col min="5" max="5" width="6.85546875" bestFit="1" customWidth="1"/>
    <col min="6" max="6" width="21.5703125" bestFit="1" customWidth="1"/>
    <col min="7" max="7" width="26.42578125" bestFit="1" customWidth="1"/>
    <col min="8" max="8" width="14" bestFit="1" customWidth="1"/>
    <col min="9" max="9" width="16.7109375" bestFit="1" customWidth="1"/>
  </cols>
  <sheetData>
    <row r="1" spans="1:10" x14ac:dyDescent="0.25">
      <c r="A1" t="s">
        <v>112</v>
      </c>
      <c r="B1" t="s">
        <v>74</v>
      </c>
      <c r="C1" t="s">
        <v>77</v>
      </c>
      <c r="D1" t="s">
        <v>75</v>
      </c>
      <c r="E1" t="s">
        <v>76</v>
      </c>
      <c r="F1" t="s">
        <v>78</v>
      </c>
      <c r="G1" t="s">
        <v>79</v>
      </c>
      <c r="H1" t="s">
        <v>80</v>
      </c>
      <c r="I1" t="s">
        <v>113</v>
      </c>
    </row>
    <row r="2" spans="1:10" x14ac:dyDescent="0.25">
      <c r="A2" t="s">
        <v>4</v>
      </c>
      <c r="B2" s="14">
        <v>35000</v>
      </c>
      <c r="C2" s="14">
        <v>130</v>
      </c>
      <c r="D2" s="14">
        <v>10</v>
      </c>
      <c r="E2" s="14">
        <v>24</v>
      </c>
      <c r="F2" s="14">
        <v>2</v>
      </c>
      <c r="G2" s="14">
        <v>24</v>
      </c>
      <c r="H2" s="14">
        <v>3</v>
      </c>
      <c r="I2">
        <v>600</v>
      </c>
    </row>
    <row r="3" spans="1:10" x14ac:dyDescent="0.25">
      <c r="A3" t="s">
        <v>5</v>
      </c>
      <c r="B3" s="14">
        <v>50000</v>
      </c>
      <c r="C3" s="14">
        <v>180</v>
      </c>
      <c r="D3" s="14">
        <v>11.5</v>
      </c>
      <c r="E3" s="14">
        <v>28</v>
      </c>
      <c r="F3" s="14">
        <v>2</v>
      </c>
      <c r="G3" s="14">
        <v>24</v>
      </c>
      <c r="H3" s="14">
        <v>3</v>
      </c>
      <c r="I3">
        <v>750</v>
      </c>
    </row>
    <row r="4" spans="1:10" x14ac:dyDescent="0.25">
      <c r="A4" t="s">
        <v>6</v>
      </c>
      <c r="B4" s="14">
        <v>65000</v>
      </c>
      <c r="C4" s="14">
        <v>220</v>
      </c>
      <c r="D4" s="14">
        <v>13</v>
      </c>
      <c r="E4" s="14">
        <v>32.200000000000003</v>
      </c>
      <c r="F4" s="14">
        <v>3</v>
      </c>
      <c r="G4" s="14">
        <v>36</v>
      </c>
      <c r="H4" s="17">
        <v>4</v>
      </c>
      <c r="I4">
        <v>730</v>
      </c>
    </row>
    <row r="5" spans="1:10" x14ac:dyDescent="0.25">
      <c r="B5" s="14"/>
      <c r="C5" s="14"/>
      <c r="D5" s="14"/>
    </row>
    <row r="6" spans="1:10" x14ac:dyDescent="0.25">
      <c r="B6" s="14"/>
      <c r="C6" s="14"/>
      <c r="D6" s="14"/>
    </row>
    <row r="7" spans="1:10" x14ac:dyDescent="0.25">
      <c r="B7" s="14"/>
      <c r="C7" s="14"/>
      <c r="D7" s="14"/>
    </row>
    <row r="8" spans="1:10" x14ac:dyDescent="0.25">
      <c r="B8" s="14"/>
      <c r="C8" s="14"/>
      <c r="D8" s="17"/>
      <c r="E8" s="4"/>
      <c r="F8" s="4"/>
      <c r="G8" s="4"/>
      <c r="H8" s="4"/>
      <c r="I8" s="4"/>
      <c r="J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673B-1773-4FD5-9B92-B9AD97BC09DB}">
  <dimension ref="A1:J60"/>
  <sheetViews>
    <sheetView zoomScale="85" zoomScaleNormal="85" workbookViewId="0">
      <selection activeCell="D32" sqref="D32"/>
    </sheetView>
  </sheetViews>
  <sheetFormatPr defaultRowHeight="15" x14ac:dyDescent="0.25"/>
  <cols>
    <col min="1" max="1" width="5.140625" bestFit="1" customWidth="1"/>
    <col min="2" max="2" width="16.7109375" bestFit="1" customWidth="1"/>
    <col min="3" max="3" width="17.28515625" bestFit="1" customWidth="1"/>
    <col min="4" max="4" width="15.5703125" bestFit="1" customWidth="1"/>
    <col min="5" max="6" width="20.140625" bestFit="1" customWidth="1"/>
    <col min="7" max="7" width="19" bestFit="1" customWidth="1"/>
    <col min="8" max="8" width="17.5703125" bestFit="1" customWidth="1"/>
    <col min="9" max="9" width="17" bestFit="1" customWidth="1"/>
    <col min="10" max="10" width="15.710937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s="2">
        <v>2016</v>
      </c>
      <c r="B2">
        <v>0.5</v>
      </c>
      <c r="C2">
        <v>0.5</v>
      </c>
      <c r="D2">
        <v>0</v>
      </c>
      <c r="E2">
        <v>0.5</v>
      </c>
      <c r="F2">
        <v>0.5</v>
      </c>
      <c r="G2">
        <v>0</v>
      </c>
      <c r="H2">
        <v>0</v>
      </c>
      <c r="I2">
        <v>0</v>
      </c>
      <c r="J2">
        <v>1</v>
      </c>
    </row>
    <row r="3" spans="1:10" x14ac:dyDescent="0.25">
      <c r="A3" s="2">
        <v>2017</v>
      </c>
      <c r="B3">
        <v>0.5</v>
      </c>
      <c r="C3">
        <v>0.5</v>
      </c>
      <c r="D3">
        <v>0</v>
      </c>
      <c r="E3">
        <v>0.5</v>
      </c>
      <c r="F3">
        <v>0.5</v>
      </c>
      <c r="G3">
        <v>0</v>
      </c>
      <c r="H3">
        <v>0</v>
      </c>
      <c r="I3">
        <v>0</v>
      </c>
      <c r="J3">
        <v>1</v>
      </c>
    </row>
    <row r="4" spans="1:10" x14ac:dyDescent="0.25">
      <c r="A4" s="2">
        <f>A3+1</f>
        <v>2018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</row>
    <row r="5" spans="1:10" x14ac:dyDescent="0.25">
      <c r="A5" s="2">
        <f>A4+1</f>
        <v>2019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 x14ac:dyDescent="0.25">
      <c r="A6" s="2">
        <f t="shared" ref="A6:A18" si="0">A5+1</f>
        <v>2020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 x14ac:dyDescent="0.25">
      <c r="A7" s="2">
        <f t="shared" si="0"/>
        <v>2021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 x14ac:dyDescent="0.25">
      <c r="A8" s="2">
        <f t="shared" si="0"/>
        <v>2022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 x14ac:dyDescent="0.25">
      <c r="A9" s="2">
        <f t="shared" si="0"/>
        <v>2023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 x14ac:dyDescent="0.25">
      <c r="A10" s="2">
        <f t="shared" si="0"/>
        <v>2024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 s="2">
        <f t="shared" si="0"/>
        <v>2025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0" x14ac:dyDescent="0.25">
      <c r="A12" s="2">
        <f t="shared" si="0"/>
        <v>2026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 x14ac:dyDescent="0.25">
      <c r="A13" s="2">
        <f t="shared" si="0"/>
        <v>2027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0" x14ac:dyDescent="0.25">
      <c r="A14" s="2">
        <f t="shared" si="0"/>
        <v>2028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 x14ac:dyDescent="0.25">
      <c r="A15" s="2">
        <f t="shared" si="0"/>
        <v>2029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1:10" x14ac:dyDescent="0.25">
      <c r="A16" s="2">
        <f t="shared" si="0"/>
        <v>2030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 x14ac:dyDescent="0.25">
      <c r="A17" s="2">
        <f t="shared" si="0"/>
        <v>2031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5">
      <c r="A18" s="2">
        <f t="shared" si="0"/>
        <v>2032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 s="2">
        <f>A18+1</f>
        <v>2033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 x14ac:dyDescent="0.25">
      <c r="A20" s="2">
        <f t="shared" ref="A20:A24" si="1">A19+1</f>
        <v>2034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s="2">
        <f t="shared" si="1"/>
        <v>2035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 x14ac:dyDescent="0.25">
      <c r="A22" s="2">
        <f t="shared" si="1"/>
        <v>2036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</row>
    <row r="23" spans="1:10" x14ac:dyDescent="0.25">
      <c r="A23" s="2">
        <f t="shared" si="1"/>
        <v>2037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</row>
    <row r="24" spans="1:10" x14ac:dyDescent="0.25">
      <c r="A24" s="2">
        <f t="shared" si="1"/>
        <v>2038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</row>
    <row r="25" spans="1:10" x14ac:dyDescent="0.25">
      <c r="A25" s="2">
        <f>A24+1</f>
        <v>2039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</row>
    <row r="26" spans="1:10" x14ac:dyDescent="0.25">
      <c r="A26" s="2">
        <f>A25+1</f>
        <v>2040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</row>
    <row r="27" spans="1:10" x14ac:dyDescent="0.25">
      <c r="A27" s="2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0734-39EF-4C95-96D7-F3D015929321}">
  <dimension ref="A1:P68"/>
  <sheetViews>
    <sheetView tabSelected="1" zoomScale="85" zoomScaleNormal="85" workbookViewId="0">
      <pane xSplit="1" topLeftCell="D1" activePane="topRight" state="frozen"/>
      <selection pane="topRight" activeCell="I31" sqref="I31"/>
    </sheetView>
  </sheetViews>
  <sheetFormatPr defaultRowHeight="15" customHeight="1" x14ac:dyDescent="0.25"/>
  <cols>
    <col min="1" max="1" width="26.140625" style="27" customWidth="1"/>
    <col min="2" max="2" width="30.85546875" style="27" customWidth="1"/>
    <col min="3" max="3" width="18.7109375" style="27" bestFit="1" customWidth="1"/>
    <col min="4" max="4" width="20.7109375" style="27" bestFit="1" customWidth="1"/>
    <col min="5" max="5" width="19.42578125" style="27" customWidth="1"/>
    <col min="6" max="6" width="21.140625" style="27" bestFit="1" customWidth="1"/>
    <col min="7" max="7" width="22.5703125" style="27" bestFit="1" customWidth="1"/>
    <col min="8" max="8" width="16.7109375" style="27" bestFit="1" customWidth="1"/>
    <col min="9" max="9" width="17.28515625" style="28" bestFit="1" customWidth="1"/>
    <col min="10" max="10" width="13.85546875" style="28" bestFit="1" customWidth="1"/>
    <col min="11" max="11" width="26.42578125" style="28" bestFit="1" customWidth="1"/>
    <col min="12" max="12" width="20.28515625" style="23" bestFit="1" customWidth="1"/>
    <col min="13" max="13" width="19.85546875" style="27" customWidth="1"/>
    <col min="14" max="14" width="15.7109375" style="27" customWidth="1"/>
    <col min="15" max="15" width="13.42578125" style="27" customWidth="1"/>
    <col min="16" max="16" width="9.140625" style="9"/>
    <col min="17" max="16384" width="9.140625" style="27"/>
  </cols>
  <sheetData>
    <row r="1" spans="1:16" s="41" customFormat="1" ht="15" customHeight="1" x14ac:dyDescent="0.25">
      <c r="A1" s="46" t="s">
        <v>54</v>
      </c>
      <c r="B1" s="46" t="s">
        <v>7</v>
      </c>
      <c r="C1" s="46" t="s">
        <v>107</v>
      </c>
      <c r="D1" s="46" t="s">
        <v>108</v>
      </c>
      <c r="E1" s="46" t="s">
        <v>109</v>
      </c>
      <c r="F1" s="46" t="s">
        <v>110</v>
      </c>
      <c r="G1" s="46" t="s">
        <v>111</v>
      </c>
      <c r="H1" s="46" t="s">
        <v>39</v>
      </c>
      <c r="I1" s="47" t="s">
        <v>103</v>
      </c>
      <c r="J1" s="48" t="s">
        <v>146</v>
      </c>
      <c r="K1" s="48" t="s">
        <v>151</v>
      </c>
      <c r="L1" s="48" t="s">
        <v>122</v>
      </c>
      <c r="M1" s="46" t="s">
        <v>91</v>
      </c>
      <c r="N1" s="46" t="s">
        <v>97</v>
      </c>
      <c r="O1" s="46" t="s">
        <v>26</v>
      </c>
      <c r="P1" s="46" t="s">
        <v>40</v>
      </c>
    </row>
    <row r="2" spans="1:16" s="41" customFormat="1" ht="15" customHeight="1" x14ac:dyDescent="0.25">
      <c r="A2" s="46"/>
      <c r="B2" s="46"/>
      <c r="C2" s="46"/>
      <c r="D2" s="46"/>
      <c r="E2" s="46"/>
      <c r="F2" s="46"/>
      <c r="G2" s="46"/>
      <c r="H2" s="46"/>
      <c r="I2" s="47"/>
      <c r="J2" s="48"/>
      <c r="K2" s="48"/>
      <c r="L2" s="48"/>
      <c r="M2" s="46"/>
      <c r="N2" s="46"/>
      <c r="O2" s="46"/>
      <c r="P2" s="46"/>
    </row>
    <row r="3" spans="1:16" s="26" customFormat="1" ht="15" customHeight="1" x14ac:dyDescent="0.25">
      <c r="A3" s="24" t="s">
        <v>33</v>
      </c>
      <c r="B3" s="24"/>
      <c r="C3" s="24"/>
      <c r="D3" s="24"/>
      <c r="E3" s="24"/>
      <c r="F3" s="24" t="s">
        <v>100</v>
      </c>
      <c r="G3" s="24"/>
      <c r="H3" s="24" t="s">
        <v>39</v>
      </c>
      <c r="I3" s="25" t="s">
        <v>103</v>
      </c>
      <c r="J3" s="25" t="s">
        <v>148</v>
      </c>
      <c r="K3" s="25"/>
      <c r="L3" s="25"/>
      <c r="M3" s="24" t="s">
        <v>91</v>
      </c>
      <c r="N3" s="24" t="s">
        <v>97</v>
      </c>
      <c r="O3" s="24" t="s">
        <v>26</v>
      </c>
      <c r="P3" s="10"/>
    </row>
    <row r="4" spans="1:16" s="33" customFormat="1" ht="15" customHeight="1" x14ac:dyDescent="0.25">
      <c r="A4" s="40" t="s">
        <v>53</v>
      </c>
      <c r="B4" s="31"/>
      <c r="C4" s="31"/>
      <c r="D4" s="34"/>
      <c r="E4" s="34"/>
      <c r="F4" s="34"/>
      <c r="G4" s="34"/>
      <c r="H4" s="34"/>
      <c r="I4" s="35"/>
      <c r="J4" s="35"/>
      <c r="K4" s="35"/>
      <c r="L4" s="35"/>
      <c r="M4" s="34"/>
      <c r="N4" s="34"/>
      <c r="O4" s="34"/>
      <c r="P4" s="12"/>
    </row>
    <row r="5" spans="1:16" ht="15" customHeight="1" x14ac:dyDescent="0.25">
      <c r="B5" s="27" t="s">
        <v>53</v>
      </c>
      <c r="F5" s="27">
        <v>15</v>
      </c>
      <c r="H5" s="27">
        <f>757.2 *F5 ^1.2878</f>
        <v>24761.726860153907</v>
      </c>
      <c r="I5" s="28">
        <v>7.4999999999999997E-3</v>
      </c>
      <c r="J5" s="28">
        <v>0</v>
      </c>
      <c r="L5" s="23">
        <v>0.01</v>
      </c>
      <c r="M5" s="27">
        <v>2500000</v>
      </c>
      <c r="N5" s="29">
        <v>0.02</v>
      </c>
      <c r="O5" s="27">
        <v>50</v>
      </c>
    </row>
    <row r="6" spans="1:16" ht="15" customHeight="1" x14ac:dyDescent="0.25">
      <c r="I6" s="28">
        <v>0.01</v>
      </c>
    </row>
    <row r="7" spans="1:16" s="26" customFormat="1" ht="15" customHeight="1" x14ac:dyDescent="0.25">
      <c r="A7" s="24" t="s">
        <v>19</v>
      </c>
      <c r="B7" s="24" t="s">
        <v>7</v>
      </c>
      <c r="C7" s="24" t="s">
        <v>37</v>
      </c>
      <c r="D7" s="24" t="s">
        <v>10</v>
      </c>
      <c r="E7" s="24" t="s">
        <v>9</v>
      </c>
      <c r="F7" s="24" t="s">
        <v>59</v>
      </c>
      <c r="G7" s="24" t="s">
        <v>101</v>
      </c>
      <c r="H7" s="24" t="s">
        <v>99</v>
      </c>
      <c r="I7" s="25" t="s">
        <v>96</v>
      </c>
      <c r="J7" s="25" t="s">
        <v>148</v>
      </c>
      <c r="K7" s="25" t="s">
        <v>151</v>
      </c>
      <c r="L7" s="51"/>
      <c r="M7" s="24" t="s">
        <v>91</v>
      </c>
      <c r="N7" s="24" t="s">
        <v>97</v>
      </c>
      <c r="O7" s="24" t="s">
        <v>26</v>
      </c>
      <c r="P7" s="11"/>
    </row>
    <row r="8" spans="1:16" s="33" customFormat="1" ht="15" customHeight="1" x14ac:dyDescent="0.25">
      <c r="A8" s="30" t="s">
        <v>34</v>
      </c>
      <c r="B8" s="31"/>
      <c r="C8" s="31"/>
      <c r="D8" s="31"/>
      <c r="E8" s="31"/>
      <c r="F8" s="31"/>
      <c r="G8" s="31"/>
      <c r="H8" s="31"/>
      <c r="I8" s="32"/>
      <c r="J8" s="32"/>
      <c r="K8" s="32"/>
      <c r="L8" s="52"/>
      <c r="M8" s="31"/>
      <c r="N8" s="31"/>
      <c r="O8" s="31"/>
      <c r="P8" s="13"/>
    </row>
    <row r="9" spans="1:16" ht="15" customHeight="1" x14ac:dyDescent="0.25">
      <c r="B9" s="27" t="s">
        <v>8</v>
      </c>
      <c r="C9" s="27">
        <v>23</v>
      </c>
      <c r="D9" s="27">
        <v>25</v>
      </c>
      <c r="E9" s="27">
        <v>50</v>
      </c>
      <c r="F9" s="27">
        <v>1000</v>
      </c>
      <c r="I9" s="28">
        <v>0.02</v>
      </c>
      <c r="J9" s="27">
        <v>3</v>
      </c>
      <c r="K9" s="54" t="s">
        <v>130</v>
      </c>
      <c r="L9" s="23">
        <v>0.01</v>
      </c>
      <c r="M9" s="27">
        <v>100000</v>
      </c>
      <c r="N9" s="27">
        <v>0</v>
      </c>
      <c r="O9" s="27">
        <v>40</v>
      </c>
      <c r="P9" s="9" t="s">
        <v>31</v>
      </c>
    </row>
    <row r="10" spans="1:16" ht="15" customHeight="1" x14ac:dyDescent="0.25">
      <c r="B10" s="27" t="s">
        <v>8</v>
      </c>
      <c r="F10" s="27">
        <v>1870</v>
      </c>
      <c r="G10" s="27">
        <f>H10/F10</f>
        <v>5267.3796791443847</v>
      </c>
      <c r="H10" s="66">
        <v>9850000</v>
      </c>
      <c r="I10" s="28">
        <v>0.05</v>
      </c>
      <c r="J10" s="27">
        <v>3</v>
      </c>
      <c r="K10" s="27" t="s">
        <v>131</v>
      </c>
      <c r="M10" s="23">
        <v>0.15</v>
      </c>
    </row>
    <row r="11" spans="1:16" ht="15" customHeight="1" x14ac:dyDescent="0.25">
      <c r="B11" s="27" t="s">
        <v>8</v>
      </c>
      <c r="D11" s="27">
        <v>50</v>
      </c>
      <c r="E11" s="27">
        <v>60</v>
      </c>
      <c r="F11" s="27">
        <v>3000</v>
      </c>
      <c r="G11" s="27">
        <f>H11/F11</f>
        <v>6333.333333333333</v>
      </c>
      <c r="H11" s="27">
        <v>19000000</v>
      </c>
      <c r="I11" s="28">
        <v>1.4999999999999999E-2</v>
      </c>
      <c r="J11" s="27">
        <v>3</v>
      </c>
      <c r="K11" s="27">
        <v>50</v>
      </c>
      <c r="L11" s="23">
        <v>0.01</v>
      </c>
      <c r="M11" s="27">
        <v>100000</v>
      </c>
      <c r="N11" s="27">
        <v>0</v>
      </c>
      <c r="O11" s="27">
        <v>40</v>
      </c>
    </row>
    <row r="12" spans="1:16" s="33" customFormat="1" ht="15" customHeight="1" x14ac:dyDescent="0.25">
      <c r="A12" s="30" t="s">
        <v>35</v>
      </c>
      <c r="B12" s="31"/>
      <c r="C12" s="31"/>
      <c r="D12" s="31"/>
      <c r="E12" s="31"/>
      <c r="F12" s="31"/>
      <c r="G12" s="31"/>
      <c r="H12" s="31"/>
      <c r="I12" s="32"/>
      <c r="J12" s="43"/>
      <c r="K12" s="43"/>
      <c r="L12" s="52"/>
      <c r="M12" s="31"/>
      <c r="N12" s="31"/>
      <c r="O12" s="31"/>
      <c r="P12" s="13"/>
    </row>
    <row r="13" spans="1:16" ht="15" customHeight="1" x14ac:dyDescent="0.25">
      <c r="B13" s="27" t="s">
        <v>90</v>
      </c>
      <c r="D13" s="27">
        <v>16</v>
      </c>
      <c r="E13" s="27">
        <v>40</v>
      </c>
      <c r="F13" s="27">
        <f>0.7 * D13 * E13</f>
        <v>448</v>
      </c>
      <c r="G13" s="27">
        <f>H13/F13</f>
        <v>20089.285714285714</v>
      </c>
      <c r="H13" s="27">
        <v>9000000</v>
      </c>
      <c r="I13" s="28">
        <v>1.4999999999999999E-2</v>
      </c>
      <c r="J13" s="27">
        <v>3</v>
      </c>
      <c r="K13" s="27">
        <v>50</v>
      </c>
      <c r="L13" s="23">
        <v>0.01</v>
      </c>
      <c r="M13" s="27">
        <v>100000</v>
      </c>
      <c r="N13" s="27">
        <v>0</v>
      </c>
      <c r="O13" s="27">
        <v>40</v>
      </c>
    </row>
    <row r="14" spans="1:16" ht="15" customHeight="1" x14ac:dyDescent="0.25">
      <c r="B14" s="27" t="s">
        <v>90</v>
      </c>
      <c r="D14" s="27">
        <v>25</v>
      </c>
      <c r="E14" s="27">
        <v>40</v>
      </c>
      <c r="F14" s="27">
        <f t="shared" ref="F14" si="0">0.7 * D14 * E14</f>
        <v>700</v>
      </c>
      <c r="G14" s="27">
        <f>H14/F14</f>
        <v>15000</v>
      </c>
      <c r="H14" s="27">
        <v>10500000</v>
      </c>
      <c r="I14" s="28">
        <v>1.4999999999999999E-2</v>
      </c>
      <c r="J14" s="27">
        <v>3</v>
      </c>
      <c r="K14" s="27">
        <v>50</v>
      </c>
      <c r="L14" s="23">
        <v>0.01</v>
      </c>
      <c r="M14" s="27">
        <v>100000</v>
      </c>
      <c r="N14" s="27">
        <v>0</v>
      </c>
      <c r="O14" s="27">
        <v>40</v>
      </c>
    </row>
    <row r="15" spans="1:16" ht="15" customHeight="1" x14ac:dyDescent="0.25">
      <c r="B15" s="27" t="s">
        <v>90</v>
      </c>
      <c r="D15" s="27">
        <v>40</v>
      </c>
      <c r="E15" s="27">
        <v>40</v>
      </c>
      <c r="F15" s="27">
        <f>0.7 * D15 * E15</f>
        <v>1120</v>
      </c>
      <c r="G15" s="27">
        <f>H15/F15</f>
        <v>12053.571428571429</v>
      </c>
      <c r="H15" s="27">
        <v>13500000</v>
      </c>
      <c r="I15" s="28">
        <v>1.4999999999999999E-2</v>
      </c>
      <c r="J15" s="27">
        <v>3</v>
      </c>
      <c r="K15" s="27">
        <v>50</v>
      </c>
      <c r="L15" s="23">
        <v>0.01</v>
      </c>
      <c r="M15" s="27">
        <v>100000</v>
      </c>
      <c r="N15" s="27">
        <v>0</v>
      </c>
      <c r="O15" s="27">
        <v>40</v>
      </c>
    </row>
    <row r="16" spans="1:16" s="33" customFormat="1" ht="15" customHeight="1" x14ac:dyDescent="0.25">
      <c r="A16" s="30" t="s">
        <v>36</v>
      </c>
      <c r="B16" s="31"/>
      <c r="C16" s="31"/>
      <c r="D16" s="31"/>
      <c r="E16" s="31"/>
      <c r="F16" s="31"/>
      <c r="G16" s="31"/>
      <c r="H16" s="31"/>
      <c r="I16" s="32"/>
      <c r="J16" s="43"/>
      <c r="K16" s="43"/>
      <c r="L16" s="52"/>
      <c r="M16" s="31"/>
      <c r="N16" s="31"/>
      <c r="O16" s="31"/>
      <c r="P16" s="13"/>
    </row>
    <row r="17" spans="1:16" ht="15" customHeight="1" x14ac:dyDescent="0.25">
      <c r="B17" s="27" t="s">
        <v>25</v>
      </c>
      <c r="C17" s="27">
        <v>23</v>
      </c>
      <c r="D17" s="27">
        <v>25</v>
      </c>
      <c r="E17" s="27">
        <v>30</v>
      </c>
      <c r="F17" s="27">
        <v>500</v>
      </c>
      <c r="H17" s="27" t="s">
        <v>98</v>
      </c>
      <c r="J17" s="27">
        <v>3</v>
      </c>
      <c r="K17" s="27" t="s">
        <v>132</v>
      </c>
      <c r="L17" s="23">
        <v>0.01</v>
      </c>
      <c r="M17" s="27">
        <v>50000</v>
      </c>
      <c r="N17" s="27">
        <v>0</v>
      </c>
      <c r="O17" s="27">
        <v>20</v>
      </c>
      <c r="P17" s="9" t="s">
        <v>31</v>
      </c>
    </row>
    <row r="18" spans="1:16" ht="15" customHeight="1" x14ac:dyDescent="0.25">
      <c r="B18" s="27" t="s">
        <v>25</v>
      </c>
      <c r="C18" s="27">
        <v>42</v>
      </c>
      <c r="D18" s="27">
        <v>50</v>
      </c>
      <c r="E18" s="27">
        <v>30</v>
      </c>
      <c r="F18" s="27">
        <v>880</v>
      </c>
      <c r="H18" s="27" t="s">
        <v>133</v>
      </c>
      <c r="J18" s="27">
        <v>3</v>
      </c>
      <c r="K18" s="27" t="s">
        <v>132</v>
      </c>
      <c r="L18" s="23">
        <v>0.01</v>
      </c>
      <c r="M18" s="27">
        <v>50000</v>
      </c>
      <c r="N18" s="27">
        <v>0</v>
      </c>
      <c r="O18" s="27">
        <v>20</v>
      </c>
      <c r="P18" s="9" t="s">
        <v>31</v>
      </c>
    </row>
    <row r="19" spans="1:16" s="33" customFormat="1" ht="15" customHeight="1" x14ac:dyDescent="0.25">
      <c r="A19" s="30" t="s">
        <v>71</v>
      </c>
      <c r="B19" s="31"/>
      <c r="C19" s="31"/>
      <c r="D19" s="31"/>
      <c r="E19" s="31"/>
      <c r="F19" s="31"/>
      <c r="G19" s="31"/>
      <c r="H19" s="31"/>
      <c r="I19" s="32"/>
      <c r="J19" s="43"/>
      <c r="K19" s="43"/>
      <c r="L19" s="52"/>
      <c r="M19" s="31"/>
      <c r="N19" s="31"/>
      <c r="O19" s="31"/>
      <c r="P19" s="13"/>
    </row>
    <row r="20" spans="1:16" ht="15" customHeight="1" x14ac:dyDescent="0.25">
      <c r="B20" s="27" t="s">
        <v>71</v>
      </c>
      <c r="F20" s="27">
        <v>700</v>
      </c>
      <c r="G20" s="27">
        <f>H20/F20</f>
        <v>9857.1428571428569</v>
      </c>
      <c r="H20" s="27">
        <v>6900000</v>
      </c>
      <c r="I20" s="28">
        <v>0.02</v>
      </c>
      <c r="J20" s="27">
        <v>3</v>
      </c>
      <c r="K20" s="27">
        <v>50</v>
      </c>
      <c r="L20" s="23">
        <v>0.01</v>
      </c>
      <c r="M20" s="27">
        <v>100000</v>
      </c>
      <c r="N20" s="27">
        <v>0</v>
      </c>
      <c r="O20" s="27">
        <v>30</v>
      </c>
    </row>
    <row r="21" spans="1:16" ht="15" customHeight="1" x14ac:dyDescent="0.25">
      <c r="B21" s="27" t="s">
        <v>71</v>
      </c>
      <c r="F21" s="27">
        <v>1500</v>
      </c>
      <c r="G21" s="27">
        <f>H21/F21</f>
        <v>5666.666666666667</v>
      </c>
      <c r="H21" s="27">
        <v>8500000</v>
      </c>
      <c r="J21" s="27">
        <v>3</v>
      </c>
      <c r="K21" s="27">
        <v>50</v>
      </c>
      <c r="L21" s="23">
        <v>0.01</v>
      </c>
      <c r="M21" s="27">
        <v>100000</v>
      </c>
      <c r="N21" s="27">
        <v>0</v>
      </c>
    </row>
    <row r="22" spans="1:16" s="26" customFormat="1" ht="15" customHeight="1" x14ac:dyDescent="0.25">
      <c r="A22" s="24" t="s">
        <v>20</v>
      </c>
      <c r="B22" s="24" t="s">
        <v>7</v>
      </c>
      <c r="C22" s="24"/>
      <c r="D22" s="24"/>
      <c r="F22" s="24" t="s">
        <v>106</v>
      </c>
      <c r="G22" s="24" t="s">
        <v>104</v>
      </c>
      <c r="H22" s="24" t="s">
        <v>39</v>
      </c>
      <c r="I22" s="25" t="s">
        <v>96</v>
      </c>
      <c r="J22" s="44" t="s">
        <v>148</v>
      </c>
      <c r="K22" s="44" t="s">
        <v>151</v>
      </c>
      <c r="L22" s="51"/>
      <c r="M22" s="24" t="s">
        <v>91</v>
      </c>
      <c r="N22" s="24" t="s">
        <v>97</v>
      </c>
      <c r="O22" s="24" t="s">
        <v>26</v>
      </c>
      <c r="P22" s="11"/>
    </row>
    <row r="23" spans="1:16" s="33" customFormat="1" ht="15" customHeight="1" x14ac:dyDescent="0.25">
      <c r="A23" s="30" t="s">
        <v>69</v>
      </c>
      <c r="B23" s="31"/>
      <c r="C23" s="31"/>
      <c r="D23" s="31"/>
      <c r="E23" s="31"/>
      <c r="F23" s="31"/>
      <c r="G23" s="31"/>
      <c r="H23" s="34" t="s">
        <v>95</v>
      </c>
      <c r="I23" s="35"/>
      <c r="J23" s="45"/>
      <c r="K23" s="45"/>
      <c r="L23" s="53"/>
      <c r="M23" s="31"/>
      <c r="N23" s="31"/>
      <c r="O23" s="31"/>
      <c r="P23" s="13"/>
    </row>
    <row r="24" spans="1:16" s="37" customFormat="1" ht="15" customHeight="1" x14ac:dyDescent="0.25">
      <c r="A24" s="36"/>
      <c r="B24" s="37" t="s">
        <v>94</v>
      </c>
      <c r="C24" s="38"/>
      <c r="D24" s="38"/>
      <c r="E24" s="38"/>
      <c r="F24" s="38"/>
      <c r="G24" s="38"/>
      <c r="H24" s="27">
        <v>3000</v>
      </c>
      <c r="I24" s="28">
        <v>0.03</v>
      </c>
      <c r="J24" s="28">
        <v>0</v>
      </c>
      <c r="K24" s="42">
        <v>0</v>
      </c>
      <c r="L24" s="23"/>
      <c r="M24" s="27">
        <v>40000</v>
      </c>
      <c r="N24" s="38"/>
      <c r="O24" s="27">
        <v>30</v>
      </c>
      <c r="P24" s="22"/>
    </row>
    <row r="25" spans="1:16" s="33" customFormat="1" ht="15" customHeight="1" x14ac:dyDescent="0.25">
      <c r="A25" s="30" t="s">
        <v>102</v>
      </c>
      <c r="B25" s="31"/>
      <c r="C25" s="31"/>
      <c r="D25" s="31"/>
      <c r="E25" s="31"/>
      <c r="F25" s="30" t="s">
        <v>106</v>
      </c>
      <c r="G25" s="30" t="s">
        <v>104</v>
      </c>
      <c r="H25" s="30" t="s">
        <v>39</v>
      </c>
      <c r="I25" s="32"/>
      <c r="J25" s="43"/>
      <c r="K25" s="43"/>
      <c r="L25" s="52"/>
      <c r="M25" s="31"/>
      <c r="N25" s="31"/>
      <c r="O25" s="31"/>
      <c r="P25" s="13"/>
    </row>
    <row r="26" spans="1:16" ht="15" customHeight="1" x14ac:dyDescent="0.25">
      <c r="B26" s="27" t="s">
        <v>27</v>
      </c>
      <c r="F26" s="27">
        <v>300</v>
      </c>
      <c r="G26" s="27">
        <f>H26/F26</f>
        <v>7</v>
      </c>
      <c r="H26" s="27">
        <v>2100</v>
      </c>
      <c r="I26" s="28">
        <v>0.1</v>
      </c>
      <c r="J26" s="28">
        <v>0</v>
      </c>
      <c r="K26" s="27">
        <v>20</v>
      </c>
      <c r="M26" s="27">
        <v>30000</v>
      </c>
      <c r="O26" s="27">
        <v>10</v>
      </c>
    </row>
    <row r="27" spans="1:16" ht="15" customHeight="1" x14ac:dyDescent="0.25">
      <c r="B27" s="27" t="s">
        <v>27</v>
      </c>
      <c r="F27" s="27">
        <v>600</v>
      </c>
      <c r="J27" s="28">
        <v>0</v>
      </c>
      <c r="K27" s="27">
        <v>20</v>
      </c>
      <c r="O27" s="27">
        <v>10</v>
      </c>
      <c r="P27" s="9" t="s">
        <v>31</v>
      </c>
    </row>
    <row r="28" spans="1:16" ht="15" customHeight="1" x14ac:dyDescent="0.25">
      <c r="B28" s="27" t="s">
        <v>27</v>
      </c>
      <c r="F28" s="27">
        <v>800</v>
      </c>
      <c r="G28" s="27">
        <f>H28/F28</f>
        <v>3</v>
      </c>
      <c r="H28" s="27">
        <v>2400</v>
      </c>
      <c r="I28" s="28">
        <v>0.1</v>
      </c>
      <c r="J28" s="28">
        <v>0</v>
      </c>
      <c r="K28" s="27">
        <v>20</v>
      </c>
      <c r="M28" s="27">
        <v>30000</v>
      </c>
      <c r="O28" s="27">
        <v>10</v>
      </c>
    </row>
    <row r="29" spans="1:16" ht="15" customHeight="1" x14ac:dyDescent="0.25">
      <c r="B29" s="27" t="s">
        <v>27</v>
      </c>
      <c r="F29" s="27">
        <v>1000</v>
      </c>
      <c r="J29" s="28">
        <v>0</v>
      </c>
      <c r="K29" s="27">
        <v>20</v>
      </c>
      <c r="O29" s="27">
        <v>10</v>
      </c>
      <c r="P29" s="9" t="s">
        <v>31</v>
      </c>
    </row>
    <row r="30" spans="1:16" ht="15" customHeight="1" x14ac:dyDescent="0.25">
      <c r="B30" s="27" t="s">
        <v>27</v>
      </c>
      <c r="F30" s="27">
        <v>1200</v>
      </c>
      <c r="J30" s="28">
        <v>0</v>
      </c>
      <c r="K30" s="27">
        <v>20</v>
      </c>
      <c r="O30" s="27">
        <v>10</v>
      </c>
      <c r="P30" s="9" t="s">
        <v>31</v>
      </c>
    </row>
    <row r="31" spans="1:16" ht="15" customHeight="1" x14ac:dyDescent="0.25">
      <c r="B31" s="27" t="s">
        <v>27</v>
      </c>
      <c r="F31" s="27">
        <v>1500</v>
      </c>
      <c r="J31" s="28">
        <v>0</v>
      </c>
      <c r="K31" s="27">
        <v>20</v>
      </c>
      <c r="O31" s="27">
        <v>10</v>
      </c>
      <c r="P31" s="9" t="s">
        <v>31</v>
      </c>
    </row>
    <row r="32" spans="1:16" ht="15" customHeight="1" x14ac:dyDescent="0.25">
      <c r="B32" s="27" t="s">
        <v>27</v>
      </c>
      <c r="F32" s="27">
        <v>1800</v>
      </c>
      <c r="J32" s="28">
        <v>0</v>
      </c>
      <c r="K32" s="27">
        <v>20</v>
      </c>
      <c r="O32" s="27">
        <v>10</v>
      </c>
      <c r="P32" s="9" t="s">
        <v>31</v>
      </c>
    </row>
    <row r="33" spans="1:16" ht="15" customHeight="1" x14ac:dyDescent="0.25">
      <c r="B33" s="27" t="s">
        <v>27</v>
      </c>
      <c r="F33" s="27">
        <v>2000</v>
      </c>
      <c r="J33" s="28">
        <v>0</v>
      </c>
      <c r="K33" s="27">
        <v>20</v>
      </c>
      <c r="O33" s="27">
        <v>10</v>
      </c>
      <c r="P33" s="9" t="s">
        <v>31</v>
      </c>
    </row>
    <row r="34" spans="1:16" ht="15" customHeight="1" x14ac:dyDescent="0.25">
      <c r="B34" s="27" t="s">
        <v>27</v>
      </c>
      <c r="F34" s="27">
        <v>2200</v>
      </c>
      <c r="J34" s="28">
        <v>0</v>
      </c>
      <c r="K34" s="27">
        <v>20</v>
      </c>
      <c r="O34" s="27">
        <v>10</v>
      </c>
      <c r="P34" s="9" t="s">
        <v>31</v>
      </c>
    </row>
    <row r="35" spans="1:16" ht="15" customHeight="1" x14ac:dyDescent="0.25">
      <c r="B35" s="27" t="s">
        <v>27</v>
      </c>
      <c r="F35" s="27">
        <v>2500</v>
      </c>
      <c r="J35" s="28">
        <v>0</v>
      </c>
      <c r="K35" s="27">
        <v>20</v>
      </c>
      <c r="O35" s="27">
        <v>10</v>
      </c>
      <c r="P35" s="9" t="s">
        <v>31</v>
      </c>
    </row>
    <row r="36" spans="1:16" s="26" customFormat="1" ht="15" customHeight="1" x14ac:dyDescent="0.25">
      <c r="A36" s="24" t="s">
        <v>23</v>
      </c>
      <c r="B36" s="24" t="s">
        <v>7</v>
      </c>
      <c r="C36" s="24"/>
      <c r="D36" s="24"/>
      <c r="E36" s="24"/>
      <c r="F36" s="24" t="s">
        <v>38</v>
      </c>
      <c r="G36" s="24"/>
      <c r="H36" s="24" t="s">
        <v>32</v>
      </c>
      <c r="I36" s="25" t="s">
        <v>96</v>
      </c>
      <c r="J36" s="44" t="s">
        <v>148</v>
      </c>
      <c r="K36" s="44" t="s">
        <v>151</v>
      </c>
      <c r="L36" s="51"/>
      <c r="M36" s="24" t="s">
        <v>91</v>
      </c>
      <c r="N36" s="24" t="s">
        <v>97</v>
      </c>
      <c r="O36" s="24" t="s">
        <v>26</v>
      </c>
      <c r="P36" s="11"/>
    </row>
    <row r="37" spans="1:16" s="33" customFormat="1" ht="15" customHeight="1" x14ac:dyDescent="0.25">
      <c r="A37" s="30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52"/>
      <c r="M37" s="31"/>
      <c r="N37" s="31"/>
      <c r="O37" s="31"/>
      <c r="P37" s="13"/>
    </row>
    <row r="39" spans="1:16" s="26" customFormat="1" ht="15" customHeight="1" x14ac:dyDescent="0.25">
      <c r="A39" s="24" t="s">
        <v>21</v>
      </c>
      <c r="B39" s="24" t="s">
        <v>7</v>
      </c>
      <c r="C39" s="24" t="s">
        <v>41</v>
      </c>
      <c r="D39" s="24"/>
      <c r="E39" s="24"/>
      <c r="F39" s="24"/>
      <c r="G39" s="24"/>
      <c r="H39" s="24" t="s">
        <v>61</v>
      </c>
      <c r="I39" s="25"/>
      <c r="J39" s="25" t="s">
        <v>148</v>
      </c>
      <c r="K39" s="25" t="s">
        <v>151</v>
      </c>
      <c r="L39" s="51"/>
      <c r="M39" s="24"/>
      <c r="N39" s="24"/>
      <c r="O39" s="24" t="s">
        <v>26</v>
      </c>
      <c r="P39" s="11"/>
    </row>
    <row r="40" spans="1:16" s="33" customFormat="1" ht="15" customHeight="1" x14ac:dyDescent="0.25">
      <c r="A40" s="30" t="s">
        <v>28</v>
      </c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52"/>
      <c r="M40" s="31"/>
      <c r="N40" s="31"/>
      <c r="O40" s="31"/>
      <c r="P40" s="13"/>
    </row>
    <row r="41" spans="1:16" ht="15" customHeight="1" x14ac:dyDescent="0.25">
      <c r="B41" s="27" t="s">
        <v>28</v>
      </c>
      <c r="C41" s="27">
        <v>15000</v>
      </c>
      <c r="O41" s="27">
        <v>30</v>
      </c>
      <c r="P41" s="9" t="s">
        <v>31</v>
      </c>
    </row>
    <row r="42" spans="1:16" ht="15" customHeight="1" x14ac:dyDescent="0.25">
      <c r="B42" s="27" t="s">
        <v>28</v>
      </c>
      <c r="H42" s="27">
        <v>135</v>
      </c>
      <c r="I42" s="28">
        <v>0.02</v>
      </c>
      <c r="K42" s="50">
        <v>5.0000000000000001E-4</v>
      </c>
      <c r="O42" s="27">
        <v>30</v>
      </c>
    </row>
    <row r="43" spans="1:16" s="33" customFormat="1" ht="15" customHeight="1" x14ac:dyDescent="0.25">
      <c r="A43" s="30" t="s">
        <v>29</v>
      </c>
      <c r="B43" s="31"/>
      <c r="C43" s="40" t="s">
        <v>117</v>
      </c>
      <c r="D43" s="40" t="s">
        <v>118</v>
      </c>
      <c r="E43" s="40" t="s">
        <v>119</v>
      </c>
      <c r="F43" s="40"/>
      <c r="G43" s="31"/>
      <c r="H43" s="31"/>
      <c r="I43" s="32"/>
      <c r="J43" s="32"/>
      <c r="K43" s="32"/>
      <c r="L43" s="52"/>
      <c r="M43" s="31"/>
      <c r="N43" s="31"/>
      <c r="O43" s="31"/>
      <c r="P43" s="13"/>
    </row>
    <row r="44" spans="1:16" ht="15" customHeight="1" x14ac:dyDescent="0.25">
      <c r="B44" s="27" t="s">
        <v>29</v>
      </c>
      <c r="C44" s="27">
        <v>20000</v>
      </c>
      <c r="O44" s="27">
        <v>30</v>
      </c>
      <c r="P44" s="9" t="s">
        <v>31</v>
      </c>
    </row>
    <row r="45" spans="1:16" ht="15" customHeight="1" x14ac:dyDescent="0.25">
      <c r="B45" s="27" t="s">
        <v>29</v>
      </c>
      <c r="C45" s="27">
        <v>110000</v>
      </c>
      <c r="O45" s="27">
        <v>30</v>
      </c>
      <c r="P45" s="9" t="s">
        <v>31</v>
      </c>
    </row>
    <row r="46" spans="1:16" ht="15" customHeight="1" x14ac:dyDescent="0.25">
      <c r="B46" s="27" t="s">
        <v>60</v>
      </c>
      <c r="C46" s="27">
        <v>6000</v>
      </c>
      <c r="D46" s="27">
        <v>36000</v>
      </c>
      <c r="E46" s="27">
        <v>30000</v>
      </c>
      <c r="H46" s="27">
        <v>45</v>
      </c>
      <c r="I46" s="28">
        <v>0.02</v>
      </c>
      <c r="J46" s="49">
        <f>1/50000%</f>
        <v>2E-3</v>
      </c>
      <c r="K46" s="50">
        <v>5.0000000000000001E-4</v>
      </c>
      <c r="M46" s="27">
        <v>200000</v>
      </c>
      <c r="N46" s="23">
        <v>0.02</v>
      </c>
      <c r="O46" s="27">
        <v>30</v>
      </c>
    </row>
    <row r="47" spans="1:16" s="26" customFormat="1" ht="15" customHeight="1" x14ac:dyDescent="0.25">
      <c r="A47" s="24" t="s">
        <v>22</v>
      </c>
      <c r="B47" s="24" t="s">
        <v>7</v>
      </c>
      <c r="C47" s="24"/>
      <c r="D47" s="24"/>
      <c r="E47" s="24"/>
      <c r="F47" s="24" t="s">
        <v>38</v>
      </c>
      <c r="G47" s="24"/>
      <c r="H47" s="24" t="s">
        <v>32</v>
      </c>
      <c r="I47" s="25"/>
      <c r="J47" s="25" t="s">
        <v>148</v>
      </c>
      <c r="K47" s="25" t="s">
        <v>151</v>
      </c>
      <c r="L47" s="51"/>
      <c r="M47" s="24"/>
      <c r="N47" s="24"/>
      <c r="O47" s="24" t="s">
        <v>26</v>
      </c>
      <c r="P47" s="11"/>
    </row>
    <row r="48" spans="1:16" s="60" customFormat="1" ht="15" customHeight="1" x14ac:dyDescent="0.25">
      <c r="A48" s="55"/>
      <c r="B48" s="56"/>
      <c r="C48" s="56"/>
      <c r="D48" s="56"/>
      <c r="E48" s="56"/>
      <c r="F48" s="56"/>
      <c r="G48" s="56"/>
      <c r="H48" s="56"/>
      <c r="I48" s="57"/>
      <c r="J48" s="57"/>
      <c r="K48" s="57"/>
      <c r="L48" s="58"/>
      <c r="M48" s="56"/>
      <c r="N48" s="56"/>
      <c r="O48" s="56"/>
      <c r="P48" s="59"/>
    </row>
    <row r="49" spans="1:16" s="61" customFormat="1" ht="15" customHeight="1" x14ac:dyDescent="0.25">
      <c r="I49" s="62"/>
      <c r="J49" s="62"/>
      <c r="K49" s="62"/>
      <c r="L49" s="63"/>
      <c r="P49" s="64"/>
    </row>
    <row r="50" spans="1:16" s="26" customFormat="1" ht="15" customHeight="1" x14ac:dyDescent="0.25">
      <c r="A50" s="24" t="s">
        <v>24</v>
      </c>
      <c r="B50" s="24" t="s">
        <v>7</v>
      </c>
      <c r="C50" s="24" t="s">
        <v>42</v>
      </c>
      <c r="D50" s="24"/>
      <c r="E50" s="24"/>
      <c r="F50" s="24" t="s">
        <v>38</v>
      </c>
      <c r="G50" s="24"/>
      <c r="H50" s="24" t="s">
        <v>32</v>
      </c>
      <c r="I50" s="25"/>
      <c r="J50" s="25" t="s">
        <v>148</v>
      </c>
      <c r="K50" s="25" t="s">
        <v>151</v>
      </c>
      <c r="L50" s="51"/>
      <c r="M50" s="24"/>
      <c r="N50" s="24"/>
      <c r="O50" s="24" t="s">
        <v>26</v>
      </c>
      <c r="P50" s="11"/>
    </row>
    <row r="51" spans="1:16" s="33" customFormat="1" ht="15" customHeight="1" x14ac:dyDescent="0.25">
      <c r="A51" s="30" t="s">
        <v>44</v>
      </c>
      <c r="B51" s="31"/>
      <c r="C51" s="31"/>
      <c r="D51" s="31"/>
      <c r="E51" s="31"/>
      <c r="F51" s="31"/>
      <c r="G51" s="31"/>
      <c r="H51" s="31"/>
      <c r="I51" s="32"/>
      <c r="J51" s="32"/>
      <c r="K51" s="32"/>
      <c r="L51" s="52"/>
      <c r="M51" s="31"/>
      <c r="N51" s="31"/>
      <c r="O51" s="31"/>
      <c r="P51" s="13"/>
    </row>
    <row r="52" spans="1:16" ht="15" customHeight="1" x14ac:dyDescent="0.25">
      <c r="B52" s="39" t="s">
        <v>30</v>
      </c>
      <c r="C52" s="27" t="s">
        <v>43</v>
      </c>
      <c r="F52" s="27">
        <v>500</v>
      </c>
      <c r="O52" s="27">
        <v>15</v>
      </c>
      <c r="P52" s="9" t="s">
        <v>31</v>
      </c>
    </row>
    <row r="53" spans="1:16" ht="15" customHeight="1" x14ac:dyDescent="0.25">
      <c r="B53" s="39" t="s">
        <v>30</v>
      </c>
      <c r="C53" s="27" t="s">
        <v>43</v>
      </c>
      <c r="F53" s="27">
        <v>2500</v>
      </c>
      <c r="O53" s="27">
        <v>15</v>
      </c>
      <c r="P53" s="9" t="s">
        <v>31</v>
      </c>
    </row>
    <row r="54" spans="1:16" ht="15" customHeight="1" x14ac:dyDescent="0.25">
      <c r="A54" s="27" t="s">
        <v>141</v>
      </c>
      <c r="B54" s="39"/>
    </row>
    <row r="55" spans="1:16" ht="15" customHeight="1" x14ac:dyDescent="0.25">
      <c r="A55" s="27" t="s">
        <v>140</v>
      </c>
      <c r="B55" s="39"/>
    </row>
    <row r="56" spans="1:16" ht="15" customHeight="1" x14ac:dyDescent="0.25">
      <c r="A56" s="27" t="s">
        <v>139</v>
      </c>
      <c r="B56" s="39"/>
    </row>
    <row r="57" spans="1:16" ht="15" customHeight="1" x14ac:dyDescent="0.25">
      <c r="A57" s="27" t="s">
        <v>138</v>
      </c>
    </row>
    <row r="58" spans="1:16" ht="15" customHeight="1" x14ac:dyDescent="0.25">
      <c r="A58" s="27" t="s">
        <v>137</v>
      </c>
    </row>
    <row r="59" spans="1:16" ht="15" customHeight="1" x14ac:dyDescent="0.25">
      <c r="A59" s="27" t="s">
        <v>134</v>
      </c>
    </row>
    <row r="60" spans="1:16" ht="15" customHeight="1" x14ac:dyDescent="0.25">
      <c r="A60" s="9" t="s">
        <v>120</v>
      </c>
    </row>
    <row r="61" spans="1:16" ht="15" customHeight="1" x14ac:dyDescent="0.25">
      <c r="A61" s="9" t="s">
        <v>136</v>
      </c>
    </row>
    <row r="62" spans="1:16" ht="15" customHeight="1" x14ac:dyDescent="0.25">
      <c r="A62" s="9" t="s">
        <v>121</v>
      </c>
    </row>
    <row r="63" spans="1:16" ht="15" customHeight="1" x14ac:dyDescent="0.25">
      <c r="A63" s="9" t="s">
        <v>135</v>
      </c>
    </row>
    <row r="64" spans="1:16" s="26" customFormat="1" ht="15" customHeight="1" x14ac:dyDescent="0.25">
      <c r="A64" s="24" t="s">
        <v>146</v>
      </c>
      <c r="B64" s="24" t="s">
        <v>123</v>
      </c>
      <c r="C64" s="24" t="s">
        <v>143</v>
      </c>
      <c r="D64" s="24" t="s">
        <v>144</v>
      </c>
      <c r="E64" s="24"/>
      <c r="F64" s="24"/>
      <c r="G64" s="24"/>
      <c r="H64" s="24" t="s">
        <v>32</v>
      </c>
      <c r="I64" s="25"/>
      <c r="J64" s="25" t="s">
        <v>149</v>
      </c>
      <c r="K64" s="25"/>
      <c r="L64" s="51"/>
      <c r="M64" s="24"/>
      <c r="N64" s="24"/>
      <c r="O64" s="24" t="s">
        <v>26</v>
      </c>
      <c r="P64" s="11"/>
    </row>
    <row r="65" spans="1:16" s="33" customFormat="1" ht="15" customHeight="1" x14ac:dyDescent="0.25">
      <c r="A65" s="30" t="s">
        <v>147</v>
      </c>
      <c r="B65" s="31"/>
      <c r="C65" s="31"/>
      <c r="D65" s="31"/>
      <c r="E65" s="31"/>
      <c r="F65" s="31"/>
      <c r="G65" s="31"/>
      <c r="H65" s="31"/>
      <c r="I65" s="32"/>
      <c r="J65" s="32"/>
      <c r="K65" s="32"/>
      <c r="L65" s="52"/>
      <c r="M65" s="31"/>
      <c r="N65" s="31"/>
      <c r="O65" s="31"/>
      <c r="P65" s="13"/>
    </row>
    <row r="66" spans="1:16" ht="15" customHeight="1" x14ac:dyDescent="0.25">
      <c r="B66" s="27" t="s">
        <v>124</v>
      </c>
      <c r="C66" s="27" t="s">
        <v>142</v>
      </c>
      <c r="D66" s="27">
        <v>4</v>
      </c>
      <c r="J66" s="65">
        <v>105000</v>
      </c>
    </row>
    <row r="67" spans="1:16" ht="15" customHeight="1" x14ac:dyDescent="0.25">
      <c r="B67" s="27" t="s">
        <v>125</v>
      </c>
      <c r="C67" s="27" t="s">
        <v>142</v>
      </c>
      <c r="D67" s="27">
        <v>10</v>
      </c>
      <c r="J67" s="65">
        <v>18850</v>
      </c>
    </row>
    <row r="68" spans="1:16" ht="15" customHeight="1" x14ac:dyDescent="0.25">
      <c r="B68" s="27" t="s">
        <v>126</v>
      </c>
      <c r="C68" s="27">
        <v>200</v>
      </c>
      <c r="D68" s="27" t="s">
        <v>145</v>
      </c>
      <c r="F68" s="27" t="s">
        <v>127</v>
      </c>
      <c r="G68" s="27" t="s">
        <v>128</v>
      </c>
      <c r="H68" s="9" t="s">
        <v>129</v>
      </c>
      <c r="J68" s="65">
        <v>16750</v>
      </c>
    </row>
  </sheetData>
  <mergeCells count="16">
    <mergeCell ref="F1:F2"/>
    <mergeCell ref="L1:L2"/>
    <mergeCell ref="A1:A2"/>
    <mergeCell ref="B1:B2"/>
    <mergeCell ref="C1:C2"/>
    <mergeCell ref="D1:D2"/>
    <mergeCell ref="E1:E2"/>
    <mergeCell ref="P1:P2"/>
    <mergeCell ref="G1:G2"/>
    <mergeCell ref="H1:H2"/>
    <mergeCell ref="I1:I2"/>
    <mergeCell ref="M1:M2"/>
    <mergeCell ref="N1:N2"/>
    <mergeCell ref="O1:O2"/>
    <mergeCell ref="J1:J2"/>
    <mergeCell ref="K1:K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429-E9D7-4636-AB39-01054E6B1615}">
  <dimension ref="A1:I60"/>
  <sheetViews>
    <sheetView workbookViewId="0">
      <selection activeCell="H20" sqref="H20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</v>
      </c>
      <c r="D1" t="s">
        <v>2</v>
      </c>
    </row>
    <row r="2" spans="1:9" x14ac:dyDescent="0.25">
      <c r="A2" s="2">
        <v>2016</v>
      </c>
      <c r="B2" s="16">
        <v>8</v>
      </c>
      <c r="C2" s="16">
        <v>8</v>
      </c>
      <c r="D2" s="16">
        <v>8</v>
      </c>
      <c r="G2" s="16"/>
      <c r="H2" s="16"/>
      <c r="I2" s="16"/>
    </row>
    <row r="3" spans="1:9" x14ac:dyDescent="0.25">
      <c r="A3" s="2">
        <v>2017</v>
      </c>
      <c r="B3" s="16">
        <v>8</v>
      </c>
      <c r="C3" s="16">
        <v>8</v>
      </c>
      <c r="D3" s="16">
        <v>8</v>
      </c>
    </row>
    <row r="4" spans="1:9" x14ac:dyDescent="0.25">
      <c r="A4" s="2">
        <f>A3+1</f>
        <v>2018</v>
      </c>
      <c r="B4" s="16">
        <v>8</v>
      </c>
      <c r="C4" s="16">
        <v>8</v>
      </c>
      <c r="D4" s="16">
        <v>8</v>
      </c>
    </row>
    <row r="5" spans="1:9" x14ac:dyDescent="0.25">
      <c r="A5" s="2">
        <f>A4+1</f>
        <v>2019</v>
      </c>
      <c r="B5" s="16">
        <v>8</v>
      </c>
      <c r="C5" s="16">
        <v>8</v>
      </c>
      <c r="D5" s="16">
        <v>8</v>
      </c>
    </row>
    <row r="6" spans="1:9" x14ac:dyDescent="0.25">
      <c r="A6" s="2">
        <f t="shared" ref="A6:A18" si="0">A5+1</f>
        <v>2020</v>
      </c>
      <c r="B6" s="16">
        <v>8</v>
      </c>
      <c r="C6" s="16">
        <v>8</v>
      </c>
      <c r="D6" s="16">
        <v>8</v>
      </c>
    </row>
    <row r="7" spans="1:9" x14ac:dyDescent="0.25">
      <c r="A7" s="2">
        <f t="shared" si="0"/>
        <v>2021</v>
      </c>
      <c r="B7" s="16">
        <v>8</v>
      </c>
      <c r="C7" s="16">
        <v>8</v>
      </c>
      <c r="D7" s="16">
        <v>8</v>
      </c>
    </row>
    <row r="8" spans="1:9" x14ac:dyDescent="0.25">
      <c r="A8" s="2">
        <f t="shared" si="0"/>
        <v>2022</v>
      </c>
      <c r="B8" s="16">
        <v>8</v>
      </c>
      <c r="C8" s="16">
        <v>8</v>
      </c>
      <c r="D8" s="16">
        <v>8</v>
      </c>
    </row>
    <row r="9" spans="1:9" x14ac:dyDescent="0.25">
      <c r="A9" s="2">
        <f t="shared" si="0"/>
        <v>2023</v>
      </c>
      <c r="B9" s="16">
        <v>8</v>
      </c>
      <c r="C9" s="16">
        <v>8</v>
      </c>
      <c r="D9" s="16">
        <v>8</v>
      </c>
    </row>
    <row r="10" spans="1:9" x14ac:dyDescent="0.25">
      <c r="A10" s="2">
        <f t="shared" si="0"/>
        <v>2024</v>
      </c>
      <c r="B10" s="16">
        <v>8</v>
      </c>
      <c r="C10" s="16">
        <v>8</v>
      </c>
      <c r="D10" s="16">
        <v>8</v>
      </c>
    </row>
    <row r="11" spans="1:9" x14ac:dyDescent="0.25">
      <c r="A11" s="2">
        <f t="shared" si="0"/>
        <v>2025</v>
      </c>
      <c r="B11" s="16">
        <v>8</v>
      </c>
      <c r="C11" s="16">
        <v>8</v>
      </c>
      <c r="D11" s="16">
        <v>8</v>
      </c>
    </row>
    <row r="12" spans="1:9" x14ac:dyDescent="0.25">
      <c r="A12" s="2">
        <f t="shared" si="0"/>
        <v>2026</v>
      </c>
      <c r="B12" s="16">
        <v>8</v>
      </c>
      <c r="C12" s="16">
        <v>8</v>
      </c>
      <c r="D12" s="16">
        <v>8</v>
      </c>
    </row>
    <row r="13" spans="1:9" x14ac:dyDescent="0.25">
      <c r="A13" s="2">
        <f t="shared" si="0"/>
        <v>2027</v>
      </c>
      <c r="B13" s="16">
        <v>8</v>
      </c>
      <c r="C13" s="16">
        <v>8</v>
      </c>
      <c r="D13" s="16">
        <v>8</v>
      </c>
    </row>
    <row r="14" spans="1:9" x14ac:dyDescent="0.25">
      <c r="A14" s="2">
        <f t="shared" si="0"/>
        <v>2028</v>
      </c>
      <c r="B14" s="16">
        <v>8</v>
      </c>
      <c r="C14" s="16">
        <v>8</v>
      </c>
      <c r="D14" s="16">
        <v>8</v>
      </c>
    </row>
    <row r="15" spans="1:9" x14ac:dyDescent="0.25">
      <c r="A15" s="2">
        <f t="shared" si="0"/>
        <v>2029</v>
      </c>
      <c r="B15" s="16">
        <v>8</v>
      </c>
      <c r="C15" s="16">
        <v>8</v>
      </c>
      <c r="D15" s="16">
        <v>8</v>
      </c>
    </row>
    <row r="16" spans="1:9" x14ac:dyDescent="0.25">
      <c r="A16" s="2">
        <f t="shared" si="0"/>
        <v>2030</v>
      </c>
      <c r="B16" s="16">
        <v>8</v>
      </c>
      <c r="C16" s="16">
        <v>8</v>
      </c>
      <c r="D16" s="16">
        <v>8</v>
      </c>
    </row>
    <row r="17" spans="1:4" x14ac:dyDescent="0.25">
      <c r="A17" s="2">
        <f t="shared" si="0"/>
        <v>2031</v>
      </c>
      <c r="B17" s="16">
        <v>8</v>
      </c>
      <c r="C17" s="16">
        <v>8</v>
      </c>
      <c r="D17" s="16">
        <v>8</v>
      </c>
    </row>
    <row r="18" spans="1:4" x14ac:dyDescent="0.25">
      <c r="A18" s="2">
        <f t="shared" si="0"/>
        <v>2032</v>
      </c>
      <c r="B18" s="16">
        <v>8</v>
      </c>
      <c r="C18" s="16">
        <v>8</v>
      </c>
      <c r="D18" s="16">
        <v>8</v>
      </c>
    </row>
    <row r="19" spans="1:4" x14ac:dyDescent="0.25">
      <c r="A19" s="2">
        <f>A18+1</f>
        <v>2033</v>
      </c>
      <c r="B19" s="16">
        <v>8</v>
      </c>
      <c r="C19" s="16">
        <v>8</v>
      </c>
      <c r="D19" s="16">
        <v>8</v>
      </c>
    </row>
    <row r="20" spans="1:4" x14ac:dyDescent="0.25">
      <c r="A20" s="2">
        <f t="shared" ref="A20:A24" si="1">A19+1</f>
        <v>2034</v>
      </c>
      <c r="B20" s="16">
        <v>8</v>
      </c>
      <c r="C20" s="16">
        <v>8</v>
      </c>
      <c r="D20" s="16">
        <v>8</v>
      </c>
    </row>
    <row r="21" spans="1:4" x14ac:dyDescent="0.25">
      <c r="A21" s="2">
        <f t="shared" si="1"/>
        <v>2035</v>
      </c>
      <c r="B21" s="16">
        <v>8</v>
      </c>
      <c r="C21" s="16">
        <v>8</v>
      </c>
      <c r="D21" s="16">
        <v>8</v>
      </c>
    </row>
    <row r="22" spans="1:4" x14ac:dyDescent="0.25">
      <c r="A22" s="2">
        <f t="shared" si="1"/>
        <v>2036</v>
      </c>
      <c r="B22" s="16">
        <v>8</v>
      </c>
      <c r="C22" s="16">
        <v>8</v>
      </c>
      <c r="D22" s="16">
        <v>8</v>
      </c>
    </row>
    <row r="23" spans="1:4" x14ac:dyDescent="0.25">
      <c r="A23" s="2">
        <f t="shared" si="1"/>
        <v>2037</v>
      </c>
      <c r="B23" s="16">
        <v>8</v>
      </c>
      <c r="C23" s="16">
        <v>8</v>
      </c>
      <c r="D23" s="16">
        <v>8</v>
      </c>
    </row>
    <row r="24" spans="1:4" x14ac:dyDescent="0.25">
      <c r="A24" s="2">
        <f t="shared" si="1"/>
        <v>2038</v>
      </c>
      <c r="B24" s="16">
        <v>8</v>
      </c>
      <c r="C24" s="16">
        <v>8</v>
      </c>
      <c r="D24" s="16">
        <v>8</v>
      </c>
    </row>
    <row r="25" spans="1:4" x14ac:dyDescent="0.25">
      <c r="A25" s="2">
        <f>A24+1</f>
        <v>2039</v>
      </c>
      <c r="B25" s="16">
        <v>8</v>
      </c>
      <c r="C25" s="16">
        <v>8</v>
      </c>
      <c r="D25" s="16">
        <v>8</v>
      </c>
    </row>
    <row r="26" spans="1:4" x14ac:dyDescent="0.25">
      <c r="A26" s="2">
        <f>A25+1</f>
        <v>2040</v>
      </c>
      <c r="B26" s="16">
        <v>8</v>
      </c>
      <c r="C26" s="16">
        <v>8</v>
      </c>
      <c r="D26" s="16">
        <v>8</v>
      </c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5" spans="1:4" x14ac:dyDescent="0.25">
      <c r="A35" s="1"/>
      <c r="B35" s="16"/>
      <c r="C35" s="16"/>
      <c r="D35" s="16"/>
    </row>
    <row r="36" spans="1:4" x14ac:dyDescent="0.25">
      <c r="A36" s="1"/>
      <c r="B36" s="16"/>
      <c r="C36" s="16"/>
      <c r="D36" s="16"/>
    </row>
    <row r="37" spans="1:4" x14ac:dyDescent="0.25">
      <c r="A37" s="1"/>
      <c r="B37" s="16"/>
      <c r="C37" s="16"/>
      <c r="D37" s="16"/>
    </row>
    <row r="38" spans="1:4" x14ac:dyDescent="0.25">
      <c r="A38" s="1"/>
      <c r="B38" s="16"/>
      <c r="C38" s="16"/>
      <c r="D38" s="16"/>
    </row>
    <row r="39" spans="1:4" x14ac:dyDescent="0.25">
      <c r="A39" s="1"/>
      <c r="B39" s="16"/>
      <c r="C39" s="16"/>
      <c r="D39" s="16"/>
    </row>
    <row r="40" spans="1:4" x14ac:dyDescent="0.25">
      <c r="A40" s="1"/>
      <c r="B40" s="16"/>
      <c r="C40" s="16"/>
      <c r="D40" s="16"/>
    </row>
    <row r="41" spans="1:4" x14ac:dyDescent="0.25">
      <c r="A41" s="1"/>
      <c r="B41" s="16"/>
      <c r="C41" s="16"/>
      <c r="D41" s="16"/>
    </row>
    <row r="42" spans="1:4" x14ac:dyDescent="0.25">
      <c r="A42" s="1"/>
      <c r="B42" s="16"/>
      <c r="C42" s="16"/>
      <c r="D42" s="16"/>
    </row>
    <row r="43" spans="1:4" x14ac:dyDescent="0.25">
      <c r="A43" s="1"/>
      <c r="B43" s="16"/>
      <c r="C43" s="16"/>
      <c r="D43" s="16"/>
    </row>
    <row r="44" spans="1:4" x14ac:dyDescent="0.25">
      <c r="A44" s="1"/>
      <c r="B44" s="16"/>
      <c r="C44" s="16"/>
      <c r="D44" s="16"/>
    </row>
    <row r="45" spans="1:4" x14ac:dyDescent="0.25">
      <c r="A45" s="1"/>
      <c r="B45" s="16"/>
      <c r="C45" s="16"/>
      <c r="D45" s="16"/>
    </row>
    <row r="46" spans="1:4" x14ac:dyDescent="0.25">
      <c r="A46" s="1"/>
      <c r="B46" s="16"/>
      <c r="C46" s="16"/>
      <c r="D46" s="16"/>
    </row>
    <row r="47" spans="1:4" x14ac:dyDescent="0.25">
      <c r="A47" s="1"/>
      <c r="B47" s="16"/>
      <c r="C47" s="16"/>
      <c r="D47" s="16"/>
    </row>
    <row r="48" spans="1:4" x14ac:dyDescent="0.25">
      <c r="A48" s="1"/>
      <c r="B48" s="16"/>
      <c r="C48" s="16"/>
      <c r="D48" s="16"/>
    </row>
    <row r="49" spans="1:4" x14ac:dyDescent="0.25">
      <c r="A49" s="1"/>
      <c r="B49" s="16"/>
      <c r="C49" s="16"/>
      <c r="D49" s="16"/>
    </row>
    <row r="50" spans="1:4" x14ac:dyDescent="0.25">
      <c r="A50" s="1"/>
      <c r="B50" s="16"/>
      <c r="C50" s="16"/>
      <c r="D50" s="16"/>
    </row>
    <row r="51" spans="1:4" x14ac:dyDescent="0.25">
      <c r="A51" s="1"/>
      <c r="B51" s="16"/>
      <c r="C51" s="16"/>
      <c r="D51" s="16"/>
    </row>
    <row r="52" spans="1:4" x14ac:dyDescent="0.25">
      <c r="A52" s="1"/>
      <c r="B52" s="16"/>
      <c r="C52" s="16"/>
      <c r="D52" s="16"/>
    </row>
    <row r="53" spans="1:4" x14ac:dyDescent="0.25">
      <c r="A53" s="1"/>
      <c r="B53" s="16"/>
      <c r="C53" s="16"/>
      <c r="D53" s="16"/>
    </row>
    <row r="54" spans="1:4" x14ac:dyDescent="0.25">
      <c r="A54" s="1"/>
      <c r="B54" s="16"/>
      <c r="C54" s="16"/>
      <c r="D54" s="16"/>
    </row>
    <row r="55" spans="1:4" x14ac:dyDescent="0.25">
      <c r="A55" s="1"/>
      <c r="B55" s="16"/>
      <c r="C55" s="16"/>
      <c r="D55" s="16"/>
    </row>
    <row r="56" spans="1:4" x14ac:dyDescent="0.25">
      <c r="A56" s="1"/>
      <c r="B56" s="16"/>
      <c r="C56" s="16"/>
      <c r="D56" s="16"/>
    </row>
    <row r="57" spans="1:4" x14ac:dyDescent="0.25">
      <c r="A57" s="1"/>
      <c r="B57" s="16"/>
      <c r="C57" s="16"/>
      <c r="D57" s="16"/>
    </row>
    <row r="58" spans="1:4" x14ac:dyDescent="0.25">
      <c r="A58" s="1"/>
      <c r="B58" s="16"/>
      <c r="C58" s="16"/>
      <c r="D58" s="16"/>
    </row>
    <row r="59" spans="1:4" x14ac:dyDescent="0.25">
      <c r="A59" s="1"/>
      <c r="B59" s="16"/>
      <c r="C59" s="16"/>
      <c r="D59" s="16"/>
    </row>
    <row r="60" spans="1:4" x14ac:dyDescent="0.25">
      <c r="A60" s="1"/>
      <c r="B60" s="16"/>
      <c r="C60" s="16"/>
      <c r="D6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33C-B7DB-4E5B-A18C-D600DCD40324}">
  <dimension ref="A1:H65"/>
  <sheetViews>
    <sheetView zoomScale="130" zoomScaleNormal="130" workbookViewId="0">
      <selection activeCell="A22" sqref="A22"/>
    </sheetView>
  </sheetViews>
  <sheetFormatPr defaultRowHeight="15" x14ac:dyDescent="0.25"/>
  <cols>
    <col min="1" max="1" width="32.5703125" style="8" customWidth="1"/>
    <col min="2" max="2" width="15.7109375" style="15" bestFit="1" customWidth="1"/>
  </cols>
  <sheetData>
    <row r="1" spans="1:8" x14ac:dyDescent="0.25">
      <c r="A1" s="8" t="s">
        <v>12</v>
      </c>
      <c r="B1" s="8" t="s">
        <v>13</v>
      </c>
    </row>
    <row r="2" spans="1:8" x14ac:dyDescent="0.25">
      <c r="A2" t="s">
        <v>11</v>
      </c>
      <c r="B2" s="4">
        <v>8760</v>
      </c>
    </row>
    <row r="3" spans="1:8" x14ac:dyDescent="0.25">
      <c r="A3" t="s">
        <v>49</v>
      </c>
      <c r="B3" s="7">
        <v>0.05</v>
      </c>
      <c r="C3" s="7"/>
    </row>
    <row r="4" spans="1:8" x14ac:dyDescent="0.25">
      <c r="A4" s="5" t="s">
        <v>48</v>
      </c>
      <c r="B4" s="6">
        <v>7.0000000000000007E-2</v>
      </c>
      <c r="C4" s="7"/>
    </row>
    <row r="5" spans="1:8" x14ac:dyDescent="0.25">
      <c r="A5" t="s">
        <v>14</v>
      </c>
      <c r="B5" s="6">
        <v>0.03</v>
      </c>
      <c r="C5" s="6"/>
    </row>
    <row r="6" spans="1:8" x14ac:dyDescent="0.25">
      <c r="A6" t="s">
        <v>18</v>
      </c>
      <c r="B6" s="6">
        <v>0.03</v>
      </c>
      <c r="C6" s="6"/>
    </row>
    <row r="7" spans="1:8" x14ac:dyDescent="0.25">
      <c r="A7" s="5" t="s">
        <v>16</v>
      </c>
      <c r="B7" s="6">
        <v>0.04</v>
      </c>
      <c r="C7" s="6"/>
    </row>
    <row r="8" spans="1:8" x14ac:dyDescent="0.25">
      <c r="A8" s="5" t="s">
        <v>15</v>
      </c>
      <c r="B8" s="6">
        <v>0.05</v>
      </c>
      <c r="C8" s="6"/>
    </row>
    <row r="9" spans="1:8" x14ac:dyDescent="0.25">
      <c r="A9" s="5" t="s">
        <v>70</v>
      </c>
      <c r="B9" s="6">
        <v>0.02</v>
      </c>
      <c r="C9" s="6"/>
    </row>
    <row r="10" spans="1:8" x14ac:dyDescent="0.25">
      <c r="A10" t="s">
        <v>68</v>
      </c>
      <c r="B10" s="6">
        <v>0.03</v>
      </c>
      <c r="C10" s="6"/>
      <c r="H10" s="1"/>
    </row>
    <row r="11" spans="1:8" x14ac:dyDescent="0.25">
      <c r="A11" t="s">
        <v>17</v>
      </c>
      <c r="B11" s="6">
        <v>0.03</v>
      </c>
      <c r="C11" s="6"/>
      <c r="H11" s="1"/>
    </row>
    <row r="12" spans="1:8" x14ac:dyDescent="0.25">
      <c r="A12" s="4" t="s">
        <v>72</v>
      </c>
      <c r="B12" s="15">
        <v>500</v>
      </c>
      <c r="C12" s="6"/>
      <c r="H12" s="1"/>
    </row>
    <row r="13" spans="1:8" x14ac:dyDescent="0.25">
      <c r="A13" s="4" t="s">
        <v>73</v>
      </c>
      <c r="B13" s="15">
        <v>800</v>
      </c>
      <c r="C13" s="15"/>
      <c r="H13" s="1"/>
    </row>
    <row r="14" spans="1:8" x14ac:dyDescent="0.25">
      <c r="A14" s="4" t="s">
        <v>66</v>
      </c>
      <c r="B14" t="s">
        <v>34</v>
      </c>
      <c r="C14" s="15"/>
      <c r="H14" s="1"/>
    </row>
    <row r="15" spans="1:8" x14ac:dyDescent="0.25">
      <c r="A15" s="5" t="s">
        <v>114</v>
      </c>
      <c r="B15" s="6" t="b">
        <v>1</v>
      </c>
      <c r="C15" s="6"/>
      <c r="H15" s="1"/>
    </row>
    <row r="16" spans="1:8" x14ac:dyDescent="0.25">
      <c r="A16" s="4" t="s">
        <v>115</v>
      </c>
      <c r="B16" s="15" t="b">
        <v>1</v>
      </c>
      <c r="H16" s="1"/>
    </row>
    <row r="17" spans="1:8" x14ac:dyDescent="0.25">
      <c r="A17" s="5" t="s">
        <v>150</v>
      </c>
      <c r="B17" s="67">
        <v>0.1</v>
      </c>
      <c r="H17" s="1"/>
    </row>
    <row r="18" spans="1:8" x14ac:dyDescent="0.25">
      <c r="A18" s="5"/>
      <c r="H18" s="1"/>
    </row>
    <row r="19" spans="1:8" ht="15.75" x14ac:dyDescent="0.25">
      <c r="A19" s="5"/>
      <c r="E19" s="21"/>
      <c r="H19" s="1"/>
    </row>
    <row r="20" spans="1:8" ht="15.75" x14ac:dyDescent="0.25">
      <c r="A20" s="5"/>
      <c r="E20" s="21"/>
      <c r="H20" s="1"/>
    </row>
    <row r="21" spans="1:8" ht="15.75" x14ac:dyDescent="0.25">
      <c r="A21" s="5"/>
      <c r="E21" s="21"/>
      <c r="H21" s="1"/>
    </row>
    <row r="22" spans="1:8" x14ac:dyDescent="0.25">
      <c r="A22" s="5"/>
      <c r="H22" s="1"/>
    </row>
    <row r="23" spans="1:8" x14ac:dyDescent="0.25">
      <c r="A23" s="5"/>
      <c r="H23" s="1"/>
    </row>
    <row r="24" spans="1:8" x14ac:dyDescent="0.25">
      <c r="A24" s="5"/>
      <c r="H24" s="1"/>
    </row>
    <row r="25" spans="1:8" x14ac:dyDescent="0.25">
      <c r="A25" s="5"/>
      <c r="H25" s="1"/>
    </row>
    <row r="26" spans="1:8" x14ac:dyDescent="0.25">
      <c r="A26" s="5"/>
      <c r="H26" s="1"/>
    </row>
    <row r="27" spans="1:8" x14ac:dyDescent="0.25">
      <c r="A27" s="5"/>
      <c r="H27" s="1"/>
    </row>
    <row r="28" spans="1:8" x14ac:dyDescent="0.25">
      <c r="A28" s="5"/>
      <c r="H28" s="1"/>
    </row>
    <row r="29" spans="1:8" x14ac:dyDescent="0.25">
      <c r="A29" s="5"/>
      <c r="H29" s="1"/>
    </row>
    <row r="30" spans="1:8" x14ac:dyDescent="0.25">
      <c r="A30" s="5"/>
      <c r="H30" s="1"/>
    </row>
    <row r="31" spans="1:8" x14ac:dyDescent="0.25">
      <c r="A31" s="5"/>
      <c r="H31" s="1"/>
    </row>
    <row r="32" spans="1:8" x14ac:dyDescent="0.25">
      <c r="A32" s="5"/>
      <c r="H32" s="1"/>
    </row>
    <row r="33" spans="1:8" x14ac:dyDescent="0.25">
      <c r="A33" s="5"/>
      <c r="H33" s="1"/>
    </row>
    <row r="34" spans="1:8" x14ac:dyDescent="0.25">
      <c r="A34" s="5"/>
      <c r="H34" s="1"/>
    </row>
    <row r="35" spans="1:8" x14ac:dyDescent="0.25">
      <c r="A35" s="5"/>
      <c r="H35" s="1"/>
    </row>
    <row r="36" spans="1:8" x14ac:dyDescent="0.25">
      <c r="A36" s="4"/>
      <c r="H36" s="1"/>
    </row>
    <row r="37" spans="1:8" x14ac:dyDescent="0.25">
      <c r="A37" s="4"/>
      <c r="H37" s="1"/>
    </row>
    <row r="38" spans="1:8" x14ac:dyDescent="0.25">
      <c r="A38" s="4"/>
      <c r="H38" s="1"/>
    </row>
    <row r="39" spans="1:8" x14ac:dyDescent="0.25">
      <c r="A39" s="4"/>
      <c r="H39" s="1"/>
    </row>
    <row r="40" spans="1:8" x14ac:dyDescent="0.25">
      <c r="A40" s="4"/>
      <c r="H40" s="1"/>
    </row>
    <row r="41" spans="1:8" x14ac:dyDescent="0.25">
      <c r="A41" s="4"/>
    </row>
    <row r="42" spans="1:8" x14ac:dyDescent="0.25">
      <c r="A42" s="4"/>
    </row>
    <row r="43" spans="1:8" x14ac:dyDescent="0.25">
      <c r="A43" s="4"/>
    </row>
    <row r="44" spans="1:8" x14ac:dyDescent="0.25">
      <c r="A44" s="4"/>
    </row>
    <row r="45" spans="1:8" x14ac:dyDescent="0.25">
      <c r="A45" s="4"/>
    </row>
    <row r="46" spans="1:8" x14ac:dyDescent="0.25">
      <c r="A46" s="4"/>
    </row>
    <row r="47" spans="1:8" x14ac:dyDescent="0.25">
      <c r="A47" s="4"/>
    </row>
    <row r="48" spans="1:8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0BA78F-096A-4D1F-BDFD-9A57BBEA31ED}">
          <x14:formula1>
            <xm:f>'Equip specs'!$A$8:$A$19</xm:f>
          </x14:formula1>
          <xm:sqref>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AFEB-07E0-45F7-A1BD-A964AE11C27F}">
  <dimension ref="A1:I28"/>
  <sheetViews>
    <sheetView workbookViewId="0">
      <selection activeCell="J12" sqref="J12"/>
    </sheetView>
  </sheetViews>
  <sheetFormatPr defaultRowHeight="15" x14ac:dyDescent="0.25"/>
  <cols>
    <col min="1" max="1" width="28.42578125" customWidth="1"/>
  </cols>
  <sheetData>
    <row r="1" spans="1:9" x14ac:dyDescent="0.25">
      <c r="A1" t="s">
        <v>45</v>
      </c>
      <c r="B1" t="b">
        <v>1</v>
      </c>
    </row>
    <row r="2" spans="1:9" x14ac:dyDescent="0.25">
      <c r="A2" t="s">
        <v>46</v>
      </c>
      <c r="B2" t="b">
        <v>0</v>
      </c>
    </row>
    <row r="3" spans="1:9" x14ac:dyDescent="0.25">
      <c r="A3" t="s">
        <v>47</v>
      </c>
      <c r="B3" t="b">
        <v>1</v>
      </c>
    </row>
    <row r="4" spans="1:9" x14ac:dyDescent="0.25">
      <c r="A4" t="s">
        <v>55</v>
      </c>
      <c r="B4" t="b">
        <v>1</v>
      </c>
    </row>
    <row r="5" spans="1:9" x14ac:dyDescent="0.25">
      <c r="A5" t="s">
        <v>56</v>
      </c>
      <c r="B5" t="b">
        <v>1</v>
      </c>
    </row>
    <row r="6" spans="1:9" x14ac:dyDescent="0.25">
      <c r="A6" t="s">
        <v>57</v>
      </c>
      <c r="B6" t="b">
        <v>1</v>
      </c>
    </row>
    <row r="7" spans="1:9" x14ac:dyDescent="0.25">
      <c r="A7" t="s">
        <v>58</v>
      </c>
      <c r="B7" t="b">
        <v>1</v>
      </c>
    </row>
    <row r="9" spans="1:9" x14ac:dyDescent="0.25">
      <c r="G9" s="18"/>
      <c r="H9" s="18"/>
      <c r="I9" s="18"/>
    </row>
    <row r="10" spans="1:9" x14ac:dyDescent="0.25">
      <c r="G10" s="18"/>
      <c r="H10" s="18"/>
      <c r="I10" s="18"/>
    </row>
    <row r="11" spans="1:9" x14ac:dyDescent="0.25">
      <c r="G11" s="18"/>
      <c r="H11" s="19"/>
      <c r="I11" s="18"/>
    </row>
    <row r="12" spans="1:9" x14ac:dyDescent="0.25">
      <c r="G12" s="18"/>
      <c r="H12" s="20"/>
      <c r="I12" s="18"/>
    </row>
    <row r="13" spans="1:9" x14ac:dyDescent="0.25">
      <c r="G13" s="18"/>
      <c r="H13" s="20"/>
      <c r="I13" s="18"/>
    </row>
    <row r="14" spans="1:9" x14ac:dyDescent="0.25">
      <c r="G14" s="18"/>
      <c r="H14" s="20"/>
      <c r="I14" s="18"/>
    </row>
    <row r="15" spans="1:9" x14ac:dyDescent="0.25">
      <c r="G15" s="18"/>
      <c r="H15" s="19"/>
      <c r="I15" s="18"/>
    </row>
    <row r="16" spans="1:9" x14ac:dyDescent="0.25">
      <c r="G16" s="18"/>
      <c r="H16" s="20"/>
      <c r="I16" s="18"/>
    </row>
    <row r="17" spans="7:9" x14ac:dyDescent="0.25">
      <c r="G17" s="18"/>
      <c r="H17" s="20"/>
      <c r="I17" s="18"/>
    </row>
    <row r="18" spans="7:9" x14ac:dyDescent="0.25">
      <c r="G18" s="18"/>
      <c r="H18" s="19"/>
      <c r="I18" s="18"/>
    </row>
    <row r="19" spans="7:9" x14ac:dyDescent="0.25">
      <c r="G19" s="18"/>
      <c r="H19" s="20"/>
      <c r="I19" s="18"/>
    </row>
    <row r="20" spans="7:9" x14ac:dyDescent="0.25">
      <c r="G20" s="18"/>
      <c r="H20" s="20"/>
      <c r="I20" s="18"/>
    </row>
    <row r="21" spans="7:9" x14ac:dyDescent="0.25">
      <c r="G21" s="18"/>
      <c r="H21" s="20"/>
      <c r="I21" s="18"/>
    </row>
    <row r="22" spans="7:9" x14ac:dyDescent="0.25">
      <c r="G22" s="18"/>
      <c r="H22" s="19"/>
      <c r="I22" s="18"/>
    </row>
    <row r="23" spans="7:9" x14ac:dyDescent="0.25">
      <c r="G23" s="18"/>
      <c r="H23" s="18"/>
      <c r="I23" s="18"/>
    </row>
    <row r="24" spans="7:9" x14ac:dyDescent="0.25">
      <c r="G24" s="18"/>
      <c r="H24" s="18"/>
      <c r="I24" s="18"/>
    </row>
    <row r="25" spans="7:9" x14ac:dyDescent="0.25">
      <c r="G25" s="18"/>
      <c r="H25" s="18"/>
      <c r="I25" s="18"/>
    </row>
    <row r="26" spans="7:9" x14ac:dyDescent="0.25">
      <c r="G26" s="18"/>
      <c r="H26" s="18"/>
      <c r="I26" s="18"/>
    </row>
    <row r="27" spans="7:9" x14ac:dyDescent="0.25">
      <c r="G27" s="18"/>
      <c r="H27" s="18"/>
      <c r="I27" s="18"/>
    </row>
    <row r="28" spans="7:9" x14ac:dyDescent="0.25">
      <c r="G28" s="18"/>
      <c r="H28" s="18"/>
      <c r="I2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204C-4610-40A8-8B28-511E0EB2107E}">
  <dimension ref="A1:B6"/>
  <sheetViews>
    <sheetView workbookViewId="0">
      <selection activeCell="L30" sqref="L30"/>
    </sheetView>
  </sheetViews>
  <sheetFormatPr defaultRowHeight="15" x14ac:dyDescent="0.25"/>
  <cols>
    <col min="1" max="1" width="19.5703125" customWidth="1"/>
    <col min="6" max="6" width="17.28515625" customWidth="1"/>
  </cols>
  <sheetData>
    <row r="1" spans="1:2" x14ac:dyDescent="0.25">
      <c r="A1" s="8" t="s">
        <v>54</v>
      </c>
      <c r="B1" s="8" t="s">
        <v>52</v>
      </c>
    </row>
    <row r="2" spans="1:2" x14ac:dyDescent="0.25">
      <c r="A2" t="s">
        <v>92</v>
      </c>
      <c r="B2" t="s">
        <v>51</v>
      </c>
    </row>
    <row r="3" spans="1:2" x14ac:dyDescent="0.25">
      <c r="A3" t="s">
        <v>67</v>
      </c>
      <c r="B3" t="s">
        <v>51</v>
      </c>
    </row>
    <row r="4" spans="1:2" x14ac:dyDescent="0.25">
      <c r="A4" t="s">
        <v>53</v>
      </c>
      <c r="B4" t="s">
        <v>50</v>
      </c>
    </row>
    <row r="5" spans="1:2" x14ac:dyDescent="0.25">
      <c r="A5" t="s">
        <v>7</v>
      </c>
      <c r="B5" t="s">
        <v>51</v>
      </c>
    </row>
    <row r="6" spans="1:2" x14ac:dyDescent="0.25">
      <c r="A6" t="s">
        <v>146</v>
      </c>
      <c r="B6" t="s">
        <v>51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61D-CE7D-45B5-BE32-E0561BC13D53}">
  <dimension ref="A1:B7"/>
  <sheetViews>
    <sheetView workbookViewId="0">
      <selection activeCell="A7" sqref="A7"/>
    </sheetView>
  </sheetViews>
  <sheetFormatPr defaultRowHeight="15" x14ac:dyDescent="0.25"/>
  <cols>
    <col min="1" max="1" width="29.7109375" customWidth="1"/>
    <col min="2" max="2" width="17" customWidth="1"/>
  </cols>
  <sheetData>
    <row r="1" spans="1:2" x14ac:dyDescent="0.25">
      <c r="A1" s="8" t="s">
        <v>54</v>
      </c>
      <c r="B1" t="s">
        <v>63</v>
      </c>
    </row>
    <row r="2" spans="1:2" x14ac:dyDescent="0.25">
      <c r="A2" t="s">
        <v>62</v>
      </c>
      <c r="B2">
        <v>0</v>
      </c>
    </row>
    <row r="3" spans="1:2" x14ac:dyDescent="0.25">
      <c r="A3" t="s">
        <v>64</v>
      </c>
      <c r="B3">
        <v>0</v>
      </c>
    </row>
    <row r="4" spans="1:2" x14ac:dyDescent="0.25">
      <c r="A4" t="s">
        <v>65</v>
      </c>
      <c r="B4">
        <v>0</v>
      </c>
    </row>
    <row r="5" spans="1:2" x14ac:dyDescent="0.25">
      <c r="A5" t="s">
        <v>93</v>
      </c>
      <c r="B5">
        <v>0</v>
      </c>
    </row>
    <row r="6" spans="1:2" x14ac:dyDescent="0.25">
      <c r="A6" t="s">
        <v>105</v>
      </c>
      <c r="B6">
        <v>0</v>
      </c>
    </row>
    <row r="7" spans="1:2" x14ac:dyDescent="0.25">
      <c r="A7" t="s">
        <v>116</v>
      </c>
      <c r="B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TF</vt:lpstr>
      <vt:lpstr>Vessel specs</vt:lpstr>
      <vt:lpstr>Vessel distribution</vt:lpstr>
      <vt:lpstr>Equip specs</vt:lpstr>
      <vt:lpstr>Handling fees</vt:lpstr>
      <vt:lpstr>Single parameters</vt:lpstr>
      <vt:lpstr>(y)|(n)</vt:lpstr>
      <vt:lpstr>Ownership</vt:lpstr>
      <vt:lpstr>Existing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2018-06-08T14:40:17Z</dcterms:created>
  <dcterms:modified xsi:type="dcterms:W3CDTF">2018-08-09T16:20:51Z</dcterms:modified>
</cp:coreProperties>
</file>