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ckouts\Terminal_optimization\excel_data\Traffic projection data\"/>
    </mc:Choice>
  </mc:AlternateContent>
  <xr:revisionPtr revIDLastSave="0" documentId="13_ncr:1_{133F9DB8-249F-4646-A0D5-AC1654AFCAD0}" xr6:coauthVersionLast="40" xr6:coauthVersionMax="40" xr10:uidLastSave="{00000000-0000-0000-0000-000000000000}"/>
  <bookViews>
    <workbookView xWindow="0" yWindow="0" windowWidth="21570" windowHeight="8685" activeTab="1" xr2:uid="{00000000-000D-0000-FFFF-FFFF00000000}"/>
  </bookViews>
  <sheets>
    <sheet name="Nigeria data" sheetId="2" r:id="rId1"/>
    <sheet name="South Africa data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27" i="8" l="1"/>
  <c r="R33" i="8" l="1"/>
  <c r="R30" i="8"/>
  <c r="R29" i="8"/>
  <c r="R28" i="8"/>
  <c r="R25" i="8"/>
  <c r="R22" i="8"/>
  <c r="R21" i="8"/>
  <c r="R20" i="8"/>
  <c r="R19" i="8"/>
  <c r="R17" i="8"/>
  <c r="R14" i="8"/>
  <c r="R13" i="8"/>
  <c r="R12" i="8"/>
  <c r="D12" i="8"/>
  <c r="L12" i="8" s="1"/>
  <c r="D13" i="8"/>
  <c r="L13" i="8" s="1"/>
  <c r="D14" i="8"/>
  <c r="L14" i="8" s="1"/>
  <c r="D15" i="8"/>
  <c r="L15" i="8" s="1"/>
  <c r="D16" i="8"/>
  <c r="L16" i="8" s="1"/>
  <c r="D17" i="8"/>
  <c r="L17" i="8" s="1"/>
  <c r="D18" i="8"/>
  <c r="L18" i="8" s="1"/>
  <c r="D19" i="8"/>
  <c r="L19" i="8" s="1"/>
  <c r="D20" i="8"/>
  <c r="L20" i="8" s="1"/>
  <c r="D21" i="8"/>
  <c r="L21" i="8" s="1"/>
  <c r="D22" i="8"/>
  <c r="L22" i="8" s="1"/>
  <c r="D23" i="8"/>
  <c r="L23" i="8" s="1"/>
  <c r="D24" i="8"/>
  <c r="L24" i="8" s="1"/>
  <c r="D25" i="8"/>
  <c r="L25" i="8" s="1"/>
  <c r="D26" i="8"/>
  <c r="L26" i="8" s="1"/>
  <c r="D27" i="8"/>
  <c r="L27" i="8" s="1"/>
  <c r="D28" i="8"/>
  <c r="L28" i="8" s="1"/>
  <c r="D29" i="8"/>
  <c r="L29" i="8" s="1"/>
  <c r="D30" i="8"/>
  <c r="L30" i="8" s="1"/>
  <c r="D31" i="8"/>
  <c r="L31" i="8" s="1"/>
  <c r="D32" i="8"/>
  <c r="L32" i="8" s="1"/>
  <c r="D33" i="8"/>
  <c r="L33" i="8" s="1"/>
  <c r="D34" i="8"/>
  <c r="L34" i="8" s="1"/>
  <c r="D11" i="8"/>
  <c r="L11" i="8" s="1"/>
  <c r="Q23" i="8"/>
  <c r="Q19" i="8"/>
  <c r="Q15" i="8"/>
  <c r="K11" i="8"/>
  <c r="U34" i="8"/>
  <c r="R34" i="8"/>
  <c r="Q34" i="8"/>
  <c r="K34" i="8"/>
  <c r="U33" i="8"/>
  <c r="Q33" i="8"/>
  <c r="K33" i="8"/>
  <c r="U32" i="8"/>
  <c r="K32" i="8"/>
  <c r="U31" i="8"/>
  <c r="R31" i="8"/>
  <c r="Q31" i="8"/>
  <c r="U30" i="8"/>
  <c r="U40" i="8" s="1"/>
  <c r="Q30" i="8"/>
  <c r="K30" i="8"/>
  <c r="U29" i="8"/>
  <c r="Q29" i="8"/>
  <c r="K29" i="8"/>
  <c r="U28" i="8"/>
  <c r="K28" i="8"/>
  <c r="U27" i="8"/>
  <c r="R27" i="8"/>
  <c r="Q27" i="8"/>
  <c r="U26" i="8"/>
  <c r="R26" i="8"/>
  <c r="Q26" i="8"/>
  <c r="K26" i="8"/>
  <c r="U25" i="8"/>
  <c r="Q25" i="8"/>
  <c r="K25" i="8"/>
  <c r="U24" i="8"/>
  <c r="Q24" i="8"/>
  <c r="K24" i="8"/>
  <c r="U23" i="8"/>
  <c r="R23" i="8"/>
  <c r="U22" i="8"/>
  <c r="Q22" i="8"/>
  <c r="K22" i="8"/>
  <c r="U21" i="8"/>
  <c r="Q21" i="8"/>
  <c r="K21" i="8"/>
  <c r="U20" i="8"/>
  <c r="Q20" i="8"/>
  <c r="K20" i="8"/>
  <c r="U19" i="8"/>
  <c r="U18" i="8"/>
  <c r="R18" i="8"/>
  <c r="Q18" i="8"/>
  <c r="K18" i="8"/>
  <c r="U17" i="8"/>
  <c r="Q17" i="8"/>
  <c r="K17" i="8"/>
  <c r="U16" i="8"/>
  <c r="Q16" i="8"/>
  <c r="K16" i="8"/>
  <c r="U15" i="8"/>
  <c r="R15" i="8"/>
  <c r="U14" i="8"/>
  <c r="Q14" i="8"/>
  <c r="K14" i="8"/>
  <c r="U13" i="8"/>
  <c r="Q13" i="8"/>
  <c r="K13" i="8"/>
  <c r="U12" i="8"/>
  <c r="Q12" i="8"/>
  <c r="K12" i="8"/>
  <c r="K11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40" i="2" s="1"/>
  <c r="U31" i="2"/>
  <c r="U32" i="2"/>
  <c r="U33" i="2"/>
  <c r="U34" i="2"/>
  <c r="U12" i="2"/>
  <c r="U36" i="2" s="1"/>
  <c r="R12" i="2"/>
  <c r="R13" i="2"/>
  <c r="R14" i="2"/>
  <c r="X14" i="2" s="1"/>
  <c r="R15" i="2"/>
  <c r="V15" i="2" s="1"/>
  <c r="R16" i="2"/>
  <c r="R17" i="2"/>
  <c r="X17" i="2" s="1"/>
  <c r="R18" i="2"/>
  <c r="X18" i="2" s="1"/>
  <c r="R19" i="2"/>
  <c r="R20" i="2"/>
  <c r="X20" i="2" s="1"/>
  <c r="R21" i="2"/>
  <c r="X21" i="2" s="1"/>
  <c r="R22" i="2"/>
  <c r="X22" i="2" s="1"/>
  <c r="R23" i="2"/>
  <c r="R24" i="2"/>
  <c r="X24" i="2" s="1"/>
  <c r="R25" i="2"/>
  <c r="X25" i="2" s="1"/>
  <c r="R26" i="2"/>
  <c r="X26" i="2" s="1"/>
  <c r="R27" i="2"/>
  <c r="R28" i="2"/>
  <c r="X28" i="2" s="1"/>
  <c r="R29" i="2"/>
  <c r="X29" i="2" s="1"/>
  <c r="R30" i="2"/>
  <c r="X30" i="2" s="1"/>
  <c r="R31" i="2"/>
  <c r="R32" i="2"/>
  <c r="X32" i="2" s="1"/>
  <c r="R33" i="2"/>
  <c r="X33" i="2" s="1"/>
  <c r="R34" i="2"/>
  <c r="X34" i="2" s="1"/>
  <c r="Q12" i="2"/>
  <c r="Q36" i="2" s="1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Q40" i="8" l="1"/>
  <c r="Q37" i="2"/>
  <c r="X33" i="8"/>
  <c r="U39" i="2"/>
  <c r="U39" i="8"/>
  <c r="X23" i="8"/>
  <c r="X31" i="8"/>
  <c r="T34" i="8"/>
  <c r="W34" i="8" s="1"/>
  <c r="R39" i="2"/>
  <c r="X39" i="2"/>
  <c r="V14" i="2"/>
  <c r="R40" i="2"/>
  <c r="V34" i="2"/>
  <c r="V30" i="2"/>
  <c r="V26" i="2"/>
  <c r="V16" i="2"/>
  <c r="U37" i="2"/>
  <c r="Q39" i="2"/>
  <c r="X12" i="2"/>
  <c r="R37" i="2"/>
  <c r="V29" i="2"/>
  <c r="V22" i="2"/>
  <c r="V18" i="2"/>
  <c r="X31" i="2"/>
  <c r="X40" i="2" s="1"/>
  <c r="X27" i="2"/>
  <c r="V23" i="2"/>
  <c r="X19" i="2"/>
  <c r="X15" i="2"/>
  <c r="Q40" i="2"/>
  <c r="R16" i="8"/>
  <c r="V16" i="8" s="1"/>
  <c r="R24" i="8"/>
  <c r="X24" i="8" s="1"/>
  <c r="R32" i="8"/>
  <c r="X32" i="8" s="1"/>
  <c r="X25" i="8"/>
  <c r="X27" i="8"/>
  <c r="X15" i="8"/>
  <c r="M17" i="8"/>
  <c r="M28" i="8"/>
  <c r="X17" i="8"/>
  <c r="M25" i="8"/>
  <c r="V26" i="8"/>
  <c r="M32" i="8"/>
  <c r="T30" i="8"/>
  <c r="T33" i="8"/>
  <c r="W33" i="8" s="1"/>
  <c r="M11" i="8"/>
  <c r="V12" i="8"/>
  <c r="K15" i="8"/>
  <c r="T16" i="8" s="1"/>
  <c r="W16" i="8" s="1"/>
  <c r="K19" i="8"/>
  <c r="T20" i="8" s="1"/>
  <c r="W20" i="8" s="1"/>
  <c r="V20" i="8"/>
  <c r="K23" i="8"/>
  <c r="T24" i="8" s="1"/>
  <c r="W24" i="8" s="1"/>
  <c r="Q28" i="8"/>
  <c r="V28" i="8" s="1"/>
  <c r="Q32" i="8"/>
  <c r="Q39" i="8" s="1"/>
  <c r="K27" i="8"/>
  <c r="T28" i="8" s="1"/>
  <c r="W28" i="8" s="1"/>
  <c r="K31" i="8"/>
  <c r="M31" i="8" s="1"/>
  <c r="T17" i="8"/>
  <c r="W17" i="8" s="1"/>
  <c r="V29" i="8"/>
  <c r="M34" i="8"/>
  <c r="M18" i="8"/>
  <c r="S18" i="8" s="1"/>
  <c r="V13" i="8"/>
  <c r="V18" i="8"/>
  <c r="M20" i="8"/>
  <c r="T21" i="8"/>
  <c r="V21" i="8"/>
  <c r="M33" i="8"/>
  <c r="M12" i="8"/>
  <c r="M13" i="8"/>
  <c r="X19" i="8"/>
  <c r="M26" i="8"/>
  <c r="V34" i="8"/>
  <c r="X13" i="8"/>
  <c r="M21" i="8"/>
  <c r="X21" i="8"/>
  <c r="X14" i="8"/>
  <c r="X20" i="8"/>
  <c r="X22" i="8"/>
  <c r="X12" i="8"/>
  <c r="X26" i="8"/>
  <c r="X29" i="8"/>
  <c r="X16" i="8"/>
  <c r="X18" i="8"/>
  <c r="X30" i="8"/>
  <c r="X34" i="8"/>
  <c r="T14" i="8"/>
  <c r="W14" i="8" s="1"/>
  <c r="T13" i="8"/>
  <c r="W13" i="8" s="1"/>
  <c r="M14" i="8"/>
  <c r="V22" i="8"/>
  <c r="M24" i="8"/>
  <c r="V25" i="8"/>
  <c r="T26" i="8"/>
  <c r="W26" i="8" s="1"/>
  <c r="T29" i="8"/>
  <c r="W29" i="8" s="1"/>
  <c r="M30" i="8"/>
  <c r="T22" i="8"/>
  <c r="W22" i="8" s="1"/>
  <c r="T25" i="8"/>
  <c r="W25" i="8" s="1"/>
  <c r="M29" i="8"/>
  <c r="S29" i="8" s="1"/>
  <c r="T12" i="8"/>
  <c r="V14" i="8"/>
  <c r="M16" i="8"/>
  <c r="V17" i="8"/>
  <c r="T18" i="8"/>
  <c r="W18" i="8" s="1"/>
  <c r="M22" i="8"/>
  <c r="V30" i="8"/>
  <c r="V33" i="8"/>
  <c r="V15" i="8"/>
  <c r="V19" i="8"/>
  <c r="V23" i="8"/>
  <c r="V27" i="8"/>
  <c r="V31" i="8"/>
  <c r="U36" i="8"/>
  <c r="U37" i="8"/>
  <c r="X28" i="8"/>
  <c r="M27" i="8"/>
  <c r="X23" i="2"/>
  <c r="V31" i="2"/>
  <c r="V28" i="2"/>
  <c r="X13" i="2"/>
  <c r="R36" i="2"/>
  <c r="X16" i="2"/>
  <c r="V32" i="2"/>
  <c r="V24" i="2"/>
  <c r="V20" i="2"/>
  <c r="V12" i="2"/>
  <c r="V27" i="2"/>
  <c r="V13" i="2"/>
  <c r="V21" i="2"/>
  <c r="V19" i="2"/>
  <c r="V33" i="2"/>
  <c r="V17" i="2"/>
  <c r="V25" i="2"/>
  <c r="K27" i="2"/>
  <c r="K19" i="2"/>
  <c r="K21" i="2"/>
  <c r="K28" i="2"/>
  <c r="K34" i="2"/>
  <c r="K26" i="2"/>
  <c r="M26" i="2"/>
  <c r="K18" i="2"/>
  <c r="K20" i="2"/>
  <c r="K13" i="2"/>
  <c r="K16" i="2"/>
  <c r="T16" i="2" s="1"/>
  <c r="W16" i="2" s="1"/>
  <c r="K31" i="2"/>
  <c r="K23" i="2"/>
  <c r="K15" i="2"/>
  <c r="K33" i="2"/>
  <c r="K25" i="2"/>
  <c r="K17" i="2"/>
  <c r="K29" i="2"/>
  <c r="K32" i="2"/>
  <c r="K24" i="2"/>
  <c r="K12" i="2"/>
  <c r="M12" i="2" s="1"/>
  <c r="K30" i="2"/>
  <c r="K22" i="2"/>
  <c r="K14" i="2"/>
  <c r="M14" i="2"/>
  <c r="Q36" i="8" l="1"/>
  <c r="T23" i="8"/>
  <c r="W23" i="8" s="1"/>
  <c r="X40" i="8"/>
  <c r="X39" i="8"/>
  <c r="R39" i="8"/>
  <c r="R40" i="8"/>
  <c r="W30" i="8"/>
  <c r="V40" i="2"/>
  <c r="V39" i="2"/>
  <c r="V37" i="2"/>
  <c r="T34" i="2"/>
  <c r="W34" i="2" s="1"/>
  <c r="T18" i="2"/>
  <c r="W18" i="2" s="1"/>
  <c r="R36" i="8"/>
  <c r="V32" i="8"/>
  <c r="V37" i="8" s="1"/>
  <c r="X36" i="8"/>
  <c r="V24" i="8"/>
  <c r="R37" i="8"/>
  <c r="S26" i="8"/>
  <c r="S27" i="8"/>
  <c r="S25" i="8"/>
  <c r="S13" i="8"/>
  <c r="S17" i="8"/>
  <c r="T31" i="8"/>
  <c r="W31" i="8" s="1"/>
  <c r="S14" i="8"/>
  <c r="Q37" i="8"/>
  <c r="S33" i="8"/>
  <c r="M23" i="8"/>
  <c r="S23" i="8" s="1"/>
  <c r="T15" i="8"/>
  <c r="W15" i="8" s="1"/>
  <c r="S31" i="8"/>
  <c r="M15" i="8"/>
  <c r="S15" i="8" s="1"/>
  <c r="S34" i="8"/>
  <c r="T27" i="8"/>
  <c r="T32" i="8"/>
  <c r="W32" i="8" s="1"/>
  <c r="M19" i="8"/>
  <c r="S19" i="8" s="1"/>
  <c r="T19" i="8"/>
  <c r="W19" i="8" s="1"/>
  <c r="S12" i="8"/>
  <c r="S22" i="8"/>
  <c r="S21" i="8"/>
  <c r="X37" i="8"/>
  <c r="S30" i="8"/>
  <c r="W12" i="8"/>
  <c r="S28" i="8"/>
  <c r="S32" i="8"/>
  <c r="X36" i="2"/>
  <c r="X37" i="2"/>
  <c r="M30" i="2"/>
  <c r="T30" i="2"/>
  <c r="M15" i="2"/>
  <c r="S15" i="2" s="1"/>
  <c r="T15" i="2"/>
  <c r="W15" i="2" s="1"/>
  <c r="M17" i="2"/>
  <c r="T17" i="2"/>
  <c r="W17" i="2" s="1"/>
  <c r="T13" i="2"/>
  <c r="W13" i="2" s="1"/>
  <c r="T14" i="2"/>
  <c r="W14" i="2" s="1"/>
  <c r="M24" i="2"/>
  <c r="T24" i="2"/>
  <c r="W24" i="2" s="1"/>
  <c r="M25" i="2"/>
  <c r="T25" i="2"/>
  <c r="W25" i="2" s="1"/>
  <c r="M31" i="2"/>
  <c r="S31" i="2" s="1"/>
  <c r="T31" i="2"/>
  <c r="W31" i="2" s="1"/>
  <c r="M20" i="2"/>
  <c r="T20" i="2"/>
  <c r="W20" i="2" s="1"/>
  <c r="T26" i="2"/>
  <c r="W26" i="2" s="1"/>
  <c r="M21" i="2"/>
  <c r="T21" i="2"/>
  <c r="W21" i="2" s="1"/>
  <c r="M22" i="2"/>
  <c r="T22" i="2"/>
  <c r="W22" i="2" s="1"/>
  <c r="M32" i="2"/>
  <c r="T32" i="2"/>
  <c r="W32" i="2" s="1"/>
  <c r="M33" i="2"/>
  <c r="T33" i="2"/>
  <c r="W33" i="2" s="1"/>
  <c r="M16" i="2"/>
  <c r="M18" i="2"/>
  <c r="M34" i="2"/>
  <c r="S34" i="2" s="1"/>
  <c r="M13" i="2"/>
  <c r="S13" i="2" s="1"/>
  <c r="M29" i="2"/>
  <c r="T29" i="2"/>
  <c r="W29" i="2" s="1"/>
  <c r="M19" i="2"/>
  <c r="S19" i="2" s="1"/>
  <c r="T19" i="2"/>
  <c r="W19" i="2" s="1"/>
  <c r="M23" i="2"/>
  <c r="T23" i="2"/>
  <c r="W23" i="2" s="1"/>
  <c r="S26" i="2"/>
  <c r="M28" i="2"/>
  <c r="T28" i="2"/>
  <c r="W28" i="2" s="1"/>
  <c r="M27" i="2"/>
  <c r="S27" i="2" s="1"/>
  <c r="T27" i="2"/>
  <c r="W27" i="2" s="1"/>
  <c r="M11" i="2"/>
  <c r="S12" i="2" s="1"/>
  <c r="T12" i="2"/>
  <c r="V36" i="2"/>
  <c r="S33" i="2" l="1"/>
  <c r="S22" i="2"/>
  <c r="W40" i="8"/>
  <c r="W39" i="8"/>
  <c r="V40" i="8"/>
  <c r="S40" i="8"/>
  <c r="S39" i="8"/>
  <c r="W30" i="2"/>
  <c r="T40" i="2"/>
  <c r="T39" i="2"/>
  <c r="T39" i="8"/>
  <c r="T40" i="8"/>
  <c r="V39" i="8"/>
  <c r="S16" i="2"/>
  <c r="S28" i="2"/>
  <c r="S24" i="2"/>
  <c r="S17" i="2"/>
  <c r="S30" i="2"/>
  <c r="V36" i="8"/>
  <c r="S16" i="8"/>
  <c r="S24" i="8"/>
  <c r="T36" i="8"/>
  <c r="W37" i="8"/>
  <c r="T37" i="8"/>
  <c r="S20" i="8"/>
  <c r="S36" i="8" s="1"/>
  <c r="W36" i="8"/>
  <c r="S14" i="2"/>
  <c r="S18" i="2"/>
  <c r="S20" i="2"/>
  <c r="S25" i="2"/>
  <c r="S23" i="2"/>
  <c r="S29" i="2"/>
  <c r="S32" i="2"/>
  <c r="S21" i="2"/>
  <c r="W12" i="2"/>
  <c r="T36" i="2"/>
  <c r="T37" i="2"/>
  <c r="S37" i="2" l="1"/>
  <c r="W40" i="2"/>
  <c r="W39" i="2"/>
  <c r="S36" i="2"/>
  <c r="S40" i="2"/>
  <c r="S39" i="2"/>
  <c r="S37" i="8"/>
  <c r="W37" i="2"/>
  <c r="W3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Wijnand IJzermans</author>
  </authors>
  <commentList>
    <comment ref="J1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Wijnand IJzermans:</t>
        </r>
        <r>
          <rPr>
            <sz val="9"/>
            <color indexed="81"/>
            <rFont val="Tahoma"/>
            <family val="2"/>
          </rPr>
          <t xml:space="preserve">
Based on the figure in the report. This is not percentage of cattle feed-fed, but the percentage of kg of beef that is feed fed</t>
        </r>
      </text>
    </comment>
    <comment ref="K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Wijnand IJzermans:</t>
        </r>
        <r>
          <rPr>
            <sz val="9"/>
            <color indexed="81"/>
            <rFont val="Tahoma"/>
            <family val="2"/>
          </rPr>
          <t xml:space="preserve">
Based on own method</t>
        </r>
      </text>
    </comment>
    <comment ref="L10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Wijnand IJzermans:</t>
        </r>
        <r>
          <rPr>
            <sz val="9"/>
            <color indexed="81"/>
            <rFont val="Tahoma"/>
            <family val="2"/>
          </rPr>
          <t xml:space="preserve">
Have not found human consumption factor yet</t>
        </r>
      </text>
    </comment>
    <comment ref="M10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Wijnand IJzermans:</t>
        </r>
        <r>
          <rPr>
            <sz val="9"/>
            <color indexed="81"/>
            <rFont val="Tahoma"/>
            <family val="2"/>
          </rPr>
          <t xml:space="preserve">
Based on own method</t>
        </r>
      </text>
    </comment>
    <comment ref="N10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Wijnand IJzermans:</t>
        </r>
        <r>
          <rPr>
            <sz val="9"/>
            <color indexed="81"/>
            <rFont val="Tahoma"/>
            <family val="2"/>
          </rPr>
          <t xml:space="preserve">
Based on USDA data</t>
        </r>
      </text>
    </comment>
    <comment ref="R10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Wijnand IJzermans:</t>
        </r>
        <r>
          <rPr>
            <sz val="9"/>
            <color indexed="81"/>
            <rFont val="Tahoma"/>
            <family val="2"/>
          </rPr>
          <t xml:space="preserve">
Based on USDA</t>
        </r>
      </text>
    </comment>
    <comment ref="S10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Wijnand IJzermans:</t>
        </r>
        <r>
          <rPr>
            <sz val="9"/>
            <color indexed="81"/>
            <rFont val="Tahoma"/>
            <family val="2"/>
          </rPr>
          <t xml:space="preserve">
Based on own method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Wijnand IJzermans</author>
  </authors>
  <commentList>
    <comment ref="D10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Wijnand IJzermans:</t>
        </r>
        <r>
          <rPr>
            <sz val="9"/>
            <color indexed="81"/>
            <rFont val="Tahoma"/>
            <family val="2"/>
          </rPr>
          <t xml:space="preserve">
assuming 3000 kcal/kg</t>
        </r>
      </text>
    </comment>
    <comment ref="J10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Wijnand IJzermans:</t>
        </r>
        <r>
          <rPr>
            <sz val="9"/>
            <color indexed="81"/>
            <rFont val="Tahoma"/>
            <family val="2"/>
          </rPr>
          <t xml:space="preserve">
Based on the figure in the report. This is not percentage of cattle feed-fed, but the percentage of kg of beef that is feed fed</t>
        </r>
      </text>
    </comment>
    <comment ref="K10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Wijnand IJzermans:</t>
        </r>
        <r>
          <rPr>
            <sz val="9"/>
            <color indexed="81"/>
            <rFont val="Tahoma"/>
            <family val="2"/>
          </rPr>
          <t xml:space="preserve">
Based on own method</t>
        </r>
      </text>
    </comment>
    <comment ref="L10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Wijnand IJzermans:</t>
        </r>
        <r>
          <rPr>
            <sz val="9"/>
            <color indexed="81"/>
            <rFont val="Tahoma"/>
            <family val="2"/>
          </rPr>
          <t xml:space="preserve">
Have not found human consumption factor yet</t>
        </r>
      </text>
    </comment>
    <comment ref="M10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Wijnand IJzermans:</t>
        </r>
        <r>
          <rPr>
            <sz val="9"/>
            <color indexed="81"/>
            <rFont val="Tahoma"/>
            <family val="2"/>
          </rPr>
          <t xml:space="preserve">
Based on own method</t>
        </r>
      </text>
    </comment>
    <comment ref="N10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Wijnand IJzermans:</t>
        </r>
        <r>
          <rPr>
            <sz val="9"/>
            <color indexed="81"/>
            <rFont val="Tahoma"/>
            <family val="2"/>
          </rPr>
          <t xml:space="preserve">
Based on USDA data</t>
        </r>
      </text>
    </comment>
    <comment ref="O10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Wijnand IJzermans:</t>
        </r>
        <r>
          <rPr>
            <sz val="9"/>
            <color indexed="81"/>
            <rFont val="Tahoma"/>
            <family val="2"/>
          </rPr>
          <t xml:space="preserve">
Based on FAO</t>
        </r>
      </text>
    </comment>
    <comment ref="P10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Wijnand IJzermans:</t>
        </r>
        <r>
          <rPr>
            <sz val="9"/>
            <color indexed="81"/>
            <rFont val="Tahoma"/>
            <family val="2"/>
          </rPr>
          <t xml:space="preserve">
Based on world bank 
</t>
        </r>
      </text>
    </comment>
    <comment ref="Q10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Wijnand IJzermans:</t>
        </r>
        <r>
          <rPr>
            <sz val="9"/>
            <color indexed="81"/>
            <rFont val="Tahoma"/>
            <family val="2"/>
          </rPr>
          <t xml:space="preserve">
based on UN estimates</t>
        </r>
      </text>
    </comment>
    <comment ref="R10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Wijnand IJzermans:</t>
        </r>
        <r>
          <rPr>
            <sz val="9"/>
            <color indexed="81"/>
            <rFont val="Tahoma"/>
            <family val="2"/>
          </rPr>
          <t xml:space="preserve">
Based on USDA</t>
        </r>
      </text>
    </comment>
    <comment ref="S10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Wijnand IJzermans:</t>
        </r>
        <r>
          <rPr>
            <sz val="9"/>
            <color indexed="81"/>
            <rFont val="Tahoma"/>
            <family val="2"/>
          </rPr>
          <t xml:space="preserve">
Based on own method</t>
        </r>
      </text>
    </comment>
  </commentList>
</comments>
</file>

<file path=xl/sharedStrings.xml><?xml version="1.0" encoding="utf-8"?>
<sst xmlns="http://schemas.openxmlformats.org/spreadsheetml/2006/main" count="106" uniqueCount="52">
  <si>
    <t>Year</t>
  </si>
  <si>
    <t>Domestic consumption</t>
  </si>
  <si>
    <t>Local production</t>
  </si>
  <si>
    <t>Population</t>
  </si>
  <si>
    <t>Meat (other) (kg)</t>
  </si>
  <si>
    <t>Mutton &amp; goat (kg)</t>
  </si>
  <si>
    <t>Beef and buffalo (kg)</t>
  </si>
  <si>
    <t>Pigmeat (kg)</t>
  </si>
  <si>
    <t>Poultry (kg)</t>
  </si>
  <si>
    <t>Feed fed ratio</t>
  </si>
  <si>
    <t>Feed data</t>
  </si>
  <si>
    <t>Feed : meat ratio</t>
  </si>
  <si>
    <t>Beef</t>
  </si>
  <si>
    <t>Mutton</t>
  </si>
  <si>
    <t>Pigmeat</t>
  </si>
  <si>
    <t>poultry</t>
  </si>
  <si>
    <t>Meat contribution (t)</t>
  </si>
  <si>
    <t>Sources</t>
  </si>
  <si>
    <t>Meat consumption</t>
  </si>
  <si>
    <t>https://ourworldindata.org/meat-and-seafood-production-consumption#per-capita-trends-in-meat-consumption</t>
  </si>
  <si>
    <t>UN data (medium)</t>
  </si>
  <si>
    <t>Domestic production</t>
  </si>
  <si>
    <t>http://www.fao.org/faostat/en/#data/QC</t>
  </si>
  <si>
    <t>Maize consumption (kg)</t>
  </si>
  <si>
    <t>Human contribution (t)</t>
  </si>
  <si>
    <t>Total consumption (t)</t>
  </si>
  <si>
    <t>Population growth</t>
  </si>
  <si>
    <t>Assumed consumption (t)</t>
  </si>
  <si>
    <t>Assumed method resembles reality sufficiently</t>
  </si>
  <si>
    <t>The average yearly consumption growth has been 2,25%</t>
  </si>
  <si>
    <t>Average yearly population growth has been 2,60%</t>
  </si>
  <si>
    <t>The average long term factor is 0,84 between population and consumption</t>
  </si>
  <si>
    <t>GDP (in current US$)</t>
  </si>
  <si>
    <t>GDP growth</t>
  </si>
  <si>
    <t>Total consumption growth</t>
  </si>
  <si>
    <t>Meat consumption growth</t>
  </si>
  <si>
    <t>factor</t>
  </si>
  <si>
    <t>Population - consumption</t>
  </si>
  <si>
    <t xml:space="preserve">GDP - meat </t>
  </si>
  <si>
    <t>GDP - consumption</t>
  </si>
  <si>
    <t>GDP is not a good indicator, in this case this can be explained by Nigeria's heavy reliance on oil</t>
  </si>
  <si>
    <t>Average</t>
  </si>
  <si>
    <t>Standard deviation</t>
  </si>
  <si>
    <t>Own method has an average growth of 3,52% and a standard deviation of 3%</t>
  </si>
  <si>
    <t>https://www.indexmundi.com/agriculture/?country=ng&amp;commodity=corn&amp;graph=domestic-consumption</t>
  </si>
  <si>
    <t>Conclusions</t>
  </si>
  <si>
    <t>Total production (t)</t>
  </si>
  <si>
    <t>Maize consumption (kcal/day)</t>
  </si>
  <si>
    <t>Maize consumption (kg/year)</t>
  </si>
  <si>
    <t>5 year average</t>
  </si>
  <si>
    <t>5 year standard dev.</t>
  </si>
  <si>
    <t>Standard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</si>
</sst>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#\ ##0;\-#\ ###\ ###\ ##0;0"/>
    <numFmt numFmtId="165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15">
    <xf numFmtId="0" fontId="0" fillId="0" borderId="0" xfId="0"/>
    <xf numFmtId="0" fontId="16" fillId="0" borderId="0" xfId="0" applyFont="1"/>
    <xf numFmtId="9" fontId="0" fillId="0" borderId="0" xfId="1" applyFont="1"/>
    <xf numFmtId="0" fontId="18" fillId="0" borderId="0" xfId="0" applyFont="1"/>
    <xf numFmtId="0" fontId="19" fillId="0" borderId="0" xfId="0" applyFont="1"/>
    <xf numFmtId="2" fontId="0" fillId="0" borderId="0" xfId="0" applyNumberFormat="1"/>
    <xf numFmtId="164" fontId="21" fillId="0" borderId="0" xfId="43" applyNumberFormat="1" applyFont="1" applyAlignment="1">
      <alignment horizontal="right"/>
    </xf>
    <xf numFmtId="165" fontId="0" fillId="0" borderId="0" xfId="0" applyNumberFormat="1"/>
    <xf numFmtId="1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NumberFormat="1" applyFont="1"/>
    <xf numFmtId="2" fontId="0" fillId="0" borderId="0" xfId="1" applyNumberFormat="1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5000000}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'Nigeria data'!$A$35:$BH$35</c:f>
              <c:numCache>
                <c:formatCode>General</c:formatCode>
                <c:ptCount val="60"/>
              </c:numCache>
            </c:numRef>
          </c:xVal>
          <c:yVal>
            <c:numRef>
              <c:f>'Nigeria data'!$A$36:$BH$36</c:f>
              <c:numCache>
                <c:formatCode>General</c:formatCode>
                <c:ptCount val="60"/>
                <c:pt idx="15">
                  <c:v>0</c:v>
                </c:pt>
                <c:pt idx="16" formatCode="0.00%">
                  <c:v>2.5974773679354649E-2</c:v>
                </c:pt>
                <c:pt idx="17" formatCode="0.00%">
                  <c:v>2.2512710155089689E-2</c:v>
                </c:pt>
                <c:pt idx="18" formatCode="0.00%">
                  <c:v>3.193762936981806E-2</c:v>
                </c:pt>
                <c:pt idx="19" formatCode="0.00%">
                  <c:v>4.4434274123186061E-2</c:v>
                </c:pt>
                <c:pt idx="20" formatCode="0.00%">
                  <c:v>0.16635042245321199</c:v>
                </c:pt>
                <c:pt idx="21" formatCode="0.00">
                  <c:v>0.84376039023791172</c:v>
                </c:pt>
                <c:pt idx="22" formatCode="0.00">
                  <c:v>0.15661083808385329</c:v>
                </c:pt>
                <c:pt idx="23" formatCode="0.00">
                  <c:v>-0.25960606598523639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4C-4720-94E1-689E723CD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095128"/>
        <c:axId val="324097424"/>
      </c:scatterChart>
      <c:valAx>
        <c:axId val="324095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24097424"/>
        <c:crosses val="autoZero"/>
        <c:crossBetween val="midCat"/>
      </c:valAx>
      <c:valAx>
        <c:axId val="32409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24095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Consumption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USDA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'Nigeria data'!$A$12:$A$34</c:f>
              <c:numCache>
                <c:formatCode>General</c:formatCode>
                <c:ptCount val="23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</c:numCache>
            </c:numRef>
          </c:xVal>
          <c:yVal>
            <c:numRef>
              <c:f>'Nigeria data'!$N$12:$N$34</c:f>
              <c:numCache>
                <c:formatCode>General</c:formatCode>
                <c:ptCount val="23"/>
                <c:pt idx="0">
                  <c:v>5840000</c:v>
                </c:pt>
                <c:pt idx="1">
                  <c:v>5786000</c:v>
                </c:pt>
                <c:pt idx="2">
                  <c:v>6291000</c:v>
                </c:pt>
                <c:pt idx="3">
                  <c:v>6417000</c:v>
                </c:pt>
                <c:pt idx="4">
                  <c:v>6500000</c:v>
                </c:pt>
                <c:pt idx="5">
                  <c:v>5116000</c:v>
                </c:pt>
                <c:pt idx="6">
                  <c:v>4904000</c:v>
                </c:pt>
                <c:pt idx="7">
                  <c:v>4950000</c:v>
                </c:pt>
                <c:pt idx="8">
                  <c:v>5100000</c:v>
                </c:pt>
                <c:pt idx="9">
                  <c:v>4000000</c:v>
                </c:pt>
                <c:pt idx="10">
                  <c:v>5030000</c:v>
                </c:pt>
                <c:pt idx="11">
                  <c:v>5200000</c:v>
                </c:pt>
                <c:pt idx="12">
                  <c:v>5500000</c:v>
                </c:pt>
                <c:pt idx="13">
                  <c:v>6300000</c:v>
                </c:pt>
                <c:pt idx="14">
                  <c:v>5850000</c:v>
                </c:pt>
                <c:pt idx="15">
                  <c:v>6850000</c:v>
                </c:pt>
                <c:pt idx="16">
                  <c:v>6650000</c:v>
                </c:pt>
                <c:pt idx="17">
                  <c:v>7500000</c:v>
                </c:pt>
                <c:pt idx="18">
                  <c:v>7400000</c:v>
                </c:pt>
                <c:pt idx="19">
                  <c:v>7600000</c:v>
                </c:pt>
                <c:pt idx="20">
                  <c:v>8900000</c:v>
                </c:pt>
                <c:pt idx="21">
                  <c:v>8800000</c:v>
                </c:pt>
                <c:pt idx="22">
                  <c:v>8500000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F8-4F22-A381-5296D57E27D6}"/>
            </c:ext>
          </c:extLst>
        </c:ser>
        <c:ser>
          <c:idx val="1"/>
          <c:order val="1"/>
          <c:tx>
            <c:v>Own method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'Nigeria data'!$A$12:$A$34</c:f>
              <c:numCache>
                <c:formatCode>General</c:formatCode>
                <c:ptCount val="23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</c:numCache>
            </c:numRef>
          </c:xVal>
          <c:yVal>
            <c:numRef>
              <c:f>'Nigeria data'!$M$12:$M$34</c:f>
              <c:numCache>
                <c:formatCode>0</c:formatCode>
                <c:ptCount val="23"/>
                <c:pt idx="0">
                  <c:v>4180844.7142009409</c:v>
                </c:pt>
                <c:pt idx="1">
                  <c:v>4292240.10548627</c:v>
                </c:pt>
                <c:pt idx="2">
                  <c:v>4522912.4181712167</c:v>
                </c:pt>
                <c:pt idx="3">
                  <c:v>4745534.6241673538</c:v>
                </c:pt>
                <c:pt idx="4">
                  <c:v>4893992.6547892569</c:v>
                </c:pt>
                <c:pt idx="5">
                  <c:v>5080979.6926384782</c:v>
                </c:pt>
                <c:pt idx="6">
                  <c:v>5303915.8696189495</c:v>
                </c:pt>
                <c:pt idx="7">
                  <c:v>5464983.2912361808</c:v>
                </c:pt>
                <c:pt idx="8">
                  <c:v>5628022.2045254773</c:v>
                </c:pt>
                <c:pt idx="9">
                  <c:v>5710455.214421289</c:v>
                </c:pt>
                <c:pt idx="10">
                  <c:v>6056631.8499907199</c:v>
                </c:pt>
                <c:pt idx="11">
                  <c:v>6373854.7807252156</c:v>
                </c:pt>
                <c:pt idx="12">
                  <c:v>6299922.1543633332</c:v>
                </c:pt>
                <c:pt idx="13">
                  <c:v>6505366.9337171288</c:v>
                </c:pt>
                <c:pt idx="14">
                  <c:v>6586144.2105903383</c:v>
                </c:pt>
                <c:pt idx="15">
                  <c:v>6564857.1447810447</c:v>
                </c:pt>
                <c:pt idx="16">
                  <c:v>7004025.3915537447</c:v>
                </c:pt>
                <c:pt idx="17">
                  <c:v>7172766.9333597589</c:v>
                </c:pt>
                <c:pt idx="18">
                  <c:v>7373878.0484955795</c:v>
                </c:pt>
                <c:pt idx="19">
                  <c:v>7092448.5474957796</c:v>
                </c:pt>
                <c:pt idx="20">
                  <c:v>7940956.7159012817</c:v>
                </c:pt>
                <c:pt idx="21">
                  <c:v>8140119.5381336585</c:v>
                </c:pt>
                <c:pt idx="22">
                  <c:v>8856426.1851595305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F8-4F22-A381-5296D57E2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455488"/>
        <c:axId val="334454504"/>
      </c:scatterChart>
      <c:valAx>
        <c:axId val="33445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34454504"/>
        <c:crosses val="autoZero"/>
        <c:crossBetween val="midCat"/>
      </c:valAx>
      <c:valAx>
        <c:axId val="334454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34455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'Nigeria data'!$A$35:$BH$35</c:f>
              <c:numCache>
                <c:formatCode>General</c:formatCode>
                <c:ptCount val="60"/>
              </c:numCache>
            </c:numRef>
          </c:xVal>
          <c:yVal>
            <c:numRef>
              <c:f>'Nigeria data'!$A$36:$BH$36</c:f>
              <c:numCache>
                <c:formatCode>General</c:formatCode>
                <c:ptCount val="60"/>
                <c:pt idx="15">
                  <c:v>0</c:v>
                </c:pt>
                <c:pt idx="16" formatCode="0.00%">
                  <c:v>2.5974773679354649E-2</c:v>
                </c:pt>
                <c:pt idx="17" formatCode="0.00%">
                  <c:v>2.2512710155089689E-2</c:v>
                </c:pt>
                <c:pt idx="18" formatCode="0.00%">
                  <c:v>3.193762936981806E-2</c:v>
                </c:pt>
                <c:pt idx="19" formatCode="0.00%">
                  <c:v>4.4434274123186061E-2</c:v>
                </c:pt>
                <c:pt idx="20" formatCode="0.00%">
                  <c:v>0.16635042245321199</c:v>
                </c:pt>
                <c:pt idx="21" formatCode="0.00">
                  <c:v>0.84376039023791172</c:v>
                </c:pt>
                <c:pt idx="22" formatCode="0.00">
                  <c:v>0.15661083808385329</c:v>
                </c:pt>
                <c:pt idx="23" formatCode="0.00">
                  <c:v>-0.25960606598523639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5-4FF7-A43A-27144D8A7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095128"/>
        <c:axId val="324097424"/>
      </c:scatterChart>
      <c:valAx>
        <c:axId val="324095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24097424"/>
        <c:crosses val="autoZero"/>
        <c:crossBetween val="midCat"/>
      </c:valAx>
      <c:valAx>
        <c:axId val="32409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24095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Consumption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USDA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'South Africa data'!$A$11:$A$34</c:f>
              <c:numCache>
                <c:formatCode>General</c:formatCode>
                <c:ptCount val="24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</c:numCache>
            </c:numRef>
          </c:xVal>
          <c:yVal>
            <c:numRef>
              <c:f>'South Africa data'!$N$11:$N$34</c:f>
              <c:numCache>
                <c:formatCode>General</c:formatCode>
                <c:ptCount val="24"/>
                <c:pt idx="0">
                  <c:v>8289000</c:v>
                </c:pt>
                <c:pt idx="1">
                  <c:v>7527000</c:v>
                </c:pt>
                <c:pt idx="2">
                  <c:v>7747000</c:v>
                </c:pt>
                <c:pt idx="3">
                  <c:v>8100000</c:v>
                </c:pt>
                <c:pt idx="4">
                  <c:v>7691000</c:v>
                </c:pt>
                <c:pt idx="5">
                  <c:v>7681000</c:v>
                </c:pt>
                <c:pt idx="6">
                  <c:v>7636000</c:v>
                </c:pt>
                <c:pt idx="7">
                  <c:v>7990000</c:v>
                </c:pt>
                <c:pt idx="8">
                  <c:v>7936000</c:v>
                </c:pt>
                <c:pt idx="9">
                  <c:v>8854000</c:v>
                </c:pt>
                <c:pt idx="10">
                  <c:v>8705000</c:v>
                </c:pt>
                <c:pt idx="11">
                  <c:v>8446000</c:v>
                </c:pt>
                <c:pt idx="12">
                  <c:v>8520000</c:v>
                </c:pt>
                <c:pt idx="13">
                  <c:v>8677000</c:v>
                </c:pt>
                <c:pt idx="14">
                  <c:v>9700000</c:v>
                </c:pt>
                <c:pt idx="15">
                  <c:v>9000000</c:v>
                </c:pt>
                <c:pt idx="16">
                  <c:v>9000000</c:v>
                </c:pt>
                <c:pt idx="17">
                  <c:v>10100000</c:v>
                </c:pt>
                <c:pt idx="18">
                  <c:v>10300000</c:v>
                </c:pt>
                <c:pt idx="19">
                  <c:v>10600000</c:v>
                </c:pt>
                <c:pt idx="20">
                  <c:v>10650000</c:v>
                </c:pt>
                <c:pt idx="21">
                  <c:v>10700000</c:v>
                </c:pt>
                <c:pt idx="22">
                  <c:v>11000000</c:v>
                </c:pt>
                <c:pt idx="23">
                  <c:v>11500000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75-4438-9592-23DB0A0DAD7E}"/>
            </c:ext>
          </c:extLst>
        </c:ser>
        <c:ser>
          <c:idx val="1"/>
          <c:order val="1"/>
          <c:tx>
            <c:v>Own method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'South Africa data'!$A$11:$A$34</c:f>
              <c:numCache>
                <c:formatCode>General</c:formatCode>
                <c:ptCount val="24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</c:numCache>
            </c:numRef>
          </c:xVal>
          <c:yVal>
            <c:numRef>
              <c:f>'South Africa data'!$M$11:$M$34</c:f>
              <c:numCache>
                <c:formatCode>0</c:formatCode>
                <c:ptCount val="24"/>
                <c:pt idx="0">
                  <c:v>7183210.432055776</c:v>
                </c:pt>
                <c:pt idx="1">
                  <c:v>7459366.1083085369</c:v>
                </c:pt>
                <c:pt idx="2">
                  <c:v>7835258.674295336</c:v>
                </c:pt>
                <c:pt idx="3">
                  <c:v>8193520.128099231</c:v>
                </c:pt>
                <c:pt idx="4">
                  <c:v>7855103.587772822</c:v>
                </c:pt>
                <c:pt idx="5">
                  <c:v>7358670.6329504717</c:v>
                </c:pt>
                <c:pt idx="6">
                  <c:v>7447628.963766722</c:v>
                </c:pt>
                <c:pt idx="7">
                  <c:v>7541904.7803948997</c:v>
                </c:pt>
                <c:pt idx="8">
                  <c:v>7665236.6285893284</c:v>
                </c:pt>
                <c:pt idx="9">
                  <c:v>7777057.9142448399</c:v>
                </c:pt>
                <c:pt idx="10">
                  <c:v>8658598.4769893512</c:v>
                </c:pt>
                <c:pt idx="11">
                  <c:v>8336950.0516823679</c:v>
                </c:pt>
                <c:pt idx="12">
                  <c:v>8605501.8552586511</c:v>
                </c:pt>
                <c:pt idx="13">
                  <c:v>8993095.3759548645</c:v>
                </c:pt>
                <c:pt idx="14">
                  <c:v>9148412.38269132</c:v>
                </c:pt>
                <c:pt idx="15">
                  <c:v>9371536.0383511484</c:v>
                </c:pt>
                <c:pt idx="16">
                  <c:v>9553204.7976036593</c:v>
                </c:pt>
                <c:pt idx="17">
                  <c:v>9618561.0248716362</c:v>
                </c:pt>
                <c:pt idx="18">
                  <c:v>9575110.0033753701</c:v>
                </c:pt>
                <c:pt idx="19">
                  <c:v>9569775.713210728</c:v>
                </c:pt>
                <c:pt idx="20">
                  <c:v>10230782.301734641</c:v>
                </c:pt>
                <c:pt idx="21">
                  <c:v>10265162.196046844</c:v>
                </c:pt>
                <c:pt idx="22">
                  <c:v>10448722.238750549</c:v>
                </c:pt>
                <c:pt idx="23">
                  <c:v>11268661.163353499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75-4438-9592-23DB0A0DA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455488"/>
        <c:axId val="334454504"/>
      </c:scatterChart>
      <c:valAx>
        <c:axId val="33445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34454504"/>
        <c:crosses val="autoZero"/>
        <c:crossBetween val="midCat"/>
      </c:valAx>
      <c:valAx>
        <c:axId val="334454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34455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533400</xdr:colOff>
      <xdr:row>35</xdr:row>
      <xdr:rowOff>166687</xdr:rowOff>
    </xdr:from>
    <xdr:to>
      <xdr:col>49</xdr:col>
      <xdr:colOff>228600</xdr:colOff>
      <xdr:row>50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AE990E-446D-4C3E-8B83-1B5BA587F7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36</xdr:row>
      <xdr:rowOff>4762</xdr:rowOff>
    </xdr:from>
    <xdr:to>
      <xdr:col>6</xdr:col>
      <xdr:colOff>1123950</xdr:colOff>
      <xdr:row>53</xdr:row>
      <xdr:rowOff>160972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3D528A0-5C6B-4222-9DCF-9C85D1CDA8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533400</xdr:colOff>
      <xdr:row>35</xdr:row>
      <xdr:rowOff>166687</xdr:rowOff>
    </xdr:from>
    <xdr:to>
      <xdr:col>49</xdr:col>
      <xdr:colOff>228600</xdr:colOff>
      <xdr:row>50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58C4EC-872B-4B34-9B29-3AAAB62231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36</xdr:row>
      <xdr:rowOff>4762</xdr:rowOff>
    </xdr:from>
    <xdr:to>
      <xdr:col>6</xdr:col>
      <xdr:colOff>1123950</xdr:colOff>
      <xdr:row>53</xdr:row>
      <xdr:rowOff>160972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E4F508-2D0F-4AA5-8895-0C83579863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9"/>
  <sheetViews>
    <sheetView topLeftCell="M7" workbookViewId="0">
      <selection activeCell="T46" sqref="T46"/>
    </sheetView>
  </sheetViews>
  <sheetFormatPr defaultRowHeight="15" x14ac:dyDescent="0.25"/>
  <cols>
    <col min="1" max="1" width="5" bestFit="1" customWidth="1"/>
    <col min="2" max="2" width="15.7109375" bestFit="1" customWidth="1"/>
    <col min="3" max="3" width="11.28515625" bestFit="1" customWidth="1"/>
    <col min="4" max="4" width="22.5703125" bestFit="1" customWidth="1"/>
    <col min="5" max="5" width="16.28515625" bestFit="1" customWidth="1"/>
    <col min="6" max="6" width="17.85546875" bestFit="1" customWidth="1"/>
    <col min="7" max="7" width="21.7109375" bestFit="1" customWidth="1"/>
    <col min="8" max="8" width="14.85546875" customWidth="1"/>
    <col min="9" max="9" width="11.28515625" bestFit="1" customWidth="1"/>
    <col min="10" max="10" width="11.28515625" customWidth="1"/>
    <col min="11" max="11" width="19.85546875" bestFit="1" customWidth="1"/>
    <col min="12" max="12" width="21.7109375" bestFit="1" customWidth="1"/>
    <col min="13" max="13" width="24.140625" bestFit="1" customWidth="1"/>
    <col min="14" max="15" width="20.28515625" customWidth="1"/>
    <col min="16" max="16" width="19.140625" bestFit="1" customWidth="1"/>
    <col min="17" max="17" width="17.7109375" bestFit="1" customWidth="1"/>
    <col min="18" max="18" width="24.5703125" bestFit="1" customWidth="1"/>
    <col min="19" max="19" width="19.85546875" customWidth="1"/>
    <col min="20" max="20" width="24.7109375" bestFit="1" customWidth="1"/>
    <col min="21" max="21" width="11.42578125" bestFit="1" customWidth="1"/>
    <col min="22" max="22" width="25.5703125" bestFit="1" customWidth="1"/>
    <col min="23" max="23" width="12.28515625" bestFit="1" customWidth="1"/>
    <col min="24" max="24" width="16.140625" bestFit="1" customWidth="1"/>
  </cols>
  <sheetData>
    <row r="1" spans="1:24" x14ac:dyDescent="0.25">
      <c r="A1" s="1" t="s">
        <v>10</v>
      </c>
      <c r="E1" s="1" t="s">
        <v>17</v>
      </c>
      <c r="N1" t="s">
        <v>45</v>
      </c>
    </row>
    <row r="2" spans="1:24" x14ac:dyDescent="0.25">
      <c r="A2" s="4" t="s">
        <v>11</v>
      </c>
      <c r="E2" t="s">
        <v>18</v>
      </c>
      <c r="F2" s="3" t="s">
        <v>19</v>
      </c>
      <c r="N2" t="s">
        <v>28</v>
      </c>
    </row>
    <row r="3" spans="1:24" x14ac:dyDescent="0.25">
      <c r="A3" s="3" t="s">
        <v>12</v>
      </c>
      <c r="C3">
        <v>8.75</v>
      </c>
      <c r="E3" t="s">
        <v>3</v>
      </c>
      <c r="F3" s="3" t="s">
        <v>20</v>
      </c>
      <c r="N3" t="s">
        <v>30</v>
      </c>
    </row>
    <row r="4" spans="1:24" x14ac:dyDescent="0.25">
      <c r="A4" s="3" t="s">
        <v>13</v>
      </c>
      <c r="C4">
        <v>5.25</v>
      </c>
      <c r="E4" t="s">
        <v>21</v>
      </c>
      <c r="F4" s="3" t="s">
        <v>22</v>
      </c>
      <c r="N4" t="s">
        <v>29</v>
      </c>
    </row>
    <row r="5" spans="1:24" x14ac:dyDescent="0.25">
      <c r="A5" s="3" t="s">
        <v>14</v>
      </c>
      <c r="C5">
        <v>2.2400000000000002</v>
      </c>
      <c r="E5" t="s">
        <v>1</v>
      </c>
      <c r="F5" s="3" t="s">
        <v>44</v>
      </c>
      <c r="N5" t="s">
        <v>31</v>
      </c>
    </row>
    <row r="6" spans="1:24" x14ac:dyDescent="0.25">
      <c r="A6" s="3" t="s">
        <v>15</v>
      </c>
      <c r="C6">
        <v>0.81</v>
      </c>
      <c r="N6" t="s">
        <v>40</v>
      </c>
    </row>
    <row r="7" spans="1:24" x14ac:dyDescent="0.25">
      <c r="N7" t="s">
        <v>43</v>
      </c>
    </row>
    <row r="10" spans="1:24" x14ac:dyDescent="0.25">
      <c r="A10" t="s">
        <v>0</v>
      </c>
      <c r="B10" t="s">
        <v>2</v>
      </c>
      <c r="C10" t="s">
        <v>3</v>
      </c>
      <c r="D10" t="s">
        <v>23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16</v>
      </c>
      <c r="L10" t="s">
        <v>24</v>
      </c>
      <c r="M10" t="s">
        <v>27</v>
      </c>
      <c r="N10" t="s">
        <v>25</v>
      </c>
      <c r="O10" t="s">
        <v>46</v>
      </c>
      <c r="P10" t="s">
        <v>32</v>
      </c>
      <c r="Q10" t="s">
        <v>26</v>
      </c>
      <c r="R10" t="s">
        <v>34</v>
      </c>
      <c r="S10" t="s">
        <v>34</v>
      </c>
      <c r="T10" t="s">
        <v>35</v>
      </c>
      <c r="U10" t="s">
        <v>33</v>
      </c>
      <c r="V10" s="11" t="s">
        <v>37</v>
      </c>
      <c r="W10" s="11" t="s">
        <v>38</v>
      </c>
      <c r="X10" s="11" t="s">
        <v>39</v>
      </c>
    </row>
    <row r="11" spans="1:24" x14ac:dyDescent="0.25">
      <c r="A11">
        <v>1990</v>
      </c>
      <c r="B11">
        <v>5768000</v>
      </c>
      <c r="C11" s="6">
        <v>95269988</v>
      </c>
      <c r="D11">
        <v>32.86</v>
      </c>
      <c r="E11">
        <v>0.98</v>
      </c>
      <c r="F11">
        <v>1.72</v>
      </c>
      <c r="G11">
        <v>2.14</v>
      </c>
      <c r="H11">
        <v>1.1200000000000001</v>
      </c>
      <c r="I11">
        <v>1.82</v>
      </c>
      <c r="J11">
        <v>0.40500000000000003</v>
      </c>
      <c r="K11" s="8">
        <f t="shared" ref="K11:K34" si="0">C11*J11*($F11*$C$4+$G11*$C$3+$H11*$C$5+$I11*$C$6)/1000</f>
        <v>1224589.9460533201</v>
      </c>
      <c r="L11" s="8">
        <f t="shared" ref="L11:L34" si="1">C11*D11/1000</f>
        <v>3130571.8056799998</v>
      </c>
      <c r="M11" s="8">
        <f t="shared" ref="M11:M34" si="2">L11+K11</f>
        <v>4355161.7517333198</v>
      </c>
      <c r="N11">
        <v>5810000</v>
      </c>
      <c r="O11">
        <v>5768000</v>
      </c>
      <c r="P11">
        <v>30757075595.368145</v>
      </c>
      <c r="Q11" s="9"/>
      <c r="R11" s="9"/>
      <c r="S11" s="9"/>
      <c r="T11" s="9"/>
      <c r="U11" s="9"/>
      <c r="V11" s="12" t="s">
        <v>36</v>
      </c>
      <c r="W11" s="11" t="s">
        <v>36</v>
      </c>
      <c r="X11" s="11" t="s">
        <v>36</v>
      </c>
    </row>
    <row r="12" spans="1:24" x14ac:dyDescent="0.25">
      <c r="A12">
        <v>1991</v>
      </c>
      <c r="B12">
        <v>5810000</v>
      </c>
      <c r="C12" s="6">
        <v>97726323</v>
      </c>
      <c r="D12">
        <v>30</v>
      </c>
      <c r="E12">
        <v>0.97</v>
      </c>
      <c r="F12">
        <v>1.74</v>
      </c>
      <c r="G12">
        <v>2.1</v>
      </c>
      <c r="H12">
        <v>1.0900000000000001</v>
      </c>
      <c r="I12">
        <v>1.68</v>
      </c>
      <c r="J12">
        <v>0.4081818181818182</v>
      </c>
      <c r="K12" s="8">
        <f t="shared" si="0"/>
        <v>1249055.0242009407</v>
      </c>
      <c r="L12" s="8">
        <f t="shared" si="1"/>
        <v>2931789.69</v>
      </c>
      <c r="M12" s="8">
        <f t="shared" si="2"/>
        <v>4180844.7142009409</v>
      </c>
      <c r="N12">
        <v>5840000</v>
      </c>
      <c r="O12">
        <v>5810000</v>
      </c>
      <c r="P12">
        <v>27392886872.554733</v>
      </c>
      <c r="Q12" s="9">
        <f t="shared" ref="Q12:Q34" si="3">C12/C11 - 1</f>
        <v>2.5782883482676544E-2</v>
      </c>
      <c r="R12" s="9">
        <f t="shared" ref="R12:R34" si="4">N12/N11-1</f>
        <v>5.1635111876076056E-3</v>
      </c>
      <c r="S12" s="9">
        <f>M12/M11-1</f>
        <v>-4.0025387682329439E-2</v>
      </c>
      <c r="T12" s="9">
        <f>K12/K11-1</f>
        <v>1.997817981967609E-2</v>
      </c>
      <c r="U12" s="9">
        <f>P12/P11-1</f>
        <v>-0.10937934305171848</v>
      </c>
      <c r="V12" s="5">
        <f t="shared" ref="V12:V34" si="5">R12/Q12</f>
        <v>0.20026895715822304</v>
      </c>
      <c r="W12" s="5">
        <f>T12/U12</f>
        <v>-0.18265039140187272</v>
      </c>
      <c r="X12" s="5">
        <f>R12/U12</f>
        <v>-4.7207370638221079E-2</v>
      </c>
    </row>
    <row r="13" spans="1:24" x14ac:dyDescent="0.25">
      <c r="A13">
        <v>1992</v>
      </c>
      <c r="B13">
        <v>5840000</v>
      </c>
      <c r="C13" s="6">
        <v>100221563</v>
      </c>
      <c r="D13">
        <v>30</v>
      </c>
      <c r="E13">
        <v>0.96</v>
      </c>
      <c r="F13">
        <v>1.73</v>
      </c>
      <c r="G13">
        <v>2.09</v>
      </c>
      <c r="H13">
        <v>1.1200000000000001</v>
      </c>
      <c r="I13">
        <v>1.61</v>
      </c>
      <c r="J13">
        <v>0.41136363636363638</v>
      </c>
      <c r="K13" s="8">
        <f t="shared" si="0"/>
        <v>1285593.2154862699</v>
      </c>
      <c r="L13" s="8">
        <f t="shared" si="1"/>
        <v>3006646.89</v>
      </c>
      <c r="M13" s="8">
        <f t="shared" si="2"/>
        <v>4292240.10548627</v>
      </c>
      <c r="N13">
        <v>5786000</v>
      </c>
      <c r="O13">
        <v>5840000</v>
      </c>
      <c r="P13">
        <v>29300903643.058353</v>
      </c>
      <c r="Q13" s="9">
        <f t="shared" si="3"/>
        <v>2.5532936504732762E-2</v>
      </c>
      <c r="R13" s="9">
        <f t="shared" si="4"/>
        <v>-9.2465753424657571E-3</v>
      </c>
      <c r="S13" s="9">
        <f t="shared" ref="S13:S34" si="6">M13/M12-1</f>
        <v>2.6644230747665976E-2</v>
      </c>
      <c r="T13" s="9">
        <f t="shared" ref="T13:T34" si="7">K13/K12-1</f>
        <v>2.9252667478523398E-2</v>
      </c>
      <c r="U13" s="9">
        <f t="shared" ref="U13:U34" si="8">P13/P12-1</f>
        <v>6.9653730889360332E-2</v>
      </c>
      <c r="V13" s="5">
        <f t="shared" si="5"/>
        <v>-0.36214304378001411</v>
      </c>
      <c r="W13" s="5">
        <f t="shared" ref="W13:W34" si="9">T13/U13</f>
        <v>0.41997272945779518</v>
      </c>
      <c r="X13" s="5">
        <f t="shared" ref="X13:X34" si="10">R13/U13</f>
        <v>-0.13275061112165321</v>
      </c>
    </row>
    <row r="14" spans="1:24" x14ac:dyDescent="0.25">
      <c r="A14">
        <v>1993</v>
      </c>
      <c r="B14">
        <v>6290000</v>
      </c>
      <c r="C14" s="6">
        <v>102761737</v>
      </c>
      <c r="D14">
        <v>30</v>
      </c>
      <c r="E14">
        <v>1.0900000000000001</v>
      </c>
      <c r="F14">
        <v>1.76</v>
      </c>
      <c r="G14">
        <v>2.37</v>
      </c>
      <c r="H14">
        <v>1.1299999999999999</v>
      </c>
      <c r="I14">
        <v>1.6</v>
      </c>
      <c r="J14">
        <v>0.41454545454545455</v>
      </c>
      <c r="K14" s="8">
        <f t="shared" si="0"/>
        <v>1440060.3081712166</v>
      </c>
      <c r="L14" s="8">
        <f t="shared" si="1"/>
        <v>3082852.11</v>
      </c>
      <c r="M14" s="8">
        <f t="shared" si="2"/>
        <v>4522912.4181712167</v>
      </c>
      <c r="N14">
        <v>6291000</v>
      </c>
      <c r="O14">
        <v>6290000</v>
      </c>
      <c r="P14">
        <v>15789003752.759382</v>
      </c>
      <c r="Q14" s="9">
        <f t="shared" si="3"/>
        <v>2.5345583564686525E-2</v>
      </c>
      <c r="R14" s="9">
        <f t="shared" si="4"/>
        <v>8.7279640511579659E-2</v>
      </c>
      <c r="S14" s="9">
        <f t="shared" si="6"/>
        <v>5.3741707596950405E-2</v>
      </c>
      <c r="T14" s="9">
        <f t="shared" si="7"/>
        <v>0.12015238632581005</v>
      </c>
      <c r="U14" s="9">
        <f t="shared" si="8"/>
        <v>-0.46114277071110266</v>
      </c>
      <c r="V14" s="5">
        <f t="shared" si="5"/>
        <v>3.4435837821143944</v>
      </c>
      <c r="W14" s="5">
        <f t="shared" si="9"/>
        <v>-0.26055355078109482</v>
      </c>
      <c r="X14" s="5">
        <f t="shared" si="10"/>
        <v>-0.18926815306459335</v>
      </c>
    </row>
    <row r="15" spans="1:24" x14ac:dyDescent="0.25">
      <c r="A15">
        <v>1994</v>
      </c>
      <c r="B15">
        <v>6902000</v>
      </c>
      <c r="C15" s="6">
        <v>105355783</v>
      </c>
      <c r="D15">
        <v>30</v>
      </c>
      <c r="E15">
        <v>1.1499999999999999</v>
      </c>
      <c r="F15">
        <v>1.94</v>
      </c>
      <c r="G15">
        <v>2.5099999999999998</v>
      </c>
      <c r="H15">
        <v>1.1499999999999999</v>
      </c>
      <c r="I15">
        <v>1.59</v>
      </c>
      <c r="J15">
        <v>0.41772727272727272</v>
      </c>
      <c r="K15" s="8">
        <f t="shared" si="0"/>
        <v>1584861.1341673536</v>
      </c>
      <c r="L15" s="8">
        <f t="shared" si="1"/>
        <v>3160673.49</v>
      </c>
      <c r="M15" s="8">
        <f t="shared" si="2"/>
        <v>4745534.6241673538</v>
      </c>
      <c r="N15">
        <v>6417000</v>
      </c>
      <c r="O15">
        <v>6902000</v>
      </c>
      <c r="P15">
        <v>18086400535.57766</v>
      </c>
      <c r="Q15" s="9">
        <f t="shared" si="3"/>
        <v>2.5243306270698707E-2</v>
      </c>
      <c r="R15" s="9">
        <f t="shared" si="4"/>
        <v>2.002861230329045E-2</v>
      </c>
      <c r="S15" s="9">
        <f t="shared" si="6"/>
        <v>4.9220985376973392E-2</v>
      </c>
      <c r="T15" s="9">
        <f t="shared" si="7"/>
        <v>0.10055191798184104</v>
      </c>
      <c r="U15" s="9">
        <f t="shared" si="8"/>
        <v>0.14550612684582909</v>
      </c>
      <c r="V15" s="5">
        <f t="shared" si="5"/>
        <v>0.793422703369834</v>
      </c>
      <c r="W15" s="5">
        <f t="shared" si="9"/>
        <v>0.6910493747688079</v>
      </c>
      <c r="X15" s="5">
        <f t="shared" si="10"/>
        <v>0.13764789660377499</v>
      </c>
    </row>
    <row r="16" spans="1:24" x14ac:dyDescent="0.25">
      <c r="A16">
        <v>1995</v>
      </c>
      <c r="B16">
        <v>6931000</v>
      </c>
      <c r="C16" s="6">
        <v>108011465</v>
      </c>
      <c r="D16">
        <v>30</v>
      </c>
      <c r="E16">
        <v>1.1299999999999999</v>
      </c>
      <c r="F16">
        <v>2.0499999999999998</v>
      </c>
      <c r="G16">
        <v>2.46</v>
      </c>
      <c r="H16">
        <v>1.26</v>
      </c>
      <c r="I16">
        <v>1.56</v>
      </c>
      <c r="J16">
        <v>0.4209090909090909</v>
      </c>
      <c r="K16" s="8">
        <f t="shared" si="0"/>
        <v>1653648.7047892564</v>
      </c>
      <c r="L16" s="8">
        <f t="shared" si="1"/>
        <v>3240343.95</v>
      </c>
      <c r="M16" s="8">
        <f t="shared" si="2"/>
        <v>4893992.6547892569</v>
      </c>
      <c r="N16">
        <v>6500000</v>
      </c>
      <c r="O16">
        <v>6931000</v>
      </c>
      <c r="P16">
        <v>28546958641.273453</v>
      </c>
      <c r="Q16" s="9">
        <f t="shared" si="3"/>
        <v>2.520679856747865E-2</v>
      </c>
      <c r="R16" s="9">
        <f t="shared" si="4"/>
        <v>1.2934393018544599E-2</v>
      </c>
      <c r="S16" s="9">
        <f t="shared" si="6"/>
        <v>3.1283731418976002E-2</v>
      </c>
      <c r="T16" s="9">
        <f t="shared" si="7"/>
        <v>4.3402900821365664E-2</v>
      </c>
      <c r="U16" s="9">
        <f t="shared" si="8"/>
        <v>0.57836594324663371</v>
      </c>
      <c r="V16" s="5">
        <f t="shared" si="5"/>
        <v>0.51313112944189254</v>
      </c>
      <c r="W16" s="5">
        <f t="shared" si="9"/>
        <v>7.5044012062199308E-2</v>
      </c>
      <c r="X16" s="5">
        <f t="shared" si="10"/>
        <v>2.2363683701598868E-2</v>
      </c>
    </row>
    <row r="17" spans="1:24" x14ac:dyDescent="0.25">
      <c r="A17">
        <v>1996</v>
      </c>
      <c r="B17">
        <v>5667000</v>
      </c>
      <c r="C17" s="6">
        <v>110732904</v>
      </c>
      <c r="D17">
        <v>30</v>
      </c>
      <c r="E17">
        <v>1.1599999999999999</v>
      </c>
      <c r="F17">
        <v>2.14</v>
      </c>
      <c r="G17">
        <v>2.5299999999999998</v>
      </c>
      <c r="H17">
        <v>1.27</v>
      </c>
      <c r="I17">
        <v>1.53</v>
      </c>
      <c r="J17">
        <v>0.42409090909090907</v>
      </c>
      <c r="K17" s="8">
        <f t="shared" si="0"/>
        <v>1758992.5726384779</v>
      </c>
      <c r="L17" s="8">
        <f t="shared" si="1"/>
        <v>3321987.12</v>
      </c>
      <c r="M17" s="8">
        <f t="shared" si="2"/>
        <v>5080979.6926384782</v>
      </c>
      <c r="N17">
        <v>5116000</v>
      </c>
      <c r="O17">
        <v>5667000</v>
      </c>
      <c r="P17">
        <v>34987951375</v>
      </c>
      <c r="Q17" s="9">
        <f t="shared" si="3"/>
        <v>2.5195834534787576E-2</v>
      </c>
      <c r="R17" s="9">
        <f t="shared" si="4"/>
        <v>-0.21292307692307688</v>
      </c>
      <c r="S17" s="9">
        <f t="shared" si="6"/>
        <v>3.820746189029034E-2</v>
      </c>
      <c r="T17" s="9">
        <f t="shared" si="7"/>
        <v>6.3703897656211428E-2</v>
      </c>
      <c r="U17" s="9">
        <f t="shared" si="8"/>
        <v>0.22562798421594721</v>
      </c>
      <c r="V17" s="5">
        <f t="shared" si="5"/>
        <v>-8.4507253224375898</v>
      </c>
      <c r="W17" s="5">
        <f t="shared" si="9"/>
        <v>0.2823404103776454</v>
      </c>
      <c r="X17" s="5">
        <f t="shared" si="10"/>
        <v>-0.9436909063518002</v>
      </c>
    </row>
    <row r="18" spans="1:24" x14ac:dyDescent="0.25">
      <c r="A18">
        <v>1997</v>
      </c>
      <c r="B18">
        <v>5254000</v>
      </c>
      <c r="C18" s="6">
        <v>113522705</v>
      </c>
      <c r="D18">
        <v>30</v>
      </c>
      <c r="E18">
        <v>1.19</v>
      </c>
      <c r="F18">
        <v>2.36</v>
      </c>
      <c r="G18">
        <v>2.59</v>
      </c>
      <c r="H18">
        <v>1.28</v>
      </c>
      <c r="I18">
        <v>1.5</v>
      </c>
      <c r="J18">
        <v>0.42727272727272725</v>
      </c>
      <c r="K18" s="8">
        <f t="shared" si="0"/>
        <v>1898234.7196189498</v>
      </c>
      <c r="L18" s="8">
        <f t="shared" si="1"/>
        <v>3405681.15</v>
      </c>
      <c r="M18" s="8">
        <f t="shared" si="2"/>
        <v>5303915.8696189495</v>
      </c>
      <c r="N18">
        <v>4904000</v>
      </c>
      <c r="O18">
        <v>5254000</v>
      </c>
      <c r="P18">
        <v>35822342617.697807</v>
      </c>
      <c r="Q18" s="9">
        <f t="shared" si="3"/>
        <v>2.5193965833317344E-2</v>
      </c>
      <c r="R18" s="9">
        <f t="shared" si="4"/>
        <v>-4.1438623924941353E-2</v>
      </c>
      <c r="S18" s="9">
        <f t="shared" si="6"/>
        <v>4.3876612477603549E-2</v>
      </c>
      <c r="T18" s="9">
        <f t="shared" si="7"/>
        <v>7.916016767007128E-2</v>
      </c>
      <c r="U18" s="9">
        <f t="shared" si="8"/>
        <v>2.3847959366206428E-2</v>
      </c>
      <c r="V18" s="5">
        <f t="shared" si="5"/>
        <v>-1.6447836834858898</v>
      </c>
      <c r="W18" s="5">
        <f t="shared" si="9"/>
        <v>3.3193686073721094</v>
      </c>
      <c r="X18" s="5">
        <f t="shared" si="10"/>
        <v>-1.7376171809342162</v>
      </c>
    </row>
    <row r="19" spans="1:24" x14ac:dyDescent="0.25">
      <c r="A19">
        <v>1998</v>
      </c>
      <c r="B19">
        <v>5127000</v>
      </c>
      <c r="C19" s="6">
        <v>116385750</v>
      </c>
      <c r="D19">
        <v>30</v>
      </c>
      <c r="E19">
        <v>1.17</v>
      </c>
      <c r="F19">
        <v>2.48</v>
      </c>
      <c r="G19">
        <v>2.5499999999999998</v>
      </c>
      <c r="H19">
        <v>1.28</v>
      </c>
      <c r="I19">
        <v>1.47</v>
      </c>
      <c r="J19">
        <v>0.43045454545454542</v>
      </c>
      <c r="K19" s="8">
        <f t="shared" si="0"/>
        <v>1973410.7912361813</v>
      </c>
      <c r="L19" s="8">
        <f t="shared" si="1"/>
        <v>3491572.5</v>
      </c>
      <c r="M19" s="8">
        <f t="shared" si="2"/>
        <v>5464983.2912361808</v>
      </c>
      <c r="N19">
        <v>4950000</v>
      </c>
      <c r="O19">
        <v>5127000</v>
      </c>
      <c r="P19">
        <v>32004613750</v>
      </c>
      <c r="Q19" s="9">
        <f t="shared" si="3"/>
        <v>2.5220020964088263E-2</v>
      </c>
      <c r="R19" s="9">
        <f t="shared" si="4"/>
        <v>9.3800978792821788E-3</v>
      </c>
      <c r="S19" s="9">
        <f t="shared" si="6"/>
        <v>3.0367642620395374E-2</v>
      </c>
      <c r="T19" s="9">
        <f t="shared" si="7"/>
        <v>3.9603148567592505E-2</v>
      </c>
      <c r="U19" s="9">
        <f t="shared" si="8"/>
        <v>-0.10657395884019272</v>
      </c>
      <c r="V19" s="5">
        <f t="shared" si="5"/>
        <v>0.37193061388167969</v>
      </c>
      <c r="W19" s="5">
        <f t="shared" si="9"/>
        <v>-0.37160249087656855</v>
      </c>
      <c r="X19" s="5">
        <f t="shared" si="10"/>
        <v>-8.801491453787133E-2</v>
      </c>
    </row>
    <row r="20" spans="1:24" x14ac:dyDescent="0.25">
      <c r="A20">
        <v>1999</v>
      </c>
      <c r="B20">
        <v>5476000</v>
      </c>
      <c r="C20" s="6">
        <v>119327073</v>
      </c>
      <c r="D20">
        <v>30</v>
      </c>
      <c r="E20">
        <v>1.1399999999999999</v>
      </c>
      <c r="F20">
        <v>2.6</v>
      </c>
      <c r="G20">
        <v>2.4900000000000002</v>
      </c>
      <c r="H20">
        <v>1.33</v>
      </c>
      <c r="I20">
        <v>1.44</v>
      </c>
      <c r="J20">
        <v>0.4336363636363636</v>
      </c>
      <c r="K20" s="8">
        <f t="shared" si="0"/>
        <v>2048210.0145254773</v>
      </c>
      <c r="L20" s="8">
        <f t="shared" si="1"/>
        <v>3579812.19</v>
      </c>
      <c r="M20" s="8">
        <f t="shared" si="2"/>
        <v>5628022.2045254773</v>
      </c>
      <c r="N20">
        <v>5100000</v>
      </c>
      <c r="O20">
        <v>5476000</v>
      </c>
      <c r="P20">
        <v>35870792987.943222</v>
      </c>
      <c r="Q20" s="9">
        <f t="shared" si="3"/>
        <v>2.527219182760776E-2</v>
      </c>
      <c r="R20" s="9">
        <f t="shared" si="4"/>
        <v>3.0303030303030276E-2</v>
      </c>
      <c r="S20" s="9">
        <f t="shared" si="6"/>
        <v>2.9833378182647197E-2</v>
      </c>
      <c r="T20" s="9">
        <f t="shared" si="7"/>
        <v>3.7903524000920452E-2</v>
      </c>
      <c r="U20" s="9">
        <f t="shared" si="8"/>
        <v>0.12080068418083068</v>
      </c>
      <c r="V20" s="5">
        <f t="shared" si="5"/>
        <v>1.1990661716142383</v>
      </c>
      <c r="W20" s="5">
        <f t="shared" si="9"/>
        <v>0.3137691169379585</v>
      </c>
      <c r="X20" s="5">
        <f t="shared" si="10"/>
        <v>0.25085147909980904</v>
      </c>
    </row>
    <row r="21" spans="1:24" x14ac:dyDescent="0.25">
      <c r="A21">
        <v>2000</v>
      </c>
      <c r="B21">
        <v>4107000</v>
      </c>
      <c r="C21" s="6">
        <v>122352009</v>
      </c>
      <c r="D21">
        <v>30</v>
      </c>
      <c r="E21">
        <v>0.98</v>
      </c>
      <c r="F21">
        <v>2.74</v>
      </c>
      <c r="G21">
        <v>2.27</v>
      </c>
      <c r="H21">
        <v>1.28</v>
      </c>
      <c r="I21">
        <v>1.3</v>
      </c>
      <c r="J21">
        <v>0.43681818181818177</v>
      </c>
      <c r="K21" s="8">
        <f t="shared" si="0"/>
        <v>2039894.9444212895</v>
      </c>
      <c r="L21" s="8">
        <f t="shared" si="1"/>
        <v>3670560.27</v>
      </c>
      <c r="M21" s="8">
        <f t="shared" si="2"/>
        <v>5710455.214421289</v>
      </c>
      <c r="N21">
        <v>4000000</v>
      </c>
      <c r="O21">
        <v>4107000</v>
      </c>
      <c r="P21">
        <v>46386011231.369957</v>
      </c>
      <c r="Q21" s="9">
        <f t="shared" si="3"/>
        <v>2.5349955579652805E-2</v>
      </c>
      <c r="R21" s="9">
        <f t="shared" si="4"/>
        <v>-0.21568627450980393</v>
      </c>
      <c r="S21" s="9">
        <f t="shared" si="6"/>
        <v>1.4646887823137611E-2</v>
      </c>
      <c r="T21" s="9">
        <f t="shared" si="7"/>
        <v>-4.0596765200927587E-3</v>
      </c>
      <c r="U21" s="9">
        <f t="shared" si="8"/>
        <v>0.2931415050389623</v>
      </c>
      <c r="V21" s="5">
        <f t="shared" si="5"/>
        <v>-8.5083492092161688</v>
      </c>
      <c r="W21" s="5">
        <f t="shared" si="9"/>
        <v>-1.3848862922202623E-2</v>
      </c>
      <c r="X21" s="5">
        <f t="shared" si="10"/>
        <v>-0.73577528532213965</v>
      </c>
    </row>
    <row r="22" spans="1:24" x14ac:dyDescent="0.25">
      <c r="A22">
        <v>2001</v>
      </c>
      <c r="B22">
        <v>4596000</v>
      </c>
      <c r="C22" s="6">
        <v>125463434</v>
      </c>
      <c r="D22">
        <v>30</v>
      </c>
      <c r="E22">
        <v>0.98</v>
      </c>
      <c r="F22">
        <v>2.91</v>
      </c>
      <c r="G22">
        <v>2.5299999999999998</v>
      </c>
      <c r="H22">
        <v>1.31</v>
      </c>
      <c r="I22">
        <v>1.46</v>
      </c>
      <c r="J22">
        <v>0.43999999999999995</v>
      </c>
      <c r="K22" s="8">
        <f t="shared" si="0"/>
        <v>2292728.8299907199</v>
      </c>
      <c r="L22" s="8">
        <f t="shared" si="1"/>
        <v>3763903.02</v>
      </c>
      <c r="M22" s="8">
        <f t="shared" si="2"/>
        <v>6056631.8499907199</v>
      </c>
      <c r="N22">
        <v>5030000</v>
      </c>
      <c r="O22">
        <v>4596000</v>
      </c>
      <c r="P22">
        <v>44137994251.618034</v>
      </c>
      <c r="Q22" s="9">
        <f t="shared" si="3"/>
        <v>2.5430109611032314E-2</v>
      </c>
      <c r="R22" s="9">
        <f t="shared" si="4"/>
        <v>0.25750000000000006</v>
      </c>
      <c r="S22" s="9">
        <f t="shared" si="6"/>
        <v>6.0621548120225244E-2</v>
      </c>
      <c r="T22" s="9">
        <f t="shared" si="7"/>
        <v>0.1239445620770232</v>
      </c>
      <c r="U22" s="9">
        <f t="shared" si="8"/>
        <v>-4.8463252607321206E-2</v>
      </c>
      <c r="V22" s="5">
        <f t="shared" si="5"/>
        <v>10.125791981969639</v>
      </c>
      <c r="W22" s="5">
        <f t="shared" si="9"/>
        <v>-2.5574957397370239</v>
      </c>
      <c r="X22" s="5">
        <f t="shared" si="10"/>
        <v>-5.3133041252187905</v>
      </c>
    </row>
    <row r="23" spans="1:24" x14ac:dyDescent="0.25">
      <c r="A23">
        <v>2002</v>
      </c>
      <c r="B23">
        <v>4890000</v>
      </c>
      <c r="C23" s="6">
        <v>128666710</v>
      </c>
      <c r="D23">
        <v>30</v>
      </c>
      <c r="E23">
        <v>0.99</v>
      </c>
      <c r="F23">
        <v>2.88</v>
      </c>
      <c r="G23">
        <v>2.79</v>
      </c>
      <c r="H23">
        <v>1.49</v>
      </c>
      <c r="I23">
        <v>1.5</v>
      </c>
      <c r="J23">
        <v>0.44318181818181812</v>
      </c>
      <c r="K23" s="8">
        <f t="shared" si="0"/>
        <v>2513853.4807252157</v>
      </c>
      <c r="L23" s="8">
        <f t="shared" si="1"/>
        <v>3860001.3</v>
      </c>
      <c r="M23" s="8">
        <f t="shared" si="2"/>
        <v>6373854.7807252156</v>
      </c>
      <c r="N23">
        <v>5200000</v>
      </c>
      <c r="O23">
        <v>4890000</v>
      </c>
      <c r="P23">
        <v>59116847821.579681</v>
      </c>
      <c r="Q23" s="9">
        <f t="shared" si="3"/>
        <v>2.5531550491436406E-2</v>
      </c>
      <c r="R23" s="9">
        <f t="shared" si="4"/>
        <v>3.3797216699801291E-2</v>
      </c>
      <c r="S23" s="9">
        <f t="shared" si="6"/>
        <v>5.2376128942851485E-2</v>
      </c>
      <c r="T23" s="9">
        <f t="shared" si="7"/>
        <v>9.6446054955130034E-2</v>
      </c>
      <c r="U23" s="9">
        <f t="shared" si="8"/>
        <v>0.33936416513563139</v>
      </c>
      <c r="V23" s="5">
        <f t="shared" si="5"/>
        <v>1.3237432137596692</v>
      </c>
      <c r="W23" s="5">
        <f t="shared" si="9"/>
        <v>0.28419634382016762</v>
      </c>
      <c r="X23" s="5">
        <f t="shared" si="10"/>
        <v>9.9589821707585971E-2</v>
      </c>
    </row>
    <row r="24" spans="1:24" x14ac:dyDescent="0.25">
      <c r="A24">
        <v>2003</v>
      </c>
      <c r="B24">
        <v>5203000</v>
      </c>
      <c r="C24" s="6">
        <v>131972533</v>
      </c>
      <c r="D24">
        <v>30</v>
      </c>
      <c r="E24">
        <v>1</v>
      </c>
      <c r="F24">
        <v>2.84</v>
      </c>
      <c r="G24">
        <v>2.35</v>
      </c>
      <c r="H24">
        <v>1.35</v>
      </c>
      <c r="I24">
        <v>1.53</v>
      </c>
      <c r="J24">
        <v>0.4463636363636363</v>
      </c>
      <c r="K24" s="8">
        <f t="shared" si="0"/>
        <v>2340746.164363333</v>
      </c>
      <c r="L24" s="8">
        <f t="shared" si="1"/>
        <v>3959175.99</v>
      </c>
      <c r="M24" s="8">
        <f t="shared" si="2"/>
        <v>6299922.1543633332</v>
      </c>
      <c r="N24">
        <v>5500000</v>
      </c>
      <c r="O24">
        <v>5203000</v>
      </c>
      <c r="P24">
        <v>67655813930.092621</v>
      </c>
      <c r="Q24" s="9">
        <f t="shared" si="3"/>
        <v>2.5692916217411543E-2</v>
      </c>
      <c r="R24" s="9">
        <f t="shared" si="4"/>
        <v>5.7692307692307709E-2</v>
      </c>
      <c r="S24" s="9">
        <f t="shared" si="6"/>
        <v>-1.159935845815907E-2</v>
      </c>
      <c r="T24" s="9">
        <f t="shared" si="7"/>
        <v>-6.8861338852550524E-2</v>
      </c>
      <c r="U24" s="9">
        <f t="shared" si="8"/>
        <v>0.14444217550780714</v>
      </c>
      <c r="V24" s="5">
        <f t="shared" si="5"/>
        <v>2.2454557981709704</v>
      </c>
      <c r="W24" s="5">
        <f t="shared" si="9"/>
        <v>-0.47673983454249863</v>
      </c>
      <c r="X24" s="5">
        <f t="shared" si="10"/>
        <v>0.39941455803668247</v>
      </c>
    </row>
    <row r="25" spans="1:24" x14ac:dyDescent="0.25">
      <c r="A25">
        <v>2004</v>
      </c>
      <c r="B25">
        <v>5567000</v>
      </c>
      <c r="C25" s="6">
        <v>135393616</v>
      </c>
      <c r="D25">
        <v>30</v>
      </c>
      <c r="E25">
        <v>1</v>
      </c>
      <c r="F25">
        <v>2.84</v>
      </c>
      <c r="G25">
        <v>2.39</v>
      </c>
      <c r="H25">
        <v>1.37</v>
      </c>
      <c r="I25">
        <v>1.55</v>
      </c>
      <c r="J25">
        <v>0.44954545454545447</v>
      </c>
      <c r="K25" s="8">
        <f t="shared" si="0"/>
        <v>2443558.4537171288</v>
      </c>
      <c r="L25" s="8">
        <f t="shared" si="1"/>
        <v>4061808.48</v>
      </c>
      <c r="M25" s="8">
        <f t="shared" si="2"/>
        <v>6505366.9337171288</v>
      </c>
      <c r="N25">
        <v>6300000</v>
      </c>
      <c r="O25">
        <v>5567000</v>
      </c>
      <c r="P25">
        <v>87845420504.48497</v>
      </c>
      <c r="Q25" s="9">
        <f t="shared" si="3"/>
        <v>2.5922689534192633E-2</v>
      </c>
      <c r="R25" s="9">
        <f t="shared" si="4"/>
        <v>0.1454545454545455</v>
      </c>
      <c r="S25" s="9">
        <f t="shared" si="6"/>
        <v>3.2610685389422578E-2</v>
      </c>
      <c r="T25" s="9">
        <f t="shared" si="7"/>
        <v>4.3922869945943077E-2</v>
      </c>
      <c r="U25" s="9">
        <f t="shared" si="8"/>
        <v>0.29841643166474729</v>
      </c>
      <c r="V25" s="5">
        <f t="shared" si="5"/>
        <v>5.6110900554006005</v>
      </c>
      <c r="W25" s="5">
        <f t="shared" si="9"/>
        <v>0.14718649941933409</v>
      </c>
      <c r="X25" s="5">
        <f t="shared" si="10"/>
        <v>0.48742136833120114</v>
      </c>
    </row>
    <row r="26" spans="1:24" x14ac:dyDescent="0.25">
      <c r="A26">
        <v>2005</v>
      </c>
      <c r="B26">
        <v>5957000</v>
      </c>
      <c r="C26" s="6">
        <v>138939478</v>
      </c>
      <c r="D26">
        <v>30</v>
      </c>
      <c r="E26">
        <v>1.01</v>
      </c>
      <c r="F26">
        <v>2.82</v>
      </c>
      <c r="G26">
        <v>2.2000000000000002</v>
      </c>
      <c r="H26">
        <v>1.39</v>
      </c>
      <c r="I26">
        <v>1.57</v>
      </c>
      <c r="J26">
        <v>0.45272727272727264</v>
      </c>
      <c r="K26" s="8">
        <f t="shared" si="0"/>
        <v>2417959.8705903385</v>
      </c>
      <c r="L26" s="8">
        <f t="shared" si="1"/>
        <v>4168184.34</v>
      </c>
      <c r="M26" s="8">
        <f t="shared" si="2"/>
        <v>6586144.2105903383</v>
      </c>
      <c r="N26">
        <v>5850000</v>
      </c>
      <c r="O26">
        <v>5957000</v>
      </c>
      <c r="P26">
        <v>112248353104.91086</v>
      </c>
      <c r="Q26" s="9">
        <f t="shared" si="3"/>
        <v>2.6189285025078224E-2</v>
      </c>
      <c r="R26" s="9">
        <f t="shared" si="4"/>
        <v>-7.1428571428571397E-2</v>
      </c>
      <c r="S26" s="9">
        <f t="shared" si="6"/>
        <v>1.2417020853127125E-2</v>
      </c>
      <c r="T26" s="9">
        <f t="shared" si="7"/>
        <v>-1.0475944656797465E-2</v>
      </c>
      <c r="U26" s="9">
        <f t="shared" si="8"/>
        <v>0.27779402113716323</v>
      </c>
      <c r="V26" s="5">
        <f t="shared" si="5"/>
        <v>-2.7273967716252328</v>
      </c>
      <c r="W26" s="5">
        <f t="shared" si="9"/>
        <v>-3.7711195561062401E-2</v>
      </c>
      <c r="X26" s="5">
        <f t="shared" si="10"/>
        <v>-0.25712782131226258</v>
      </c>
    </row>
    <row r="27" spans="1:24" x14ac:dyDescent="0.25">
      <c r="A27">
        <v>2006</v>
      </c>
      <c r="B27">
        <v>7100000</v>
      </c>
      <c r="C27" s="6">
        <v>142614094</v>
      </c>
      <c r="D27">
        <v>30</v>
      </c>
      <c r="E27">
        <v>0.7</v>
      </c>
      <c r="F27">
        <v>2.83</v>
      </c>
      <c r="G27">
        <v>1.81</v>
      </c>
      <c r="H27">
        <v>1.41</v>
      </c>
      <c r="I27">
        <v>1.62</v>
      </c>
      <c r="J27">
        <v>0.45590909090909082</v>
      </c>
      <c r="K27" s="8">
        <f t="shared" si="0"/>
        <v>2286434.3247810444</v>
      </c>
      <c r="L27" s="8">
        <f t="shared" si="1"/>
        <v>4278422.82</v>
      </c>
      <c r="M27" s="8">
        <f t="shared" si="2"/>
        <v>6564857.1447810447</v>
      </c>
      <c r="N27">
        <v>6850000</v>
      </c>
      <c r="O27">
        <v>7100000</v>
      </c>
      <c r="P27">
        <v>145429764861.24939</v>
      </c>
      <c r="Q27" s="9">
        <f t="shared" si="3"/>
        <v>2.6447601883173855E-2</v>
      </c>
      <c r="R27" s="9">
        <f t="shared" si="4"/>
        <v>0.170940170940171</v>
      </c>
      <c r="S27" s="9">
        <f t="shared" si="6"/>
        <v>-3.2320983459586117E-3</v>
      </c>
      <c r="T27" s="9">
        <f t="shared" si="7"/>
        <v>-5.4395255855583136E-2</v>
      </c>
      <c r="U27" s="9">
        <f t="shared" si="8"/>
        <v>0.29560711438969745</v>
      </c>
      <c r="V27" s="5">
        <f t="shared" si="5"/>
        <v>6.463352393735339</v>
      </c>
      <c r="W27" s="5">
        <f t="shared" si="9"/>
        <v>-0.18401199838470103</v>
      </c>
      <c r="X27" s="5">
        <f t="shared" si="10"/>
        <v>0.57826812217659074</v>
      </c>
    </row>
    <row r="28" spans="1:24" x14ac:dyDescent="0.25">
      <c r="A28">
        <v>2007</v>
      </c>
      <c r="B28">
        <v>6724000</v>
      </c>
      <c r="C28" s="6">
        <v>146417024</v>
      </c>
      <c r="D28">
        <v>30</v>
      </c>
      <c r="E28">
        <v>0.82</v>
      </c>
      <c r="F28">
        <v>2.82</v>
      </c>
      <c r="G28">
        <v>2.23</v>
      </c>
      <c r="H28">
        <v>1.42</v>
      </c>
      <c r="I28">
        <v>1.67</v>
      </c>
      <c r="J28">
        <v>0.45909090909090899</v>
      </c>
      <c r="K28" s="8">
        <f t="shared" si="0"/>
        <v>2611514.6715537445</v>
      </c>
      <c r="L28" s="8">
        <f t="shared" si="1"/>
        <v>4392510.72</v>
      </c>
      <c r="M28" s="8">
        <f t="shared" si="2"/>
        <v>7004025.3915537447</v>
      </c>
      <c r="N28">
        <v>6650000</v>
      </c>
      <c r="O28">
        <v>6724000</v>
      </c>
      <c r="P28">
        <v>166451213395.63986</v>
      </c>
      <c r="Q28" s="9">
        <f t="shared" si="3"/>
        <v>2.666587777783036E-2</v>
      </c>
      <c r="R28" s="9">
        <f t="shared" si="4"/>
        <v>-2.9197080291970767E-2</v>
      </c>
      <c r="S28" s="9">
        <f t="shared" si="6"/>
        <v>6.689684742368418E-2</v>
      </c>
      <c r="T28" s="9">
        <f t="shared" si="7"/>
        <v>0.14217786325606818</v>
      </c>
      <c r="U28" s="9">
        <f t="shared" si="8"/>
        <v>0.14454708466624067</v>
      </c>
      <c r="V28" s="5">
        <f t="shared" si="5"/>
        <v>-1.0949229024159413</v>
      </c>
      <c r="W28" s="5">
        <f t="shared" si="9"/>
        <v>0.98360934490209184</v>
      </c>
      <c r="X28" s="5">
        <f t="shared" si="10"/>
        <v>-0.2019901014218782</v>
      </c>
    </row>
    <row r="29" spans="1:24" x14ac:dyDescent="0.25">
      <c r="A29">
        <v>2008</v>
      </c>
      <c r="B29">
        <v>7525000</v>
      </c>
      <c r="C29" s="6">
        <v>150347390</v>
      </c>
      <c r="D29">
        <v>30</v>
      </c>
      <c r="E29">
        <v>0.9</v>
      </c>
      <c r="F29">
        <v>2.8</v>
      </c>
      <c r="G29">
        <v>2.17</v>
      </c>
      <c r="H29">
        <v>1.44</v>
      </c>
      <c r="I29">
        <v>1.72</v>
      </c>
      <c r="J29">
        <v>0.46227272727272717</v>
      </c>
      <c r="K29" s="8">
        <f t="shared" si="0"/>
        <v>2662345.2333597583</v>
      </c>
      <c r="L29" s="8">
        <f t="shared" si="1"/>
        <v>4510421.7</v>
      </c>
      <c r="M29" s="8">
        <f t="shared" si="2"/>
        <v>7172766.9333597589</v>
      </c>
      <c r="N29">
        <v>7500000</v>
      </c>
      <c r="O29">
        <v>7525000</v>
      </c>
      <c r="P29">
        <v>208064753766.47043</v>
      </c>
      <c r="Q29" s="9">
        <f t="shared" si="3"/>
        <v>2.684364080504742E-2</v>
      </c>
      <c r="R29" s="9">
        <f t="shared" si="4"/>
        <v>0.1278195488721805</v>
      </c>
      <c r="S29" s="9">
        <f t="shared" si="6"/>
        <v>2.4092080249952019E-2</v>
      </c>
      <c r="T29" s="9">
        <f t="shared" si="7"/>
        <v>1.9464015408257929E-2</v>
      </c>
      <c r="U29" s="9">
        <f t="shared" si="8"/>
        <v>0.25000442785549937</v>
      </c>
      <c r="V29" s="5">
        <f t="shared" si="5"/>
        <v>4.7616323657611508</v>
      </c>
      <c r="W29" s="5">
        <f t="shared" si="9"/>
        <v>7.785468271589166E-2</v>
      </c>
      <c r="X29" s="5">
        <f t="shared" si="10"/>
        <v>0.51126914018522585</v>
      </c>
    </row>
    <row r="30" spans="1:24" x14ac:dyDescent="0.25">
      <c r="A30">
        <v>2009</v>
      </c>
      <c r="B30">
        <v>7358260</v>
      </c>
      <c r="C30" s="6">
        <v>154402181</v>
      </c>
      <c r="D30">
        <v>30</v>
      </c>
      <c r="E30">
        <v>0.93</v>
      </c>
      <c r="F30">
        <v>2.79</v>
      </c>
      <c r="G30">
        <v>2.13</v>
      </c>
      <c r="H30">
        <v>1.46</v>
      </c>
      <c r="I30">
        <v>1.97</v>
      </c>
      <c r="J30">
        <v>0.46545454545454534</v>
      </c>
      <c r="K30" s="8">
        <f t="shared" si="0"/>
        <v>2741812.6184955803</v>
      </c>
      <c r="L30" s="8">
        <f t="shared" si="1"/>
        <v>4632065.43</v>
      </c>
      <c r="M30" s="8">
        <f t="shared" si="2"/>
        <v>7373878.0484955795</v>
      </c>
      <c r="N30">
        <v>7400000</v>
      </c>
      <c r="O30">
        <v>7358260</v>
      </c>
      <c r="P30">
        <v>169481317540.36392</v>
      </c>
      <c r="Q30" s="9">
        <f t="shared" si="3"/>
        <v>2.6969480481170871E-2</v>
      </c>
      <c r="R30" s="9">
        <f t="shared" si="4"/>
        <v>-1.3333333333333308E-2</v>
      </c>
      <c r="S30" s="9">
        <f t="shared" si="6"/>
        <v>2.8038149992086758E-2</v>
      </c>
      <c r="T30" s="9">
        <f t="shared" si="7"/>
        <v>2.984864026651346E-2</v>
      </c>
      <c r="U30" s="9">
        <f t="shared" si="8"/>
        <v>-0.18543955921247535</v>
      </c>
      <c r="V30" s="5">
        <f t="shared" si="5"/>
        <v>-0.49438599095900887</v>
      </c>
      <c r="W30" s="5">
        <f t="shared" si="9"/>
        <v>-0.16096155746527147</v>
      </c>
      <c r="X30" s="5">
        <f t="shared" si="10"/>
        <v>7.1901235043683787E-2</v>
      </c>
    </row>
    <row r="31" spans="1:24" x14ac:dyDescent="0.25">
      <c r="A31">
        <v>2010</v>
      </c>
      <c r="B31">
        <v>7676850</v>
      </c>
      <c r="C31" s="6">
        <v>158578261</v>
      </c>
      <c r="D31">
        <v>26.97</v>
      </c>
      <c r="E31">
        <v>0.97</v>
      </c>
      <c r="F31">
        <v>2.87</v>
      </c>
      <c r="G31">
        <v>2.04</v>
      </c>
      <c r="H31">
        <v>1.47</v>
      </c>
      <c r="I31">
        <v>2.0699999999999998</v>
      </c>
      <c r="J31">
        <v>0.46863636363636352</v>
      </c>
      <c r="K31" s="8">
        <f t="shared" si="0"/>
        <v>2815592.8483257797</v>
      </c>
      <c r="L31" s="8">
        <f t="shared" si="1"/>
        <v>4276855.6991699999</v>
      </c>
      <c r="M31" s="8">
        <f t="shared" si="2"/>
        <v>7092448.5474957796</v>
      </c>
      <c r="N31">
        <v>7600000</v>
      </c>
      <c r="O31">
        <v>7676850</v>
      </c>
      <c r="P31">
        <v>369062464570.38684</v>
      </c>
      <c r="Q31" s="9">
        <f t="shared" si="3"/>
        <v>2.7046768205949201E-2</v>
      </c>
      <c r="R31" s="9">
        <f t="shared" si="4"/>
        <v>2.7027027027026973E-2</v>
      </c>
      <c r="S31" s="9">
        <f t="shared" si="6"/>
        <v>-3.8165738455251175E-2</v>
      </c>
      <c r="T31" s="9">
        <f t="shared" si="7"/>
        <v>2.6909289618297194E-2</v>
      </c>
      <c r="U31" s="9">
        <f t="shared" si="8"/>
        <v>1.1775996901988348</v>
      </c>
      <c r="V31" s="5">
        <f t="shared" si="5"/>
        <v>0.9992701095091322</v>
      </c>
      <c r="W31" s="5">
        <f t="shared" si="9"/>
        <v>2.2850965266264317E-2</v>
      </c>
      <c r="X31" s="5">
        <f t="shared" si="10"/>
        <v>2.295094610840423E-2</v>
      </c>
    </row>
    <row r="32" spans="1:24" x14ac:dyDescent="0.25">
      <c r="A32">
        <v>2011</v>
      </c>
      <c r="B32">
        <v>8878456</v>
      </c>
      <c r="C32" s="6">
        <v>162877076</v>
      </c>
      <c r="D32">
        <v>29.844999999999999</v>
      </c>
      <c r="E32">
        <v>0.99</v>
      </c>
      <c r="F32">
        <v>2.82</v>
      </c>
      <c r="G32">
        <v>2.34</v>
      </c>
      <c r="H32">
        <v>1.48</v>
      </c>
      <c r="I32">
        <v>1.83</v>
      </c>
      <c r="J32">
        <v>0.47181818181818169</v>
      </c>
      <c r="K32" s="8">
        <f t="shared" si="0"/>
        <v>3079890.3826812813</v>
      </c>
      <c r="L32" s="8">
        <f t="shared" si="1"/>
        <v>4861066.3332200004</v>
      </c>
      <c r="M32" s="8">
        <f t="shared" si="2"/>
        <v>7940956.7159012817</v>
      </c>
      <c r="N32">
        <v>8900000</v>
      </c>
      <c r="O32">
        <v>8878456</v>
      </c>
      <c r="P32">
        <v>411743801711.64197</v>
      </c>
      <c r="Q32" s="9">
        <f t="shared" si="3"/>
        <v>2.7108476110732527E-2</v>
      </c>
      <c r="R32" s="9">
        <f t="shared" si="4"/>
        <v>0.17105263157894735</v>
      </c>
      <c r="S32" s="9">
        <f t="shared" si="6"/>
        <v>0.11963543517070629</v>
      </c>
      <c r="T32" s="9">
        <f t="shared" si="7"/>
        <v>9.386923060010588E-2</v>
      </c>
      <c r="U32" s="9">
        <f t="shared" si="8"/>
        <v>0.11564800335612291</v>
      </c>
      <c r="V32" s="5">
        <f t="shared" si="5"/>
        <v>6.3099316568084705</v>
      </c>
      <c r="W32" s="5">
        <f t="shared" si="9"/>
        <v>0.81168051220951787</v>
      </c>
      <c r="X32" s="5">
        <f t="shared" si="10"/>
        <v>1.4790798510564263</v>
      </c>
    </row>
    <row r="33" spans="1:24" x14ac:dyDescent="0.25">
      <c r="A33">
        <v>2012</v>
      </c>
      <c r="B33">
        <v>8694900</v>
      </c>
      <c r="C33" s="6">
        <v>167297284</v>
      </c>
      <c r="D33">
        <v>29.844999999999999</v>
      </c>
      <c r="E33">
        <v>0.98</v>
      </c>
      <c r="F33">
        <v>2.78</v>
      </c>
      <c r="G33">
        <v>2.3199999999999998</v>
      </c>
      <c r="H33">
        <v>1.48</v>
      </c>
      <c r="I33">
        <v>1.72</v>
      </c>
      <c r="J33">
        <v>0.47499999999999987</v>
      </c>
      <c r="K33" s="8">
        <f t="shared" si="0"/>
        <v>3147132.0971536585</v>
      </c>
      <c r="L33" s="8">
        <f t="shared" si="1"/>
        <v>4992987.4409799995</v>
      </c>
      <c r="M33" s="8">
        <f t="shared" si="2"/>
        <v>8140119.5381336585</v>
      </c>
      <c r="N33">
        <v>8800000</v>
      </c>
      <c r="O33">
        <v>8694900</v>
      </c>
      <c r="P33">
        <v>460953836444.36426</v>
      </c>
      <c r="Q33" s="9">
        <f t="shared" si="3"/>
        <v>2.7138306436689685E-2</v>
      </c>
      <c r="R33" s="9">
        <f t="shared" si="4"/>
        <v>-1.1235955056179803E-2</v>
      </c>
      <c r="S33" s="9">
        <f t="shared" si="6"/>
        <v>2.5080456846410693E-2</v>
      </c>
      <c r="T33" s="9">
        <f t="shared" si="7"/>
        <v>2.1832502497650008E-2</v>
      </c>
      <c r="U33" s="9">
        <f t="shared" si="8"/>
        <v>0.1195161518598542</v>
      </c>
      <c r="V33" s="5">
        <f t="shared" si="5"/>
        <v>-0.41402565345748077</v>
      </c>
      <c r="W33" s="5">
        <f t="shared" si="9"/>
        <v>0.18267407507607014</v>
      </c>
      <c r="X33" s="5">
        <f t="shared" si="10"/>
        <v>-9.40120216500544E-2</v>
      </c>
    </row>
    <row r="34" spans="1:24" x14ac:dyDescent="0.25">
      <c r="A34">
        <v>2013</v>
      </c>
      <c r="B34">
        <v>8422670</v>
      </c>
      <c r="C34" s="6">
        <v>171829303</v>
      </c>
      <c r="D34">
        <v>32.72</v>
      </c>
      <c r="E34">
        <v>0.95</v>
      </c>
      <c r="F34">
        <v>2.72</v>
      </c>
      <c r="G34">
        <v>2.33</v>
      </c>
      <c r="H34">
        <v>1.47</v>
      </c>
      <c r="I34">
        <v>1.73</v>
      </c>
      <c r="J34">
        <v>0.47818181818181804</v>
      </c>
      <c r="K34" s="8">
        <f t="shared" si="0"/>
        <v>3234171.3909995309</v>
      </c>
      <c r="L34" s="8">
        <f t="shared" si="1"/>
        <v>5622254.79416</v>
      </c>
      <c r="M34" s="8">
        <f t="shared" si="2"/>
        <v>8856426.1851595305</v>
      </c>
      <c r="N34">
        <v>8500000</v>
      </c>
      <c r="O34">
        <v>8422670</v>
      </c>
      <c r="P34">
        <v>514966287206.50519</v>
      </c>
      <c r="Q34" s="9">
        <f t="shared" si="3"/>
        <v>2.7089614915684956E-2</v>
      </c>
      <c r="R34" s="9">
        <f t="shared" si="4"/>
        <v>-3.4090909090909061E-2</v>
      </c>
      <c r="S34" s="9">
        <f t="shared" si="6"/>
        <v>8.7997067324407485E-2</v>
      </c>
      <c r="T34" s="9">
        <f t="shared" si="7"/>
        <v>2.7656701771302528E-2</v>
      </c>
      <c r="U34" s="9">
        <f t="shared" si="8"/>
        <v>0.11717540129131798</v>
      </c>
      <c r="V34" s="5">
        <f t="shared" si="5"/>
        <v>-1.25844937984594</v>
      </c>
      <c r="W34" s="5">
        <f t="shared" si="9"/>
        <v>0.23602822321506936</v>
      </c>
      <c r="X34" s="5">
        <f t="shared" si="10"/>
        <v>-0.29093912813793793</v>
      </c>
    </row>
    <row r="36" spans="1:24" x14ac:dyDescent="0.25">
      <c r="P36" t="s">
        <v>41</v>
      </c>
      <c r="Q36" s="10">
        <f t="shared" ref="Q36:X36" si="11">AVERAGE(Q12:Q34)</f>
        <v>2.5974773679354649E-2</v>
      </c>
      <c r="R36" s="10">
        <f t="shared" si="11"/>
        <v>2.2512710155089689E-2</v>
      </c>
      <c r="S36" s="10">
        <f t="shared" si="11"/>
        <v>3.193762936981806E-2</v>
      </c>
      <c r="T36" s="10">
        <f t="shared" si="11"/>
        <v>4.4434274123186061E-2</v>
      </c>
      <c r="U36" s="10">
        <f t="shared" si="11"/>
        <v>0.16635042245321199</v>
      </c>
      <c r="V36" s="5">
        <f t="shared" si="11"/>
        <v>0.84376039023791172</v>
      </c>
      <c r="W36" s="5">
        <f t="shared" si="11"/>
        <v>0.15661083808385329</v>
      </c>
      <c r="X36" s="5">
        <f t="shared" si="11"/>
        <v>-0.25960606598523639</v>
      </c>
    </row>
    <row r="37" spans="1:24" x14ac:dyDescent="0.25">
      <c r="P37" t="s">
        <v>51</v>
      </c>
      <c r="Q37" s="2">
        <f t="shared" ref="Q37:X37" si="12">_xlfn.STDEV.S(Q12:Q34)</f>
        <v>7.5440534687203032E-4</v>
      </c>
      <c r="R37" s="2">
        <f t="shared" si="12"/>
        <v>0.10998432798351591</v>
      </c>
      <c r="S37" s="13">
        <f t="shared" si="12"/>
        <v>3.5876890634792602E-2</v>
      </c>
      <c r="T37" s="2">
        <f t="shared" si="12"/>
        <v>5.3208823304435632E-2</v>
      </c>
      <c r="U37" s="2">
        <f t="shared" si="12"/>
        <v>0.30525246256559158</v>
      </c>
      <c r="V37" s="5">
        <f t="shared" si="12"/>
        <v>4.2711791960114072</v>
      </c>
      <c r="W37" s="5">
        <f t="shared" si="12"/>
        <v>0.95786234070116372</v>
      </c>
      <c r="X37" s="5">
        <f t="shared" si="12"/>
        <v>1.2554377341558927</v>
      </c>
    </row>
    <row r="39" spans="1:24" x14ac:dyDescent="0.25">
      <c r="P39" t="s">
        <v>49</v>
      </c>
      <c r="Q39" s="10">
        <f t="shared" ref="Q39:X39" si="13">AVERAGE(Q30:Q34)</f>
        <v>2.7070529230045447E-2</v>
      </c>
      <c r="R39" s="10">
        <f t="shared" si="13"/>
        <v>2.7883892225110431E-2</v>
      </c>
      <c r="S39" s="10">
        <f t="shared" si="13"/>
        <v>4.4517074175672008E-2</v>
      </c>
      <c r="T39" s="10">
        <f t="shared" si="13"/>
        <v>4.0023272950773812E-2</v>
      </c>
      <c r="U39" s="10">
        <f t="shared" si="13"/>
        <v>0.26889993749873092</v>
      </c>
      <c r="V39" s="5">
        <f t="shared" si="13"/>
        <v>1.0284681484110345</v>
      </c>
      <c r="W39" s="5">
        <f t="shared" si="13"/>
        <v>0.21845444366033004</v>
      </c>
      <c r="X39" s="5">
        <f t="shared" si="13"/>
        <v>0.23779617648410439</v>
      </c>
    </row>
    <row r="40" spans="1:24" x14ac:dyDescent="0.25">
      <c r="P40" t="s">
        <v>50</v>
      </c>
      <c r="Q40" s="9">
        <f t="shared" ref="Q40:X40" si="14">_xlfn.STDEV.S(Q30:Q34)</f>
        <v>6.5523688094316175E-5</v>
      </c>
      <c r="R40" s="9">
        <f t="shared" si="14"/>
        <v>8.3018251424523765E-2</v>
      </c>
      <c r="S40" s="9">
        <f t="shared" si="14"/>
        <v>6.127614238593846E-2</v>
      </c>
      <c r="T40" s="9">
        <f t="shared" si="14"/>
        <v>3.0243689741386248E-2</v>
      </c>
      <c r="U40" s="9">
        <f t="shared" si="14"/>
        <v>0.52463835745364362</v>
      </c>
      <c r="V40" s="14">
        <f t="shared" si="14"/>
        <v>3.0628652514958938</v>
      </c>
      <c r="W40" s="14">
        <f t="shared" si="14"/>
        <v>0.36596566218027543</v>
      </c>
      <c r="X40" s="14">
        <f t="shared" si="14"/>
        <v>0.70783516232122767</v>
      </c>
    </row>
    <row r="41" spans="1:24" x14ac:dyDescent="0.25">
      <c r="S41" s="10"/>
    </row>
    <row r="42" spans="1:24" x14ac:dyDescent="0.25">
      <c r="S42" s="10"/>
    </row>
    <row r="43" spans="1:24" x14ac:dyDescent="0.25">
      <c r="S43" s="10"/>
    </row>
    <row r="44" spans="1:24" x14ac:dyDescent="0.25">
      <c r="S44" s="10"/>
    </row>
    <row r="45" spans="1:24" x14ac:dyDescent="0.25">
      <c r="S45" s="10"/>
    </row>
    <row r="46" spans="1:24" x14ac:dyDescent="0.25">
      <c r="S46" s="10"/>
    </row>
    <row r="47" spans="1:24" x14ac:dyDescent="0.25">
      <c r="S47" s="10"/>
    </row>
    <row r="48" spans="1:24" x14ac:dyDescent="0.25">
      <c r="S48" s="10"/>
    </row>
    <row r="49" spans="19:19" x14ac:dyDescent="0.25">
      <c r="S49" s="10"/>
    </row>
    <row r="50" spans="19:19" x14ac:dyDescent="0.25">
      <c r="S50" s="10"/>
    </row>
    <row r="51" spans="19:19" x14ac:dyDescent="0.25">
      <c r="S51" s="10"/>
    </row>
    <row r="52" spans="19:19" x14ac:dyDescent="0.25">
      <c r="S52" s="10"/>
    </row>
    <row r="53" spans="19:19" x14ac:dyDescent="0.25">
      <c r="S53" s="10"/>
    </row>
    <row r="54" spans="19:19" x14ac:dyDescent="0.25">
      <c r="S54" s="10"/>
    </row>
    <row r="55" spans="19:19" x14ac:dyDescent="0.25">
      <c r="S55" s="10"/>
    </row>
    <row r="56" spans="19:19" x14ac:dyDescent="0.25">
      <c r="S56" s="10"/>
    </row>
    <row r="57" spans="19:19" x14ac:dyDescent="0.25">
      <c r="S57" s="10"/>
    </row>
    <row r="58" spans="19:19" x14ac:dyDescent="0.25">
      <c r="S58" s="10"/>
    </row>
    <row r="59" spans="19:19" x14ac:dyDescent="0.25">
      <c r="S59" s="10"/>
    </row>
    <row r="60" spans="19:19" x14ac:dyDescent="0.25">
      <c r="S60" s="10"/>
    </row>
    <row r="61" spans="19:19" x14ac:dyDescent="0.25">
      <c r="S61" s="10"/>
    </row>
    <row r="62" spans="19:19" x14ac:dyDescent="0.25">
      <c r="S62" s="10"/>
    </row>
    <row r="63" spans="19:19" x14ac:dyDescent="0.25">
      <c r="S63" s="9"/>
    </row>
    <row r="64" spans="19:19" x14ac:dyDescent="0.25">
      <c r="S64" s="10"/>
    </row>
    <row r="65" spans="19:19" x14ac:dyDescent="0.25">
      <c r="S65" s="10"/>
    </row>
    <row r="66" spans="19:19" x14ac:dyDescent="0.25">
      <c r="S66" s="10"/>
    </row>
    <row r="67" spans="19:19" x14ac:dyDescent="0.25">
      <c r="S67" s="10"/>
    </row>
    <row r="68" spans="19:19" x14ac:dyDescent="0.25">
      <c r="S68" s="10"/>
    </row>
    <row r="69" spans="19:19" x14ac:dyDescent="0.25">
      <c r="S69" s="10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9"/>
  <sheetViews>
    <sheetView tabSelected="1" topLeftCell="L7" workbookViewId="0">
      <selection activeCell="Q29" sqref="Q29"/>
    </sheetView>
  </sheetViews>
  <sheetFormatPr defaultRowHeight="15" x14ac:dyDescent="0.25"/>
  <cols>
    <col min="1" max="1" width="5" bestFit="1" customWidth="1"/>
    <col min="2" max="2" width="11.28515625" bestFit="1" customWidth="1"/>
    <col min="3" max="3" width="28.140625" bestFit="1" customWidth="1"/>
    <col min="4" max="4" width="27.42578125" bestFit="1" customWidth="1"/>
    <col min="5" max="5" width="16.28515625" bestFit="1" customWidth="1"/>
    <col min="6" max="6" width="17.85546875" bestFit="1" customWidth="1"/>
    <col min="7" max="7" width="21.7109375" bestFit="1" customWidth="1"/>
    <col min="8" max="8" width="14.85546875" customWidth="1"/>
    <col min="9" max="9" width="11.28515625" bestFit="1" customWidth="1"/>
    <col min="10" max="10" width="11.28515625" customWidth="1"/>
    <col min="11" max="11" width="19.85546875" bestFit="1" customWidth="1"/>
    <col min="12" max="12" width="21.7109375" bestFit="1" customWidth="1"/>
    <col min="13" max="13" width="24.140625" bestFit="1" customWidth="1"/>
    <col min="14" max="15" width="20.28515625" customWidth="1"/>
    <col min="16" max="16" width="19.140625" bestFit="1" customWidth="1"/>
    <col min="17" max="17" width="17.7109375" bestFit="1" customWidth="1"/>
    <col min="18" max="18" width="24.5703125" bestFit="1" customWidth="1"/>
    <col min="19" max="19" width="19.85546875" customWidth="1"/>
    <col min="20" max="20" width="24.7109375" bestFit="1" customWidth="1"/>
    <col min="21" max="21" width="11.42578125" bestFit="1" customWidth="1"/>
    <col min="22" max="22" width="25.5703125" bestFit="1" customWidth="1"/>
    <col min="23" max="23" width="12.28515625" bestFit="1" customWidth="1"/>
    <col min="24" max="24" width="16.140625" bestFit="1" customWidth="1"/>
  </cols>
  <sheetData>
    <row r="1" spans="1:24" x14ac:dyDescent="0.25">
      <c r="A1" s="1" t="s">
        <v>10</v>
      </c>
      <c r="E1" s="1" t="s">
        <v>17</v>
      </c>
      <c r="N1" t="s">
        <v>45</v>
      </c>
    </row>
    <row r="2" spans="1:24" x14ac:dyDescent="0.25">
      <c r="A2" s="4" t="s">
        <v>11</v>
      </c>
      <c r="E2" t="s">
        <v>18</v>
      </c>
      <c r="F2" s="3" t="s">
        <v>19</v>
      </c>
      <c r="N2" t="s">
        <v>28</v>
      </c>
    </row>
    <row r="3" spans="1:24" x14ac:dyDescent="0.25">
      <c r="A3" s="3" t="s">
        <v>12</v>
      </c>
      <c r="B3">
        <v>8.75</v>
      </c>
      <c r="E3" t="s">
        <v>3</v>
      </c>
      <c r="F3" s="3" t="s">
        <v>20</v>
      </c>
      <c r="N3" t="s">
        <v>30</v>
      </c>
    </row>
    <row r="4" spans="1:24" x14ac:dyDescent="0.25">
      <c r="A4" s="3" t="s">
        <v>13</v>
      </c>
      <c r="B4">
        <v>5.25</v>
      </c>
      <c r="E4" t="s">
        <v>21</v>
      </c>
      <c r="F4" s="3" t="s">
        <v>22</v>
      </c>
      <c r="N4" t="s">
        <v>29</v>
      </c>
    </row>
    <row r="5" spans="1:24" x14ac:dyDescent="0.25">
      <c r="A5" s="3" t="s">
        <v>14</v>
      </c>
      <c r="B5">
        <v>2.2400000000000002</v>
      </c>
      <c r="E5" t="s">
        <v>1</v>
      </c>
      <c r="F5" s="3" t="s">
        <v>44</v>
      </c>
      <c r="N5" t="s">
        <v>31</v>
      </c>
    </row>
    <row r="6" spans="1:24" x14ac:dyDescent="0.25">
      <c r="A6" s="3" t="s">
        <v>15</v>
      </c>
      <c r="B6">
        <v>0.81</v>
      </c>
      <c r="N6" t="s">
        <v>40</v>
      </c>
    </row>
    <row r="7" spans="1:24" x14ac:dyDescent="0.25">
      <c r="N7" t="s">
        <v>43</v>
      </c>
    </row>
    <row r="10" spans="1:24" x14ac:dyDescent="0.25">
      <c r="A10" t="s">
        <v>0</v>
      </c>
      <c r="B10" t="s">
        <v>3</v>
      </c>
      <c r="C10" t="s">
        <v>47</v>
      </c>
      <c r="D10" t="s">
        <v>48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16</v>
      </c>
      <c r="L10" t="s">
        <v>24</v>
      </c>
      <c r="M10" t="s">
        <v>27</v>
      </c>
      <c r="N10" t="s">
        <v>25</v>
      </c>
      <c r="O10" t="s">
        <v>46</v>
      </c>
      <c r="P10" t="s">
        <v>32</v>
      </c>
      <c r="Q10" t="s">
        <v>26</v>
      </c>
      <c r="R10" t="s">
        <v>34</v>
      </c>
      <c r="S10" t="s">
        <v>34</v>
      </c>
      <c r="T10" t="s">
        <v>35</v>
      </c>
      <c r="U10" t="s">
        <v>33</v>
      </c>
      <c r="V10" s="11" t="s">
        <v>37</v>
      </c>
      <c r="W10" s="11" t="s">
        <v>38</v>
      </c>
      <c r="X10" s="11" t="s">
        <v>39</v>
      </c>
    </row>
    <row r="11" spans="1:24" x14ac:dyDescent="0.25">
      <c r="A11">
        <v>1990</v>
      </c>
      <c r="B11" s="6">
        <v>37560525</v>
      </c>
      <c r="C11">
        <v>924</v>
      </c>
      <c r="D11" s="7">
        <f>C11/3000*365</f>
        <v>112.42</v>
      </c>
      <c r="E11">
        <v>0.28000000000000003</v>
      </c>
      <c r="F11">
        <v>4.58</v>
      </c>
      <c r="G11">
        <v>17.190000000000001</v>
      </c>
      <c r="H11">
        <v>3.54</v>
      </c>
      <c r="I11">
        <v>15.11</v>
      </c>
      <c r="J11">
        <v>0.40500000000000003</v>
      </c>
      <c r="K11" s="8">
        <f t="shared" ref="K11:K34" si="0">B11*J11*($F11*$B$4+$G11*$B$3+$H11*$B$5+$I11*$B$6)/1000</f>
        <v>2960656.2115557762</v>
      </c>
      <c r="L11" s="8">
        <f>B11*D11/1000</f>
        <v>4222554.2204999998</v>
      </c>
      <c r="M11" s="8">
        <f t="shared" ref="M11:M34" si="1">L11+K11</f>
        <v>7183210.432055776</v>
      </c>
      <c r="N11">
        <v>8289000</v>
      </c>
      <c r="O11">
        <v>9180000</v>
      </c>
      <c r="P11">
        <v>115553279480.53957</v>
      </c>
      <c r="Q11" s="9"/>
      <c r="R11" s="9"/>
      <c r="S11" s="9"/>
      <c r="T11" s="9"/>
      <c r="U11" s="9"/>
      <c r="V11" s="12" t="s">
        <v>36</v>
      </c>
      <c r="W11" s="11" t="s">
        <v>36</v>
      </c>
      <c r="X11" s="11" t="s">
        <v>36</v>
      </c>
    </row>
    <row r="12" spans="1:24" x14ac:dyDescent="0.25">
      <c r="A12">
        <v>1991</v>
      </c>
      <c r="B12" s="6">
        <v>38437855</v>
      </c>
      <c r="C12">
        <v>924</v>
      </c>
      <c r="D12" s="7">
        <f t="shared" ref="D12:D34" si="2">C12/3000*365</f>
        <v>112.42</v>
      </c>
      <c r="E12">
        <v>0.3</v>
      </c>
      <c r="F12">
        <v>4.4800000000000004</v>
      </c>
      <c r="G12">
        <v>18.11</v>
      </c>
      <c r="H12">
        <v>3.01</v>
      </c>
      <c r="I12">
        <v>13.94</v>
      </c>
      <c r="J12">
        <v>0.4081818181818182</v>
      </c>
      <c r="K12" s="8">
        <f t="shared" si="0"/>
        <v>3138182.4492085357</v>
      </c>
      <c r="L12" s="8">
        <f t="shared" ref="L12:L34" si="3">B12*D12/1000</f>
        <v>4321183.6591000007</v>
      </c>
      <c r="M12" s="8">
        <f t="shared" si="1"/>
        <v>7459366.1083085369</v>
      </c>
      <c r="N12">
        <v>7527000</v>
      </c>
      <c r="O12">
        <v>8614000</v>
      </c>
      <c r="P12">
        <v>123943432441.24146</v>
      </c>
      <c r="Q12" s="9">
        <f t="shared" ref="Q12:Q34" si="4">B12/B11 - 1</f>
        <v>2.3357767230356874E-2</v>
      </c>
      <c r="R12" s="9">
        <f t="shared" ref="R12:R34" si="5">N12/N11-1</f>
        <v>-9.1929062613101742E-2</v>
      </c>
      <c r="S12" s="9">
        <f>M12/M11-1</f>
        <v>3.8444603407466582E-2</v>
      </c>
      <c r="T12" s="9">
        <f>K12/K11-1</f>
        <v>5.9961787174023895E-2</v>
      </c>
      <c r="U12" s="9">
        <f>P12/P11-1</f>
        <v>7.2608523084928045E-2</v>
      </c>
      <c r="V12" s="5">
        <f t="shared" ref="V12:V34" si="6">R12/Q12</f>
        <v>-3.9356956384780788</v>
      </c>
      <c r="W12" s="5">
        <f>T12/U12</f>
        <v>0.82582298367215601</v>
      </c>
      <c r="X12" s="5">
        <f>R12/U12</f>
        <v>-1.2660918953767319</v>
      </c>
    </row>
    <row r="13" spans="1:24" x14ac:dyDescent="0.25">
      <c r="A13">
        <v>1992</v>
      </c>
      <c r="B13" s="6">
        <v>39360225</v>
      </c>
      <c r="C13">
        <v>930</v>
      </c>
      <c r="D13" s="7">
        <f t="shared" si="2"/>
        <v>113.15</v>
      </c>
      <c r="E13">
        <v>0.32</v>
      </c>
      <c r="F13">
        <v>4.62</v>
      </c>
      <c r="G13">
        <v>18.96</v>
      </c>
      <c r="H13">
        <v>3.34</v>
      </c>
      <c r="I13">
        <v>13.85</v>
      </c>
      <c r="J13">
        <v>0.41136363636363638</v>
      </c>
      <c r="K13" s="8">
        <f t="shared" si="0"/>
        <v>3381649.2155453353</v>
      </c>
      <c r="L13" s="8">
        <f t="shared" si="3"/>
        <v>4453609.4587500002</v>
      </c>
      <c r="M13" s="8">
        <f t="shared" si="1"/>
        <v>7835258.674295336</v>
      </c>
      <c r="N13">
        <v>7747000</v>
      </c>
      <c r="O13">
        <v>3277000</v>
      </c>
      <c r="P13">
        <v>134545231416.54977</v>
      </c>
      <c r="Q13" s="9">
        <f t="shared" si="4"/>
        <v>2.3996396260925534E-2</v>
      </c>
      <c r="R13" s="9">
        <f t="shared" si="5"/>
        <v>2.9228112129666473E-2</v>
      </c>
      <c r="S13" s="9">
        <f t="shared" ref="S13:S34" si="7">M13/M12-1</f>
        <v>5.0392025344903724E-2</v>
      </c>
      <c r="T13" s="9">
        <f t="shared" ref="T13:T34" si="8">K13/K12-1</f>
        <v>7.7582094182638395E-2</v>
      </c>
      <c r="U13" s="9">
        <f t="shared" ref="U13:U34" si="9">P13/P12-1</f>
        <v>8.5537400138844477E-2</v>
      </c>
      <c r="V13" s="5">
        <f t="shared" si="6"/>
        <v>1.2180208982987994</v>
      </c>
      <c r="W13" s="5">
        <f t="shared" ref="W13:W34" si="10">T13/U13</f>
        <v>0.90699616842114661</v>
      </c>
      <c r="X13" s="5">
        <f t="shared" ref="X13:X34" si="11">R13/U13</f>
        <v>0.34169979543712276</v>
      </c>
    </row>
    <row r="14" spans="1:24" x14ac:dyDescent="0.25">
      <c r="A14">
        <v>1993</v>
      </c>
      <c r="B14" s="6">
        <v>40300161</v>
      </c>
      <c r="C14">
        <v>985</v>
      </c>
      <c r="D14" s="7">
        <f t="shared" si="2"/>
        <v>119.84166666666665</v>
      </c>
      <c r="E14">
        <v>0.31</v>
      </c>
      <c r="F14">
        <v>4.16</v>
      </c>
      <c r="G14">
        <v>18.45</v>
      </c>
      <c r="H14">
        <v>3.08</v>
      </c>
      <c r="I14">
        <v>13.8</v>
      </c>
      <c r="J14">
        <v>0.41454545454545455</v>
      </c>
      <c r="K14" s="8">
        <f t="shared" si="0"/>
        <v>3363881.6669242322</v>
      </c>
      <c r="L14" s="8">
        <f t="shared" si="3"/>
        <v>4829638.4611749994</v>
      </c>
      <c r="M14" s="8">
        <f t="shared" si="1"/>
        <v>8193520.128099231</v>
      </c>
      <c r="N14">
        <v>8100000</v>
      </c>
      <c r="O14">
        <v>9997000</v>
      </c>
      <c r="P14">
        <v>134309759157.81743</v>
      </c>
      <c r="Q14" s="9">
        <f t="shared" si="4"/>
        <v>2.3880351293723567E-2</v>
      </c>
      <c r="R14" s="9">
        <f t="shared" si="5"/>
        <v>4.5566025558280598E-2</v>
      </c>
      <c r="S14" s="9">
        <f t="shared" si="7"/>
        <v>4.5724266255461554E-2</v>
      </c>
      <c r="T14" s="9">
        <f t="shared" si="8"/>
        <v>-5.2541075341068222E-3</v>
      </c>
      <c r="U14" s="9">
        <f t="shared" si="9"/>
        <v>-1.7501345551469427E-3</v>
      </c>
      <c r="V14" s="5">
        <f t="shared" si="6"/>
        <v>1.9080969537603343</v>
      </c>
      <c r="W14" s="5">
        <f t="shared" si="10"/>
        <v>3.0021163336585186</v>
      </c>
      <c r="X14" s="5">
        <f t="shared" si="11"/>
        <v>-26.03572703840182</v>
      </c>
    </row>
    <row r="15" spans="1:24" x14ac:dyDescent="0.25">
      <c r="A15">
        <v>1994</v>
      </c>
      <c r="B15" s="6">
        <v>41218901</v>
      </c>
      <c r="C15">
        <v>931</v>
      </c>
      <c r="D15" s="7">
        <f t="shared" si="2"/>
        <v>113.27166666666668</v>
      </c>
      <c r="E15">
        <v>1.29</v>
      </c>
      <c r="F15">
        <v>3.95</v>
      </c>
      <c r="G15">
        <v>16.559999999999999</v>
      </c>
      <c r="H15">
        <v>3.15</v>
      </c>
      <c r="I15">
        <v>15.25</v>
      </c>
      <c r="J15">
        <v>0.41772727272727272</v>
      </c>
      <c r="K15" s="8">
        <f t="shared" si="0"/>
        <v>3186169.973334488</v>
      </c>
      <c r="L15" s="8">
        <f t="shared" si="3"/>
        <v>4668933.6144383335</v>
      </c>
      <c r="M15" s="8">
        <f t="shared" si="1"/>
        <v>7855103.587772822</v>
      </c>
      <c r="N15">
        <v>7691000</v>
      </c>
      <c r="O15">
        <v>13275000</v>
      </c>
      <c r="P15">
        <v>139752450152.0784</v>
      </c>
      <c r="Q15" s="9">
        <f t="shared" si="4"/>
        <v>2.2797427533850279E-2</v>
      </c>
      <c r="R15" s="9">
        <f t="shared" si="5"/>
        <v>-5.0493827160493776E-2</v>
      </c>
      <c r="S15" s="9">
        <f t="shared" si="7"/>
        <v>-4.1302948553922247E-2</v>
      </c>
      <c r="T15" s="9">
        <f t="shared" si="8"/>
        <v>-5.2829353463029194E-2</v>
      </c>
      <c r="U15" s="9">
        <f t="shared" si="9"/>
        <v>4.0523421591916353E-2</v>
      </c>
      <c r="V15" s="5">
        <f t="shared" si="6"/>
        <v>-2.2148914427085726</v>
      </c>
      <c r="W15" s="5">
        <f t="shared" si="10"/>
        <v>-1.3036745513505117</v>
      </c>
      <c r="X15" s="5">
        <f t="shared" si="11"/>
        <v>-1.2460405656013589</v>
      </c>
    </row>
    <row r="16" spans="1:24" x14ac:dyDescent="0.25">
      <c r="A16">
        <v>1995</v>
      </c>
      <c r="B16" s="6">
        <v>42088165</v>
      </c>
      <c r="C16">
        <v>894</v>
      </c>
      <c r="D16" s="7">
        <f t="shared" si="2"/>
        <v>108.77</v>
      </c>
      <c r="E16">
        <v>0.66</v>
      </c>
      <c r="F16">
        <v>3.76</v>
      </c>
      <c r="G16">
        <v>13.32</v>
      </c>
      <c r="H16">
        <v>3.33</v>
      </c>
      <c r="I16">
        <v>16.32</v>
      </c>
      <c r="J16">
        <v>0.4209090909090909</v>
      </c>
      <c r="K16" s="8">
        <f t="shared" si="0"/>
        <v>2780740.9259004714</v>
      </c>
      <c r="L16" s="8">
        <f t="shared" si="3"/>
        <v>4577929.7070500003</v>
      </c>
      <c r="M16" s="8">
        <f t="shared" si="1"/>
        <v>7358670.6329504717</v>
      </c>
      <c r="N16">
        <v>7681000</v>
      </c>
      <c r="O16">
        <v>4866000</v>
      </c>
      <c r="P16">
        <v>155460285076.23169</v>
      </c>
      <c r="Q16" s="9">
        <f t="shared" si="4"/>
        <v>2.1088965957631878E-2</v>
      </c>
      <c r="R16" s="9">
        <f t="shared" si="5"/>
        <v>-1.3002210375764323E-3</v>
      </c>
      <c r="S16" s="9">
        <f t="shared" si="7"/>
        <v>-6.3198778892628815E-2</v>
      </c>
      <c r="T16" s="9">
        <f t="shared" si="8"/>
        <v>-0.12724652194550523</v>
      </c>
      <c r="U16" s="9">
        <f t="shared" si="9"/>
        <v>0.11239756374260379</v>
      </c>
      <c r="V16" s="5">
        <f t="shared" si="6"/>
        <v>-6.1654091537185859E-2</v>
      </c>
      <c r="W16" s="5">
        <f t="shared" si="10"/>
        <v>-1.132111032556776</v>
      </c>
      <c r="X16" s="5">
        <f t="shared" si="11"/>
        <v>-1.1568053561676884E-2</v>
      </c>
    </row>
    <row r="17" spans="1:24" x14ac:dyDescent="0.25">
      <c r="A17">
        <v>1996</v>
      </c>
      <c r="B17" s="6">
        <v>42898520</v>
      </c>
      <c r="C17">
        <v>896</v>
      </c>
      <c r="D17" s="7">
        <f t="shared" si="2"/>
        <v>109.01333333333334</v>
      </c>
      <c r="E17">
        <v>0.25</v>
      </c>
      <c r="F17">
        <v>3.89</v>
      </c>
      <c r="G17">
        <v>12.69</v>
      </c>
      <c r="H17">
        <v>3.19</v>
      </c>
      <c r="I17">
        <v>16.93</v>
      </c>
      <c r="J17">
        <v>0.42409090909090907</v>
      </c>
      <c r="K17" s="8">
        <f t="shared" si="0"/>
        <v>2771118.3035000558</v>
      </c>
      <c r="L17" s="8">
        <f t="shared" si="3"/>
        <v>4676510.6602666667</v>
      </c>
      <c r="M17" s="8">
        <f t="shared" si="1"/>
        <v>7447628.963766722</v>
      </c>
      <c r="N17">
        <v>7636000</v>
      </c>
      <c r="O17">
        <v>10171000</v>
      </c>
      <c r="P17">
        <v>147607982694.8573</v>
      </c>
      <c r="Q17" s="9">
        <f t="shared" si="4"/>
        <v>1.9253749836800838E-2</v>
      </c>
      <c r="R17" s="9">
        <f t="shared" si="5"/>
        <v>-5.8586121598750429E-3</v>
      </c>
      <c r="S17" s="9">
        <f t="shared" si="7"/>
        <v>1.2088913236300458E-2</v>
      </c>
      <c r="T17" s="9">
        <f t="shared" si="8"/>
        <v>-3.4604526839548955E-3</v>
      </c>
      <c r="U17" s="9">
        <f t="shared" si="9"/>
        <v>-5.0510021755871159E-2</v>
      </c>
      <c r="V17" s="5">
        <f t="shared" si="6"/>
        <v>-0.30428421525853261</v>
      </c>
      <c r="W17" s="5">
        <f t="shared" si="10"/>
        <v>6.8510219628892977E-2</v>
      </c>
      <c r="X17" s="5">
        <f t="shared" si="11"/>
        <v>0.11598910386915548</v>
      </c>
    </row>
    <row r="18" spans="1:24" x14ac:dyDescent="0.25">
      <c r="A18">
        <v>1997</v>
      </c>
      <c r="B18" s="6">
        <v>43657024</v>
      </c>
      <c r="C18">
        <v>880</v>
      </c>
      <c r="D18" s="7">
        <f t="shared" si="2"/>
        <v>107.06666666666666</v>
      </c>
      <c r="E18">
        <v>0.23</v>
      </c>
      <c r="F18">
        <v>3.8</v>
      </c>
      <c r="G18">
        <v>12.82</v>
      </c>
      <c r="H18">
        <v>3.03</v>
      </c>
      <c r="I18">
        <v>18.3</v>
      </c>
      <c r="J18">
        <v>0.42727272727272725</v>
      </c>
      <c r="K18" s="8">
        <f t="shared" si="0"/>
        <v>2867692.7441282328</v>
      </c>
      <c r="L18" s="8">
        <f t="shared" si="3"/>
        <v>4674212.0362666668</v>
      </c>
      <c r="M18" s="8">
        <f t="shared" si="1"/>
        <v>7541904.7803948997</v>
      </c>
      <c r="N18">
        <v>7990000</v>
      </c>
      <c r="O18">
        <v>10136000</v>
      </c>
      <c r="P18">
        <v>152586154513.88889</v>
      </c>
      <c r="Q18" s="9">
        <f t="shared" si="4"/>
        <v>1.7681355906917107E-2</v>
      </c>
      <c r="R18" s="9">
        <f t="shared" si="5"/>
        <v>4.6359350445259295E-2</v>
      </c>
      <c r="S18" s="9">
        <f t="shared" si="7"/>
        <v>1.2658500723765398E-2</v>
      </c>
      <c r="T18" s="9">
        <f t="shared" si="8"/>
        <v>3.485034922767416E-2</v>
      </c>
      <c r="U18" s="9">
        <f t="shared" si="9"/>
        <v>3.3725627355281507E-2</v>
      </c>
      <c r="V18" s="5">
        <f t="shared" si="6"/>
        <v>2.6219341259412747</v>
      </c>
      <c r="W18" s="5">
        <f t="shared" si="10"/>
        <v>1.0333491757038145</v>
      </c>
      <c r="X18" s="5">
        <f t="shared" si="11"/>
        <v>1.3746030565091718</v>
      </c>
    </row>
    <row r="19" spans="1:24" x14ac:dyDescent="0.25">
      <c r="A19">
        <v>1998</v>
      </c>
      <c r="B19" s="6">
        <v>44372112</v>
      </c>
      <c r="C19">
        <v>915</v>
      </c>
      <c r="D19" s="7">
        <f t="shared" si="2"/>
        <v>111.325</v>
      </c>
      <c r="E19">
        <v>0.25</v>
      </c>
      <c r="F19">
        <v>3.7</v>
      </c>
      <c r="G19">
        <v>11.8</v>
      </c>
      <c r="H19">
        <v>2.87</v>
      </c>
      <c r="I19">
        <v>16.78</v>
      </c>
      <c r="J19">
        <v>0.43045454545454542</v>
      </c>
      <c r="K19" s="8">
        <f t="shared" si="0"/>
        <v>2725511.2601893269</v>
      </c>
      <c r="L19" s="8">
        <f t="shared" si="3"/>
        <v>4939725.368400001</v>
      </c>
      <c r="M19" s="8">
        <f t="shared" si="1"/>
        <v>7665236.6285893284</v>
      </c>
      <c r="N19">
        <v>7936000</v>
      </c>
      <c r="O19">
        <v>7693000</v>
      </c>
      <c r="P19">
        <v>137774361015.14029</v>
      </c>
      <c r="Q19" s="9">
        <f t="shared" si="4"/>
        <v>1.6379678101741346E-2</v>
      </c>
      <c r="R19" s="9">
        <f t="shared" si="5"/>
        <v>-6.758448060075084E-3</v>
      </c>
      <c r="S19" s="9">
        <f t="shared" si="7"/>
        <v>1.6352877924821874E-2</v>
      </c>
      <c r="T19" s="9">
        <f t="shared" si="8"/>
        <v>-4.9580445544604057E-2</v>
      </c>
      <c r="U19" s="9">
        <f t="shared" si="9"/>
        <v>-9.7071674333337854E-2</v>
      </c>
      <c r="V19" s="5">
        <f t="shared" si="6"/>
        <v>-0.41261177528003951</v>
      </c>
      <c r="W19" s="5">
        <f t="shared" si="10"/>
        <v>0.51076120696494853</v>
      </c>
      <c r="X19" s="5">
        <f t="shared" si="11"/>
        <v>6.9623276887828378E-2</v>
      </c>
    </row>
    <row r="20" spans="1:24" x14ac:dyDescent="0.25">
      <c r="A20">
        <v>1999</v>
      </c>
      <c r="B20" s="6">
        <v>45058775</v>
      </c>
      <c r="C20">
        <v>904</v>
      </c>
      <c r="D20" s="7">
        <f t="shared" si="2"/>
        <v>109.98666666666666</v>
      </c>
      <c r="E20">
        <v>0.28999999999999998</v>
      </c>
      <c r="F20">
        <v>4.21</v>
      </c>
      <c r="G20">
        <v>11.52</v>
      </c>
      <c r="H20">
        <v>3.01</v>
      </c>
      <c r="I20">
        <v>18.2</v>
      </c>
      <c r="J20">
        <v>0.4336363636363636</v>
      </c>
      <c r="K20" s="8">
        <f t="shared" si="0"/>
        <v>2821193.4479115065</v>
      </c>
      <c r="L20" s="8">
        <f t="shared" si="3"/>
        <v>4955864.4663333334</v>
      </c>
      <c r="M20" s="8">
        <f t="shared" si="1"/>
        <v>7777057.9142448399</v>
      </c>
      <c r="N20">
        <v>8854000</v>
      </c>
      <c r="O20">
        <v>7946000</v>
      </c>
      <c r="P20">
        <v>136631966609.37885</v>
      </c>
      <c r="Q20" s="9">
        <f t="shared" si="4"/>
        <v>1.5475102920501138E-2</v>
      </c>
      <c r="R20" s="9">
        <f t="shared" si="5"/>
        <v>0.11567540322580649</v>
      </c>
      <c r="S20" s="9">
        <f t="shared" si="7"/>
        <v>1.4588106156885994E-2</v>
      </c>
      <c r="T20" s="9">
        <f t="shared" si="8"/>
        <v>3.5106142880339197E-2</v>
      </c>
      <c r="U20" s="9">
        <f t="shared" si="9"/>
        <v>-8.2917779283759874E-3</v>
      </c>
      <c r="V20" s="5">
        <f t="shared" si="6"/>
        <v>7.4749359548725067</v>
      </c>
      <c r="W20" s="5">
        <f t="shared" si="10"/>
        <v>-4.2338498671315747</v>
      </c>
      <c r="X20" s="5">
        <f t="shared" si="11"/>
        <v>-13.950615202795532</v>
      </c>
    </row>
    <row r="21" spans="1:24" x14ac:dyDescent="0.25">
      <c r="A21">
        <v>2000</v>
      </c>
      <c r="B21" s="6">
        <v>45728315</v>
      </c>
      <c r="C21">
        <v>950</v>
      </c>
      <c r="D21" s="7">
        <f t="shared" si="2"/>
        <v>115.58333333333333</v>
      </c>
      <c r="E21">
        <v>0.25</v>
      </c>
      <c r="F21">
        <v>4.62</v>
      </c>
      <c r="G21">
        <v>14.01</v>
      </c>
      <c r="H21">
        <v>2.54</v>
      </c>
      <c r="I21">
        <v>20.170000000000002</v>
      </c>
      <c r="J21">
        <v>0.43681818181818177</v>
      </c>
      <c r="K21" s="8">
        <f t="shared" si="0"/>
        <v>3373167.4015726852</v>
      </c>
      <c r="L21" s="8">
        <f t="shared" si="3"/>
        <v>5285431.0754166665</v>
      </c>
      <c r="M21" s="8">
        <f t="shared" si="1"/>
        <v>8658598.4769893512</v>
      </c>
      <c r="N21">
        <v>8705000</v>
      </c>
      <c r="O21">
        <v>11431183</v>
      </c>
      <c r="P21">
        <v>136361854808.49591</v>
      </c>
      <c r="Q21" s="9">
        <f t="shared" si="4"/>
        <v>1.4859258823614274E-2</v>
      </c>
      <c r="R21" s="9">
        <f t="shared" si="5"/>
        <v>-1.6828552066862401E-2</v>
      </c>
      <c r="S21" s="9">
        <f t="shared" si="7"/>
        <v>0.11335142060982184</v>
      </c>
      <c r="T21" s="9">
        <f t="shared" si="8"/>
        <v>0.1956526427033205</v>
      </c>
      <c r="U21" s="9">
        <f t="shared" si="9"/>
        <v>-1.9769297594549595E-3</v>
      </c>
      <c r="V21" s="5">
        <f t="shared" si="6"/>
        <v>-1.132529708690351</v>
      </c>
      <c r="W21" s="5"/>
      <c r="X21" s="5">
        <f t="shared" si="11"/>
        <v>8.5124683800106489</v>
      </c>
    </row>
    <row r="22" spans="1:24" x14ac:dyDescent="0.25">
      <c r="A22">
        <v>2001</v>
      </c>
      <c r="B22" s="6">
        <v>46385006</v>
      </c>
      <c r="C22">
        <v>960</v>
      </c>
      <c r="D22" s="7">
        <f t="shared" si="2"/>
        <v>116.8</v>
      </c>
      <c r="E22">
        <v>0.16</v>
      </c>
      <c r="F22">
        <v>3.83</v>
      </c>
      <c r="G22">
        <v>11.43</v>
      </c>
      <c r="H22">
        <v>2.62</v>
      </c>
      <c r="I22">
        <v>21.04</v>
      </c>
      <c r="J22">
        <v>0.43999999999999995</v>
      </c>
      <c r="K22" s="8">
        <f t="shared" si="0"/>
        <v>2919181.3508823677</v>
      </c>
      <c r="L22" s="8">
        <f t="shared" si="3"/>
        <v>5417768.7007999998</v>
      </c>
      <c r="M22" s="8">
        <f t="shared" si="1"/>
        <v>8336950.0516823679</v>
      </c>
      <c r="N22">
        <v>8446000</v>
      </c>
      <c r="O22">
        <v>7772000</v>
      </c>
      <c r="P22">
        <v>121600818309.67906</v>
      </c>
      <c r="Q22" s="9">
        <f t="shared" si="4"/>
        <v>1.4360708458205806E-2</v>
      </c>
      <c r="R22" s="9">
        <f t="shared" si="5"/>
        <v>-2.975301550832854E-2</v>
      </c>
      <c r="S22" s="9">
        <f t="shared" si="7"/>
        <v>-3.7147862458546843E-2</v>
      </c>
      <c r="T22" s="9">
        <f t="shared" si="8"/>
        <v>-0.13458746532373511</v>
      </c>
      <c r="U22" s="9">
        <f t="shared" si="9"/>
        <v>-0.10824901523631358</v>
      </c>
      <c r="V22" s="5">
        <f t="shared" si="6"/>
        <v>-2.071834798047687</v>
      </c>
      <c r="W22" s="5">
        <f t="shared" si="10"/>
        <v>1.2433135306582073</v>
      </c>
      <c r="X22" s="5">
        <f t="shared" si="11"/>
        <v>0.27485714713779208</v>
      </c>
    </row>
    <row r="23" spans="1:24" x14ac:dyDescent="0.25">
      <c r="A23">
        <v>2002</v>
      </c>
      <c r="B23" s="6">
        <v>47026173</v>
      </c>
      <c r="C23">
        <v>965</v>
      </c>
      <c r="D23" s="7">
        <f t="shared" si="2"/>
        <v>117.40833333333333</v>
      </c>
      <c r="E23">
        <v>0.25</v>
      </c>
      <c r="F23">
        <v>3.38</v>
      </c>
      <c r="G23">
        <v>12.23</v>
      </c>
      <c r="H23">
        <v>2.56</v>
      </c>
      <c r="I23">
        <v>21.6</v>
      </c>
      <c r="J23">
        <v>0.44318181818181812</v>
      </c>
      <c r="K23" s="8">
        <f t="shared" si="0"/>
        <v>3084237.2602836508</v>
      </c>
      <c r="L23" s="8">
        <f t="shared" si="3"/>
        <v>5521264.5949750002</v>
      </c>
      <c r="M23" s="8">
        <f t="shared" si="1"/>
        <v>8605501.8552586511</v>
      </c>
      <c r="N23">
        <v>8520000</v>
      </c>
      <c r="O23">
        <v>10076000</v>
      </c>
      <c r="P23">
        <v>115748110112.68007</v>
      </c>
      <c r="Q23" s="9">
        <f t="shared" si="4"/>
        <v>1.3822721074995714E-2</v>
      </c>
      <c r="R23" s="9">
        <f t="shared" si="5"/>
        <v>8.761543926118831E-3</v>
      </c>
      <c r="S23" s="9">
        <f t="shared" si="7"/>
        <v>3.2212236118901894E-2</v>
      </c>
      <c r="T23" s="9">
        <f t="shared" si="8"/>
        <v>5.6541848402598349E-2</v>
      </c>
      <c r="U23" s="9">
        <f t="shared" si="9"/>
        <v>-4.8130500093296891E-2</v>
      </c>
      <c r="V23" s="5">
        <f t="shared" si="6"/>
        <v>0.63385088063216577</v>
      </c>
      <c r="W23" s="5">
        <f t="shared" si="10"/>
        <v>-1.174761290512186</v>
      </c>
      <c r="X23" s="5">
        <f t="shared" si="11"/>
        <v>-0.18203725099750306</v>
      </c>
    </row>
    <row r="24" spans="1:24" x14ac:dyDescent="0.25">
      <c r="A24">
        <v>2003</v>
      </c>
      <c r="B24" s="6">
        <v>47648727</v>
      </c>
      <c r="C24">
        <v>973</v>
      </c>
      <c r="D24" s="7">
        <f t="shared" si="2"/>
        <v>118.38166666666666</v>
      </c>
      <c r="E24">
        <v>0.28999999999999998</v>
      </c>
      <c r="F24">
        <v>3.61</v>
      </c>
      <c r="G24">
        <v>12.99</v>
      </c>
      <c r="H24">
        <v>3.24</v>
      </c>
      <c r="I24">
        <v>21.91</v>
      </c>
      <c r="J24">
        <v>0.4463636363636363</v>
      </c>
      <c r="K24" s="8">
        <f t="shared" si="0"/>
        <v>3352359.6591498656</v>
      </c>
      <c r="L24" s="8">
        <f t="shared" si="3"/>
        <v>5640735.7168049989</v>
      </c>
      <c r="M24" s="8">
        <f t="shared" si="1"/>
        <v>8993095.3759548645</v>
      </c>
      <c r="N24">
        <v>8677000</v>
      </c>
      <c r="O24">
        <v>9705000</v>
      </c>
      <c r="P24">
        <v>175256916996.04742</v>
      </c>
      <c r="Q24" s="9">
        <f t="shared" si="4"/>
        <v>1.3238457656335356E-2</v>
      </c>
      <c r="R24" s="9">
        <f t="shared" si="5"/>
        <v>1.8427230046948351E-2</v>
      </c>
      <c r="S24" s="9">
        <f t="shared" si="7"/>
        <v>4.5040199539247316E-2</v>
      </c>
      <c r="T24" s="9">
        <f t="shared" si="8"/>
        <v>8.6933130054189123E-2</v>
      </c>
      <c r="U24" s="9">
        <f t="shared" si="9"/>
        <v>0.51412335653200647</v>
      </c>
      <c r="V24" s="5">
        <f t="shared" si="6"/>
        <v>1.3919468963312256</v>
      </c>
      <c r="W24" s="5">
        <f t="shared" si="10"/>
        <v>0.16909002275366797</v>
      </c>
      <c r="X24" s="5">
        <f t="shared" si="11"/>
        <v>3.5842040266850186E-2</v>
      </c>
    </row>
    <row r="25" spans="1:24" x14ac:dyDescent="0.25">
      <c r="A25">
        <v>2004</v>
      </c>
      <c r="B25" s="6">
        <v>48247395</v>
      </c>
      <c r="C25">
        <v>949</v>
      </c>
      <c r="D25" s="7">
        <f t="shared" si="2"/>
        <v>115.46166666666667</v>
      </c>
      <c r="E25">
        <v>0.33</v>
      </c>
      <c r="F25">
        <v>3.65</v>
      </c>
      <c r="G25">
        <v>13.7</v>
      </c>
      <c r="H25">
        <v>3.53</v>
      </c>
      <c r="I25">
        <v>22.23</v>
      </c>
      <c r="J25">
        <v>0.44954545454545447</v>
      </c>
      <c r="K25" s="8">
        <f t="shared" si="0"/>
        <v>3577687.7436663196</v>
      </c>
      <c r="L25" s="8">
        <f t="shared" si="3"/>
        <v>5570724.6390250009</v>
      </c>
      <c r="M25" s="8">
        <f t="shared" si="1"/>
        <v>9148412.38269132</v>
      </c>
      <c r="N25">
        <v>9700000</v>
      </c>
      <c r="O25">
        <v>9710070</v>
      </c>
      <c r="P25">
        <v>228937347865.85837</v>
      </c>
      <c r="Q25" s="9">
        <f t="shared" si="4"/>
        <v>1.2564197150534584E-2</v>
      </c>
      <c r="R25" s="9">
        <f t="shared" si="5"/>
        <v>0.11789789097614389</v>
      </c>
      <c r="S25" s="9">
        <f t="shared" si="7"/>
        <v>1.7270694932440156E-2</v>
      </c>
      <c r="T25" s="9">
        <f t="shared" si="8"/>
        <v>6.7214770319004469E-2</v>
      </c>
      <c r="U25" s="9">
        <f t="shared" si="9"/>
        <v>0.30629564749801919</v>
      </c>
      <c r="V25" s="5">
        <f t="shared" si="6"/>
        <v>9.3836390470144408</v>
      </c>
      <c r="W25" s="5">
        <f t="shared" si="10"/>
        <v>0.21944409222935218</v>
      </c>
      <c r="X25" s="5">
        <f t="shared" si="11"/>
        <v>0.38491533242210479</v>
      </c>
    </row>
    <row r="26" spans="1:24" x14ac:dyDescent="0.25">
      <c r="A26">
        <v>2005</v>
      </c>
      <c r="B26" s="6">
        <v>48820586</v>
      </c>
      <c r="C26">
        <v>926</v>
      </c>
      <c r="D26" s="7">
        <f t="shared" si="2"/>
        <v>112.66333333333333</v>
      </c>
      <c r="E26">
        <v>0.36</v>
      </c>
      <c r="F26">
        <v>3.61</v>
      </c>
      <c r="G26">
        <v>14.74</v>
      </c>
      <c r="H26">
        <v>3.63</v>
      </c>
      <c r="I26">
        <v>23.57</v>
      </c>
      <c r="J26">
        <v>0.45272727272727264</v>
      </c>
      <c r="K26" s="8">
        <f t="shared" si="0"/>
        <v>3871246.0843044831</v>
      </c>
      <c r="L26" s="8">
        <f t="shared" si="3"/>
        <v>5500289.9540466657</v>
      </c>
      <c r="M26" s="8">
        <f t="shared" si="1"/>
        <v>9371536.0383511484</v>
      </c>
      <c r="N26">
        <v>9000000</v>
      </c>
      <c r="O26">
        <v>11715948</v>
      </c>
      <c r="P26">
        <v>257671413750.82526</v>
      </c>
      <c r="Q26" s="9">
        <f t="shared" si="4"/>
        <v>1.1880247627877205E-2</v>
      </c>
      <c r="R26" s="9">
        <f t="shared" si="5"/>
        <v>-7.2164948453608213E-2</v>
      </c>
      <c r="S26" s="9">
        <f t="shared" si="7"/>
        <v>2.4389330774154283E-2</v>
      </c>
      <c r="T26" s="9">
        <f t="shared" si="8"/>
        <v>8.2052532716936577E-2</v>
      </c>
      <c r="U26" s="9">
        <f t="shared" si="9"/>
        <v>0.12551060870069608</v>
      </c>
      <c r="V26" s="5">
        <f t="shared" si="6"/>
        <v>-6.0743639959382598</v>
      </c>
      <c r="W26" s="5">
        <f t="shared" si="10"/>
        <v>0.65374977913306476</v>
      </c>
      <c r="X26" s="5">
        <f t="shared" si="11"/>
        <v>-0.57497090644902582</v>
      </c>
    </row>
    <row r="27" spans="1:24" x14ac:dyDescent="0.25">
      <c r="A27">
        <v>2006</v>
      </c>
      <c r="B27" s="6">
        <v>49364582</v>
      </c>
      <c r="C27">
        <v>867</v>
      </c>
      <c r="D27" s="7">
        <f t="shared" si="2"/>
        <v>105.485</v>
      </c>
      <c r="E27">
        <v>0.36</v>
      </c>
      <c r="F27">
        <v>3.81</v>
      </c>
      <c r="G27">
        <v>16.54</v>
      </c>
      <c r="H27">
        <v>3.52</v>
      </c>
      <c r="I27">
        <v>25.3</v>
      </c>
      <c r="J27">
        <v>0.45590909090909082</v>
      </c>
      <c r="K27" s="8">
        <f t="shared" si="0"/>
        <v>4345981.8653336605</v>
      </c>
      <c r="L27" s="8">
        <f t="shared" si="3"/>
        <v>5207222.9322699998</v>
      </c>
      <c r="M27" s="8">
        <f t="shared" si="1"/>
        <v>9553204.7976036593</v>
      </c>
      <c r="N27">
        <v>9000000</v>
      </c>
      <c r="O27">
        <v>6935056</v>
      </c>
      <c r="P27">
        <v>271811088781.17981</v>
      </c>
      <c r="Q27" s="9">
        <f t="shared" si="4"/>
        <v>1.1142758507650896E-2</v>
      </c>
      <c r="R27" s="9">
        <f t="shared" si="5"/>
        <v>0</v>
      </c>
      <c r="S27" s="9">
        <f t="shared" si="7"/>
        <v>1.9385163596348232E-2</v>
      </c>
      <c r="T27" s="9">
        <f t="shared" si="8"/>
        <v>0.12263125895146221</v>
      </c>
      <c r="U27" s="9">
        <f t="shared" si="9"/>
        <v>5.4874830019087772E-2</v>
      </c>
      <c r="V27" s="5">
        <f t="shared" si="6"/>
        <v>0</v>
      </c>
      <c r="W27" s="5">
        <f>T27/U27</f>
        <v>2.2347451264779483</v>
      </c>
      <c r="X27" s="5">
        <f t="shared" si="11"/>
        <v>0</v>
      </c>
    </row>
    <row r="28" spans="1:24" x14ac:dyDescent="0.25">
      <c r="A28">
        <v>2007</v>
      </c>
      <c r="B28" s="6">
        <v>49887181</v>
      </c>
      <c r="C28">
        <v>857</v>
      </c>
      <c r="D28" s="7">
        <f t="shared" si="2"/>
        <v>104.26833333333335</v>
      </c>
      <c r="E28">
        <v>0.51</v>
      </c>
      <c r="F28">
        <v>3.28</v>
      </c>
      <c r="G28">
        <v>16.22</v>
      </c>
      <c r="H28">
        <v>5</v>
      </c>
      <c r="I28">
        <v>27.79</v>
      </c>
      <c r="J28">
        <v>0.45909090909090899</v>
      </c>
      <c r="K28" s="8">
        <f t="shared" si="0"/>
        <v>4416907.8073033029</v>
      </c>
      <c r="L28" s="8">
        <f t="shared" si="3"/>
        <v>5201653.2175683333</v>
      </c>
      <c r="M28" s="8">
        <f t="shared" si="1"/>
        <v>9618561.0248716362</v>
      </c>
      <c r="N28">
        <v>10100000</v>
      </c>
      <c r="O28">
        <v>7125000</v>
      </c>
      <c r="P28">
        <v>299033511000.22681</v>
      </c>
      <c r="Q28" s="9">
        <f t="shared" si="4"/>
        <v>1.0586517272646923E-2</v>
      </c>
      <c r="R28" s="9">
        <f t="shared" si="5"/>
        <v>0.12222222222222223</v>
      </c>
      <c r="S28" s="9">
        <f t="shared" si="7"/>
        <v>6.8412882014599052E-3</v>
      </c>
      <c r="T28" s="9">
        <f t="shared" si="8"/>
        <v>1.6319889076250593E-2</v>
      </c>
      <c r="U28" s="9">
        <f t="shared" si="9"/>
        <v>0.10015199284589249</v>
      </c>
      <c r="V28" s="5">
        <f t="shared" si="6"/>
        <v>11.545083153835282</v>
      </c>
      <c r="W28" s="5">
        <f t="shared" si="10"/>
        <v>0.16295121657102321</v>
      </c>
      <c r="X28" s="5">
        <f t="shared" si="11"/>
        <v>1.2203673511548592</v>
      </c>
    </row>
    <row r="29" spans="1:24" x14ac:dyDescent="0.25">
      <c r="A29">
        <v>2008</v>
      </c>
      <c r="B29" s="6">
        <v>50412129</v>
      </c>
      <c r="C29">
        <v>828</v>
      </c>
      <c r="D29" s="7">
        <f t="shared" si="2"/>
        <v>100.74000000000001</v>
      </c>
      <c r="E29">
        <v>0.65</v>
      </c>
      <c r="F29">
        <v>3.92</v>
      </c>
      <c r="G29">
        <v>15.29</v>
      </c>
      <c r="H29">
        <v>6.2</v>
      </c>
      <c r="I29">
        <v>30.49</v>
      </c>
      <c r="J29">
        <v>0.46227272727272717</v>
      </c>
      <c r="K29" s="8">
        <f t="shared" si="0"/>
        <v>4496592.1279153693</v>
      </c>
      <c r="L29" s="8">
        <f t="shared" si="3"/>
        <v>5078517.8754599998</v>
      </c>
      <c r="M29" s="8">
        <f t="shared" si="1"/>
        <v>9575110.0033753701</v>
      </c>
      <c r="N29">
        <v>10300000</v>
      </c>
      <c r="O29">
        <v>12700000</v>
      </c>
      <c r="P29">
        <v>287099991516.89954</v>
      </c>
      <c r="Q29" s="9">
        <f t="shared" si="4"/>
        <v>1.0522703217084928E-2</v>
      </c>
      <c r="R29" s="9">
        <f t="shared" si="5"/>
        <v>1.980198019801982E-2</v>
      </c>
      <c r="S29" s="9">
        <f t="shared" si="7"/>
        <v>-4.5174139233415955E-3</v>
      </c>
      <c r="T29" s="9">
        <f t="shared" si="8"/>
        <v>1.8040747982176475E-2</v>
      </c>
      <c r="U29" s="9">
        <f t="shared" si="9"/>
        <v>-3.990696374935121E-2</v>
      </c>
      <c r="V29" s="5">
        <f t="shared" si="6"/>
        <v>1.8818339536430926</v>
      </c>
      <c r="W29" s="5">
        <f t="shared" si="10"/>
        <v>-0.45207017240117081</v>
      </c>
      <c r="X29" s="5">
        <f t="shared" si="11"/>
        <v>-0.49620362807836393</v>
      </c>
    </row>
    <row r="30" spans="1:24" x14ac:dyDescent="0.25">
      <c r="A30">
        <v>2009</v>
      </c>
      <c r="B30" s="6">
        <v>50970818</v>
      </c>
      <c r="C30">
        <v>807</v>
      </c>
      <c r="D30" s="7">
        <f t="shared" si="2"/>
        <v>98.185000000000002</v>
      </c>
      <c r="E30">
        <v>0.66</v>
      </c>
      <c r="F30">
        <v>3.82</v>
      </c>
      <c r="G30">
        <v>15.11</v>
      </c>
      <c r="H30">
        <v>6.62</v>
      </c>
      <c r="I30">
        <v>31.27</v>
      </c>
      <c r="J30">
        <v>0.46545454545454534</v>
      </c>
      <c r="K30" s="8">
        <f t="shared" si="0"/>
        <v>4565205.9478807272</v>
      </c>
      <c r="L30" s="8">
        <f t="shared" si="3"/>
        <v>5004569.7653299998</v>
      </c>
      <c r="M30" s="8">
        <f t="shared" si="1"/>
        <v>9569775.713210728</v>
      </c>
      <c r="N30">
        <v>10600000</v>
      </c>
      <c r="O30">
        <v>12050000</v>
      </c>
      <c r="P30">
        <v>297216730668.94226</v>
      </c>
      <c r="Q30" s="9">
        <f t="shared" si="4"/>
        <v>1.1082432166274803E-2</v>
      </c>
      <c r="R30" s="9">
        <f t="shared" si="5"/>
        <v>2.9126213592232997E-2</v>
      </c>
      <c r="S30" s="9">
        <f t="shared" si="7"/>
        <v>-5.5709962212047159E-4</v>
      </c>
      <c r="T30" s="9">
        <f t="shared" si="8"/>
        <v>1.5259071317452966E-2</v>
      </c>
      <c r="U30" s="9">
        <f t="shared" si="9"/>
        <v>3.5237685304658761E-2</v>
      </c>
      <c r="V30" s="5">
        <f t="shared" si="6"/>
        <v>2.6281427357496154</v>
      </c>
      <c r="W30" s="5">
        <f t="shared" si="10"/>
        <v>0.43303273712577167</v>
      </c>
      <c r="X30" s="5">
        <f t="shared" si="11"/>
        <v>0.82656432567613147</v>
      </c>
    </row>
    <row r="31" spans="1:24" x14ac:dyDescent="0.25">
      <c r="A31">
        <v>2010</v>
      </c>
      <c r="B31" s="6">
        <v>51584663</v>
      </c>
      <c r="C31">
        <v>867</v>
      </c>
      <c r="D31" s="7">
        <f t="shared" si="2"/>
        <v>105.485</v>
      </c>
      <c r="E31">
        <v>0.75</v>
      </c>
      <c r="F31">
        <v>3.58</v>
      </c>
      <c r="G31">
        <v>16.29</v>
      </c>
      <c r="H31">
        <v>4.42</v>
      </c>
      <c r="I31">
        <v>33.19</v>
      </c>
      <c r="J31">
        <v>0.46863636363636352</v>
      </c>
      <c r="K31" s="8">
        <f t="shared" si="0"/>
        <v>4789374.1251796409</v>
      </c>
      <c r="L31" s="8">
        <f t="shared" si="3"/>
        <v>5441408.1765550002</v>
      </c>
      <c r="M31" s="8">
        <f t="shared" si="1"/>
        <v>10230782.301734641</v>
      </c>
      <c r="N31">
        <v>10650000</v>
      </c>
      <c r="O31">
        <v>12815000</v>
      </c>
      <c r="P31">
        <v>375298134440.46869</v>
      </c>
      <c r="Q31" s="9">
        <f t="shared" si="4"/>
        <v>1.2043067466564805E-2</v>
      </c>
      <c r="R31" s="9">
        <f t="shared" si="5"/>
        <v>4.7169811320755262E-3</v>
      </c>
      <c r="S31" s="9">
        <f t="shared" si="7"/>
        <v>6.9072317714971909E-2</v>
      </c>
      <c r="T31" s="9">
        <f t="shared" si="8"/>
        <v>4.9103628589412862E-2</v>
      </c>
      <c r="U31" s="9">
        <f t="shared" si="9"/>
        <v>0.26270864226179169</v>
      </c>
      <c r="V31" s="5">
        <f t="shared" si="6"/>
        <v>0.39167605306300002</v>
      </c>
      <c r="W31" s="5">
        <f t="shared" si="10"/>
        <v>0.1869128787186248</v>
      </c>
      <c r="X31" s="5">
        <f t="shared" si="11"/>
        <v>1.7955180657418225E-2</v>
      </c>
    </row>
    <row r="32" spans="1:24" x14ac:dyDescent="0.25">
      <c r="A32">
        <v>2011</v>
      </c>
      <c r="B32" s="6">
        <v>52263516</v>
      </c>
      <c r="C32">
        <v>861</v>
      </c>
      <c r="D32" s="7">
        <f t="shared" si="2"/>
        <v>104.755</v>
      </c>
      <c r="E32">
        <v>0.87</v>
      </c>
      <c r="F32">
        <v>3.34</v>
      </c>
      <c r="G32">
        <v>15.83</v>
      </c>
      <c r="H32">
        <v>4.4800000000000004</v>
      </c>
      <c r="I32">
        <v>34.79</v>
      </c>
      <c r="J32">
        <v>0.47181818181818169</v>
      </c>
      <c r="K32" s="8">
        <f t="shared" si="0"/>
        <v>4790297.5774668436</v>
      </c>
      <c r="L32" s="8">
        <f t="shared" si="3"/>
        <v>5474864.6185799995</v>
      </c>
      <c r="M32" s="8">
        <f t="shared" si="1"/>
        <v>10265162.196046844</v>
      </c>
      <c r="N32">
        <v>10700000</v>
      </c>
      <c r="O32">
        <v>10360000</v>
      </c>
      <c r="P32">
        <v>416878162440.88733</v>
      </c>
      <c r="Q32" s="9">
        <f t="shared" si="4"/>
        <v>1.3159977414217039E-2</v>
      </c>
      <c r="R32" s="9">
        <f t="shared" si="5"/>
        <v>4.6948356807512415E-3</v>
      </c>
      <c r="S32" s="9">
        <f t="shared" si="7"/>
        <v>3.3604365040955653E-3</v>
      </c>
      <c r="T32" s="9">
        <f t="shared" si="8"/>
        <v>1.9281272731386245E-4</v>
      </c>
      <c r="U32" s="9">
        <f t="shared" si="9"/>
        <v>0.11079199224480618</v>
      </c>
      <c r="V32" s="5">
        <f t="shared" si="6"/>
        <v>0.35675104394018931</v>
      </c>
      <c r="W32" s="5">
        <f t="shared" si="10"/>
        <v>1.7403128457860303E-3</v>
      </c>
      <c r="X32" s="5">
        <f t="shared" si="11"/>
        <v>4.237522573271834E-2</v>
      </c>
    </row>
    <row r="33" spans="1:24" x14ac:dyDescent="0.25">
      <c r="A33">
        <v>2012</v>
      </c>
      <c r="B33" s="6">
        <v>52998213</v>
      </c>
      <c r="C33">
        <v>852</v>
      </c>
      <c r="D33" s="7">
        <f t="shared" si="2"/>
        <v>103.66</v>
      </c>
      <c r="E33">
        <v>0.86</v>
      </c>
      <c r="F33">
        <v>3.49</v>
      </c>
      <c r="G33">
        <v>15.94</v>
      </c>
      <c r="H33">
        <v>4.59</v>
      </c>
      <c r="I33">
        <v>35.49</v>
      </c>
      <c r="J33">
        <v>0.47499999999999987</v>
      </c>
      <c r="K33" s="8">
        <f t="shared" si="0"/>
        <v>4954927.4791705487</v>
      </c>
      <c r="L33" s="8">
        <f t="shared" si="3"/>
        <v>5493794.7595800003</v>
      </c>
      <c r="M33" s="8">
        <f t="shared" si="1"/>
        <v>10448722.238750549</v>
      </c>
      <c r="N33">
        <v>11000000</v>
      </c>
      <c r="O33">
        <v>12120656</v>
      </c>
      <c r="P33">
        <v>396332702639.49622</v>
      </c>
      <c r="Q33" s="9">
        <f t="shared" si="4"/>
        <v>1.4057550203855351E-2</v>
      </c>
      <c r="R33" s="9">
        <f t="shared" si="5"/>
        <v>2.8037383177569986E-2</v>
      </c>
      <c r="S33" s="9">
        <f t="shared" si="7"/>
        <v>1.7881845332594404E-2</v>
      </c>
      <c r="T33" s="9">
        <f t="shared" si="8"/>
        <v>3.4367364248540699E-2</v>
      </c>
      <c r="U33" s="9">
        <f t="shared" si="9"/>
        <v>-4.9284087420396916E-2</v>
      </c>
      <c r="V33" s="5">
        <f t="shared" si="6"/>
        <v>1.9944714954587606</v>
      </c>
      <c r="W33" s="5">
        <f t="shared" si="10"/>
        <v>-0.69733185795619057</v>
      </c>
      <c r="X33" s="5">
        <f t="shared" si="11"/>
        <v>-0.56889321980153618</v>
      </c>
    </row>
    <row r="34" spans="1:24" x14ac:dyDescent="0.25">
      <c r="A34">
        <v>2013</v>
      </c>
      <c r="B34" s="6">
        <v>53767396</v>
      </c>
      <c r="C34">
        <v>858</v>
      </c>
      <c r="D34" s="7">
        <f t="shared" si="2"/>
        <v>104.38999999999999</v>
      </c>
      <c r="E34">
        <v>0.88</v>
      </c>
      <c r="F34">
        <v>4.28</v>
      </c>
      <c r="G34">
        <v>18.03</v>
      </c>
      <c r="H34">
        <v>4.16</v>
      </c>
      <c r="I34">
        <v>37.57</v>
      </c>
      <c r="J34">
        <v>0.47818181818181804</v>
      </c>
      <c r="K34" s="8">
        <f t="shared" si="0"/>
        <v>5655882.6949134991</v>
      </c>
      <c r="L34" s="8">
        <f t="shared" si="3"/>
        <v>5612778.46844</v>
      </c>
      <c r="M34" s="8">
        <f t="shared" si="1"/>
        <v>11268661.163353499</v>
      </c>
      <c r="N34">
        <v>11500000</v>
      </c>
      <c r="O34">
        <v>11810600</v>
      </c>
      <c r="P34">
        <v>366829390478.9538</v>
      </c>
      <c r="Q34" s="9">
        <f t="shared" si="4"/>
        <v>1.4513376139682288E-2</v>
      </c>
      <c r="R34" s="9">
        <f t="shared" si="5"/>
        <v>4.5454545454545414E-2</v>
      </c>
      <c r="S34" s="9">
        <f t="shared" si="7"/>
        <v>7.847265013535254E-2</v>
      </c>
      <c r="T34" s="9">
        <f t="shared" si="8"/>
        <v>0.14146629162376545</v>
      </c>
      <c r="U34" s="9">
        <f t="shared" si="9"/>
        <v>-7.4440771513569981E-2</v>
      </c>
      <c r="V34" s="5">
        <f t="shared" si="6"/>
        <v>3.1319070777931661</v>
      </c>
      <c r="W34" s="5">
        <f t="shared" si="10"/>
        <v>-1.9003872306452014</v>
      </c>
      <c r="X34" s="5">
        <f t="shared" si="11"/>
        <v>-0.61061357278194517</v>
      </c>
    </row>
    <row r="36" spans="1:24" x14ac:dyDescent="0.25">
      <c r="P36" t="s">
        <v>41</v>
      </c>
      <c r="Q36" s="10">
        <f t="shared" ref="Q36:X36" si="12">AVERAGE(Q12:Q34)</f>
        <v>1.5728033400956024E-2</v>
      </c>
      <c r="R36" s="10">
        <f t="shared" si="12"/>
        <v>1.5690566552422604E-2</v>
      </c>
      <c r="S36" s="10">
        <f t="shared" si="12"/>
        <v>2.0469685785149291E-2</v>
      </c>
      <c r="T36" s="10">
        <f t="shared" si="12"/>
        <v>3.1318174594876715E-2</v>
      </c>
      <c r="U36" s="10">
        <f t="shared" si="12"/>
        <v>5.9777191955452932E-2</v>
      </c>
      <c r="V36" s="5">
        <f t="shared" si="12"/>
        <v>1.3197575914954414</v>
      </c>
      <c r="W36" s="5">
        <f t="shared" si="12"/>
        <v>3.4470444636786925E-2</v>
      </c>
      <c r="X36" s="5">
        <f t="shared" si="12"/>
        <v>-1.3793696138297264</v>
      </c>
    </row>
    <row r="37" spans="1:24" x14ac:dyDescent="0.25">
      <c r="C37">
        <v>910</v>
      </c>
      <c r="P37" t="s">
        <v>42</v>
      </c>
      <c r="Q37" s="2">
        <f t="shared" ref="Q37:X37" si="13">_xlfn.STDEV.S(Q12:Q34)</f>
        <v>4.5042116866150245E-3</v>
      </c>
      <c r="R37" s="2">
        <f t="shared" si="13"/>
        <v>5.3787475010117054E-2</v>
      </c>
      <c r="S37" s="13">
        <f t="shared" si="13"/>
        <v>3.8640927375821171E-2</v>
      </c>
      <c r="T37" s="2">
        <f t="shared" si="13"/>
        <v>7.6529672707350019E-2</v>
      </c>
      <c r="U37" s="2">
        <f t="shared" si="13"/>
        <v>0.14316698124121177</v>
      </c>
      <c r="V37" s="5">
        <f t="shared" si="13"/>
        <v>3.9262810274547442</v>
      </c>
      <c r="W37" s="5">
        <f t="shared" si="13"/>
        <v>1.4752970821845606</v>
      </c>
      <c r="X37" s="5">
        <f t="shared" si="13"/>
        <v>6.4316902028170064</v>
      </c>
    </row>
    <row r="38" spans="1:24" x14ac:dyDescent="0.25">
      <c r="C38">
        <v>855</v>
      </c>
    </row>
    <row r="39" spans="1:24" x14ac:dyDescent="0.25">
      <c r="C39">
        <v>959</v>
      </c>
      <c r="P39" t="s">
        <v>49</v>
      </c>
      <c r="Q39" s="10">
        <f t="shared" ref="Q39:X39" si="14">AVERAGE(Q30:Q34)</f>
        <v>1.2971280678118858E-2</v>
      </c>
      <c r="R39" s="10">
        <f t="shared" si="14"/>
        <v>2.2405991807435032E-2</v>
      </c>
      <c r="S39" s="10">
        <f t="shared" si="14"/>
        <v>3.3646030012978792E-2</v>
      </c>
      <c r="T39" s="10">
        <f t="shared" si="14"/>
        <v>4.8077833701297167E-2</v>
      </c>
      <c r="U39" s="10">
        <f t="shared" si="14"/>
        <v>5.7002692175457947E-2</v>
      </c>
      <c r="V39" s="5">
        <f t="shared" si="14"/>
        <v>1.7005896812009464</v>
      </c>
      <c r="W39" s="5">
        <f t="shared" si="14"/>
        <v>-0.39520663198224193</v>
      </c>
      <c r="X39" s="5">
        <f t="shared" si="14"/>
        <v>-5.8522412103442667E-2</v>
      </c>
    </row>
    <row r="40" spans="1:24" x14ac:dyDescent="0.25">
      <c r="C40">
        <v>924</v>
      </c>
      <c r="P40" t="s">
        <v>50</v>
      </c>
      <c r="Q40" s="9">
        <f t="shared" ref="Q40:X40" si="15">_xlfn.STDEV.S(Q30:Q34)</f>
        <v>1.4162428128795051E-3</v>
      </c>
      <c r="R40" s="9">
        <f t="shared" si="15"/>
        <v>1.7569120103472599E-2</v>
      </c>
      <c r="S40" s="9">
        <f t="shared" si="15"/>
        <v>3.7416669084774146E-2</v>
      </c>
      <c r="T40" s="9">
        <f t="shared" si="15"/>
        <v>5.5408662903444365E-2</v>
      </c>
      <c r="U40" s="9">
        <f t="shared" si="15"/>
        <v>0.13624995953245653</v>
      </c>
      <c r="V40" s="14">
        <f t="shared" si="15"/>
        <v>1.2761806150053416</v>
      </c>
      <c r="W40" s="14">
        <f t="shared" si="15"/>
        <v>0.94064588728284948</v>
      </c>
      <c r="X40" s="14">
        <f t="shared" si="15"/>
        <v>0.58409988442869132</v>
      </c>
    </row>
    <row r="41" spans="1:24" x14ac:dyDescent="0.25">
      <c r="C41">
        <v>924</v>
      </c>
      <c r="S41" s="10"/>
    </row>
    <row r="42" spans="1:24" x14ac:dyDescent="0.25">
      <c r="C42">
        <v>930</v>
      </c>
      <c r="S42" s="10"/>
    </row>
    <row r="43" spans="1:24" x14ac:dyDescent="0.25">
      <c r="C43">
        <v>985</v>
      </c>
      <c r="S43" s="10"/>
    </row>
    <row r="44" spans="1:24" x14ac:dyDescent="0.25">
      <c r="C44">
        <v>931</v>
      </c>
      <c r="S44" s="10"/>
    </row>
    <row r="45" spans="1:24" x14ac:dyDescent="0.25">
      <c r="C45">
        <v>894</v>
      </c>
      <c r="S45" s="10"/>
    </row>
    <row r="46" spans="1:24" x14ac:dyDescent="0.25">
      <c r="C46">
        <v>896</v>
      </c>
      <c r="S46" s="10"/>
    </row>
    <row r="47" spans="1:24" x14ac:dyDescent="0.25">
      <c r="C47">
        <v>880</v>
      </c>
      <c r="S47" s="10"/>
    </row>
    <row r="48" spans="1:24" x14ac:dyDescent="0.25">
      <c r="C48">
        <v>915</v>
      </c>
      <c r="S48" s="10"/>
    </row>
    <row r="49" spans="3:19" x14ac:dyDescent="0.25">
      <c r="C49">
        <v>904</v>
      </c>
      <c r="S49" s="10"/>
    </row>
    <row r="50" spans="3:19" x14ac:dyDescent="0.25">
      <c r="C50">
        <v>950</v>
      </c>
      <c r="S50" s="10"/>
    </row>
    <row r="51" spans="3:19" x14ac:dyDescent="0.25">
      <c r="C51">
        <v>960</v>
      </c>
      <c r="S51" s="10"/>
    </row>
    <row r="52" spans="3:19" x14ac:dyDescent="0.25">
      <c r="C52">
        <v>965</v>
      </c>
      <c r="S52" s="10"/>
    </row>
    <row r="53" spans="3:19" x14ac:dyDescent="0.25">
      <c r="C53">
        <v>973</v>
      </c>
      <c r="S53" s="10"/>
    </row>
    <row r="54" spans="3:19" x14ac:dyDescent="0.25">
      <c r="C54">
        <v>949</v>
      </c>
      <c r="S54" s="10"/>
    </row>
    <row r="55" spans="3:19" x14ac:dyDescent="0.25">
      <c r="C55">
        <v>926</v>
      </c>
      <c r="S55" s="10"/>
    </row>
    <row r="56" spans="3:19" x14ac:dyDescent="0.25">
      <c r="C56">
        <v>867</v>
      </c>
      <c r="S56" s="10"/>
    </row>
    <row r="57" spans="3:19" x14ac:dyDescent="0.25">
      <c r="C57">
        <v>857</v>
      </c>
      <c r="S57" s="10"/>
    </row>
    <row r="58" spans="3:19" x14ac:dyDescent="0.25">
      <c r="C58">
        <v>828</v>
      </c>
      <c r="S58" s="10"/>
    </row>
    <row r="59" spans="3:19" x14ac:dyDescent="0.25">
      <c r="C59">
        <v>807</v>
      </c>
      <c r="S59" s="10"/>
    </row>
    <row r="60" spans="3:19" x14ac:dyDescent="0.25">
      <c r="C60">
        <v>867</v>
      </c>
      <c r="S60" s="10"/>
    </row>
    <row r="61" spans="3:19" x14ac:dyDescent="0.25">
      <c r="C61">
        <v>861</v>
      </c>
      <c r="S61" s="10"/>
    </row>
    <row r="62" spans="3:19" x14ac:dyDescent="0.25">
      <c r="C62">
        <v>852</v>
      </c>
      <c r="S62" s="10"/>
    </row>
    <row r="63" spans="3:19" x14ac:dyDescent="0.25">
      <c r="C63">
        <v>858</v>
      </c>
      <c r="S63" s="9"/>
    </row>
    <row r="64" spans="3:19" x14ac:dyDescent="0.25">
      <c r="S64" s="10"/>
    </row>
    <row r="65" spans="19:19" x14ac:dyDescent="0.25">
      <c r="S65" s="10"/>
    </row>
    <row r="66" spans="19:19" x14ac:dyDescent="0.25">
      <c r="S66" s="10"/>
    </row>
    <row r="67" spans="19:19" x14ac:dyDescent="0.25">
      <c r="S67" s="10"/>
    </row>
    <row r="68" spans="19:19" x14ac:dyDescent="0.25">
      <c r="S68" s="10"/>
    </row>
    <row r="69" spans="19:19" x14ac:dyDescent="0.25">
      <c r="S69" s="10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Nigeria data</vt:lpstr>
      <vt:lpstr>South Africa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Wijnand IJzermans</dc:creator>
  <cp:lastModifiedBy>Wijnand IJzermans</cp:lastModifiedBy>
  <dcterms:created xsi:type="dcterms:W3CDTF">2018-12-03T11:12:23Z</dcterms:created>
  <dcterms:modified xsi:type="dcterms:W3CDTF">2018-12-10T17:14:52Z</dcterms:modified>
</cp:coreProperties>
</file>