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157\Dropbox\Thesis_ELnaz\11 Finale Codes\"/>
    </mc:Choice>
  </mc:AlternateContent>
  <xr:revisionPtr revIDLastSave="0" documentId="13_ncr:1_{518ADD8C-3E7B-4303-93C3-F6AA36169883}" xr6:coauthVersionLast="47" xr6:coauthVersionMax="47" xr10:uidLastSave="{00000000-0000-0000-0000-000000000000}"/>
  <bookViews>
    <workbookView xWindow="28680" yWindow="-120" windowWidth="29040" windowHeight="15720" activeTab="1" xr2:uid="{306EA406-0CAA-4E1B-B48F-38A2C5E9E2BF}"/>
  </bookViews>
  <sheets>
    <sheet name="InletStröme" sheetId="1" r:id="rId1"/>
    <sheet name="Verweilzeit" sheetId="5" r:id="rId2"/>
    <sheet name="Results_PFR_31.05.2023" sheetId="6" r:id="rId3"/>
    <sheet name="ScaleUP_PFR_31.05.2023" sheetId="8" r:id="rId4"/>
    <sheet name="Vergleich_DWSIM_Labo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6" l="1"/>
  <c r="D30" i="6"/>
  <c r="D31" i="6"/>
  <c r="D32" i="6"/>
  <c r="D33" i="6"/>
  <c r="D29" i="6"/>
  <c r="E52" i="8"/>
  <c r="D30" i="8"/>
  <c r="B43" i="6"/>
  <c r="B41" i="6"/>
  <c r="B42" i="6"/>
  <c r="J7" i="1"/>
  <c r="L22" i="1"/>
  <c r="H25" i="1"/>
  <c r="H23" i="1"/>
  <c r="M10" i="8"/>
  <c r="J6" i="1"/>
  <c r="L24" i="1"/>
  <c r="L23" i="1"/>
  <c r="J4" i="1"/>
  <c r="D25" i="1"/>
  <c r="D24" i="1"/>
  <c r="D23" i="1"/>
  <c r="I3" i="5" l="1"/>
  <c r="I12" i="5"/>
  <c r="I13" i="5" s="1"/>
  <c r="I7" i="5"/>
  <c r="B12" i="5"/>
  <c r="I2" i="5"/>
  <c r="D4" i="5"/>
  <c r="I9" i="5"/>
  <c r="I8" i="5"/>
  <c r="L5" i="5"/>
  <c r="L4" i="5"/>
  <c r="L3" i="5"/>
  <c r="B11" i="5"/>
  <c r="B58" i="6" l="1"/>
  <c r="B57" i="6"/>
  <c r="B56" i="6"/>
  <c r="E53" i="8"/>
  <c r="E54" i="8"/>
  <c r="E55" i="8"/>
  <c r="E56" i="8"/>
  <c r="M6" i="8"/>
  <c r="M11" i="8" s="1"/>
  <c r="D18" i="8"/>
  <c r="E5" i="8"/>
  <c r="F5" i="8" s="1"/>
  <c r="E4" i="8"/>
  <c r="F4" i="8" s="1"/>
  <c r="J4" i="8" s="1"/>
  <c r="D20" i="8"/>
  <c r="D19" i="8"/>
  <c r="J5" i="1"/>
  <c r="D20" i="1"/>
  <c r="C29" i="6"/>
  <c r="J6" i="8" l="1"/>
  <c r="J7" i="8"/>
  <c r="G4" i="8"/>
  <c r="G5" i="8"/>
  <c r="J5" i="8"/>
  <c r="C30" i="6" l="1"/>
  <c r="C31" i="6"/>
  <c r="C33" i="6"/>
  <c r="B2" i="5"/>
  <c r="D19" i="1" l="1"/>
  <c r="D18" i="1"/>
  <c r="G5" i="1"/>
  <c r="G4" i="1"/>
  <c r="F5" i="1"/>
  <c r="F4" i="1"/>
  <c r="E5" i="1"/>
  <c r="E4" i="1"/>
</calcChain>
</file>

<file path=xl/sharedStrings.xml><?xml version="1.0" encoding="utf-8"?>
<sst xmlns="http://schemas.openxmlformats.org/spreadsheetml/2006/main" count="252" uniqueCount="116">
  <si>
    <t>ml/min</t>
  </si>
  <si>
    <t>V_punkt_liquid</t>
  </si>
  <si>
    <t>V_punkt_gas</t>
  </si>
  <si>
    <t>m</t>
  </si>
  <si>
    <t>Vol_CFI</t>
  </si>
  <si>
    <t>L_CFI</t>
  </si>
  <si>
    <t>ml</t>
  </si>
  <si>
    <t>T</t>
  </si>
  <si>
    <t>°C</t>
  </si>
  <si>
    <t>pH</t>
  </si>
  <si>
    <t>Dichte_O2</t>
  </si>
  <si>
    <t>kg/m³</t>
  </si>
  <si>
    <t>M_O2</t>
  </si>
  <si>
    <t>g/mol</t>
  </si>
  <si>
    <t>konz_O2</t>
  </si>
  <si>
    <t>konz_ABTS_red</t>
  </si>
  <si>
    <t>konz_Laccase</t>
  </si>
  <si>
    <t>mol/l</t>
  </si>
  <si>
    <t>m³/s</t>
  </si>
  <si>
    <t>ml/s</t>
  </si>
  <si>
    <t>n_punkt_O2</t>
  </si>
  <si>
    <t>l/s</t>
  </si>
  <si>
    <t>mol/s</t>
  </si>
  <si>
    <t>n_punkt_ABTS_red</t>
  </si>
  <si>
    <t>n_punkt_Laccase</t>
  </si>
  <si>
    <t>Temperature Difference</t>
  </si>
  <si>
    <t>Heat Load</t>
  </si>
  <si>
    <t>kW</t>
  </si>
  <si>
    <t>Liquid residence time</t>
  </si>
  <si>
    <t>s</t>
  </si>
  <si>
    <t>Pressure drop</t>
  </si>
  <si>
    <t>Pa</t>
  </si>
  <si>
    <t>K</t>
  </si>
  <si>
    <t>ABTS Oxidation</t>
  </si>
  <si>
    <t>Reaction Coordinate</t>
  </si>
  <si>
    <t>Reaction Rate</t>
  </si>
  <si>
    <t>Reaction Heat</t>
  </si>
  <si>
    <t>Laccase</t>
  </si>
  <si>
    <t>ABTS_red</t>
  </si>
  <si>
    <t>Oxygen</t>
  </si>
  <si>
    <t>General</t>
  </si>
  <si>
    <t>Reactions</t>
  </si>
  <si>
    <t>Conversions</t>
  </si>
  <si>
    <t>Property</t>
  </si>
  <si>
    <t>Value</t>
  </si>
  <si>
    <t>Unit</t>
  </si>
  <si>
    <t>mol/[m3*s]</t>
  </si>
  <si>
    <t>Compound</t>
  </si>
  <si>
    <t>Conversion (%)</t>
  </si>
  <si>
    <t>ABTS_ox</t>
  </si>
  <si>
    <t>Water</t>
  </si>
  <si>
    <t>Km</t>
  </si>
  <si>
    <t>Product Stream</t>
  </si>
  <si>
    <t>mol/m3</t>
  </si>
  <si>
    <t>V_punkt</t>
  </si>
  <si>
    <t>Amount (Mole Frac)</t>
  </si>
  <si>
    <t>Concentration (mol/m3)</t>
  </si>
  <si>
    <t>Innendurchmesser</t>
  </si>
  <si>
    <t>Länge</t>
  </si>
  <si>
    <t>Volumen</t>
  </si>
  <si>
    <t>Paper</t>
  </si>
  <si>
    <t>mm</t>
  </si>
  <si>
    <t>tau</t>
  </si>
  <si>
    <t>m3/s</t>
  </si>
  <si>
    <t>V_Reaktor</t>
  </si>
  <si>
    <t>m3</t>
  </si>
  <si>
    <t>Länge und Volumen des Reaktors in DWSIM für tau 64s</t>
  </si>
  <si>
    <t>L_Reaktor</t>
  </si>
  <si>
    <t>Raoult's Law (adiabat)</t>
  </si>
  <si>
    <t>d</t>
  </si>
  <si>
    <t>Yield</t>
  </si>
  <si>
    <t>n_punkt_inletPFR</t>
  </si>
  <si>
    <t>ABTSred_inlet_MoleFrac</t>
  </si>
  <si>
    <t>n_punkt_ABTSred_inletPFR</t>
  </si>
  <si>
    <t>n_punkt_out (mol/s)</t>
  </si>
  <si>
    <t>V_punkt_out (m3/s)</t>
  </si>
  <si>
    <t>n_punkt_ABTSox_ouletPFR</t>
  </si>
  <si>
    <t>%</t>
  </si>
  <si>
    <t>c_ABTSox_outletPFR</t>
  </si>
  <si>
    <t>n_punkt_ABTSox_out</t>
  </si>
  <si>
    <t>v_punkt</t>
  </si>
  <si>
    <t>o2</t>
  </si>
  <si>
    <t>abts_red</t>
  </si>
  <si>
    <t>laccase</t>
  </si>
  <si>
    <t>V_reaktor</t>
  </si>
  <si>
    <t>l_reaktor</t>
  </si>
  <si>
    <t>V_Wasser</t>
  </si>
  <si>
    <t>Liter</t>
  </si>
  <si>
    <t>m_ABTS_red</t>
  </si>
  <si>
    <t>m_Laccase</t>
  </si>
  <si>
    <t>g</t>
  </si>
  <si>
    <t>M_ABTS_red</t>
  </si>
  <si>
    <t>M_Laccase</t>
  </si>
  <si>
    <t>m_ges_fest</t>
  </si>
  <si>
    <t>Dichte_Wasser</t>
  </si>
  <si>
    <t>g/l</t>
  </si>
  <si>
    <t>m_Wasser</t>
  </si>
  <si>
    <t>m_ges_flüssig</t>
  </si>
  <si>
    <t>n_Wasser</t>
  </si>
  <si>
    <t>M_Wasser</t>
  </si>
  <si>
    <t>mol</t>
  </si>
  <si>
    <t>n_ABTS_red</t>
  </si>
  <si>
    <t>n_Laccase</t>
  </si>
  <si>
    <t>n_punkt_Wasser</t>
  </si>
  <si>
    <t>auch mol/l</t>
  </si>
  <si>
    <t>konz_Wasser</t>
  </si>
  <si>
    <t>Neue Dimensionierung des PFRs</t>
  </si>
  <si>
    <t xml:space="preserve"> </t>
  </si>
  <si>
    <t>Zeit [s]</t>
  </si>
  <si>
    <t>ABTS_ox [mmol/l]</t>
  </si>
  <si>
    <t>mmol/l</t>
  </si>
  <si>
    <t>Länge [m]</t>
  </si>
  <si>
    <t>59.3454 Sekunden</t>
  </si>
  <si>
    <t>ABTS_red [mmol/l]</t>
  </si>
  <si>
    <t>Lacasse [mmol/l]</t>
  </si>
  <si>
    <t>Umsatz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</si>
</sst>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00"/>
    <numFmt numFmtId="165" formatCode="0.000"/>
    <numFmt numFmtId="166" formatCode="0.0000000000"/>
    <numFmt numFmtId="170" formatCode="_-* #,##0.000_-;\-* #,##0.000_-;_-* &quot;-&quot;??_-;_-@_-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7" borderId="6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12" xfId="0" applyBorder="1"/>
    <xf numFmtId="11" fontId="0" fillId="0" borderId="0" xfId="0" applyNumberFormat="1"/>
    <xf numFmtId="11" fontId="0" fillId="0" borderId="0" xfId="0" applyNumberFormat="1" applyAlignment="1">
      <alignment vertical="center" wrapText="1"/>
    </xf>
    <xf numFmtId="11" fontId="0" fillId="0" borderId="7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7" borderId="7" xfId="0" applyFill="1" applyBorder="1"/>
    <xf numFmtId="11" fontId="0" fillId="0" borderId="9" xfId="0" applyNumberFormat="1" applyBorder="1" applyAlignment="1">
      <alignment horizontal="center"/>
    </xf>
    <xf numFmtId="0" fontId="0" fillId="7" borderId="13" xfId="0" applyFill="1" applyBorder="1"/>
    <xf numFmtId="11" fontId="0" fillId="0" borderId="14" xfId="0" applyNumberFormat="1" applyBorder="1" applyAlignment="1">
      <alignment horizontal="center"/>
    </xf>
    <xf numFmtId="0" fontId="0" fillId="7" borderId="8" xfId="0" applyFill="1" applyBorder="1"/>
    <xf numFmtId="0" fontId="0" fillId="7" borderId="11" xfId="0" applyFill="1" applyBorder="1"/>
    <xf numFmtId="0" fontId="2" fillId="0" borderId="0" xfId="0" applyFont="1"/>
    <xf numFmtId="2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3" xfId="0" applyBorder="1" applyAlignment="1">
      <alignment horizontal="left"/>
    </xf>
    <xf numFmtId="11" fontId="0" fillId="0" borderId="2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2" borderId="6" xfId="0" applyFont="1" applyFill="1" applyBorder="1" applyAlignment="1">
      <alignment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7" borderId="23" xfId="0" applyFill="1" applyBorder="1"/>
    <xf numFmtId="11" fontId="0" fillId="0" borderId="23" xfId="0" applyNumberFormat="1" applyBorder="1" applyAlignment="1">
      <alignment horizontal="center"/>
    </xf>
    <xf numFmtId="11" fontId="0" fillId="0" borderId="24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0" fontId="0" fillId="0" borderId="22" xfId="0" applyBorder="1"/>
    <xf numFmtId="0" fontId="0" fillId="0" borderId="25" xfId="0" applyBorder="1"/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0" borderId="0" xfId="0" applyFont="1"/>
    <xf numFmtId="0" fontId="2" fillId="6" borderId="1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1" fontId="0" fillId="0" borderId="0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1" fontId="0" fillId="0" borderId="27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170" fontId="0" fillId="0" borderId="7" xfId="1" applyNumberFormat="1" applyFont="1" applyBorder="1"/>
    <xf numFmtId="170" fontId="0" fillId="0" borderId="10" xfId="1" applyNumberFormat="1" applyFont="1" applyBorder="1"/>
    <xf numFmtId="0" fontId="0" fillId="2" borderId="6" xfId="0" applyFill="1" applyBorder="1"/>
    <xf numFmtId="11" fontId="0" fillId="2" borderId="1" xfId="0" applyNumberFormat="1" applyFill="1" applyBorder="1" applyAlignment="1">
      <alignment horizontal="center"/>
    </xf>
    <xf numFmtId="11" fontId="0" fillId="2" borderId="23" xfId="0" applyNumberFormat="1" applyFill="1" applyBorder="1" applyAlignment="1">
      <alignment horizontal="center"/>
    </xf>
    <xf numFmtId="170" fontId="2" fillId="2" borderId="7" xfId="1" applyNumberFormat="1" applyFont="1" applyFill="1" applyBorder="1"/>
    <xf numFmtId="0" fontId="0" fillId="0" borderId="0" xfId="0" applyAlignment="1">
      <alignment horizontal="center" wrapText="1"/>
    </xf>
    <xf numFmtId="0" fontId="0" fillId="10" borderId="1" xfId="0" applyFill="1" applyBorder="1"/>
    <xf numFmtId="0" fontId="2" fillId="11" borderId="0" xfId="0" applyFont="1" applyFill="1" applyAlignment="1">
      <alignment horizontal="center"/>
    </xf>
    <xf numFmtId="10" fontId="2" fillId="11" borderId="0" xfId="0" applyNumberFormat="1" applyFont="1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latin typeface="Arial" panose="020B0604020202020204" pitchFamily="34" charset="0"/>
                <a:cs typeface="Arial" panose="020B0604020202020204" pitchFamily="34" charset="0"/>
              </a:rPr>
              <a:t>ABTS</a:t>
            </a:r>
            <a:r>
              <a:rPr lang="de-DE" baseline="0">
                <a:latin typeface="Arial" panose="020B0604020202020204" pitchFamily="34" charset="0"/>
                <a:cs typeface="Arial" panose="020B0604020202020204" pitchFamily="34" charset="0"/>
              </a:rPr>
              <a:t> Oxidation (DWSIM)</a:t>
            </a:r>
            <a:endParaRPr lang="de-DE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Vergleich_DWSIM_Labor!$B$9:$J$9</c:f>
              <c:numCache>
                <c:formatCode>General</c:formatCode>
                <c:ptCount val="9"/>
                <c:pt idx="0">
                  <c:v>0</c:v>
                </c:pt>
                <c:pt idx="1">
                  <c:v>0.52</c:v>
                </c:pt>
                <c:pt idx="2">
                  <c:v>1</c:v>
                </c:pt>
                <c:pt idx="3">
                  <c:v>1.48</c:v>
                </c:pt>
                <c:pt idx="4">
                  <c:v>2</c:v>
                </c:pt>
                <c:pt idx="5">
                  <c:v>2.48</c:v>
                </c:pt>
                <c:pt idx="6">
                  <c:v>3</c:v>
                </c:pt>
                <c:pt idx="7">
                  <c:v>3.48</c:v>
                </c:pt>
                <c:pt idx="8">
                  <c:v>4</c:v>
                </c:pt>
              </c:numCache>
            </c:numRef>
          </c:xVal>
          <c:yVal>
            <c:numRef>
              <c:f>Vergleich_DWSIM_Labor!$B$10:$J$10</c:f>
              <c:numCache>
                <c:formatCode>General</c:formatCode>
                <c:ptCount val="9"/>
                <c:pt idx="0">
                  <c:v>7.4181796000000004E-4</c:v>
                </c:pt>
                <c:pt idx="1">
                  <c:v>1.9753200257188099E-2</c:v>
                </c:pt>
                <c:pt idx="2">
                  <c:v>3.7307908810733502E-2</c:v>
                </c:pt>
                <c:pt idx="3">
                  <c:v>5.4867144961321099E-2</c:v>
                </c:pt>
                <c:pt idx="4">
                  <c:v>7.3894706000000004E-2</c:v>
                </c:pt>
                <c:pt idx="5">
                  <c:v>9.1463430200762696E-2</c:v>
                </c:pt>
                <c:pt idx="6">
                  <c:v>0.110501266233501</c:v>
                </c:pt>
                <c:pt idx="7">
                  <c:v>0.12807937101479999</c:v>
                </c:pt>
                <c:pt idx="8">
                  <c:v>0.14712742928137301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21-4B7E-838C-44D2515A9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74511"/>
        <c:axId val="159574031"/>
      </c:scatterChart>
      <c:valAx>
        <c:axId val="159574511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latin typeface="Arial" panose="020B0604020202020204" pitchFamily="34" charset="0"/>
                    <a:cs typeface="Arial" panose="020B0604020202020204" pitchFamily="34" charset="0"/>
                  </a:rPr>
                  <a:t>Länge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59574031"/>
        <c:crosses val="autoZero"/>
        <c:crossBetween val="midCat"/>
        <c:minorUnit val="0.5"/>
      </c:valAx>
      <c:valAx>
        <c:axId val="159574031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latin typeface="Arial" panose="020B0604020202020204" pitchFamily="34" charset="0"/>
                    <a:cs typeface="Arial" panose="020B0604020202020204" pitchFamily="34" charset="0"/>
                  </a:rPr>
                  <a:t>Konzentration [mmol/l]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59574511"/>
        <c:crosses val="autoZero"/>
        <c:crossBetween val="midCat"/>
        <c:majorUnit val="5.000000000000001E-2"/>
        <c:minorUnit val="2.5000000000000005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latin typeface="Arial" panose="020B0604020202020204" pitchFamily="34" charset="0"/>
                <a:cs typeface="Arial" panose="020B0604020202020204" pitchFamily="34" charset="0"/>
              </a:rPr>
              <a:t>ABTS Oxidation (Labor)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Vergleich_DWSIM_Labor!$B$4:$Q$4</c:f>
              <c:numCache>
                <c:formatCode>General</c:formatCode>
                <c:ptCount val="16"/>
                <c:pt idx="0">
                  <c:v>0</c:v>
                </c:pt>
                <c:pt idx="1">
                  <c:v>1.46</c:v>
                </c:pt>
                <c:pt idx="2">
                  <c:v>2.92</c:v>
                </c:pt>
                <c:pt idx="3">
                  <c:v>4.3599999999999994</c:v>
                </c:pt>
                <c:pt idx="4">
                  <c:v>18.98</c:v>
                </c:pt>
                <c:pt idx="5">
                  <c:v>20.439999999999998</c:v>
                </c:pt>
                <c:pt idx="6">
                  <c:v>21.9</c:v>
                </c:pt>
                <c:pt idx="7">
                  <c:v>23.36</c:v>
                </c:pt>
                <c:pt idx="8">
                  <c:v>37.96</c:v>
                </c:pt>
                <c:pt idx="9">
                  <c:v>39.42</c:v>
                </c:pt>
                <c:pt idx="10">
                  <c:v>40.879999999999995</c:v>
                </c:pt>
                <c:pt idx="11">
                  <c:v>42.339999999999996</c:v>
                </c:pt>
                <c:pt idx="12">
                  <c:v>56.94</c:v>
                </c:pt>
                <c:pt idx="13">
                  <c:v>58.4</c:v>
                </c:pt>
                <c:pt idx="14">
                  <c:v>59.86</c:v>
                </c:pt>
                <c:pt idx="15">
                  <c:v>61.32</c:v>
                </c:pt>
              </c:numCache>
            </c:numRef>
          </c:xVal>
          <c:yVal>
            <c:numRef>
              <c:f>Vergleich_DWSIM_Labor!$B$5:$Q$5</c:f>
              <c:numCache>
                <c:formatCode>General</c:formatCode>
                <c:ptCount val="16"/>
                <c:pt idx="0">
                  <c:v>0</c:v>
                </c:pt>
                <c:pt idx="1">
                  <c:v>2.1884108662702573E-2</c:v>
                </c:pt>
                <c:pt idx="2">
                  <c:v>3.2225719948700021E-2</c:v>
                </c:pt>
                <c:pt idx="3">
                  <c:v>4.1380695140751107E-2</c:v>
                </c:pt>
                <c:pt idx="4">
                  <c:v>0.16282953117510654</c:v>
                </c:pt>
                <c:pt idx="5">
                  <c:v>0.17014884769344368</c:v>
                </c:pt>
                <c:pt idx="6">
                  <c:v>0.17876361846281397</c:v>
                </c:pt>
                <c:pt idx="7">
                  <c:v>0.18770225279494251</c:v>
                </c:pt>
                <c:pt idx="8">
                  <c:v>0.28453745805966868</c:v>
                </c:pt>
                <c:pt idx="9">
                  <c:v>0.29392950137965879</c:v>
                </c:pt>
                <c:pt idx="10">
                  <c:v>0.30170222688585752</c:v>
                </c:pt>
                <c:pt idx="11">
                  <c:v>0.30863290712888469</c:v>
                </c:pt>
                <c:pt idx="12">
                  <c:v>0.39251356988327951</c:v>
                </c:pt>
                <c:pt idx="13">
                  <c:v>0.40080447708989153</c:v>
                </c:pt>
                <c:pt idx="14">
                  <c:v>0.40695788478229894</c:v>
                </c:pt>
                <c:pt idx="15">
                  <c:v>0.41563742826422084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94-4BC4-B5A1-ADF899CB5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3231"/>
        <c:axId val="146226591"/>
      </c:scatterChart>
      <c:valAx>
        <c:axId val="146223231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400">
                    <a:latin typeface="Arial" panose="020B0604020202020204" pitchFamily="34" charset="0"/>
                    <a:cs typeface="Arial" panose="020B0604020202020204" pitchFamily="34" charset="0"/>
                  </a:rPr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46226591"/>
        <c:crosses val="autoZero"/>
        <c:crossBetween val="midCat"/>
        <c:majorUnit val="20"/>
        <c:minorUnit val="10"/>
      </c:valAx>
      <c:valAx>
        <c:axId val="146226591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400">
                    <a:latin typeface="Arial" panose="020B0604020202020204" pitchFamily="34" charset="0"/>
                    <a:cs typeface="Arial" panose="020B0604020202020204" pitchFamily="34" charset="0"/>
                  </a:rPr>
                  <a:t>Konzentration [mmol/l]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46223231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latin typeface="Arial" panose="020B0604020202020204" pitchFamily="34" charset="0"/>
                <a:cs typeface="Arial" panose="020B0604020202020204" pitchFamily="34" charset="0"/>
              </a:rPr>
              <a:t>Konzentrationsprofil</a:t>
            </a:r>
            <a:r>
              <a:rPr lang="de-DE"/>
              <a:t> im PFR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ABTS oxidiert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Vergleich_DWSIM_Labor!$B$9:$J$9</c:f>
              <c:numCache>
                <c:formatCode>General</c:formatCode>
                <c:ptCount val="9"/>
                <c:pt idx="0">
                  <c:v>0</c:v>
                </c:pt>
                <c:pt idx="1">
                  <c:v>0.52</c:v>
                </c:pt>
                <c:pt idx="2">
                  <c:v>1</c:v>
                </c:pt>
                <c:pt idx="3">
                  <c:v>1.48</c:v>
                </c:pt>
                <c:pt idx="4">
                  <c:v>2</c:v>
                </c:pt>
                <c:pt idx="5">
                  <c:v>2.48</c:v>
                </c:pt>
                <c:pt idx="6">
                  <c:v>3</c:v>
                </c:pt>
                <c:pt idx="7">
                  <c:v>3.48</c:v>
                </c:pt>
                <c:pt idx="8">
                  <c:v>4</c:v>
                </c:pt>
              </c:numCache>
            </c:numRef>
          </c:xVal>
          <c:yVal>
            <c:numRef>
              <c:f>Vergleich_DWSIM_Labor!$B$10:$J$10</c:f>
              <c:numCache>
                <c:formatCode>General</c:formatCode>
                <c:ptCount val="9"/>
                <c:pt idx="0">
                  <c:v>7.4181796000000004E-4</c:v>
                </c:pt>
                <c:pt idx="1">
                  <c:v>1.9753200257188099E-2</c:v>
                </c:pt>
                <c:pt idx="2">
                  <c:v>3.7307908810733502E-2</c:v>
                </c:pt>
                <c:pt idx="3">
                  <c:v>5.4867144961321099E-2</c:v>
                </c:pt>
                <c:pt idx="4">
                  <c:v>7.3894706000000004E-2</c:v>
                </c:pt>
                <c:pt idx="5">
                  <c:v>9.1463430200762696E-2</c:v>
                </c:pt>
                <c:pt idx="6">
                  <c:v>0.110501266233501</c:v>
                </c:pt>
                <c:pt idx="7">
                  <c:v>0.12807937101479999</c:v>
                </c:pt>
                <c:pt idx="8">
                  <c:v>0.14712742928137301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F9-4B11-9781-A642962806B1}"/>
            </c:ext>
          </c:extLst>
        </c:ser>
        <c:ser>
          <c:idx val="1"/>
          <c:order val="1"/>
          <c:tx>
            <c:v>ABTS reduziert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Vergleich_DWSIM_Labor!$B$9:$J$9</c:f>
              <c:numCache>
                <c:formatCode>General</c:formatCode>
                <c:ptCount val="9"/>
                <c:pt idx="0">
                  <c:v>0</c:v>
                </c:pt>
                <c:pt idx="1">
                  <c:v>0.52</c:v>
                </c:pt>
                <c:pt idx="2">
                  <c:v>1</c:v>
                </c:pt>
                <c:pt idx="3">
                  <c:v>1.48</c:v>
                </c:pt>
                <c:pt idx="4">
                  <c:v>2</c:v>
                </c:pt>
                <c:pt idx="5">
                  <c:v>2.48</c:v>
                </c:pt>
                <c:pt idx="6">
                  <c:v>3</c:v>
                </c:pt>
                <c:pt idx="7">
                  <c:v>3.48</c:v>
                </c:pt>
                <c:pt idx="8">
                  <c:v>4</c:v>
                </c:pt>
              </c:numCache>
            </c:numRef>
          </c:xVal>
          <c:yVal>
            <c:numRef>
              <c:f>Vergleich_DWSIM_Labor!$B$11:$J$11</c:f>
              <c:numCache>
                <c:formatCode>General</c:formatCode>
                <c:ptCount val="9"/>
                <c:pt idx="0">
                  <c:v>0.59448410395491003</c:v>
                </c:pt>
                <c:pt idx="1">
                  <c:v>0.57466531489697803</c:v>
                </c:pt>
                <c:pt idx="2">
                  <c:v>0.557187275647822</c:v>
                </c:pt>
                <c:pt idx="3">
                  <c:v>0.53970471264283104</c:v>
                </c:pt>
                <c:pt idx="4">
                  <c:v>0.52076016407568404</c:v>
                </c:pt>
                <c:pt idx="5">
                  <c:v>0.50326817552798897</c:v>
                </c:pt>
                <c:pt idx="6">
                  <c:v>0.48431341518421001</c:v>
                </c:pt>
                <c:pt idx="7">
                  <c:v>0.46681199965647402</c:v>
                </c:pt>
                <c:pt idx="8">
                  <c:v>0.44784705296740002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F9-4B11-9781-A642962806B1}"/>
            </c:ext>
          </c:extLst>
        </c:ser>
        <c:ser>
          <c:idx val="2"/>
          <c:order val="2"/>
          <c:tx>
            <c:v>Laccase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Vergleich_DWSIM_Labor!$B$9:$J$9</c:f>
              <c:numCache>
                <c:formatCode>General</c:formatCode>
                <c:ptCount val="9"/>
                <c:pt idx="0">
                  <c:v>0</c:v>
                </c:pt>
                <c:pt idx="1">
                  <c:v>0.52</c:v>
                </c:pt>
                <c:pt idx="2">
                  <c:v>1</c:v>
                </c:pt>
                <c:pt idx="3">
                  <c:v>1.48</c:v>
                </c:pt>
                <c:pt idx="4">
                  <c:v>2</c:v>
                </c:pt>
                <c:pt idx="5">
                  <c:v>2.48</c:v>
                </c:pt>
                <c:pt idx="6">
                  <c:v>3</c:v>
                </c:pt>
                <c:pt idx="7">
                  <c:v>3.48</c:v>
                </c:pt>
                <c:pt idx="8">
                  <c:v>4</c:v>
                </c:pt>
              </c:numCache>
            </c:numRef>
          </c:xVal>
          <c:yVal>
            <c:numRef>
              <c:f>Vergleich_DWSIM_Labor!$B$12:$J$12</c:f>
              <c:numCache>
                <c:formatCode>General</c:formatCode>
                <c:ptCount val="9"/>
                <c:pt idx="0">
                  <c:v>7.1092944390483996E-3</c:v>
                </c:pt>
                <c:pt idx="1">
                  <c:v>7.0996508866004397E-3</c:v>
                </c:pt>
                <c:pt idx="2">
                  <c:v>7.1005666139558402E-3</c:v>
                </c:pt>
                <c:pt idx="3">
                  <c:v>7.1015587037029501E-3</c:v>
                </c:pt>
                <c:pt idx="4">
                  <c:v>7.1024745268471199E-3</c:v>
                </c:pt>
                <c:pt idx="5">
                  <c:v>7.1033903962535996E-3</c:v>
                </c:pt>
                <c:pt idx="6">
                  <c:v>7.1043826405289999E-3</c:v>
                </c:pt>
                <c:pt idx="7">
                  <c:v>7.1052986069046597E-3</c:v>
                </c:pt>
                <c:pt idx="8">
                  <c:v>7.1062909566603997E-3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F9-4B11-9781-A64296280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090127"/>
        <c:axId val="934729519"/>
      </c:scatterChart>
      <c:valAx>
        <c:axId val="932090127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latin typeface="Arial" panose="020B0604020202020204" pitchFamily="34" charset="0"/>
                    <a:cs typeface="Arial" panose="020B0604020202020204" pitchFamily="34" charset="0"/>
                  </a:rPr>
                  <a:t>Länge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934729519"/>
        <c:crosses val="autoZero"/>
        <c:crossBetween val="midCat"/>
      </c:valAx>
      <c:valAx>
        <c:axId val="934729519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latin typeface="Arial" panose="020B0604020202020204" pitchFamily="34" charset="0"/>
                    <a:cs typeface="Arial" panose="020B0604020202020204" pitchFamily="34" charset="0"/>
                  </a:rPr>
                  <a:t>Konzentration</a:t>
                </a:r>
                <a:r>
                  <a:rPr lang="de-DE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[mmol/l]</a:t>
                </a:r>
                <a:endParaRPr lang="de-DE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93209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762000</xdr:colOff>
      <xdr:row>1</xdr:row>
      <xdr:rowOff>15292</xdr:rowOff>
    </xdr:from>
    <xdr:to>
      <xdr:col>23</xdr:col>
      <xdr:colOff>20247</xdr:colOff>
      <xdr:row>22</xdr:row>
      <xdr:rowOff>169682</xdr:rowOff>
    </xdr:to>
    <xdr:pic>
      <xdr:nvPicPr>
        <xdr:cNvPr id="6" name="Grafik 5" descr="undefined">
          <a:extLst>
            <a:ext uri="{FF2B5EF4-FFF2-40B4-BE49-F238E27FC236}">
              <a16:creationId xmlns:a16="http://schemas.microsoft.com/office/drawing/2014/main" id="{15C6C2AD-EC64-2A56-1381-607AAA624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6286" y="200349"/>
          <a:ext cx="6570997" cy="40367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754501</xdr:colOff>
      <xdr:row>23</xdr:row>
      <xdr:rowOff>64464</xdr:rowOff>
    </xdr:from>
    <xdr:to>
      <xdr:col>17</xdr:col>
      <xdr:colOff>740767</xdr:colOff>
      <xdr:row>27</xdr:row>
      <xdr:rowOff>135528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903D6501-B2CC-2491-3639-EF30898C07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-7262" r="63345" b="7337"/>
        <a:stretch/>
      </xdr:blipFill>
      <xdr:spPr>
        <a:xfrm>
          <a:off x="12728787" y="4320778"/>
          <a:ext cx="2552029" cy="81700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780234</xdr:colOff>
      <xdr:row>29</xdr:row>
      <xdr:rowOff>88176</xdr:rowOff>
    </xdr:from>
    <xdr:to>
      <xdr:col>11</xdr:col>
      <xdr:colOff>591136</xdr:colOff>
      <xdr:row>42</xdr:row>
      <xdr:rowOff>55245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997A23C-C394-E972-0E55-6CBA6258BF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182" r="1"/>
        <a:stretch/>
      </xdr:blipFill>
      <xdr:spPr>
        <a:xfrm>
          <a:off x="1570809" y="5336451"/>
          <a:ext cx="8867272" cy="232736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50314</xdr:colOff>
      <xdr:row>43</xdr:row>
      <xdr:rowOff>109930</xdr:rowOff>
    </xdr:from>
    <xdr:to>
      <xdr:col>1</xdr:col>
      <xdr:colOff>517494</xdr:colOff>
      <xdr:row>52</xdr:row>
      <xdr:rowOff>19051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B92FC9E-5EB3-D073-D72A-0CFEE0A5D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14" y="7987665"/>
          <a:ext cx="2215522" cy="150943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5</xdr:col>
      <xdr:colOff>15450</xdr:colOff>
      <xdr:row>1</xdr:row>
      <xdr:rowOff>187731</xdr:rowOff>
    </xdr:from>
    <xdr:to>
      <xdr:col>13</xdr:col>
      <xdr:colOff>33617</xdr:colOff>
      <xdr:row>22</xdr:row>
      <xdr:rowOff>117663</xdr:rowOff>
    </xdr:to>
    <xdr:grpSp>
      <xdr:nvGrpSpPr>
        <xdr:cNvPr id="11" name="Gruppieren 10">
          <a:extLst>
            <a:ext uri="{FF2B5EF4-FFF2-40B4-BE49-F238E27FC236}">
              <a16:creationId xmlns:a16="http://schemas.microsoft.com/office/drawing/2014/main" id="{0B5E8F15-B3D6-653E-36A3-F0D7E2B35ADC}"/>
            </a:ext>
          </a:extLst>
        </xdr:cNvPr>
        <xdr:cNvGrpSpPr/>
      </xdr:nvGrpSpPr>
      <xdr:grpSpPr>
        <a:xfrm>
          <a:off x="6458160" y="378231"/>
          <a:ext cx="6337052" cy="3806607"/>
          <a:chOff x="6155265" y="583971"/>
          <a:chExt cx="9355819" cy="4955769"/>
        </a:xfrm>
      </xdr:grpSpPr>
      <xdr:pic>
        <xdr:nvPicPr>
          <xdr:cNvPr id="2" name="Grafik 1">
            <a:extLst>
              <a:ext uri="{FF2B5EF4-FFF2-40B4-BE49-F238E27FC236}">
                <a16:creationId xmlns:a16="http://schemas.microsoft.com/office/drawing/2014/main" id="{D8A10CCC-11BF-E8EB-AB6E-309C4DC4E0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55265" y="583971"/>
            <a:ext cx="9010576" cy="4955769"/>
          </a:xfrm>
          <a:prstGeom prst="rect">
            <a:avLst/>
          </a:prstGeom>
        </xdr:spPr>
      </xdr:pic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4E99EED3-E921-2121-E18B-AE7AED4D6C50}"/>
              </a:ext>
            </a:extLst>
          </xdr:cNvPr>
          <xdr:cNvSpPr txBox="1"/>
        </xdr:nvSpPr>
        <xdr:spPr>
          <a:xfrm>
            <a:off x="10829765" y="5143463"/>
            <a:ext cx="4681319" cy="346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de-DE" sz="1100">
                <a:solidFill>
                  <a:srgbClr val="FF0000"/>
                </a:solidFill>
              </a:rPr>
              <a:t>adibatic, V_reac = 8 ml, L_reac = 4 m, d = 1,6 mm </a:t>
            </a:r>
          </a:p>
        </xdr:txBody>
      </xdr:sp>
    </xdr:grpSp>
    <xdr:clientData/>
  </xdr:twoCellAnchor>
  <xdr:twoCellAnchor editAs="oneCell">
    <xdr:from>
      <xdr:col>5</xdr:col>
      <xdr:colOff>14792</xdr:colOff>
      <xdr:row>24</xdr:row>
      <xdr:rowOff>18601</xdr:rowOff>
    </xdr:from>
    <xdr:to>
      <xdr:col>15</xdr:col>
      <xdr:colOff>173848</xdr:colOff>
      <xdr:row>50</xdr:row>
      <xdr:rowOff>168088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900CE477-25C7-51E6-B010-6063747CF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89233" y="4422513"/>
          <a:ext cx="8111423" cy="488217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781651</xdr:colOff>
      <xdr:row>21</xdr:row>
      <xdr:rowOff>20507</xdr:rowOff>
    </xdr:from>
    <xdr:to>
      <xdr:col>13</xdr:col>
      <xdr:colOff>220510</xdr:colOff>
      <xdr:row>37</xdr:row>
      <xdr:rowOff>82252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59C9C53-3A86-C7AA-D1B5-2E1A8E93D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0710" y="3808095"/>
          <a:ext cx="5467624" cy="3008892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37</xdr:row>
      <xdr:rowOff>177391</xdr:rowOff>
    </xdr:from>
    <xdr:to>
      <xdr:col>16</xdr:col>
      <xdr:colOff>437029</xdr:colOff>
      <xdr:row>65</xdr:row>
      <xdr:rowOff>37903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611AE0E7-66B9-0208-83CB-B4727385E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4677" y="6912126"/>
          <a:ext cx="8236323" cy="495918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6724</xdr:colOff>
      <xdr:row>25</xdr:row>
      <xdr:rowOff>14511</xdr:rowOff>
    </xdr:from>
    <xdr:to>
      <xdr:col>18</xdr:col>
      <xdr:colOff>459442</xdr:colOff>
      <xdr:row>42</xdr:row>
      <xdr:rowOff>87741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7619EC-6417-4AC1-0466-24B7DC6FC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15518</xdr:colOff>
      <xdr:row>6</xdr:row>
      <xdr:rowOff>174307</xdr:rowOff>
    </xdr:from>
    <xdr:to>
      <xdr:col>17</xdr:col>
      <xdr:colOff>795617</xdr:colOff>
      <xdr:row>24</xdr:row>
      <xdr:rowOff>112059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33B13D6-DAC0-1265-F9BA-0A136A155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1121038</xdr:colOff>
      <xdr:row>13</xdr:row>
      <xdr:rowOff>47231</xdr:rowOff>
    </xdr:from>
    <xdr:to>
      <xdr:col>9</xdr:col>
      <xdr:colOff>355003</xdr:colOff>
      <xdr:row>37</xdr:row>
      <xdr:rowOff>9301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4AAAAD9-3D6F-3DEE-DFB3-748B10853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EEF7-6D4D-4FF2-8489-542F7E22007F}">
  <dimension ref="C3:N25"/>
  <sheetViews>
    <sheetView topLeftCell="D1" zoomScale="90" zoomScaleNormal="90" workbookViewId="0">
      <selection activeCell="J7" sqref="J7"/>
    </sheetView>
  </sheetViews>
  <sheetFormatPr baseColWidth="10" defaultRowHeight="14.4" x14ac:dyDescent="0.3"/>
  <cols>
    <col min="3" max="3" width="14.109375" bestFit="1" customWidth="1"/>
    <col min="6" max="6" width="12" bestFit="1" customWidth="1"/>
    <col min="7" max="7" width="15.77734375" bestFit="1" customWidth="1"/>
    <col min="8" max="8" width="11.77734375" customWidth="1"/>
    <col min="9" max="9" width="19.6640625" bestFit="1" customWidth="1"/>
    <col min="10" max="10" width="12.6640625" bestFit="1" customWidth="1"/>
    <col min="16" max="16" width="14.109375" bestFit="1" customWidth="1"/>
  </cols>
  <sheetData>
    <row r="3" spans="3:14" x14ac:dyDescent="0.3">
      <c r="C3" s="6"/>
      <c r="D3" s="5" t="s">
        <v>0</v>
      </c>
      <c r="E3" s="5" t="s">
        <v>19</v>
      </c>
      <c r="F3" s="5" t="s">
        <v>21</v>
      </c>
      <c r="G3" s="5" t="s">
        <v>18</v>
      </c>
      <c r="I3" s="10"/>
      <c r="J3" s="10" t="s">
        <v>22</v>
      </c>
      <c r="L3" s="31"/>
    </row>
    <row r="4" spans="3:14" x14ac:dyDescent="0.3">
      <c r="C4" s="5" t="s">
        <v>2</v>
      </c>
      <c r="D4" s="3">
        <v>3</v>
      </c>
      <c r="E4" s="3">
        <f>3/60</f>
        <v>0.05</v>
      </c>
      <c r="F4" s="3">
        <f>E4*10^-3</f>
        <v>5.0000000000000002E-5</v>
      </c>
      <c r="G4" s="4">
        <f>F4*10^-3</f>
        <v>5.0000000000000004E-8</v>
      </c>
      <c r="I4" s="10" t="s">
        <v>20</v>
      </c>
      <c r="J4" s="3">
        <f>F4*D18</f>
        <v>1.6550000000000002E-7</v>
      </c>
      <c r="N4" s="2"/>
    </row>
    <row r="5" spans="3:14" x14ac:dyDescent="0.3">
      <c r="C5" s="5" t="s">
        <v>1</v>
      </c>
      <c r="D5" s="3">
        <v>5</v>
      </c>
      <c r="E5" s="3">
        <f>D5/60</f>
        <v>8.3333333333333329E-2</v>
      </c>
      <c r="F5" s="3">
        <f>E5*10^-3</f>
        <v>8.3333333333333331E-5</v>
      </c>
      <c r="G5" s="4">
        <f>F5*10^-3</f>
        <v>8.3333333333333338E-8</v>
      </c>
      <c r="I5" s="10" t="s">
        <v>23</v>
      </c>
      <c r="J5" s="3">
        <f>F5*D19</f>
        <v>8.0833333333333323E-8</v>
      </c>
      <c r="N5" s="2"/>
    </row>
    <row r="6" spans="3:14" x14ac:dyDescent="0.3">
      <c r="C6" s="1"/>
      <c r="E6" s="2"/>
      <c r="F6" s="2"/>
      <c r="I6" s="10" t="s">
        <v>24</v>
      </c>
      <c r="J6" s="3">
        <f>D20*F5</f>
        <v>9.6666666666666664E-10</v>
      </c>
      <c r="N6" s="2"/>
    </row>
    <row r="7" spans="3:14" x14ac:dyDescent="0.3">
      <c r="C7" s="9" t="s">
        <v>5</v>
      </c>
      <c r="D7" s="3">
        <v>4</v>
      </c>
      <c r="E7" s="3" t="s">
        <v>3</v>
      </c>
      <c r="F7" s="2"/>
      <c r="H7" s="2"/>
      <c r="I7" s="10" t="s">
        <v>103</v>
      </c>
      <c r="J7" s="3">
        <f>L22*F5</f>
        <v>4.6243132629629627E-3</v>
      </c>
      <c r="N7" s="2"/>
    </row>
    <row r="8" spans="3:14" x14ac:dyDescent="0.3">
      <c r="C8" s="9" t="s">
        <v>4</v>
      </c>
      <c r="D8" s="3">
        <v>8</v>
      </c>
      <c r="E8" s="3" t="s">
        <v>6</v>
      </c>
      <c r="F8" s="2"/>
      <c r="H8" s="2"/>
      <c r="J8" s="2"/>
      <c r="N8" s="2"/>
    </row>
    <row r="9" spans="3:14" x14ac:dyDescent="0.3">
      <c r="C9" s="2"/>
      <c r="D9" s="2"/>
      <c r="E9" s="2"/>
      <c r="F9" s="2"/>
      <c r="J9" s="2"/>
      <c r="N9" s="2"/>
    </row>
    <row r="10" spans="3:14" x14ac:dyDescent="0.3">
      <c r="C10" s="9" t="s">
        <v>7</v>
      </c>
      <c r="D10" s="3">
        <v>38</v>
      </c>
      <c r="E10" s="3" t="s">
        <v>8</v>
      </c>
      <c r="F10" s="2"/>
      <c r="J10" s="2"/>
      <c r="N10" s="2"/>
    </row>
    <row r="11" spans="3:14" x14ac:dyDescent="0.3">
      <c r="C11" s="9" t="s">
        <v>9</v>
      </c>
      <c r="D11" s="3">
        <v>5</v>
      </c>
      <c r="E11" s="3"/>
      <c r="F11" s="2"/>
      <c r="J11" s="2"/>
    </row>
    <row r="12" spans="3:14" x14ac:dyDescent="0.3">
      <c r="E12" s="2"/>
      <c r="F12" s="2"/>
      <c r="J12" s="2"/>
    </row>
    <row r="13" spans="3:14" x14ac:dyDescent="0.3">
      <c r="C13" s="9" t="s">
        <v>10</v>
      </c>
      <c r="D13" s="3">
        <v>1.43</v>
      </c>
      <c r="E13" s="3" t="s">
        <v>11</v>
      </c>
      <c r="F13" s="2"/>
      <c r="G13" s="9" t="s">
        <v>91</v>
      </c>
      <c r="H13" s="3">
        <v>514.16</v>
      </c>
      <c r="I13" s="3" t="s">
        <v>13</v>
      </c>
    </row>
    <row r="14" spans="3:14" x14ac:dyDescent="0.3">
      <c r="C14" s="9" t="s">
        <v>12</v>
      </c>
      <c r="D14" s="3">
        <v>16</v>
      </c>
      <c r="E14" s="3" t="s">
        <v>13</v>
      </c>
      <c r="F14" s="2"/>
      <c r="G14" s="9" t="s">
        <v>92</v>
      </c>
      <c r="H14" s="3">
        <v>56000</v>
      </c>
      <c r="I14" s="3" t="s">
        <v>13</v>
      </c>
    </row>
    <row r="15" spans="3:14" x14ac:dyDescent="0.3">
      <c r="G15" s="9" t="s">
        <v>99</v>
      </c>
      <c r="H15" s="3">
        <v>18</v>
      </c>
      <c r="I15" s="3" t="s">
        <v>13</v>
      </c>
    </row>
    <row r="17" spans="3:14" x14ac:dyDescent="0.3">
      <c r="C17" s="7"/>
      <c r="D17" s="8" t="s">
        <v>17</v>
      </c>
      <c r="E17" s="2"/>
    </row>
    <row r="18" spans="3:14" x14ac:dyDescent="0.3">
      <c r="C18" s="8" t="s">
        <v>14</v>
      </c>
      <c r="D18" s="3">
        <f>3.31*10^-3</f>
        <v>3.31E-3</v>
      </c>
    </row>
    <row r="19" spans="3:14" x14ac:dyDescent="0.3">
      <c r="C19" s="8" t="s">
        <v>15</v>
      </c>
      <c r="D19" s="3">
        <f>0.97*10^-3</f>
        <v>9.6999999999999994E-4</v>
      </c>
      <c r="E19" s="2"/>
    </row>
    <row r="20" spans="3:14" x14ac:dyDescent="0.3">
      <c r="C20" s="8" t="s">
        <v>16</v>
      </c>
      <c r="D20" s="3">
        <f>11.6*10^-6</f>
        <v>1.1599999999999999E-5</v>
      </c>
      <c r="E20" s="2"/>
    </row>
    <row r="22" spans="3:14" x14ac:dyDescent="0.3">
      <c r="C22" s="8" t="s">
        <v>86</v>
      </c>
      <c r="D22" s="3">
        <v>1</v>
      </c>
      <c r="E22" s="3" t="s">
        <v>87</v>
      </c>
      <c r="G22" s="9" t="s">
        <v>94</v>
      </c>
      <c r="H22" s="3">
        <v>1000</v>
      </c>
      <c r="I22" s="3" t="s">
        <v>95</v>
      </c>
      <c r="K22" s="75" t="s">
        <v>98</v>
      </c>
      <c r="L22" s="74">
        <f>H25/H15</f>
        <v>55.491759155555556</v>
      </c>
      <c r="M22" s="3" t="s">
        <v>100</v>
      </c>
      <c r="N22" s="76" t="s">
        <v>104</v>
      </c>
    </row>
    <row r="23" spans="3:14" x14ac:dyDescent="0.3">
      <c r="C23" s="8" t="s">
        <v>88</v>
      </c>
      <c r="D23" s="3">
        <f>D19*H13*D22</f>
        <v>0.49873519999999993</v>
      </c>
      <c r="E23" s="3" t="s">
        <v>90</v>
      </c>
      <c r="G23" s="9" t="s">
        <v>96</v>
      </c>
      <c r="H23" s="3">
        <f>H22*D22</f>
        <v>1000</v>
      </c>
      <c r="I23" s="3" t="s">
        <v>90</v>
      </c>
      <c r="K23" s="75" t="s">
        <v>101</v>
      </c>
      <c r="L23" s="3">
        <f>D23/H13</f>
        <v>9.6999999999999994E-4</v>
      </c>
      <c r="M23" s="3" t="s">
        <v>100</v>
      </c>
    </row>
    <row r="24" spans="3:14" x14ac:dyDescent="0.3">
      <c r="C24" s="8" t="s">
        <v>89</v>
      </c>
      <c r="D24" s="3">
        <f>D20*H14*D22</f>
        <v>0.64959999999999996</v>
      </c>
      <c r="E24" s="3" t="s">
        <v>90</v>
      </c>
      <c r="G24" s="9"/>
      <c r="H24" s="3"/>
      <c r="I24" s="3"/>
      <c r="K24" s="75" t="s">
        <v>102</v>
      </c>
      <c r="L24" s="3">
        <f>D24/H14</f>
        <v>1.1599999999999999E-5</v>
      </c>
      <c r="M24" s="3" t="s">
        <v>100</v>
      </c>
    </row>
    <row r="25" spans="3:14" x14ac:dyDescent="0.3">
      <c r="C25" s="8" t="s">
        <v>93</v>
      </c>
      <c r="D25" s="3">
        <f>D23+D24</f>
        <v>1.1483352</v>
      </c>
      <c r="E25" s="3" t="s">
        <v>90</v>
      </c>
      <c r="G25" s="9" t="s">
        <v>97</v>
      </c>
      <c r="H25" s="74">
        <f>H23-D25</f>
        <v>998.85166479999998</v>
      </c>
      <c r="I25" s="3" t="s">
        <v>90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23297-22D6-479E-98FB-89619969B4C3}">
  <dimension ref="A1:M13"/>
  <sheetViews>
    <sheetView tabSelected="1" workbookViewId="0">
      <selection activeCell="D4" sqref="D4"/>
    </sheetView>
  </sheetViews>
  <sheetFormatPr baseColWidth="10" defaultRowHeight="14.4" x14ac:dyDescent="0.3"/>
  <cols>
    <col min="1" max="1" width="15.88671875" bestFit="1" customWidth="1"/>
    <col min="10" max="10" width="5.6640625" bestFit="1" customWidth="1"/>
    <col min="11" max="11" width="13.5546875" bestFit="1" customWidth="1"/>
  </cols>
  <sheetData>
    <row r="1" spans="1:13" x14ac:dyDescent="0.3">
      <c r="A1" s="42" t="s">
        <v>60</v>
      </c>
      <c r="J1" s="42"/>
    </row>
    <row r="2" spans="1:13" x14ac:dyDescent="0.3">
      <c r="A2" t="s">
        <v>57</v>
      </c>
      <c r="B2">
        <f>1.6*10^-3</f>
        <v>1.6000000000000001E-3</v>
      </c>
      <c r="C2" t="s">
        <v>3</v>
      </c>
      <c r="I2">
        <f>B4/B5</f>
        <v>0.125</v>
      </c>
      <c r="J2" t="s">
        <v>19</v>
      </c>
      <c r="K2" s="7"/>
      <c r="L2" s="8" t="s">
        <v>17</v>
      </c>
    </row>
    <row r="3" spans="1:13" x14ac:dyDescent="0.3">
      <c r="A3" t="s">
        <v>58</v>
      </c>
      <c r="B3">
        <v>4</v>
      </c>
      <c r="C3" t="s">
        <v>3</v>
      </c>
      <c r="I3">
        <f>I2*10^-3</f>
        <v>1.25E-4</v>
      </c>
      <c r="J3" t="s">
        <v>21</v>
      </c>
      <c r="K3" s="8" t="s">
        <v>14</v>
      </c>
      <c r="L3" s="3">
        <f>3.31*10^-3</f>
        <v>3.31E-3</v>
      </c>
    </row>
    <row r="4" spans="1:13" x14ac:dyDescent="0.3">
      <c r="A4" t="s">
        <v>59</v>
      </c>
      <c r="B4">
        <v>8</v>
      </c>
      <c r="C4" t="s">
        <v>6</v>
      </c>
      <c r="D4">
        <f>B4*10^-6</f>
        <v>7.9999999999999996E-6</v>
      </c>
      <c r="E4" t="s">
        <v>65</v>
      </c>
      <c r="K4" s="8" t="s">
        <v>15</v>
      </c>
      <c r="L4" s="3">
        <f>0.97*10^-3</f>
        <v>9.6999999999999994E-4</v>
      </c>
    </row>
    <row r="5" spans="1:13" x14ac:dyDescent="0.3">
      <c r="A5" t="s">
        <v>62</v>
      </c>
      <c r="B5">
        <v>64</v>
      </c>
      <c r="C5" t="s">
        <v>29</v>
      </c>
      <c r="K5" s="8" t="s">
        <v>16</v>
      </c>
      <c r="L5" s="3">
        <f>11.6*10^-6</f>
        <v>1.1599999999999999E-5</v>
      </c>
    </row>
    <row r="7" spans="1:13" x14ac:dyDescent="0.3">
      <c r="H7" t="s">
        <v>81</v>
      </c>
      <c r="I7">
        <f>I3*L3</f>
        <v>4.1375000000000001E-7</v>
      </c>
      <c r="J7" t="s">
        <v>22</v>
      </c>
    </row>
    <row r="8" spans="1:13" x14ac:dyDescent="0.3">
      <c r="A8" s="42" t="s">
        <v>66</v>
      </c>
      <c r="H8" t="s">
        <v>82</v>
      </c>
      <c r="I8">
        <f>L4*I3</f>
        <v>1.2125E-7</v>
      </c>
      <c r="J8" t="s">
        <v>22</v>
      </c>
    </row>
    <row r="9" spans="1:13" x14ac:dyDescent="0.3">
      <c r="H9" t="s">
        <v>83</v>
      </c>
      <c r="I9">
        <f>I3*L5</f>
        <v>1.45E-9</v>
      </c>
      <c r="J9" t="s">
        <v>22</v>
      </c>
    </row>
    <row r="10" spans="1:13" x14ac:dyDescent="0.3">
      <c r="A10" t="s">
        <v>54</v>
      </c>
      <c r="B10" s="31">
        <v>6.0300000000000001E-11</v>
      </c>
      <c r="C10" t="s">
        <v>63</v>
      </c>
      <c r="L10" s="2"/>
    </row>
    <row r="11" spans="1:13" x14ac:dyDescent="0.3">
      <c r="A11" t="s">
        <v>64</v>
      </c>
      <c r="B11" s="31">
        <f>B5*B10</f>
        <v>3.8592000000000001E-9</v>
      </c>
      <c r="C11" t="s">
        <v>65</v>
      </c>
      <c r="D11">
        <v>3.8600000000000001E-3</v>
      </c>
      <c r="E11" s="48" t="s">
        <v>6</v>
      </c>
      <c r="H11" t="s">
        <v>80</v>
      </c>
      <c r="I11" s="31">
        <v>1.3E-7</v>
      </c>
      <c r="J11" s="48" t="s">
        <v>63</v>
      </c>
    </row>
    <row r="12" spans="1:13" x14ac:dyDescent="0.3">
      <c r="A12" t="s">
        <v>67</v>
      </c>
      <c r="B12" s="31">
        <f>B11/((PI()/4)*B2^2)</f>
        <v>1.9194086136882578E-3</v>
      </c>
      <c r="C12" t="s">
        <v>3</v>
      </c>
      <c r="H12" t="s">
        <v>84</v>
      </c>
      <c r="I12" s="31">
        <f>I11*B5</f>
        <v>8.32E-6</v>
      </c>
      <c r="J12" s="48" t="s">
        <v>65</v>
      </c>
    </row>
    <row r="13" spans="1:13" x14ac:dyDescent="0.3">
      <c r="H13" t="s">
        <v>85</v>
      </c>
      <c r="I13" s="31">
        <f>I12/((PI()/4)*B2^2)</f>
        <v>4.1380285203892786</v>
      </c>
      <c r="J13" s="48" t="s">
        <v>3</v>
      </c>
      <c r="L13">
        <v>1.6</v>
      </c>
      <c r="M13" t="s">
        <v>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A5F7-310E-4AAC-842D-43B2C80823A0}">
  <dimension ref="A1:I58"/>
  <sheetViews>
    <sheetView zoomScaleNormal="100" workbookViewId="0">
      <selection activeCell="E38" sqref="E38"/>
    </sheetView>
  </sheetViews>
  <sheetFormatPr baseColWidth="10" defaultRowHeight="14.4" x14ac:dyDescent="0.3"/>
  <cols>
    <col min="1" max="1" width="25.21875" bestFit="1" customWidth="1"/>
    <col min="2" max="2" width="19.44140625" bestFit="1" customWidth="1"/>
    <col min="3" max="3" width="22.109375" bestFit="1" customWidth="1"/>
    <col min="4" max="4" width="15.5546875" bestFit="1" customWidth="1"/>
  </cols>
  <sheetData>
    <row r="1" spans="1:6" ht="15" thickBot="1" x14ac:dyDescent="0.35">
      <c r="A1" s="41" t="s">
        <v>51</v>
      </c>
      <c r="B1" s="29">
        <v>0.2</v>
      </c>
      <c r="C1" s="30" t="s">
        <v>53</v>
      </c>
      <c r="E1" s="92"/>
      <c r="F1" s="92"/>
    </row>
    <row r="2" spans="1:6" ht="15" thickBot="1" x14ac:dyDescent="0.35"/>
    <row r="3" spans="1:6" ht="15" thickBot="1" x14ac:dyDescent="0.35">
      <c r="A3" s="86" t="s">
        <v>68</v>
      </c>
      <c r="B3" s="87"/>
      <c r="C3" s="88"/>
    </row>
    <row r="4" spans="1:6" ht="15" thickBot="1" x14ac:dyDescent="0.35"/>
    <row r="5" spans="1:6" x14ac:dyDescent="0.3">
      <c r="A5" s="89" t="s">
        <v>40</v>
      </c>
      <c r="B5" s="90"/>
      <c r="C5" s="91"/>
    </row>
    <row r="6" spans="1:6" x14ac:dyDescent="0.3">
      <c r="A6" s="22" t="s">
        <v>43</v>
      </c>
      <c r="B6" s="23" t="s">
        <v>44</v>
      </c>
      <c r="C6" s="24" t="s">
        <v>45</v>
      </c>
    </row>
    <row r="7" spans="1:6" x14ac:dyDescent="0.3">
      <c r="A7" s="15" t="s">
        <v>25</v>
      </c>
      <c r="B7" s="43">
        <v>0.28247499999999998</v>
      </c>
      <c r="C7" s="12" t="s">
        <v>32</v>
      </c>
    </row>
    <row r="8" spans="1:6" x14ac:dyDescent="0.3">
      <c r="A8" s="15" t="s">
        <v>26</v>
      </c>
      <c r="B8" s="11">
        <v>0</v>
      </c>
      <c r="C8" s="12" t="s">
        <v>27</v>
      </c>
    </row>
    <row r="9" spans="1:6" x14ac:dyDescent="0.3">
      <c r="A9" s="15" t="s">
        <v>28</v>
      </c>
      <c r="B9" s="44">
        <v>59.345399999999998</v>
      </c>
      <c r="C9" s="12" t="s">
        <v>29</v>
      </c>
    </row>
    <row r="10" spans="1:6" ht="15" thickBot="1" x14ac:dyDescent="0.35">
      <c r="A10" s="16" t="s">
        <v>30</v>
      </c>
      <c r="B10" s="46">
        <v>120</v>
      </c>
      <c r="C10" s="13" t="s">
        <v>31</v>
      </c>
    </row>
    <row r="11" spans="1:6" ht="15" thickBot="1" x14ac:dyDescent="0.35"/>
    <row r="12" spans="1:6" x14ac:dyDescent="0.3">
      <c r="A12" s="89" t="s">
        <v>41</v>
      </c>
      <c r="B12" s="90"/>
      <c r="C12" s="90"/>
      <c r="D12" s="91"/>
    </row>
    <row r="13" spans="1:6" x14ac:dyDescent="0.3">
      <c r="A13" s="25" t="s">
        <v>41</v>
      </c>
      <c r="B13" s="23" t="s">
        <v>43</v>
      </c>
      <c r="C13" s="23" t="s">
        <v>44</v>
      </c>
      <c r="D13" s="24" t="s">
        <v>45</v>
      </c>
    </row>
    <row r="14" spans="1:6" x14ac:dyDescent="0.3">
      <c r="A14" s="15" t="s">
        <v>33</v>
      </c>
      <c r="B14" s="17" t="s">
        <v>34</v>
      </c>
      <c r="C14" s="47">
        <v>4.9354399999999998E-12</v>
      </c>
      <c r="D14" s="12" t="s">
        <v>22</v>
      </c>
    </row>
    <row r="15" spans="1:6" x14ac:dyDescent="0.3">
      <c r="A15" s="15" t="s">
        <v>33</v>
      </c>
      <c r="B15" s="17" t="s">
        <v>35</v>
      </c>
      <c r="C15" s="18">
        <v>6.1692900000000003E-7</v>
      </c>
      <c r="D15" s="12" t="s">
        <v>46</v>
      </c>
    </row>
    <row r="16" spans="1:6" ht="15" thickBot="1" x14ac:dyDescent="0.35">
      <c r="A16" s="16" t="s">
        <v>33</v>
      </c>
      <c r="B16" s="19" t="s">
        <v>36</v>
      </c>
      <c r="C16" s="20">
        <v>-5.96729E-7</v>
      </c>
      <c r="D16" s="13" t="s">
        <v>27</v>
      </c>
    </row>
    <row r="17" spans="1:9" ht="15" thickBot="1" x14ac:dyDescent="0.35">
      <c r="I17" s="32"/>
    </row>
    <row r="18" spans="1:9" x14ac:dyDescent="0.3">
      <c r="A18" s="89" t="s">
        <v>42</v>
      </c>
      <c r="B18" s="91"/>
    </row>
    <row r="19" spans="1:9" x14ac:dyDescent="0.3">
      <c r="A19" s="25" t="s">
        <v>47</v>
      </c>
      <c r="B19" s="26" t="s">
        <v>48</v>
      </c>
    </row>
    <row r="20" spans="1:9" x14ac:dyDescent="0.3">
      <c r="A20" s="21" t="s">
        <v>50</v>
      </c>
      <c r="B20" s="45">
        <v>2.1530599999999999E-4</v>
      </c>
      <c r="F20" s="32"/>
    </row>
    <row r="21" spans="1:9" x14ac:dyDescent="0.3">
      <c r="A21" s="54" t="s">
        <v>38</v>
      </c>
      <c r="B21" s="55">
        <v>24.633400000000002</v>
      </c>
      <c r="F21" s="32"/>
    </row>
    <row r="22" spans="1:9" ht="15" thickBot="1" x14ac:dyDescent="0.35">
      <c r="A22" s="27" t="s">
        <v>39</v>
      </c>
      <c r="B22" s="13">
        <v>0.25201099999999999</v>
      </c>
    </row>
    <row r="26" spans="1:9" ht="15" thickBot="1" x14ac:dyDescent="0.35"/>
    <row r="27" spans="1:9" x14ac:dyDescent="0.3">
      <c r="A27" s="89" t="s">
        <v>52</v>
      </c>
      <c r="B27" s="90"/>
      <c r="C27" s="90"/>
      <c r="D27" s="91"/>
    </row>
    <row r="28" spans="1:9" x14ac:dyDescent="0.3">
      <c r="A28" s="22" t="s">
        <v>47</v>
      </c>
      <c r="B28" s="23" t="s">
        <v>55</v>
      </c>
      <c r="C28" s="66" t="s">
        <v>56</v>
      </c>
      <c r="D28" s="24" t="s">
        <v>110</v>
      </c>
    </row>
    <row r="29" spans="1:9" x14ac:dyDescent="0.3">
      <c r="A29" s="14" t="s">
        <v>37</v>
      </c>
      <c r="B29" s="35">
        <v>2.0894687E-7</v>
      </c>
      <c r="C29" s="67">
        <f>(B29*$B$35)/$B$36</f>
        <v>7.106347192259381E-3</v>
      </c>
      <c r="D29" s="104">
        <f>C29</f>
        <v>7.106347192259381E-3</v>
      </c>
    </row>
    <row r="30" spans="1:9" x14ac:dyDescent="0.3">
      <c r="A30" s="106" t="s">
        <v>49</v>
      </c>
      <c r="B30" s="107">
        <v>4.3260000999999997E-6</v>
      </c>
      <c r="C30" s="108">
        <f t="shared" ref="C30:C33" si="0">(B30*$B$35)/$B$36</f>
        <v>0.14712859141823373</v>
      </c>
      <c r="D30" s="109">
        <f t="shared" ref="D30:D33" si="1">C30</f>
        <v>0.14712859141823373</v>
      </c>
    </row>
    <row r="31" spans="1:9" x14ac:dyDescent="0.3">
      <c r="A31" s="14" t="s">
        <v>38</v>
      </c>
      <c r="B31" s="35">
        <v>1.3168083E-5</v>
      </c>
      <c r="C31" s="67">
        <f t="shared" si="0"/>
        <v>0.44785054523424289</v>
      </c>
      <c r="D31" s="104">
        <f t="shared" si="1"/>
        <v>0.44785054523424289</v>
      </c>
    </row>
    <row r="32" spans="1:9" x14ac:dyDescent="0.3">
      <c r="A32" s="14" t="s">
        <v>50</v>
      </c>
      <c r="B32" s="35">
        <v>0.99955638999999996</v>
      </c>
      <c r="C32" s="67">
        <f>(B32*$B$35)/$B$36</f>
        <v>33995.219672739877</v>
      </c>
      <c r="D32" s="104">
        <f t="shared" si="1"/>
        <v>33995.219672739877</v>
      </c>
    </row>
    <row r="33" spans="1:4" ht="15" thickBot="1" x14ac:dyDescent="0.35">
      <c r="A33" s="27" t="s">
        <v>39</v>
      </c>
      <c r="B33" s="37">
        <v>4.2590980999999999E-4</v>
      </c>
      <c r="C33" s="68">
        <f t="shared" si="0"/>
        <v>14.485323386032183</v>
      </c>
      <c r="D33" s="105">
        <f t="shared" si="1"/>
        <v>14.485323386032183</v>
      </c>
    </row>
    <row r="34" spans="1:4" ht="15" thickBot="1" x14ac:dyDescent="0.35"/>
    <row r="35" spans="1:4" x14ac:dyDescent="0.3">
      <c r="A35" s="38" t="s">
        <v>74</v>
      </c>
      <c r="B35" s="39">
        <v>4.5866300000000004E-3</v>
      </c>
      <c r="D35" s="31"/>
    </row>
    <row r="36" spans="1:4" ht="15" thickBot="1" x14ac:dyDescent="0.35">
      <c r="A36" s="40" t="s">
        <v>75</v>
      </c>
      <c r="B36" s="34">
        <v>1.3486E-7</v>
      </c>
    </row>
    <row r="38" spans="1:4" ht="15" thickBot="1" x14ac:dyDescent="0.35">
      <c r="A38" s="42"/>
      <c r="B38" s="42"/>
      <c r="C38" s="42"/>
    </row>
    <row r="39" spans="1:4" x14ac:dyDescent="0.3">
      <c r="A39" s="49" t="s">
        <v>71</v>
      </c>
      <c r="B39" s="50">
        <v>4.5866199999999996E-3</v>
      </c>
      <c r="C39" s="39" t="s">
        <v>22</v>
      </c>
    </row>
    <row r="40" spans="1:4" x14ac:dyDescent="0.3">
      <c r="A40" s="51" t="s">
        <v>72</v>
      </c>
      <c r="B40" s="35">
        <v>1.7472299999999999E-5</v>
      </c>
      <c r="C40" s="33"/>
    </row>
    <row r="41" spans="1:4" x14ac:dyDescent="0.3">
      <c r="A41" s="51" t="s">
        <v>73</v>
      </c>
      <c r="B41" s="35">
        <f>B39*B40</f>
        <v>8.013880062599998E-8</v>
      </c>
      <c r="C41" s="33" t="s">
        <v>22</v>
      </c>
    </row>
    <row r="42" spans="1:4" x14ac:dyDescent="0.3">
      <c r="A42" s="51" t="s">
        <v>76</v>
      </c>
      <c r="B42" s="35">
        <f>B30*B35</f>
        <v>1.9841761838663001E-8</v>
      </c>
      <c r="C42" s="28" t="s">
        <v>22</v>
      </c>
    </row>
    <row r="43" spans="1:4" ht="15" thickBot="1" x14ac:dyDescent="0.35">
      <c r="A43" s="52" t="s">
        <v>70</v>
      </c>
      <c r="B43" s="69">
        <f>(B42/B41)*100</f>
        <v>24.759244814833931</v>
      </c>
      <c r="C43" s="53" t="s">
        <v>77</v>
      </c>
    </row>
    <row r="53" spans="1:4" ht="15" thickBot="1" x14ac:dyDescent="0.35"/>
    <row r="54" spans="1:4" x14ac:dyDescent="0.3">
      <c r="A54" s="56" t="s">
        <v>23</v>
      </c>
      <c r="B54" s="64">
        <v>8.0833333333333323E-8</v>
      </c>
      <c r="C54" s="57" t="s">
        <v>22</v>
      </c>
    </row>
    <row r="55" spans="1:4" x14ac:dyDescent="0.3">
      <c r="A55" s="14" t="s">
        <v>54</v>
      </c>
      <c r="B55" s="3">
        <v>5.0000000000000002E-5</v>
      </c>
      <c r="C55" s="28" t="s">
        <v>21</v>
      </c>
    </row>
    <row r="56" spans="1:4" x14ac:dyDescent="0.3">
      <c r="A56" s="61" t="s">
        <v>78</v>
      </c>
      <c r="B56" s="63">
        <f>0.415637428*10^-3</f>
        <v>4.1563742799999998E-4</v>
      </c>
      <c r="C56" s="62" t="s">
        <v>17</v>
      </c>
    </row>
    <row r="57" spans="1:4" x14ac:dyDescent="0.3">
      <c r="A57" s="65" t="s">
        <v>79</v>
      </c>
      <c r="B57" s="3">
        <f>B56*B55</f>
        <v>2.0781871399999999E-8</v>
      </c>
      <c r="C57" s="28" t="s">
        <v>22</v>
      </c>
    </row>
    <row r="58" spans="1:4" ht="15" thickBot="1" x14ac:dyDescent="0.35">
      <c r="A58" s="58" t="s">
        <v>70</v>
      </c>
      <c r="B58" s="59">
        <f>(B57/B54)*100</f>
        <v>25.709531628865985</v>
      </c>
      <c r="C58" s="60" t="s">
        <v>77</v>
      </c>
      <c r="D58" t="s">
        <v>107</v>
      </c>
    </row>
  </sheetData>
  <mergeCells count="5">
    <mergeCell ref="A3:C3"/>
    <mergeCell ref="A5:C5"/>
    <mergeCell ref="A12:D12"/>
    <mergeCell ref="A18:B18"/>
    <mergeCell ref="A27:D2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4697-6A33-4359-88EA-4C236A745A93}">
  <dimension ref="C2:S59"/>
  <sheetViews>
    <sheetView zoomScale="85" zoomScaleNormal="85" workbookViewId="0">
      <selection activeCell="E52" sqref="E52"/>
    </sheetView>
  </sheetViews>
  <sheetFormatPr baseColWidth="10" defaultRowHeight="14.4" x14ac:dyDescent="0.3"/>
  <cols>
    <col min="3" max="3" width="21" bestFit="1" customWidth="1"/>
    <col min="4" max="4" width="18.44140625" bestFit="1" customWidth="1"/>
    <col min="5" max="5" width="21.5546875" bestFit="1" customWidth="1"/>
    <col min="6" max="6" width="12" bestFit="1" customWidth="1"/>
    <col min="8" max="8" width="11.77734375" customWidth="1"/>
    <col min="9" max="9" width="17.109375" bestFit="1" customWidth="1"/>
    <col min="10" max="10" width="12.6640625" bestFit="1" customWidth="1"/>
    <col min="16" max="16" width="14.109375" bestFit="1" customWidth="1"/>
  </cols>
  <sheetData>
    <row r="2" spans="3:14" ht="15" thickBot="1" x14ac:dyDescent="0.35"/>
    <row r="3" spans="3:14" x14ac:dyDescent="0.3">
      <c r="C3" s="6"/>
      <c r="D3" s="5" t="s">
        <v>0</v>
      </c>
      <c r="E3" s="5" t="s">
        <v>19</v>
      </c>
      <c r="F3" s="5" t="s">
        <v>21</v>
      </c>
      <c r="G3" s="5" t="s">
        <v>18</v>
      </c>
      <c r="I3" s="10"/>
      <c r="J3" s="10" t="s">
        <v>22</v>
      </c>
      <c r="L3" s="95" t="s">
        <v>106</v>
      </c>
      <c r="M3" s="96"/>
      <c r="N3" s="97"/>
    </row>
    <row r="4" spans="3:14" x14ac:dyDescent="0.3">
      <c r="C4" s="5" t="s">
        <v>2</v>
      </c>
      <c r="D4" s="3">
        <v>3000</v>
      </c>
      <c r="E4" s="3">
        <f>D4/60</f>
        <v>50</v>
      </c>
      <c r="F4" s="3">
        <f>E4*10^-3</f>
        <v>0.05</v>
      </c>
      <c r="G4" s="3">
        <f>F4*10^-3</f>
        <v>5.0000000000000002E-5</v>
      </c>
      <c r="I4" s="10" t="s">
        <v>20</v>
      </c>
      <c r="J4" s="3">
        <f>F4*D18</f>
        <v>1.6550000000000001E-4</v>
      </c>
      <c r="L4" s="70"/>
      <c r="M4" s="92"/>
      <c r="N4" s="71"/>
    </row>
    <row r="5" spans="3:14" x14ac:dyDescent="0.3">
      <c r="C5" s="5" t="s">
        <v>1</v>
      </c>
      <c r="D5" s="3">
        <v>5000</v>
      </c>
      <c r="E5" s="3">
        <f>D5/60</f>
        <v>83.333333333333329</v>
      </c>
      <c r="F5" s="3">
        <f>E5*10^-3</f>
        <v>8.3333333333333329E-2</v>
      </c>
      <c r="G5" s="3">
        <f>F5*10^-3</f>
        <v>8.3333333333333331E-5</v>
      </c>
      <c r="I5" s="10" t="s">
        <v>23</v>
      </c>
      <c r="J5" s="3">
        <f>F5*D19</f>
        <v>8.0833333333333324E-5</v>
      </c>
      <c r="L5" s="98" t="s">
        <v>69</v>
      </c>
      <c r="M5" s="93">
        <v>160</v>
      </c>
      <c r="N5" s="99" t="s">
        <v>61</v>
      </c>
    </row>
    <row r="6" spans="3:14" x14ac:dyDescent="0.3">
      <c r="C6" s="1"/>
      <c r="E6" s="2"/>
      <c r="F6" s="2"/>
      <c r="I6" s="10" t="s">
        <v>24</v>
      </c>
      <c r="J6" s="3">
        <f>D20*F5</f>
        <v>9.6666666666666659E-7</v>
      </c>
      <c r="L6" s="98" t="s">
        <v>69</v>
      </c>
      <c r="M6" s="93">
        <f>M5*10^-3</f>
        <v>0.16</v>
      </c>
      <c r="N6" s="99" t="s">
        <v>3</v>
      </c>
    </row>
    <row r="7" spans="3:14" x14ac:dyDescent="0.3">
      <c r="C7" s="9" t="s">
        <v>5</v>
      </c>
      <c r="D7" s="3">
        <v>4</v>
      </c>
      <c r="E7" s="3" t="s">
        <v>3</v>
      </c>
      <c r="F7" s="2"/>
      <c r="H7" s="2"/>
      <c r="I7" s="10" t="s">
        <v>103</v>
      </c>
      <c r="J7" s="3">
        <f>D21*F5</f>
        <v>4.6243132629629624</v>
      </c>
      <c r="L7" s="98" t="s">
        <v>62</v>
      </c>
      <c r="M7" s="93">
        <v>59</v>
      </c>
      <c r="N7" s="99" t="s">
        <v>29</v>
      </c>
    </row>
    <row r="8" spans="3:14" x14ac:dyDescent="0.3">
      <c r="C8" s="9" t="s">
        <v>4</v>
      </c>
      <c r="D8" s="3">
        <v>8</v>
      </c>
      <c r="E8" s="3" t="s">
        <v>6</v>
      </c>
      <c r="F8" s="2"/>
      <c r="H8" s="2"/>
      <c r="I8" s="2"/>
      <c r="J8" s="2"/>
      <c r="L8" s="98"/>
      <c r="M8" s="93"/>
      <c r="N8" s="99"/>
    </row>
    <row r="9" spans="3:14" x14ac:dyDescent="0.3">
      <c r="C9" s="2"/>
      <c r="D9" s="2"/>
      <c r="E9" s="2"/>
      <c r="F9" s="2"/>
      <c r="J9" s="2"/>
      <c r="L9" s="98" t="s">
        <v>54</v>
      </c>
      <c r="M9" s="100">
        <v>1.3480400000000001E-4</v>
      </c>
      <c r="N9" s="99" t="s">
        <v>63</v>
      </c>
    </row>
    <row r="10" spans="3:14" x14ac:dyDescent="0.3">
      <c r="C10" s="9" t="s">
        <v>7</v>
      </c>
      <c r="D10" s="3">
        <v>38</v>
      </c>
      <c r="E10" s="3" t="s">
        <v>8</v>
      </c>
      <c r="F10" s="2"/>
      <c r="J10" s="2"/>
      <c r="L10" s="98" t="s">
        <v>64</v>
      </c>
      <c r="M10" s="100">
        <f>M9*M7</f>
        <v>7.9534359999999995E-3</v>
      </c>
      <c r="N10" s="99" t="s">
        <v>65</v>
      </c>
    </row>
    <row r="11" spans="3:14" ht="15" thickBot="1" x14ac:dyDescent="0.35">
      <c r="C11" s="9" t="s">
        <v>9</v>
      </c>
      <c r="D11" s="3">
        <v>5</v>
      </c>
      <c r="E11" s="3"/>
      <c r="F11" s="2"/>
      <c r="J11" s="2"/>
      <c r="L11" s="101" t="s">
        <v>67</v>
      </c>
      <c r="M11" s="102">
        <f>M10/((PI()/4)*M6^2)</f>
        <v>0.39557145436407237</v>
      </c>
      <c r="N11" s="103" t="s">
        <v>3</v>
      </c>
    </row>
    <row r="12" spans="3:14" x14ac:dyDescent="0.3">
      <c r="E12" s="2"/>
      <c r="F12" s="2"/>
      <c r="J12" s="2"/>
    </row>
    <row r="13" spans="3:14" x14ac:dyDescent="0.3">
      <c r="C13" s="9" t="s">
        <v>10</v>
      </c>
      <c r="D13" s="3">
        <v>1.43</v>
      </c>
      <c r="E13" s="3" t="s">
        <v>11</v>
      </c>
      <c r="F13" s="2"/>
    </row>
    <row r="14" spans="3:14" x14ac:dyDescent="0.3">
      <c r="C14" s="9" t="s">
        <v>12</v>
      </c>
      <c r="D14" s="3">
        <v>16</v>
      </c>
      <c r="E14" s="3" t="s">
        <v>13</v>
      </c>
      <c r="F14" s="2"/>
    </row>
    <row r="17" spans="3:19" x14ac:dyDescent="0.3">
      <c r="C17" s="7"/>
      <c r="D17" s="8" t="s">
        <v>17</v>
      </c>
      <c r="E17" s="2"/>
    </row>
    <row r="18" spans="3:19" x14ac:dyDescent="0.3">
      <c r="C18" s="8" t="s">
        <v>14</v>
      </c>
      <c r="D18" s="3">
        <f>3.31*10^-3</f>
        <v>3.31E-3</v>
      </c>
    </row>
    <row r="19" spans="3:19" x14ac:dyDescent="0.3">
      <c r="C19" s="8" t="s">
        <v>15</v>
      </c>
      <c r="D19" s="3">
        <f>0.97*10^-3</f>
        <v>9.6999999999999994E-4</v>
      </c>
      <c r="E19" s="2"/>
    </row>
    <row r="20" spans="3:19" x14ac:dyDescent="0.3">
      <c r="C20" s="8" t="s">
        <v>16</v>
      </c>
      <c r="D20" s="3">
        <f>11.6*10^-6</f>
        <v>1.1599999999999999E-5</v>
      </c>
      <c r="E20" s="2"/>
      <c r="O20" s="92"/>
      <c r="P20" s="92"/>
      <c r="Q20" s="92"/>
      <c r="R20" s="92"/>
      <c r="S20" s="92"/>
    </row>
    <row r="21" spans="3:19" x14ac:dyDescent="0.3">
      <c r="C21" s="8" t="s">
        <v>105</v>
      </c>
      <c r="D21" s="74">
        <v>55.491759155555556</v>
      </c>
      <c r="O21" s="92"/>
      <c r="P21" s="93"/>
      <c r="Q21" s="93"/>
      <c r="R21" s="92"/>
      <c r="S21" s="92"/>
    </row>
    <row r="22" spans="3:19" x14ac:dyDescent="0.3">
      <c r="O22" s="92"/>
      <c r="P22" s="93"/>
      <c r="Q22" s="93"/>
      <c r="R22" s="92"/>
      <c r="S22" s="92"/>
    </row>
    <row r="23" spans="3:19" ht="15" thickBot="1" x14ac:dyDescent="0.35">
      <c r="O23" s="92"/>
      <c r="P23" s="92"/>
      <c r="Q23" s="92"/>
      <c r="R23" s="92"/>
      <c r="S23" s="92"/>
    </row>
    <row r="24" spans="3:19" ht="15" thickBot="1" x14ac:dyDescent="0.35">
      <c r="C24" s="41" t="s">
        <v>51</v>
      </c>
      <c r="D24" s="29">
        <v>0.2</v>
      </c>
      <c r="E24" s="30" t="s">
        <v>53</v>
      </c>
      <c r="O24" s="92"/>
      <c r="P24" s="92"/>
      <c r="Q24" s="92"/>
      <c r="R24" s="92"/>
      <c r="S24" s="92"/>
    </row>
    <row r="25" spans="3:19" ht="15" thickBot="1" x14ac:dyDescent="0.35">
      <c r="O25" s="92"/>
      <c r="P25" s="92"/>
      <c r="Q25" s="92"/>
      <c r="R25" s="92"/>
      <c r="S25" s="92"/>
    </row>
    <row r="26" spans="3:19" ht="15" thickBot="1" x14ac:dyDescent="0.35">
      <c r="C26" s="77" t="s">
        <v>68</v>
      </c>
      <c r="D26" s="78"/>
      <c r="E26" s="79"/>
      <c r="O26" s="92"/>
      <c r="P26" s="92"/>
      <c r="Q26" s="92"/>
      <c r="R26" s="92"/>
      <c r="S26" s="92"/>
    </row>
    <row r="27" spans="3:19" ht="15" thickBot="1" x14ac:dyDescent="0.35">
      <c r="O27" s="92"/>
      <c r="P27" s="92"/>
      <c r="Q27" s="92"/>
      <c r="R27" s="92"/>
      <c r="S27" s="92"/>
    </row>
    <row r="28" spans="3:19" x14ac:dyDescent="0.3">
      <c r="C28" s="80" t="s">
        <v>40</v>
      </c>
      <c r="D28" s="81"/>
      <c r="E28" s="82"/>
      <c r="O28" s="92"/>
      <c r="P28" s="92"/>
      <c r="Q28" s="94"/>
      <c r="R28" s="92"/>
      <c r="S28" s="92"/>
    </row>
    <row r="29" spans="3:19" x14ac:dyDescent="0.3">
      <c r="C29" s="22" t="s">
        <v>43</v>
      </c>
      <c r="D29" s="23" t="s">
        <v>44</v>
      </c>
      <c r="E29" s="24" t="s">
        <v>45</v>
      </c>
      <c r="O29" s="92"/>
      <c r="P29" s="92"/>
      <c r="Q29" s="94"/>
      <c r="R29" s="92"/>
      <c r="S29" s="92"/>
    </row>
    <row r="30" spans="3:19" x14ac:dyDescent="0.3">
      <c r="C30" s="15" t="s">
        <v>25</v>
      </c>
      <c r="D30" s="43">
        <f>-0.177455</f>
        <v>-0.177455</v>
      </c>
      <c r="E30" s="12" t="s">
        <v>32</v>
      </c>
      <c r="O30" s="92"/>
      <c r="P30" s="92"/>
      <c r="Q30" s="94"/>
      <c r="R30" s="92"/>
      <c r="S30" s="92"/>
    </row>
    <row r="31" spans="3:19" x14ac:dyDescent="0.3">
      <c r="C31" s="15" t="s">
        <v>26</v>
      </c>
      <c r="D31" s="11">
        <v>0</v>
      </c>
      <c r="E31" s="12" t="s">
        <v>27</v>
      </c>
      <c r="O31" s="92"/>
      <c r="P31" s="92"/>
      <c r="Q31" s="92"/>
      <c r="R31" s="92"/>
      <c r="S31" s="92"/>
    </row>
    <row r="32" spans="3:19" x14ac:dyDescent="0.3">
      <c r="C32" s="15" t="s">
        <v>28</v>
      </c>
      <c r="D32" s="44">
        <v>59.345399999999998</v>
      </c>
      <c r="E32" s="12" t="s">
        <v>29</v>
      </c>
      <c r="O32" s="92"/>
      <c r="P32" s="92"/>
      <c r="Q32" s="92"/>
      <c r="R32" s="92"/>
      <c r="S32" s="92"/>
    </row>
    <row r="33" spans="3:8" ht="15" thickBot="1" x14ac:dyDescent="0.35">
      <c r="C33" s="16" t="s">
        <v>30</v>
      </c>
      <c r="D33" s="46">
        <v>120</v>
      </c>
      <c r="E33" s="13" t="s">
        <v>31</v>
      </c>
    </row>
    <row r="34" spans="3:8" ht="15" thickBot="1" x14ac:dyDescent="0.35"/>
    <row r="35" spans="3:8" x14ac:dyDescent="0.3">
      <c r="C35" s="80" t="s">
        <v>41</v>
      </c>
      <c r="D35" s="81"/>
      <c r="E35" s="81"/>
      <c r="F35" s="82"/>
      <c r="G35" s="92"/>
      <c r="H35" s="92"/>
    </row>
    <row r="36" spans="3:8" x14ac:dyDescent="0.3">
      <c r="C36" s="25" t="s">
        <v>41</v>
      </c>
      <c r="D36" s="23" t="s">
        <v>43</v>
      </c>
      <c r="E36" s="23" t="s">
        <v>44</v>
      </c>
      <c r="F36" s="24" t="s">
        <v>45</v>
      </c>
    </row>
    <row r="37" spans="3:8" x14ac:dyDescent="0.3">
      <c r="C37" s="15" t="s">
        <v>33</v>
      </c>
      <c r="D37" s="17" t="s">
        <v>34</v>
      </c>
      <c r="E37" s="47">
        <v>4.9354399999999997E-9</v>
      </c>
      <c r="F37" s="12" t="s">
        <v>22</v>
      </c>
    </row>
    <row r="38" spans="3:8" x14ac:dyDescent="0.3">
      <c r="C38" s="15" t="s">
        <v>33</v>
      </c>
      <c r="D38" s="17" t="s">
        <v>35</v>
      </c>
      <c r="E38" s="18">
        <v>6.1692900000000003E-7</v>
      </c>
      <c r="F38" s="12" t="s">
        <v>46</v>
      </c>
    </row>
    <row r="39" spans="3:8" ht="15" thickBot="1" x14ac:dyDescent="0.35">
      <c r="C39" s="16" t="s">
        <v>33</v>
      </c>
      <c r="D39" s="19" t="s">
        <v>36</v>
      </c>
      <c r="E39" s="20">
        <v>-5.9672900000000005E-4</v>
      </c>
      <c r="F39" s="13" t="s">
        <v>27</v>
      </c>
    </row>
    <row r="40" spans="3:8" ht="15" thickBot="1" x14ac:dyDescent="0.35"/>
    <row r="41" spans="3:8" x14ac:dyDescent="0.3">
      <c r="C41" s="80" t="s">
        <v>42</v>
      </c>
      <c r="D41" s="82"/>
    </row>
    <row r="42" spans="3:8" x14ac:dyDescent="0.3">
      <c r="C42" s="25" t="s">
        <v>47</v>
      </c>
      <c r="D42" s="26" t="s">
        <v>48</v>
      </c>
    </row>
    <row r="43" spans="3:8" x14ac:dyDescent="0.3">
      <c r="C43" s="21" t="s">
        <v>50</v>
      </c>
      <c r="D43" s="45">
        <v>2.1530599999999999E-4</v>
      </c>
    </row>
    <row r="44" spans="3:8" x14ac:dyDescent="0.3">
      <c r="C44" s="54" t="s">
        <v>38</v>
      </c>
      <c r="D44" s="55">
        <v>24.634399999999999</v>
      </c>
    </row>
    <row r="45" spans="3:8" ht="15" thickBot="1" x14ac:dyDescent="0.35">
      <c r="C45" s="27" t="s">
        <v>39</v>
      </c>
      <c r="D45" s="13">
        <v>0.25211</v>
      </c>
    </row>
    <row r="49" spans="3:8" ht="15" thickBot="1" x14ac:dyDescent="0.35"/>
    <row r="50" spans="3:8" x14ac:dyDescent="0.3">
      <c r="C50" s="83" t="s">
        <v>52</v>
      </c>
      <c r="D50" s="84"/>
      <c r="E50" s="85"/>
    </row>
    <row r="51" spans="3:8" x14ac:dyDescent="0.3">
      <c r="C51" s="22" t="s">
        <v>47</v>
      </c>
      <c r="D51" s="23" t="s">
        <v>55</v>
      </c>
      <c r="E51" s="36" t="s">
        <v>56</v>
      </c>
    </row>
    <row r="52" spans="3:8" x14ac:dyDescent="0.3">
      <c r="C52" s="14" t="s">
        <v>37</v>
      </c>
      <c r="D52" s="35">
        <v>2.0894687E-7</v>
      </c>
      <c r="E52" s="72">
        <f>(D52*$D$58)/$D$59</f>
        <v>7.1169016957381556E-3</v>
      </c>
    </row>
    <row r="53" spans="3:8" x14ac:dyDescent="0.3">
      <c r="C53" s="14" t="s">
        <v>49</v>
      </c>
      <c r="D53" s="35">
        <v>4.3042194000000003E-6</v>
      </c>
      <c r="E53" s="72">
        <f>(D53*$D$58)/$D$59</f>
        <v>0.14660524154627955</v>
      </c>
    </row>
    <row r="54" spans="3:8" x14ac:dyDescent="0.3">
      <c r="C54" s="14" t="s">
        <v>38</v>
      </c>
      <c r="D54" s="35">
        <v>1.3168084E-5</v>
      </c>
      <c r="E54" s="72">
        <f>(D54*$D$58)/$D$59</f>
        <v>0.44851573679578205</v>
      </c>
      <c r="H54" s="32"/>
    </row>
    <row r="55" spans="3:8" x14ac:dyDescent="0.3">
      <c r="C55" s="14" t="s">
        <v>50</v>
      </c>
      <c r="D55" s="35">
        <v>0.99955640999999995</v>
      </c>
      <c r="E55" s="72">
        <f>(D55*$D$58)/$D$59</f>
        <v>34045.710803492504</v>
      </c>
      <c r="H55" s="32"/>
    </row>
    <row r="56" spans="3:8" ht="15" thickBot="1" x14ac:dyDescent="0.35">
      <c r="C56" s="27" t="s">
        <v>39</v>
      </c>
      <c r="D56" s="37">
        <v>4.2590982000000001E-4</v>
      </c>
      <c r="E56" s="73">
        <f>(D56*$D$58)/$D$59</f>
        <v>14.506837648199914</v>
      </c>
    </row>
    <row r="57" spans="3:8" ht="15" thickBot="1" x14ac:dyDescent="0.35"/>
    <row r="58" spans="3:8" x14ac:dyDescent="0.3">
      <c r="C58" s="38" t="s">
        <v>74</v>
      </c>
      <c r="D58" s="39">
        <v>4.5866300000000004</v>
      </c>
      <c r="F58" s="31"/>
    </row>
    <row r="59" spans="3:8" ht="15" thickBot="1" x14ac:dyDescent="0.35">
      <c r="C59" s="40" t="s">
        <v>75</v>
      </c>
      <c r="D59" s="34">
        <v>1.3465999999999999E-4</v>
      </c>
    </row>
  </sheetData>
  <mergeCells count="1">
    <mergeCell ref="L3:N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633-7696-49F6-BB5D-10D78BE454A7}">
  <dimension ref="A4:R12"/>
  <sheetViews>
    <sheetView zoomScale="85" zoomScaleNormal="85" workbookViewId="0">
      <selection activeCell="S17" sqref="S17"/>
    </sheetView>
  </sheetViews>
  <sheetFormatPr baseColWidth="10" defaultRowHeight="14.4" x14ac:dyDescent="0.3"/>
  <cols>
    <col min="1" max="1" width="16.6640625" bestFit="1" customWidth="1"/>
  </cols>
  <sheetData>
    <row r="4" spans="1:18" x14ac:dyDescent="0.3">
      <c r="A4" s="4" t="s">
        <v>108</v>
      </c>
      <c r="B4" s="4">
        <v>0</v>
      </c>
      <c r="C4" s="4">
        <v>1.46</v>
      </c>
      <c r="D4" s="4">
        <v>2.92</v>
      </c>
      <c r="E4" s="4">
        <v>4.3599999999999994</v>
      </c>
      <c r="F4" s="4">
        <v>18.98</v>
      </c>
      <c r="G4" s="4">
        <v>20.439999999999998</v>
      </c>
      <c r="H4" s="4">
        <v>21.9</v>
      </c>
      <c r="I4" s="4">
        <v>23.36</v>
      </c>
      <c r="J4" s="4">
        <v>37.96</v>
      </c>
      <c r="K4" s="4">
        <v>39.42</v>
      </c>
      <c r="L4" s="4">
        <v>40.879999999999995</v>
      </c>
      <c r="M4" s="4">
        <v>42.339999999999996</v>
      </c>
      <c r="N4" s="4">
        <v>56.94</v>
      </c>
      <c r="O4" s="4">
        <v>58.4</v>
      </c>
      <c r="P4" s="111">
        <v>59.86</v>
      </c>
      <c r="Q4" s="4">
        <v>61.32</v>
      </c>
      <c r="R4" s="112" t="s">
        <v>115</v>
      </c>
    </row>
    <row r="5" spans="1:18" x14ac:dyDescent="0.3">
      <c r="A5" s="4" t="s">
        <v>109</v>
      </c>
      <c r="B5" s="4">
        <v>0</v>
      </c>
      <c r="C5" s="4">
        <v>2.1884108662702573E-2</v>
      </c>
      <c r="D5" s="4">
        <v>3.2225719948700021E-2</v>
      </c>
      <c r="E5" s="4">
        <v>4.1380695140751107E-2</v>
      </c>
      <c r="F5" s="4">
        <v>0.16282953117510654</v>
      </c>
      <c r="G5" s="4">
        <v>0.17014884769344368</v>
      </c>
      <c r="H5" s="4">
        <v>0.17876361846281397</v>
      </c>
      <c r="I5" s="4">
        <v>0.18770225279494251</v>
      </c>
      <c r="J5" s="4">
        <v>0.28453745805966868</v>
      </c>
      <c r="K5" s="4">
        <v>0.29392950137965879</v>
      </c>
      <c r="L5" s="4">
        <v>0.30170222688585752</v>
      </c>
      <c r="M5" s="4">
        <v>0.30863290712888469</v>
      </c>
      <c r="N5" s="4">
        <v>0.39251356988327951</v>
      </c>
      <c r="O5" s="4">
        <v>0.40080447708989153</v>
      </c>
      <c r="P5" s="111">
        <v>0.40695788478229894</v>
      </c>
      <c r="Q5" s="4">
        <v>0.41563742826422084</v>
      </c>
      <c r="R5" s="113">
        <v>0.2571</v>
      </c>
    </row>
    <row r="8" spans="1:18" ht="28.8" x14ac:dyDescent="0.3">
      <c r="J8" s="110" t="s">
        <v>112</v>
      </c>
    </row>
    <row r="9" spans="1:18" x14ac:dyDescent="0.3">
      <c r="A9" s="4" t="s">
        <v>111</v>
      </c>
      <c r="B9" s="4">
        <v>0</v>
      </c>
      <c r="C9" s="4">
        <v>0.52</v>
      </c>
      <c r="D9" s="4">
        <v>1</v>
      </c>
      <c r="E9" s="4">
        <v>1.48</v>
      </c>
      <c r="F9" s="4">
        <v>2</v>
      </c>
      <c r="G9" s="4">
        <v>2.48</v>
      </c>
      <c r="H9" s="4">
        <v>3</v>
      </c>
      <c r="I9" s="4">
        <v>3.48</v>
      </c>
      <c r="J9" s="111">
        <v>4</v>
      </c>
      <c r="K9" s="112" t="s">
        <v>115</v>
      </c>
    </row>
    <row r="10" spans="1:18" x14ac:dyDescent="0.3">
      <c r="A10" s="4" t="s">
        <v>109</v>
      </c>
      <c r="B10" s="4">
        <v>7.4181796000000004E-4</v>
      </c>
      <c r="C10" s="4">
        <v>1.9753200257188099E-2</v>
      </c>
      <c r="D10" s="4">
        <v>3.7307908810733502E-2</v>
      </c>
      <c r="E10" s="4">
        <v>5.4867144961321099E-2</v>
      </c>
      <c r="F10" s="4">
        <v>7.3894706000000004E-2</v>
      </c>
      <c r="G10" s="4">
        <v>9.1463430200762696E-2</v>
      </c>
      <c r="H10" s="4">
        <v>0.110501266233501</v>
      </c>
      <c r="I10" s="4">
        <v>0.12807937101479999</v>
      </c>
      <c r="J10" s="111">
        <v>0.14712742928137301</v>
      </c>
      <c r="K10" s="113">
        <v>0.24759</v>
      </c>
    </row>
    <row r="11" spans="1:18" x14ac:dyDescent="0.3">
      <c r="A11" s="4" t="s">
        <v>113</v>
      </c>
      <c r="B11" s="4">
        <v>0.59448410395491003</v>
      </c>
      <c r="C11" s="4">
        <v>0.57466531489697803</v>
      </c>
      <c r="D11" s="4">
        <v>0.557187275647822</v>
      </c>
      <c r="E11" s="4">
        <v>0.53970471264283104</v>
      </c>
      <c r="F11" s="4">
        <v>0.52076016407568404</v>
      </c>
      <c r="G11" s="4">
        <v>0.50326817552798897</v>
      </c>
      <c r="H11" s="4">
        <v>0.48431341518421001</v>
      </c>
      <c r="I11" s="4">
        <v>0.46681199965647402</v>
      </c>
      <c r="J11" s="4">
        <v>0.44784705296740002</v>
      </c>
    </row>
    <row r="12" spans="1:18" x14ac:dyDescent="0.3">
      <c r="A12" s="4" t="s">
        <v>114</v>
      </c>
      <c r="B12" s="4">
        <v>7.1092944390483996E-3</v>
      </c>
      <c r="C12" s="4">
        <v>7.0996508866004397E-3</v>
      </c>
      <c r="D12" s="4">
        <v>7.1005666139558402E-3</v>
      </c>
      <c r="E12" s="4">
        <v>7.1015587037029501E-3</v>
      </c>
      <c r="F12" s="4">
        <v>7.1024745268471199E-3</v>
      </c>
      <c r="G12" s="4">
        <v>7.1033903962535996E-3</v>
      </c>
      <c r="H12" s="4">
        <v>7.1043826405289999E-3</v>
      </c>
      <c r="I12" s="4">
        <v>7.1052986069046597E-3</v>
      </c>
      <c r="J12" s="4">
        <v>7.1062909566603997E-3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InletStröme</vt:lpstr>
      <vt:lpstr>Verweilzeit</vt:lpstr>
      <vt:lpstr>Results_PFR_31.05.2023</vt:lpstr>
      <vt:lpstr>ScaleUP_PFR_31.05.2023</vt:lpstr>
      <vt:lpstr>Vergleich_DWSIM_Labor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Elnaz Abbaspour</dc:creator>
  <cp:lastModifiedBy>Elnaz Abbaspour</cp:lastModifiedBy>
  <dcterms:created xsi:type="dcterms:W3CDTF">2023-04-07T13:23:51Z</dcterms:created>
  <dcterms:modified xsi:type="dcterms:W3CDTF">2023-05-31T23:19:47Z</dcterms:modified>
</cp:coreProperties>
</file>