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ropbox\Thesis_ELnaz\11 Finale Codes\"/>
    </mc:Choice>
  </mc:AlternateContent>
  <xr:revisionPtr revIDLastSave="0" documentId="13_ncr:1_{62C9BB64-61FE-4309-AD15-599EFAAF49A4}" xr6:coauthVersionLast="47" xr6:coauthVersionMax="47" xr10:uidLastSave="{00000000-0000-0000-0000-000000000000}"/>
  <bookViews>
    <workbookView xWindow="-108" yWindow="-108" windowWidth="23256" windowHeight="12456" xr2:uid="{306EA406-0CAA-4E1B-B48F-38A2C5E9E2BF}"/>
  </bookViews>
  <sheets>
    <sheet name="InletStröme" sheetId="1" r:id="rId1"/>
    <sheet name="Verweilzei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L22" i="1"/>
  <c r="H25" i="1"/>
  <c r="D23" i="1"/>
  <c r="J4" i="1"/>
  <c r="H23" i="1"/>
  <c r="J6" i="1"/>
  <c r="L24" i="1"/>
  <c r="L23" i="1"/>
  <c r="D25" i="1"/>
  <c r="D24" i="1"/>
  <c r="I3" i="5" l="1"/>
  <c r="I12" i="5"/>
  <c r="I13" i="5" s="1"/>
  <c r="I7" i="5"/>
  <c r="B12" i="5"/>
  <c r="I2" i="5"/>
  <c r="D4" i="5"/>
  <c r="I9" i="5"/>
  <c r="I8" i="5"/>
  <c r="L5" i="5"/>
  <c r="L4" i="5"/>
  <c r="L3" i="5"/>
  <c r="B11" i="5"/>
  <c r="J5" i="1" l="1"/>
  <c r="D20" i="1"/>
  <c r="B2" i="5" l="1"/>
  <c r="D19" i="1" l="1"/>
  <c r="D18" i="1"/>
  <c r="G5" i="1"/>
  <c r="G4" i="1"/>
  <c r="F5" i="1"/>
  <c r="F4" i="1"/>
  <c r="E5" i="1"/>
  <c r="E4" i="1"/>
</calcChain>
</file>

<file path=xl/sharedStrings.xml><?xml version="1.0" encoding="utf-8"?>
<sst xmlns="http://schemas.openxmlformats.org/spreadsheetml/2006/main" count="90" uniqueCount="62">
  <si>
    <t>ml/min</t>
  </si>
  <si>
    <t>V_punkt_liquid</t>
  </si>
  <si>
    <t>V_punkt_gas</t>
  </si>
  <si>
    <t>m</t>
  </si>
  <si>
    <t>Vol_CFI</t>
  </si>
  <si>
    <t>L_CFI</t>
  </si>
  <si>
    <t>ml</t>
  </si>
  <si>
    <t>T</t>
  </si>
  <si>
    <t>°C</t>
  </si>
  <si>
    <t>pH</t>
  </si>
  <si>
    <t>Dichte_O2</t>
  </si>
  <si>
    <t>kg/m³</t>
  </si>
  <si>
    <t>M_O2</t>
  </si>
  <si>
    <t>g/mol</t>
  </si>
  <si>
    <t>konz_O2</t>
  </si>
  <si>
    <t>konz_ABTS_red</t>
  </si>
  <si>
    <t>konz_Laccase</t>
  </si>
  <si>
    <t>mol/l</t>
  </si>
  <si>
    <t>m³/s</t>
  </si>
  <si>
    <t>ml/s</t>
  </si>
  <si>
    <t>n_punkt_O2</t>
  </si>
  <si>
    <t>l/s</t>
  </si>
  <si>
    <t>mol/s</t>
  </si>
  <si>
    <t>n_punkt_ABTS_red</t>
  </si>
  <si>
    <t>n_punkt_Laccase</t>
  </si>
  <si>
    <t>s</t>
  </si>
  <si>
    <t>V_punkt</t>
  </si>
  <si>
    <t>Innendurchmesser</t>
  </si>
  <si>
    <t>Länge</t>
  </si>
  <si>
    <t>Volumen</t>
  </si>
  <si>
    <t>Paper</t>
  </si>
  <si>
    <t>tau</t>
  </si>
  <si>
    <t>m3/s</t>
  </si>
  <si>
    <t>V_Reaktor</t>
  </si>
  <si>
    <t>m3</t>
  </si>
  <si>
    <t>Länge und Volumen des Reaktors in DWSIM für tau 64s</t>
  </si>
  <si>
    <t>L_Reaktor</t>
  </si>
  <si>
    <t>v_punkt</t>
  </si>
  <si>
    <t>o2</t>
  </si>
  <si>
    <t>abts_red</t>
  </si>
  <si>
    <t>laccase</t>
  </si>
  <si>
    <t>V_reaktor</t>
  </si>
  <si>
    <t>l_reaktor</t>
  </si>
  <si>
    <t>V_Wasser</t>
  </si>
  <si>
    <t>Liter</t>
  </si>
  <si>
    <t>m_ABTS_red</t>
  </si>
  <si>
    <t>m_Laccase</t>
  </si>
  <si>
    <t>g</t>
  </si>
  <si>
    <t>M_ABTS_red</t>
  </si>
  <si>
    <t>M_Laccase</t>
  </si>
  <si>
    <t>m_ges_fest</t>
  </si>
  <si>
    <t>Dichte_Wasser</t>
  </si>
  <si>
    <t>g/l</t>
  </si>
  <si>
    <t>m_Wasser</t>
  </si>
  <si>
    <t>m_ges_flüssig</t>
  </si>
  <si>
    <t>n_Wasser</t>
  </si>
  <si>
    <t>M_Wasser</t>
  </si>
  <si>
    <t>mol</t>
  </si>
  <si>
    <t>n_ABTS_red</t>
  </si>
  <si>
    <t>n_Laccase</t>
  </si>
  <si>
    <t>n_punkt_Wasser</t>
  </si>
  <si>
    <t>auch ungefähr 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</si>
</sst>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762000</xdr:colOff>
      <xdr:row>1</xdr:row>
      <xdr:rowOff>15292</xdr:rowOff>
    </xdr:from>
    <xdr:to>
      <xdr:col>23</xdr:col>
      <xdr:colOff>16437</xdr:colOff>
      <xdr:row>22</xdr:row>
      <xdr:rowOff>173492</xdr:rowOff>
    </xdr:to>
    <xdr:pic>
      <xdr:nvPicPr>
        <xdr:cNvPr id="6" name="Grafik 5" descr="undefined">
          <a:extLst>
            <a:ext uri="{FF2B5EF4-FFF2-40B4-BE49-F238E27FC236}">
              <a16:creationId xmlns:a16="http://schemas.microsoft.com/office/drawing/2014/main" id="{15C6C2AD-EC64-2A56-1381-607AAA62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6286" y="200349"/>
          <a:ext cx="6570997" cy="40367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754501</xdr:colOff>
      <xdr:row>23</xdr:row>
      <xdr:rowOff>64464</xdr:rowOff>
    </xdr:from>
    <xdr:to>
      <xdr:col>17</xdr:col>
      <xdr:colOff>744577</xdr:colOff>
      <xdr:row>27</xdr:row>
      <xdr:rowOff>131718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03D6501-B2CC-2491-3639-EF30898C07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7262" r="63345" b="7337"/>
        <a:stretch/>
      </xdr:blipFill>
      <xdr:spPr>
        <a:xfrm>
          <a:off x="12728787" y="4320778"/>
          <a:ext cx="2552029" cy="8170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780234</xdr:colOff>
      <xdr:row>29</xdr:row>
      <xdr:rowOff>88176</xdr:rowOff>
    </xdr:from>
    <xdr:to>
      <xdr:col>11</xdr:col>
      <xdr:colOff>587326</xdr:colOff>
      <xdr:row>42</xdr:row>
      <xdr:rowOff>59055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997A23C-C394-E972-0E55-6CBA6258BF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82" r="1"/>
        <a:stretch/>
      </xdr:blipFill>
      <xdr:spPr>
        <a:xfrm>
          <a:off x="1570809" y="5336451"/>
          <a:ext cx="8867272" cy="23273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EEF7-6D4D-4FF2-8489-542F7E22007F}">
  <dimension ref="C3:N25"/>
  <sheetViews>
    <sheetView tabSelected="1" topLeftCell="A13" zoomScale="90" zoomScaleNormal="90" workbookViewId="0">
      <selection activeCell="J9" sqref="J9"/>
    </sheetView>
  </sheetViews>
  <sheetFormatPr baseColWidth="10" defaultRowHeight="14.4" x14ac:dyDescent="0.3"/>
  <cols>
    <col min="3" max="3" width="14.109375" bestFit="1" customWidth="1"/>
    <col min="6" max="6" width="12" bestFit="1" customWidth="1"/>
    <col min="7" max="7" width="15.77734375" bestFit="1" customWidth="1"/>
    <col min="8" max="8" width="11.77734375" customWidth="1"/>
    <col min="9" max="9" width="19.6640625" bestFit="1" customWidth="1"/>
    <col min="10" max="10" width="12.6640625" bestFit="1" customWidth="1"/>
    <col min="16" max="16" width="14.109375" bestFit="1" customWidth="1"/>
  </cols>
  <sheetData>
    <row r="3" spans="3:14" x14ac:dyDescent="0.3">
      <c r="C3" s="6"/>
      <c r="D3" s="5" t="s">
        <v>0</v>
      </c>
      <c r="E3" s="5" t="s">
        <v>19</v>
      </c>
      <c r="F3" s="5" t="s">
        <v>21</v>
      </c>
      <c r="G3" s="5" t="s">
        <v>18</v>
      </c>
      <c r="I3" s="10"/>
      <c r="J3" s="10" t="s">
        <v>22</v>
      </c>
      <c r="L3" s="9" t="s">
        <v>5</v>
      </c>
      <c r="M3" s="3">
        <v>4</v>
      </c>
      <c r="N3" s="3" t="s">
        <v>3</v>
      </c>
    </row>
    <row r="4" spans="3:14" x14ac:dyDescent="0.3">
      <c r="C4" s="5" t="s">
        <v>2</v>
      </c>
      <c r="D4" s="3">
        <v>3</v>
      </c>
      <c r="E4" s="3">
        <f>3/60</f>
        <v>0.05</v>
      </c>
      <c r="F4" s="3">
        <f>E4*10^-3</f>
        <v>5.0000000000000002E-5</v>
      </c>
      <c r="G4" s="4">
        <f>F4*10^-3</f>
        <v>5.0000000000000004E-8</v>
      </c>
      <c r="I4" s="10" t="s">
        <v>20</v>
      </c>
      <c r="J4" s="3">
        <f>F4*D18</f>
        <v>1.6550000000000002E-7</v>
      </c>
      <c r="L4" s="9" t="s">
        <v>4</v>
      </c>
      <c r="M4" s="3">
        <v>8</v>
      </c>
      <c r="N4" s="3" t="s">
        <v>6</v>
      </c>
    </row>
    <row r="5" spans="3:14" x14ac:dyDescent="0.3">
      <c r="C5" s="5" t="s">
        <v>1</v>
      </c>
      <c r="D5" s="3">
        <v>5</v>
      </c>
      <c r="E5" s="3">
        <f>D5/60</f>
        <v>8.3333333333333329E-2</v>
      </c>
      <c r="F5" s="3">
        <f>E5*10^-3</f>
        <v>8.3333333333333331E-5</v>
      </c>
      <c r="G5" s="4">
        <f>F5*10^-3</f>
        <v>8.3333333333333338E-8</v>
      </c>
      <c r="I5" s="10" t="s">
        <v>23</v>
      </c>
      <c r="J5" s="3">
        <f>F5*D19</f>
        <v>8.0833333333333323E-8</v>
      </c>
      <c r="N5" s="2"/>
    </row>
    <row r="6" spans="3:14" x14ac:dyDescent="0.3">
      <c r="C6" s="1"/>
      <c r="E6" s="2"/>
      <c r="F6" s="2"/>
      <c r="I6" s="10" t="s">
        <v>24</v>
      </c>
      <c r="J6" s="3">
        <f>D20*F5</f>
        <v>9.6666666666666664E-10</v>
      </c>
      <c r="L6" s="9" t="s">
        <v>7</v>
      </c>
      <c r="M6" s="3">
        <v>38</v>
      </c>
      <c r="N6" s="3" t="s">
        <v>8</v>
      </c>
    </row>
    <row r="7" spans="3:14" x14ac:dyDescent="0.3">
      <c r="C7" s="9" t="s">
        <v>10</v>
      </c>
      <c r="D7" s="3">
        <v>1.43</v>
      </c>
      <c r="E7" s="3" t="s">
        <v>11</v>
      </c>
      <c r="F7" s="2"/>
      <c r="H7" s="2"/>
      <c r="I7" s="10" t="s">
        <v>60</v>
      </c>
      <c r="J7" s="3">
        <f>L22*F5</f>
        <v>4.6243132629629627E-3</v>
      </c>
      <c r="L7" s="9" t="s">
        <v>9</v>
      </c>
      <c r="M7" s="3">
        <v>5</v>
      </c>
      <c r="N7" s="3"/>
    </row>
    <row r="8" spans="3:14" x14ac:dyDescent="0.3">
      <c r="C8" s="9" t="s">
        <v>12</v>
      </c>
      <c r="D8" s="3">
        <v>16</v>
      </c>
      <c r="E8" s="3" t="s">
        <v>13</v>
      </c>
      <c r="F8" s="2"/>
      <c r="H8" s="2"/>
      <c r="J8" s="2"/>
      <c r="N8" s="2"/>
    </row>
    <row r="9" spans="3:14" x14ac:dyDescent="0.3">
      <c r="C9" s="2"/>
      <c r="D9" s="2"/>
      <c r="E9" s="2"/>
      <c r="F9" s="2"/>
      <c r="J9" s="2"/>
      <c r="N9" s="2"/>
    </row>
    <row r="10" spans="3:14" x14ac:dyDescent="0.3">
      <c r="C10" s="9" t="s">
        <v>48</v>
      </c>
      <c r="D10" s="3">
        <v>514.16</v>
      </c>
      <c r="E10" s="3" t="s">
        <v>13</v>
      </c>
      <c r="F10" s="2"/>
      <c r="J10" s="2"/>
      <c r="N10" s="2"/>
    </row>
    <row r="11" spans="3:14" x14ac:dyDescent="0.3">
      <c r="C11" s="9" t="s">
        <v>49</v>
      </c>
      <c r="D11" s="3">
        <v>56000</v>
      </c>
      <c r="E11" s="3" t="s">
        <v>13</v>
      </c>
      <c r="F11" s="2"/>
      <c r="J11" s="2"/>
    </row>
    <row r="12" spans="3:14" x14ac:dyDescent="0.3">
      <c r="C12" s="9" t="s">
        <v>56</v>
      </c>
      <c r="D12" s="3">
        <v>18</v>
      </c>
      <c r="E12" s="3" t="s">
        <v>13</v>
      </c>
      <c r="F12" s="2"/>
      <c r="J12" s="2"/>
    </row>
    <row r="13" spans="3:14" x14ac:dyDescent="0.3">
      <c r="F13" s="2"/>
    </row>
    <row r="14" spans="3:14" x14ac:dyDescent="0.3">
      <c r="F14" s="2"/>
    </row>
    <row r="17" spans="3:14" x14ac:dyDescent="0.3">
      <c r="C17" s="7"/>
      <c r="D17" s="8" t="s">
        <v>17</v>
      </c>
      <c r="E17" s="2"/>
    </row>
    <row r="18" spans="3:14" x14ac:dyDescent="0.3">
      <c r="C18" s="8" t="s">
        <v>14</v>
      </c>
      <c r="D18" s="3">
        <f>3.31*10^-3</f>
        <v>3.31E-3</v>
      </c>
    </row>
    <row r="19" spans="3:14" x14ac:dyDescent="0.3">
      <c r="C19" s="8" t="s">
        <v>15</v>
      </c>
      <c r="D19" s="3">
        <f>0.97*10^-3</f>
        <v>9.6999999999999994E-4</v>
      </c>
      <c r="E19" s="2"/>
    </row>
    <row r="20" spans="3:14" x14ac:dyDescent="0.3">
      <c r="C20" s="8" t="s">
        <v>16</v>
      </c>
      <c r="D20" s="3">
        <f>11.6*10^-6</f>
        <v>1.1599999999999999E-5</v>
      </c>
      <c r="E20" s="2"/>
    </row>
    <row r="22" spans="3:14" x14ac:dyDescent="0.3">
      <c r="C22" s="8" t="s">
        <v>43</v>
      </c>
      <c r="D22" s="3">
        <v>1</v>
      </c>
      <c r="E22" s="3" t="s">
        <v>44</v>
      </c>
      <c r="G22" s="9" t="s">
        <v>51</v>
      </c>
      <c r="H22" s="3">
        <v>1000</v>
      </c>
      <c r="I22" s="3" t="s">
        <v>52</v>
      </c>
      <c r="K22" s="15" t="s">
        <v>55</v>
      </c>
      <c r="L22" s="14">
        <f>H25/D12</f>
        <v>55.491759155555556</v>
      </c>
      <c r="M22" s="3" t="s">
        <v>57</v>
      </c>
      <c r="N22" s="16" t="s">
        <v>61</v>
      </c>
    </row>
    <row r="23" spans="3:14" x14ac:dyDescent="0.3">
      <c r="C23" s="8" t="s">
        <v>45</v>
      </c>
      <c r="D23" s="3">
        <f>D19*D10*D22</f>
        <v>0.49873519999999993</v>
      </c>
      <c r="E23" s="3" t="s">
        <v>47</v>
      </c>
      <c r="G23" s="9" t="s">
        <v>53</v>
      </c>
      <c r="H23" s="3">
        <f>H22*D22</f>
        <v>1000</v>
      </c>
      <c r="I23" s="3" t="s">
        <v>47</v>
      </c>
      <c r="K23" s="15" t="s">
        <v>58</v>
      </c>
      <c r="L23" s="3">
        <f>D23/D10</f>
        <v>9.6999999999999994E-4</v>
      </c>
      <c r="M23" s="3" t="s">
        <v>57</v>
      </c>
    </row>
    <row r="24" spans="3:14" x14ac:dyDescent="0.3">
      <c r="C24" s="8" t="s">
        <v>46</v>
      </c>
      <c r="D24" s="3">
        <f>D20*D11*D22</f>
        <v>0.64959999999999996</v>
      </c>
      <c r="E24" s="3" t="s">
        <v>47</v>
      </c>
      <c r="G24" s="9"/>
      <c r="H24" s="3"/>
      <c r="I24" s="3"/>
      <c r="K24" s="15" t="s">
        <v>59</v>
      </c>
      <c r="L24" s="3">
        <f>D24/D11</f>
        <v>1.1599999999999999E-5</v>
      </c>
      <c r="M24" s="3" t="s">
        <v>57</v>
      </c>
    </row>
    <row r="25" spans="3:14" x14ac:dyDescent="0.3">
      <c r="C25" s="8" t="s">
        <v>50</v>
      </c>
      <c r="D25" s="3">
        <f>D23+D24</f>
        <v>1.1483352</v>
      </c>
      <c r="E25" s="3" t="s">
        <v>47</v>
      </c>
      <c r="G25" s="9" t="s">
        <v>54</v>
      </c>
      <c r="H25" s="14">
        <f>H23-D25</f>
        <v>998.85166479999998</v>
      </c>
      <c r="I25" s="3" t="s">
        <v>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3297-22D6-479E-98FB-89619969B4C3}">
  <dimension ref="A1:M13"/>
  <sheetViews>
    <sheetView workbookViewId="0">
      <selection activeCell="D4" sqref="D4"/>
    </sheetView>
  </sheetViews>
  <sheetFormatPr baseColWidth="10" defaultRowHeight="14.4" x14ac:dyDescent="0.3"/>
  <cols>
    <col min="1" max="1" width="15.88671875" bestFit="1" customWidth="1"/>
    <col min="10" max="10" width="5.6640625" bestFit="1" customWidth="1"/>
    <col min="11" max="11" width="13.5546875" bestFit="1" customWidth="1"/>
  </cols>
  <sheetData>
    <row r="1" spans="1:13" x14ac:dyDescent="0.3">
      <c r="A1" s="12" t="s">
        <v>30</v>
      </c>
      <c r="J1" s="12"/>
    </row>
    <row r="2" spans="1:13" x14ac:dyDescent="0.3">
      <c r="A2" t="s">
        <v>27</v>
      </c>
      <c r="B2">
        <f>1.6*10^-3</f>
        <v>1.6000000000000001E-3</v>
      </c>
      <c r="C2" t="s">
        <v>3</v>
      </c>
      <c r="I2">
        <f>B4/B5</f>
        <v>0.125</v>
      </c>
      <c r="J2" t="s">
        <v>19</v>
      </c>
      <c r="K2" s="7"/>
      <c r="L2" s="8" t="s">
        <v>17</v>
      </c>
    </row>
    <row r="3" spans="1:13" x14ac:dyDescent="0.3">
      <c r="A3" t="s">
        <v>28</v>
      </c>
      <c r="B3">
        <v>4</v>
      </c>
      <c r="C3" t="s">
        <v>3</v>
      </c>
      <c r="I3">
        <f>I2*10^-3</f>
        <v>1.25E-4</v>
      </c>
      <c r="J3" t="s">
        <v>21</v>
      </c>
      <c r="K3" s="8" t="s">
        <v>14</v>
      </c>
      <c r="L3" s="3">
        <f>3.31*10^-3</f>
        <v>3.31E-3</v>
      </c>
    </row>
    <row r="4" spans="1:13" x14ac:dyDescent="0.3">
      <c r="A4" t="s">
        <v>29</v>
      </c>
      <c r="B4">
        <v>8</v>
      </c>
      <c r="C4" t="s">
        <v>6</v>
      </c>
      <c r="D4">
        <f>B4*10^-6</f>
        <v>7.9999999999999996E-6</v>
      </c>
      <c r="E4" t="s">
        <v>34</v>
      </c>
      <c r="K4" s="8" t="s">
        <v>15</v>
      </c>
      <c r="L4" s="3">
        <f>0.97*10^-3</f>
        <v>9.6999999999999994E-4</v>
      </c>
    </row>
    <row r="5" spans="1:13" x14ac:dyDescent="0.3">
      <c r="A5" t="s">
        <v>31</v>
      </c>
      <c r="B5">
        <v>64</v>
      </c>
      <c r="C5" t="s">
        <v>25</v>
      </c>
      <c r="K5" s="8" t="s">
        <v>16</v>
      </c>
      <c r="L5" s="3">
        <f>11.6*10^-6</f>
        <v>1.1599999999999999E-5</v>
      </c>
    </row>
    <row r="7" spans="1:13" x14ac:dyDescent="0.3">
      <c r="H7" t="s">
        <v>38</v>
      </c>
      <c r="I7">
        <f>I3*L3</f>
        <v>4.1375000000000001E-7</v>
      </c>
      <c r="J7" t="s">
        <v>22</v>
      </c>
    </row>
    <row r="8" spans="1:13" x14ac:dyDescent="0.3">
      <c r="A8" s="12" t="s">
        <v>35</v>
      </c>
      <c r="H8" t="s">
        <v>39</v>
      </c>
      <c r="I8">
        <f>L4*I3</f>
        <v>1.2125E-7</v>
      </c>
      <c r="J8" t="s">
        <v>22</v>
      </c>
    </row>
    <row r="9" spans="1:13" x14ac:dyDescent="0.3">
      <c r="H9" t="s">
        <v>40</v>
      </c>
      <c r="I9">
        <f>I3*L5</f>
        <v>1.45E-9</v>
      </c>
      <c r="J9" t="s">
        <v>22</v>
      </c>
    </row>
    <row r="10" spans="1:13" x14ac:dyDescent="0.3">
      <c r="A10" t="s">
        <v>26</v>
      </c>
      <c r="B10" s="11">
        <v>6.0300000000000001E-11</v>
      </c>
      <c r="C10" t="s">
        <v>32</v>
      </c>
      <c r="L10" s="2"/>
    </row>
    <row r="11" spans="1:13" x14ac:dyDescent="0.3">
      <c r="A11" t="s">
        <v>33</v>
      </c>
      <c r="B11" s="11">
        <f>B5*B10</f>
        <v>3.8592000000000001E-9</v>
      </c>
      <c r="C11" t="s">
        <v>34</v>
      </c>
      <c r="D11">
        <v>3.8600000000000001E-3</v>
      </c>
      <c r="E11" s="13" t="s">
        <v>6</v>
      </c>
      <c r="H11" t="s">
        <v>37</v>
      </c>
      <c r="I11" s="11">
        <v>1.3E-7</v>
      </c>
      <c r="J11" s="13" t="s">
        <v>32</v>
      </c>
    </row>
    <row r="12" spans="1:13" x14ac:dyDescent="0.3">
      <c r="A12" t="s">
        <v>36</v>
      </c>
      <c r="B12" s="11">
        <f>B11/((PI()/4)*B2^2)</f>
        <v>1.9194086136882578E-3</v>
      </c>
      <c r="C12" t="s">
        <v>3</v>
      </c>
      <c r="H12" t="s">
        <v>41</v>
      </c>
      <c r="I12" s="11">
        <f>I11*B5</f>
        <v>8.32E-6</v>
      </c>
      <c r="J12" s="13" t="s">
        <v>34</v>
      </c>
    </row>
    <row r="13" spans="1:13" x14ac:dyDescent="0.3">
      <c r="H13" t="s">
        <v>42</v>
      </c>
      <c r="I13" s="11">
        <f>I12/((PI()/4)*B2^2)</f>
        <v>4.1380285203892786</v>
      </c>
      <c r="J13" s="13" t="s">
        <v>3</v>
      </c>
      <c r="L13">
        <v>1.6</v>
      </c>
      <c r="M13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InletStröme</vt:lpstr>
      <vt:lpstr>Verweilzeit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 Abbaspour</dc:creator>
  <cp:lastModifiedBy>Elnaz Abbaspour</cp:lastModifiedBy>
  <dcterms:created xsi:type="dcterms:W3CDTF">2023-04-07T13:23:51Z</dcterms:created>
  <dcterms:modified xsi:type="dcterms:W3CDTF">2023-06-02T22:25:17Z</dcterms:modified>
</cp:coreProperties>
</file>