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7\Dropbox\Thesis_ELnaz\"/>
    </mc:Choice>
  </mc:AlternateContent>
  <xr:revisionPtr revIDLastSave="0" documentId="13_ncr:1_{2DCF66BA-8EBC-4B6F-9965-86DCB3F9FE06}" xr6:coauthVersionLast="47" xr6:coauthVersionMax="47" xr10:uidLastSave="{00000000-0000-0000-0000-000000000000}"/>
  <bookViews>
    <workbookView xWindow="28680" yWindow="-120" windowWidth="29040" windowHeight="15720" xr2:uid="{B9FB9CE6-A5C1-480C-A98D-4CFEE39DA034}"/>
  </bookViews>
  <sheets>
    <sheet name="DWSIM_Simulationen" sheetId="1" r:id="rId1"/>
    <sheet name="Vergleich_DWSIM_EnzymeML" sheetId="2" r:id="rId2"/>
  </sheets>
  <definedNames>
    <definedName name="solver_adj" localSheetId="1" hidden="1">Vergleich_DWSIM_EnzymeML!$B$27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0" localSheetId="1" hidden="1">Vergleich_DWSIM_EnzymeML!$B$27</definedName>
    <definedName name="solver_lhs1" localSheetId="1" hidden="1">Vergleich_DWSIM_EnzymeML!$B$27</definedName>
    <definedName name="solver_lhs2" localSheetId="1" hidden="1">Vergleich_DWSIM_EnzymeML!$B$27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Vergleich_DWSIM_EnzymeML!$R$37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2</definedName>
    <definedName name="solver_rel0" localSheetId="1" hidden="1">1</definedName>
    <definedName name="solver_rel1" localSheetId="1" hidden="1">1</definedName>
    <definedName name="solver_rel2" localSheetId="1" hidden="1">1</definedName>
    <definedName name="solver_rhs0" localSheetId="1" hidden="1">167</definedName>
    <definedName name="solver_rhs1" localSheetId="1" hidden="1">167</definedName>
    <definedName name="solver_rhs2" localSheetId="1" hidden="1">167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L46" i="1"/>
  <c r="L45" i="1"/>
  <c r="L44" i="1"/>
  <c r="L43" i="1"/>
  <c r="L42" i="1"/>
  <c r="Q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B33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B21" i="2"/>
  <c r="B22" i="2"/>
  <c r="C19" i="2" s="1"/>
  <c r="B20" i="2"/>
  <c r="B37" i="2"/>
  <c r="B32" i="2"/>
  <c r="B34" i="2" s="1"/>
  <c r="C31" i="2" s="1"/>
  <c r="C35" i="2" s="1"/>
  <c r="C37" i="2" s="1"/>
  <c r="B14" i="2"/>
  <c r="B13" i="2"/>
  <c r="B12" i="2"/>
  <c r="C8" i="2"/>
  <c r="L9" i="1"/>
  <c r="L10" i="1"/>
  <c r="L11" i="1"/>
  <c r="L12" i="1"/>
  <c r="L8" i="1"/>
  <c r="C20" i="2" l="1"/>
  <c r="C22" i="2" s="1"/>
  <c r="D19" i="2" s="1"/>
  <c r="D20" i="2" s="1"/>
  <c r="D22" i="2" s="1"/>
  <c r="C32" i="2"/>
  <c r="C34" i="2" s="1"/>
  <c r="D31" i="2" s="1"/>
  <c r="C23" i="2"/>
  <c r="D23" i="2" l="1"/>
  <c r="D35" i="2"/>
  <c r="D37" i="2" s="1"/>
  <c r="D32" i="2"/>
  <c r="D34" i="2" s="1"/>
  <c r="E31" i="2" l="1"/>
  <c r="E35" i="2" s="1"/>
  <c r="E37" i="2" s="1"/>
  <c r="E19" i="2"/>
  <c r="E20" i="2" l="1"/>
  <c r="E22" i="2" s="1"/>
  <c r="F19" i="2" s="1"/>
  <c r="F20" i="2" s="1"/>
  <c r="F22" i="2" s="1"/>
  <c r="E32" i="2"/>
  <c r="E34" i="2" s="1"/>
  <c r="F31" i="2" s="1"/>
  <c r="F32" i="2" s="1"/>
  <c r="F34" i="2" s="1"/>
  <c r="G31" i="2" s="1"/>
  <c r="E23" i="2"/>
  <c r="F23" i="2" l="1"/>
  <c r="F35" i="2"/>
  <c r="F37" i="2" s="1"/>
  <c r="G32" i="2"/>
  <c r="G34" i="2" s="1"/>
  <c r="H31" i="2" s="1"/>
  <c r="G35" i="2"/>
  <c r="G37" i="2" s="1"/>
  <c r="G19" i="2"/>
  <c r="G20" i="2" s="1"/>
  <c r="H32" i="2" l="1"/>
  <c r="H34" i="2" s="1"/>
  <c r="I31" i="2" s="1"/>
  <c r="H35" i="2"/>
  <c r="H37" i="2" s="1"/>
  <c r="G22" i="2"/>
  <c r="H19" i="2" s="1"/>
  <c r="H20" i="2" s="1"/>
  <c r="G23" i="2"/>
  <c r="I32" i="2" l="1"/>
  <c r="I34" i="2" s="1"/>
  <c r="J31" i="2" s="1"/>
  <c r="I35" i="2"/>
  <c r="I37" i="2" s="1"/>
  <c r="H23" i="2"/>
  <c r="H22" i="2"/>
  <c r="I19" i="2" s="1"/>
  <c r="I20" i="2" s="1"/>
  <c r="J32" i="2" l="1"/>
  <c r="J34" i="2" s="1"/>
  <c r="K31" i="2" s="1"/>
  <c r="J35" i="2"/>
  <c r="J37" i="2" s="1"/>
  <c r="I23" i="2"/>
  <c r="I22" i="2"/>
  <c r="J19" i="2" s="1"/>
  <c r="J20" i="2" s="1"/>
  <c r="K32" i="2" l="1"/>
  <c r="K34" i="2" s="1"/>
  <c r="L31" i="2" s="1"/>
  <c r="K35" i="2"/>
  <c r="K37" i="2" s="1"/>
  <c r="J23" i="2"/>
  <c r="J22" i="2"/>
  <c r="K19" i="2" s="1"/>
  <c r="K20" i="2" s="1"/>
  <c r="L32" i="2" l="1"/>
  <c r="L34" i="2" s="1"/>
  <c r="M31" i="2" s="1"/>
  <c r="L35" i="2"/>
  <c r="L37" i="2" s="1"/>
  <c r="K23" i="2"/>
  <c r="K22" i="2"/>
  <c r="L19" i="2" s="1"/>
  <c r="L20" i="2" s="1"/>
  <c r="M32" i="2" l="1"/>
  <c r="M34" i="2" s="1"/>
  <c r="M35" i="2"/>
  <c r="M37" i="2" s="1"/>
  <c r="L23" i="2"/>
  <c r="L22" i="2"/>
  <c r="M19" i="2" s="1"/>
  <c r="M20" i="2" s="1"/>
  <c r="N31" i="2" l="1"/>
  <c r="M23" i="2"/>
  <c r="M22" i="2"/>
  <c r="N19" i="2" s="1"/>
  <c r="N20" i="2" s="1"/>
  <c r="N35" i="2" l="1"/>
  <c r="N37" i="2" s="1"/>
  <c r="N32" i="2"/>
  <c r="N34" i="2" s="1"/>
  <c r="O31" i="2" s="1"/>
  <c r="N23" i="2"/>
  <c r="N22" i="2"/>
  <c r="O19" i="2" s="1"/>
  <c r="O20" i="2" s="1"/>
  <c r="O35" i="2" l="1"/>
  <c r="O37" i="2" s="1"/>
  <c r="O32" i="2"/>
  <c r="O34" i="2" s="1"/>
  <c r="P31" i="2" s="1"/>
  <c r="O23" i="2"/>
  <c r="O22" i="2"/>
  <c r="P19" i="2" s="1"/>
  <c r="P20" i="2" s="1"/>
  <c r="P35" i="2" l="1"/>
  <c r="P37" i="2" s="1"/>
  <c r="P32" i="2"/>
  <c r="P34" i="2" s="1"/>
  <c r="P23" i="2"/>
  <c r="P22" i="2"/>
  <c r="Q19" i="2" s="1"/>
  <c r="Q20" i="2" s="1"/>
  <c r="Q31" i="2" l="1"/>
  <c r="Q35" i="2" s="1"/>
  <c r="Q22" i="2"/>
  <c r="Q23" i="2"/>
  <c r="Q37" i="2" l="1"/>
  <c r="R37" i="2" s="1"/>
  <c r="Q32" i="2"/>
  <c r="Q34" i="2" s="1"/>
</calcChain>
</file>

<file path=xl/sharedStrings.xml><?xml version="1.0" encoding="utf-8"?>
<sst xmlns="http://schemas.openxmlformats.org/spreadsheetml/2006/main" count="131" uniqueCount="57">
  <si>
    <t>Km</t>
  </si>
  <si>
    <t>kcat</t>
  </si>
  <si>
    <t>mmol/l</t>
  </si>
  <si>
    <t>1/s</t>
  </si>
  <si>
    <t>Property</t>
  </si>
  <si>
    <t>Value</t>
  </si>
  <si>
    <t>Unit</t>
  </si>
  <si>
    <t>Temperature Difference</t>
  </si>
  <si>
    <t>K</t>
  </si>
  <si>
    <t>Heat Load</t>
  </si>
  <si>
    <t>kW</t>
  </si>
  <si>
    <t>Liquid residence time</t>
  </si>
  <si>
    <t>s</t>
  </si>
  <si>
    <t>Pressure drop</t>
  </si>
  <si>
    <t>Pa</t>
  </si>
  <si>
    <t>Reaction Coordinate</t>
  </si>
  <si>
    <t>Reaction Rate</t>
  </si>
  <si>
    <t>Reaction Heat</t>
  </si>
  <si>
    <t>mol/s</t>
  </si>
  <si>
    <t>mol/[m3*s]</t>
  </si>
  <si>
    <t>Conversions</t>
  </si>
  <si>
    <t>Compound</t>
  </si>
  <si>
    <t>Water</t>
  </si>
  <si>
    <t>ABTS_red</t>
  </si>
  <si>
    <t>Oxygen</t>
  </si>
  <si>
    <t>Mole Frac</t>
  </si>
  <si>
    <t>mol/l</t>
  </si>
  <si>
    <t>Concentration [mol/l]</t>
  </si>
  <si>
    <t>Conversion [%]</t>
  </si>
  <si>
    <t>Concentration [mmol/l]</t>
  </si>
  <si>
    <t>Productstream</t>
  </si>
  <si>
    <t>Laccase</t>
  </si>
  <si>
    <t>ABTS_ox</t>
  </si>
  <si>
    <t>Reproduktion des Graphen für die Verschriftlichung</t>
  </si>
  <si>
    <t>c_ABTS_ox [mmol/l]</t>
  </si>
  <si>
    <t>c_ABTS_red [mmol/l]</t>
  </si>
  <si>
    <t>c_Laccase [mmol/l]</t>
  </si>
  <si>
    <t>Zeit [s]</t>
  </si>
  <si>
    <t>ABTS_ox [mmol/l]</t>
  </si>
  <si>
    <t>Messwerte im Labor (Erste Messung aus dem EnzymeML Template vom 18.8.2021)</t>
  </si>
  <si>
    <t>DWSIM Simulation mit kinetischen Parametern aus EnzymeML Template vom 18.8.2021</t>
  </si>
  <si>
    <t>Reactor</t>
  </si>
  <si>
    <t>GESAMTSTROM</t>
  </si>
  <si>
    <t>in der Flüssigphase</t>
  </si>
  <si>
    <t>Parameter aus EnzymeML Template 18.8.2021</t>
  </si>
  <si>
    <t>Reaktionsrate nach MM</t>
  </si>
  <si>
    <t>r [mol/s*l]</t>
  </si>
  <si>
    <t>r = (c_Lacc * kcat*c_ABTS_red)/(Km+c_ABTS_red)</t>
  </si>
  <si>
    <t>ABTS_red [mol/l]</t>
  </si>
  <si>
    <t>r = (delta_c/delta_t)</t>
  </si>
  <si>
    <t>delta_t [s]</t>
  </si>
  <si>
    <t>delta_c [mol/l]</t>
  </si>
  <si>
    <t>Bestimmung Konzentration von  ABTS ox über MM (händisch)</t>
  </si>
  <si>
    <t>Anpassung der kinetischen Parameter über Solver</t>
  </si>
  <si>
    <t>Standardabweichung</t>
  </si>
  <si>
    <t>Bestimmung Konzentration von  ABTS ox mit angepassten Parametern</t>
  </si>
  <si>
    <t>DWSIM Simulation angepassten kinetischen Parametern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</si>
</sst>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74" formatCode="0.00000"/>
    <numFmt numFmtId="179" formatCode="0.000000000"/>
    <numFmt numFmtId="18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 wrapText="1"/>
    </xf>
    <xf numFmtId="0" fontId="0" fillId="0" borderId="7" xfId="0" applyFill="1" applyBorder="1"/>
    <xf numFmtId="0" fontId="1" fillId="5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3" fontId="0" fillId="0" borderId="0" xfId="0" applyNumberFormat="1" applyAlignment="1">
      <alignment vertical="center" wrapText="1"/>
    </xf>
    <xf numFmtId="0" fontId="0" fillId="0" borderId="0" xfId="0" applyNumberFormat="1"/>
    <xf numFmtId="179" fontId="0" fillId="0" borderId="7" xfId="0" applyNumberFormat="1" applyBorder="1" applyAlignment="1">
      <alignment horizontal="center" vertical="center"/>
    </xf>
    <xf numFmtId="174" fontId="0" fillId="0" borderId="7" xfId="0" applyNumberFormat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wrapText="1"/>
    </xf>
    <xf numFmtId="165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179" fontId="1" fillId="6" borderId="7" xfId="0" applyNumberFormat="1" applyFont="1" applyFill="1" applyBorder="1" applyAlignment="1">
      <alignment horizontal="center" vertical="center"/>
    </xf>
    <xf numFmtId="174" fontId="1" fillId="6" borderId="7" xfId="0" applyNumberFormat="1" applyFont="1" applyFill="1" applyBorder="1" applyAlignment="1">
      <alignment horizontal="center"/>
    </xf>
    <xf numFmtId="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0" borderId="7" xfId="0" applyNumberFormat="1" applyBorder="1" applyAlignment="1">
      <alignment horizontal="center" vertical="center" wrapText="1"/>
    </xf>
    <xf numFmtId="18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1" fillId="0" borderId="7" xfId="0" applyFont="1" applyBorder="1"/>
    <xf numFmtId="0" fontId="1" fillId="3" borderId="0" xfId="0" applyFont="1" applyFill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1" fillId="6" borderId="10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/>
    <xf numFmtId="0" fontId="1" fillId="8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7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0" fillId="9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4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DWSIM_Simulationen!$J$17:$K$17</c:f>
              <c:numCache>
                <c:formatCode>0.000</c:formatCode>
                <c:ptCount val="2"/>
                <c:pt idx="0">
                  <c:v>0</c:v>
                </c:pt>
                <c:pt idx="1">
                  <c:v>0.52987637949999999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3-4DAB-B1F6-C1C43D4CEFF3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DWSIM_Simulationen!$J$18:$K$18</c:f>
              <c:numCache>
                <c:formatCode>0.000</c:formatCode>
                <c:ptCount val="2"/>
                <c:pt idx="0">
                  <c:v>0.59448410395491003</c:v>
                </c:pt>
                <c:pt idx="1">
                  <c:v>6.7517007800000001E-2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83-4DAB-B1F6-C1C43D4CEFF3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DWSIM_Simulationen!$J$19:$K$19</c:f>
              <c:numCache>
                <c:formatCode>0.000</c:formatCode>
                <c:ptCount val="2"/>
                <c:pt idx="0">
                  <c:v>7.1092944390483996E-3</c:v>
                </c:pt>
                <c:pt idx="1">
                  <c:v>7.1351823399999998E-3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83-4DAB-B1F6-C1C43D4C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2175"/>
        <c:axId val="150685759"/>
      </c:scatterChart>
      <c:valAx>
        <c:axId val="856321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50685759"/>
        <c:crosses val="autoZero"/>
        <c:crossBetween val="midCat"/>
        <c:majorUnit val="10"/>
        <c:minorUnit val="5"/>
      </c:valAx>
      <c:valAx>
        <c:axId val="1506857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5632175"/>
        <c:crosses val="autoZero"/>
        <c:crossBetween val="midCat"/>
        <c:majorUnit val="0.2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ABTS oxidiert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DWSIM_Simulationen!$J$51:$K$51</c:f>
              <c:numCache>
                <c:formatCode>0.000</c:formatCode>
                <c:ptCount val="2"/>
                <c:pt idx="0">
                  <c:v>0</c:v>
                </c:pt>
                <c:pt idx="1">
                  <c:v>0.25619999999999998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8-4699-8063-74426E67297D}"/>
            </c:ext>
          </c:extLst>
        </c:ser>
        <c:ser>
          <c:idx val="1"/>
          <c:order val="1"/>
          <c:tx>
            <c:v>ABTS reduziert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DWSIM_Simulationen!$J$52:$K$52</c:f>
              <c:numCache>
                <c:formatCode>0.000</c:formatCode>
                <c:ptCount val="2"/>
                <c:pt idx="0">
                  <c:v>0.59448410395491003</c:v>
                </c:pt>
                <c:pt idx="1">
                  <c:v>0.34899999999999998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8-4699-8063-74426E67297D}"/>
            </c:ext>
          </c:extLst>
        </c:ser>
        <c:ser>
          <c:idx val="2"/>
          <c:order val="2"/>
          <c:tx>
            <c:v>Laccase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DWSIM_Simulationen!$J$16:$K$16</c:f>
              <c:numCache>
                <c:formatCode>0.0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DWSIM_Simulationen!$J$19:$K$19</c:f>
              <c:numCache>
                <c:formatCode>0.000</c:formatCode>
                <c:ptCount val="2"/>
                <c:pt idx="0">
                  <c:v>7.1092944390483996E-3</c:v>
                </c:pt>
                <c:pt idx="1">
                  <c:v>7.1351823399999998E-3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8-4699-8063-74426E67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2175"/>
        <c:axId val="150685759"/>
      </c:scatterChart>
      <c:valAx>
        <c:axId val="856321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5759"/>
        <c:crosses val="autoZero"/>
        <c:crossBetween val="midCat"/>
      </c:valAx>
      <c:valAx>
        <c:axId val="1506857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632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KM = 0,2 mmol/l und kcat = 1,67 1/s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Messwerte Template 18.8.2021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Vergleich_DWSIM_EnzymeML!$B$3:$Q$3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Vergleich_DWSIM_EnzymeML!$B$4:$Q$4</c:f>
              <c:numCache>
                <c:formatCode>General</c:formatCode>
                <c:ptCount val="16"/>
                <c:pt idx="0">
                  <c:v>0</c:v>
                </c:pt>
                <c:pt idx="1">
                  <c:v>2.1884108662702573E-2</c:v>
                </c:pt>
                <c:pt idx="2">
                  <c:v>3.2225719948700021E-2</c:v>
                </c:pt>
                <c:pt idx="3">
                  <c:v>4.1380695140751107E-2</c:v>
                </c:pt>
                <c:pt idx="4">
                  <c:v>0.16282953117510654</c:v>
                </c:pt>
                <c:pt idx="5">
                  <c:v>0.17014884769344368</c:v>
                </c:pt>
                <c:pt idx="6">
                  <c:v>0.17876361846281397</c:v>
                </c:pt>
                <c:pt idx="7">
                  <c:v>0.18770225279494251</c:v>
                </c:pt>
                <c:pt idx="8">
                  <c:v>0.28453745805966868</c:v>
                </c:pt>
                <c:pt idx="9">
                  <c:v>0.29392950137965879</c:v>
                </c:pt>
                <c:pt idx="10">
                  <c:v>0.30170222688585752</c:v>
                </c:pt>
                <c:pt idx="11">
                  <c:v>0.30863290712888469</c:v>
                </c:pt>
                <c:pt idx="12">
                  <c:v>0.39251356988327951</c:v>
                </c:pt>
                <c:pt idx="13">
                  <c:v>0.40080447708989153</c:v>
                </c:pt>
                <c:pt idx="14">
                  <c:v>0.40695788478229894</c:v>
                </c:pt>
                <c:pt idx="15">
                  <c:v>0.41563742826422084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0-404B-BC06-5F238920856E}"/>
            </c:ext>
          </c:extLst>
        </c:ser>
        <c:ser>
          <c:idx val="1"/>
          <c:order val="1"/>
          <c:tx>
            <c:v>DWSIM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Vergleich_DWSIM_EnzymeML!$B$7:$C$7</c:f>
              <c:numCache>
                <c:formatCode>General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Vergleich_DWSIM_EnzymeML!$B$8:$C$8</c:f>
              <c:numCache>
                <c:formatCode>General</c:formatCode>
                <c:ptCount val="2"/>
                <c:pt idx="0">
                  <c:v>0</c:v>
                </c:pt>
                <c:pt idx="1">
                  <c:v>0.89296790000000004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20-404B-BC06-5F238920856E}"/>
            </c:ext>
          </c:extLst>
        </c:ser>
        <c:ser>
          <c:idx val="2"/>
          <c:order val="2"/>
          <c:tx>
            <c:v>Michaelis Menten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Vergleich_DWSIM_EnzymeML!$B$18:$Q$18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Vergleich_DWSIM_EnzymeML!$B$23:$Q$23</c:f>
              <c:numCache>
                <c:formatCode>General</c:formatCode>
                <c:ptCount val="16"/>
                <c:pt idx="0">
                  <c:v>0</c:v>
                </c:pt>
                <c:pt idx="1">
                  <c:v>2.3448398632478613E-2</c:v>
                </c:pt>
                <c:pt idx="2">
                  <c:v>4.6797921232018626E-2</c:v>
                </c:pt>
                <c:pt idx="3">
                  <c:v>6.9726430937854189E-2</c:v>
                </c:pt>
                <c:pt idx="4">
                  <c:v>0.30146357615989439</c:v>
                </c:pt>
                <c:pt idx="5">
                  <c:v>0.32323387315704311</c:v>
                </c:pt>
                <c:pt idx="6">
                  <c:v>0.34483672593722664</c:v>
                </c:pt>
                <c:pt idx="7">
                  <c:v>0.36626468868798429</c:v>
                </c:pt>
                <c:pt idx="8">
                  <c:v>0.57871669891758415</c:v>
                </c:pt>
                <c:pt idx="9">
                  <c:v>0.59743312899137646</c:v>
                </c:pt>
                <c:pt idx="10">
                  <c:v>0.61583683701974867</c:v>
                </c:pt>
                <c:pt idx="11">
                  <c:v>0.63391245067887414</c:v>
                </c:pt>
                <c:pt idx="12">
                  <c:v>0.81122685576052045</c:v>
                </c:pt>
                <c:pt idx="13">
                  <c:v>0.82374339988709266</c:v>
                </c:pt>
                <c:pt idx="14">
                  <c:v>0.83569001107208241</c:v>
                </c:pt>
                <c:pt idx="15">
                  <c:v>0.84705283497761052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20-404B-BC06-5F238920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0847"/>
        <c:axId val="55229407"/>
      </c:scatterChart>
      <c:valAx>
        <c:axId val="55230847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29407"/>
        <c:crosses val="autoZero"/>
        <c:crossBetween val="midCat"/>
      </c:valAx>
      <c:valAx>
        <c:axId val="55229407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Konzentration [mmol/l]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3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KM = 0,2 mmol/l und kcat = 0,77 1/s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Michaelis Menten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Vergleich_DWSIM_EnzymeML!$B$18:$Q$18</c:f>
              <c:numCache>
                <c:formatCode>General</c:formatCode>
                <c:ptCount val="16"/>
                <c:pt idx="0">
                  <c:v>0</c:v>
                </c:pt>
                <c:pt idx="1">
                  <c:v>1.46</c:v>
                </c:pt>
                <c:pt idx="2">
                  <c:v>2.92</c:v>
                </c:pt>
                <c:pt idx="3">
                  <c:v>4.3599999999999994</c:v>
                </c:pt>
                <c:pt idx="4">
                  <c:v>18.98</c:v>
                </c:pt>
                <c:pt idx="5">
                  <c:v>20.439999999999998</c:v>
                </c:pt>
                <c:pt idx="6">
                  <c:v>21.9</c:v>
                </c:pt>
                <c:pt idx="7">
                  <c:v>23.36</c:v>
                </c:pt>
                <c:pt idx="8">
                  <c:v>37.96</c:v>
                </c:pt>
                <c:pt idx="9">
                  <c:v>39.42</c:v>
                </c:pt>
                <c:pt idx="10">
                  <c:v>40.879999999999995</c:v>
                </c:pt>
                <c:pt idx="11">
                  <c:v>42.339999999999996</c:v>
                </c:pt>
                <c:pt idx="12">
                  <c:v>56.94</c:v>
                </c:pt>
                <c:pt idx="13">
                  <c:v>58.4</c:v>
                </c:pt>
                <c:pt idx="14">
                  <c:v>59.86</c:v>
                </c:pt>
                <c:pt idx="15">
                  <c:v>61.32</c:v>
                </c:pt>
              </c:numCache>
            </c:numRef>
          </c:xVal>
          <c:yVal>
            <c:numRef>
              <c:f>Vergleich_DWSIM_EnzymeML!$B$35:$Q$35</c:f>
              <c:numCache>
                <c:formatCode>General</c:formatCode>
                <c:ptCount val="16"/>
                <c:pt idx="0">
                  <c:v>0</c:v>
                </c:pt>
                <c:pt idx="1">
                  <c:v>1.0912267703688285E-2</c:v>
                </c:pt>
                <c:pt idx="2">
                  <c:v>2.1803353162932419E-2</c:v>
                </c:pt>
                <c:pt idx="3">
                  <c:v>3.2523998194381225E-2</c:v>
                </c:pt>
                <c:pt idx="4">
                  <c:v>0.1411519453639081</c:v>
                </c:pt>
                <c:pt idx="5">
                  <c:v>0.15175553277704867</c:v>
                </c:pt>
                <c:pt idx="6">
                  <c:v>0.16233247562385428</c:v>
                </c:pt>
                <c:pt idx="7">
                  <c:v>0.17288228221192836</c:v>
                </c:pt>
                <c:pt idx="8">
                  <c:v>0.27810394688444806</c:v>
                </c:pt>
                <c:pt idx="9">
                  <c:v>0.2883146523845625</c:v>
                </c:pt>
                <c:pt idx="10">
                  <c:v>0.29849117670716951</c:v>
                </c:pt>
                <c:pt idx="11">
                  <c:v>0.30863283735208308</c:v>
                </c:pt>
                <c:pt idx="12">
                  <c:v>0.40969380584201076</c:v>
                </c:pt>
                <c:pt idx="13">
                  <c:v>0.41939367852975323</c:v>
                </c:pt>
                <c:pt idx="14">
                  <c:v>0.42904880828727754</c:v>
                </c:pt>
                <c:pt idx="15">
                  <c:v>0.43865823812572086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1-45E6-AFF6-C326F4A5DA01}"/>
            </c:ext>
          </c:extLst>
        </c:ser>
        <c:ser>
          <c:idx val="1"/>
          <c:order val="1"/>
          <c:tx>
            <c:v>DWSIM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Vergleich_DWSIM_EnzymeML!$B$64:$C$64</c:f>
              <c:numCache>
                <c:formatCode>General</c:formatCode>
                <c:ptCount val="2"/>
                <c:pt idx="0">
                  <c:v>0</c:v>
                </c:pt>
                <c:pt idx="1">
                  <c:v>59.35</c:v>
                </c:pt>
              </c:numCache>
            </c:numRef>
          </c:xVal>
          <c:yVal>
            <c:numRef>
              <c:f>Vergleich_DWSIM_EnzymeML!$B$65:$C$65</c:f>
              <c:numCache>
                <c:formatCode>General</c:formatCode>
                <c:ptCount val="2"/>
                <c:pt idx="0">
                  <c:v>0</c:v>
                </c:pt>
                <c:pt idx="1">
                  <c:v>0.39806641999999998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1-45E6-AFF6-C326F4A5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5631"/>
        <c:axId val="57284671"/>
      </c:scatterChart>
      <c:valAx>
        <c:axId val="5728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4671"/>
        <c:crosses val="autoZero"/>
        <c:crossBetween val="midCat"/>
      </c:valAx>
      <c:valAx>
        <c:axId val="572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8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782953</xdr:colOff>
      <xdr:row>14</xdr:row>
      <xdr:rowOff>15240</xdr:rowOff>
    </xdr:from>
    <xdr:to>
      <xdr:col>6</xdr:col>
      <xdr:colOff>554492</xdr:colOff>
      <xdr:row>27</xdr:row>
      <xdr:rowOff>55245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AD85902-DEA8-6190-F369-205CEDEAA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3" y="2567940"/>
          <a:ext cx="4949329" cy="294703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85725</xdr:colOff>
      <xdr:row>15</xdr:row>
      <xdr:rowOff>6443</xdr:rowOff>
    </xdr:from>
    <xdr:to>
      <xdr:col>16</xdr:col>
      <xdr:colOff>455295</xdr:colOff>
      <xdr:row>29</xdr:row>
      <xdr:rowOff>47625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5AB2CF-729E-B00F-AFCF-95A2775C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49</xdr:row>
      <xdr:rowOff>11430</xdr:rowOff>
    </xdr:from>
    <xdr:to>
      <xdr:col>7</xdr:col>
      <xdr:colOff>1905</xdr:colOff>
      <xdr:row>62</xdr:row>
      <xdr:rowOff>12383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270A978-3835-4C72-A7EC-26C348F98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9076</xdr:colOff>
      <xdr:row>38</xdr:row>
      <xdr:rowOff>167809</xdr:rowOff>
    </xdr:from>
    <xdr:to>
      <xdr:col>7</xdr:col>
      <xdr:colOff>371697</xdr:colOff>
      <xdr:row>57</xdr:row>
      <xdr:rowOff>145677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287CF2-1AC9-C89F-C464-D3A693D8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13223</xdr:colOff>
      <xdr:row>38</xdr:row>
      <xdr:rowOff>156321</xdr:rowOff>
    </xdr:from>
    <xdr:to>
      <xdr:col>15</xdr:col>
      <xdr:colOff>459441</xdr:colOff>
      <xdr:row>57</xdr:row>
      <xdr:rowOff>145676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1007B3A-3E08-5812-93A3-261EA90C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9BDA-89D5-4F8E-AB61-B1DCC073AF6B}">
  <dimension ref="B1:L55"/>
  <sheetViews>
    <sheetView tabSelected="1" topLeftCell="A6" zoomScaleNormal="100" workbookViewId="0">
      <selection activeCell="N18" sqref="N18"/>
    </sheetView>
  </sheetViews>
  <sheetFormatPr baseColWidth="10" defaultRowHeight="14.4" x14ac:dyDescent="0.3"/>
  <cols>
    <col min="2" max="2" width="22.109375" bestFit="1" customWidth="1"/>
    <col min="3" max="3" width="8.88671875" bestFit="1" customWidth="1"/>
    <col min="4" max="4" width="11" bestFit="1" customWidth="1"/>
    <col min="6" max="6" width="10.44140625" bestFit="1" customWidth="1"/>
    <col min="7" max="7" width="14" bestFit="1" customWidth="1"/>
    <col min="10" max="10" width="12" bestFit="1" customWidth="1"/>
    <col min="11" max="11" width="21.6640625" customWidth="1"/>
    <col min="12" max="12" width="21.6640625" bestFit="1" customWidth="1"/>
  </cols>
  <sheetData>
    <row r="1" spans="2:12" ht="15" thickBot="1" x14ac:dyDescent="0.35"/>
    <row r="2" spans="2:12" x14ac:dyDescent="0.3">
      <c r="B2" s="1" t="s">
        <v>0</v>
      </c>
      <c r="C2" s="2">
        <v>0.2</v>
      </c>
      <c r="D2" s="3" t="s">
        <v>2</v>
      </c>
    </row>
    <row r="3" spans="2:12" ht="15" thickBot="1" x14ac:dyDescent="0.35">
      <c r="B3" s="4" t="s">
        <v>1</v>
      </c>
      <c r="C3" s="5">
        <v>1.67</v>
      </c>
      <c r="D3" s="6" t="s">
        <v>3</v>
      </c>
    </row>
    <row r="5" spans="2:12" x14ac:dyDescent="0.3">
      <c r="B5" s="17" t="s">
        <v>41</v>
      </c>
      <c r="C5" s="17"/>
      <c r="D5" s="17"/>
      <c r="E5" s="17"/>
      <c r="F5" s="17"/>
      <c r="G5" s="17"/>
    </row>
    <row r="6" spans="2:12" x14ac:dyDescent="0.3">
      <c r="B6" s="43" t="s">
        <v>4</v>
      </c>
      <c r="C6" s="43" t="s">
        <v>5</v>
      </c>
      <c r="D6" s="43" t="s">
        <v>6</v>
      </c>
      <c r="F6" s="44" t="s">
        <v>20</v>
      </c>
      <c r="G6" s="44"/>
      <c r="I6" s="17" t="s">
        <v>30</v>
      </c>
      <c r="J6" s="17"/>
      <c r="K6" s="17"/>
      <c r="L6" s="17"/>
    </row>
    <row r="7" spans="2:12" x14ac:dyDescent="0.3">
      <c r="B7" s="23" t="s">
        <v>7</v>
      </c>
      <c r="C7" s="11">
        <v>-0.180672</v>
      </c>
      <c r="D7" s="12" t="s">
        <v>8</v>
      </c>
      <c r="F7" s="14" t="s">
        <v>21</v>
      </c>
      <c r="G7" s="14" t="s">
        <v>28</v>
      </c>
      <c r="I7" s="8" t="s">
        <v>21</v>
      </c>
      <c r="J7" s="8" t="s">
        <v>25</v>
      </c>
      <c r="K7" s="45" t="s">
        <v>27</v>
      </c>
      <c r="L7" s="8" t="s">
        <v>29</v>
      </c>
    </row>
    <row r="8" spans="2:12" x14ac:dyDescent="0.3">
      <c r="B8" s="23" t="s">
        <v>9</v>
      </c>
      <c r="C8" s="12">
        <v>0</v>
      </c>
      <c r="D8" s="12" t="s">
        <v>10</v>
      </c>
      <c r="F8" s="18" t="s">
        <v>22</v>
      </c>
      <c r="G8" s="15">
        <v>7.7510100000000005E-4</v>
      </c>
      <c r="I8" s="8" t="s">
        <v>31</v>
      </c>
      <c r="J8" s="21">
        <v>2.0894687E-7</v>
      </c>
      <c r="K8" s="46">
        <v>7.1355148E-6</v>
      </c>
      <c r="L8" s="22">
        <f>K8*1000</f>
        <v>7.1355148000000002E-3</v>
      </c>
    </row>
    <row r="9" spans="2:12" x14ac:dyDescent="0.3">
      <c r="B9" s="27" t="s">
        <v>11</v>
      </c>
      <c r="C9" s="30">
        <v>59.345399999999998</v>
      </c>
      <c r="D9" s="31" t="s">
        <v>12</v>
      </c>
      <c r="F9" s="25" t="s">
        <v>23</v>
      </c>
      <c r="G9" s="26">
        <v>88.683999999999997</v>
      </c>
      <c r="I9" s="8" t="s">
        <v>23</v>
      </c>
      <c r="J9" s="21">
        <v>1.5516869999999998E-5</v>
      </c>
      <c r="K9" s="46">
        <v>6.7520153999999999E-5</v>
      </c>
      <c r="L9" s="22">
        <f t="shared" ref="L9:L12" si="0">K9*1000</f>
        <v>6.7520153999999999E-2</v>
      </c>
    </row>
    <row r="10" spans="2:12" x14ac:dyDescent="0.3">
      <c r="B10" s="23" t="s">
        <v>13</v>
      </c>
      <c r="C10" s="11">
        <v>120</v>
      </c>
      <c r="D10" s="12" t="s">
        <v>14</v>
      </c>
      <c r="F10" s="10" t="s">
        <v>24</v>
      </c>
      <c r="G10" s="12">
        <v>0.90723799999999999</v>
      </c>
      <c r="I10" s="27" t="s">
        <v>32</v>
      </c>
      <c r="J10" s="28">
        <v>1.9771643E-6</v>
      </c>
      <c r="K10" s="47">
        <v>5.2990106999999999E-4</v>
      </c>
      <c r="L10" s="29">
        <f t="shared" si="0"/>
        <v>0.52990106999999997</v>
      </c>
    </row>
    <row r="11" spans="2:12" x14ac:dyDescent="0.3">
      <c r="B11" s="24" t="s">
        <v>15</v>
      </c>
      <c r="C11" s="9">
        <v>1.7767600000000001E-11</v>
      </c>
      <c r="D11" s="7" t="s">
        <v>18</v>
      </c>
      <c r="I11" s="8" t="s">
        <v>24</v>
      </c>
      <c r="J11" s="21">
        <v>4.2311090000000002E-4</v>
      </c>
      <c r="K11" s="46">
        <v>1.4449236000000001E-2</v>
      </c>
      <c r="L11" s="22">
        <f t="shared" si="0"/>
        <v>14.449236000000001</v>
      </c>
    </row>
    <row r="12" spans="2:12" x14ac:dyDescent="0.3">
      <c r="B12" s="24" t="s">
        <v>16</v>
      </c>
      <c r="C12" s="9">
        <v>2.2209499999999999E-6</v>
      </c>
      <c r="D12" s="7" t="s">
        <v>19</v>
      </c>
      <c r="I12" s="8" t="s">
        <v>22</v>
      </c>
      <c r="J12" s="21">
        <v>0.99955919000000004</v>
      </c>
      <c r="K12" s="46">
        <v>34.134943</v>
      </c>
      <c r="L12" s="22">
        <f t="shared" si="0"/>
        <v>34134.942999999999</v>
      </c>
    </row>
    <row r="13" spans="2:12" x14ac:dyDescent="0.3">
      <c r="B13" s="24" t="s">
        <v>17</v>
      </c>
      <c r="C13" s="9">
        <v>-2.1482200000000002E-6</v>
      </c>
      <c r="D13" s="7" t="s">
        <v>10</v>
      </c>
      <c r="L13" s="48" t="s">
        <v>42</v>
      </c>
    </row>
    <row r="14" spans="2:12" x14ac:dyDescent="0.3">
      <c r="K14" s="20"/>
    </row>
    <row r="15" spans="2:12" x14ac:dyDescent="0.3">
      <c r="I15" s="35" t="s">
        <v>33</v>
      </c>
      <c r="J15" s="35"/>
      <c r="K15" s="35"/>
    </row>
    <row r="16" spans="2:12" x14ac:dyDescent="0.3">
      <c r="I16" s="33" t="s">
        <v>37</v>
      </c>
      <c r="J16" s="39">
        <v>0</v>
      </c>
      <c r="K16" s="37">
        <v>59.35</v>
      </c>
    </row>
    <row r="17" spans="9:11" ht="28.8" x14ac:dyDescent="0.3">
      <c r="I17" s="34" t="s">
        <v>34</v>
      </c>
      <c r="J17" s="36">
        <v>0</v>
      </c>
      <c r="K17" s="38">
        <v>0.52987637949999999</v>
      </c>
    </row>
    <row r="18" spans="9:11" ht="28.8" x14ac:dyDescent="0.3">
      <c r="I18" s="34" t="s">
        <v>35</v>
      </c>
      <c r="J18" s="36">
        <v>0.59448410395491003</v>
      </c>
      <c r="K18" s="38">
        <v>6.7517007800000001E-2</v>
      </c>
    </row>
    <row r="19" spans="9:11" ht="28.8" x14ac:dyDescent="0.3">
      <c r="I19" s="34" t="s">
        <v>36</v>
      </c>
      <c r="J19" s="36">
        <v>7.1092944390483996E-3</v>
      </c>
      <c r="K19" s="38">
        <v>7.1351823399999998E-3</v>
      </c>
    </row>
    <row r="21" spans="9:11" x14ac:dyDescent="0.3">
      <c r="J21" s="19"/>
    </row>
    <row r="35" spans="2:12" ht="15" thickBot="1" x14ac:dyDescent="0.35"/>
    <row r="36" spans="2:12" x14ac:dyDescent="0.3">
      <c r="B36" s="1" t="s">
        <v>0</v>
      </c>
      <c r="C36" s="2">
        <v>0.2</v>
      </c>
      <c r="D36" s="3" t="s">
        <v>2</v>
      </c>
    </row>
    <row r="37" spans="2:12" ht="15" thickBot="1" x14ac:dyDescent="0.35">
      <c r="B37" s="4" t="s">
        <v>1</v>
      </c>
      <c r="C37" s="5">
        <v>0.77717405571218301</v>
      </c>
      <c r="D37" s="6" t="s">
        <v>3</v>
      </c>
    </row>
    <row r="39" spans="2:12" x14ac:dyDescent="0.3">
      <c r="B39" s="17" t="s">
        <v>41</v>
      </c>
      <c r="C39" s="17"/>
      <c r="D39" s="17"/>
      <c r="E39" s="17"/>
      <c r="F39" s="17"/>
      <c r="G39" s="17"/>
    </row>
    <row r="40" spans="2:12" x14ac:dyDescent="0.3">
      <c r="B40" s="43" t="s">
        <v>4</v>
      </c>
      <c r="C40" s="43" t="s">
        <v>5</v>
      </c>
      <c r="D40" s="43" t="s">
        <v>6</v>
      </c>
      <c r="F40" s="44" t="s">
        <v>20</v>
      </c>
      <c r="G40" s="44"/>
      <c r="I40" s="17" t="s">
        <v>30</v>
      </c>
      <c r="J40" s="17"/>
      <c r="K40" s="17"/>
      <c r="L40" s="17"/>
    </row>
    <row r="41" spans="2:12" x14ac:dyDescent="0.3">
      <c r="B41" s="23" t="s">
        <v>7</v>
      </c>
      <c r="C41" s="11">
        <v>0.16225700000000001</v>
      </c>
      <c r="D41" s="12" t="s">
        <v>8</v>
      </c>
      <c r="F41" s="14" t="s">
        <v>21</v>
      </c>
      <c r="G41" s="14" t="s">
        <v>28</v>
      </c>
      <c r="I41" s="8" t="s">
        <v>21</v>
      </c>
      <c r="J41" s="8" t="s">
        <v>25</v>
      </c>
      <c r="K41" s="45" t="s">
        <v>27</v>
      </c>
      <c r="L41" s="8" t="s">
        <v>29</v>
      </c>
    </row>
    <row r="42" spans="2:12" x14ac:dyDescent="0.3">
      <c r="B42" s="23" t="s">
        <v>9</v>
      </c>
      <c r="C42" s="12">
        <v>0</v>
      </c>
      <c r="D42" s="12" t="s">
        <v>10</v>
      </c>
      <c r="F42" s="18" t="s">
        <v>22</v>
      </c>
      <c r="G42" s="15">
        <v>3.6071200000000001E-4</v>
      </c>
      <c r="I42" s="8" t="s">
        <v>31</v>
      </c>
      <c r="J42" s="21">
        <v>2.0894687E-7</v>
      </c>
      <c r="K42" s="46">
        <v>7.1139116000000003E-6</v>
      </c>
      <c r="L42" s="22">
        <f>K42*1000</f>
        <v>7.1139116000000007E-3</v>
      </c>
    </row>
    <row r="43" spans="2:12" x14ac:dyDescent="0.3">
      <c r="B43" s="27" t="s">
        <v>11</v>
      </c>
      <c r="C43" s="30">
        <v>59.345399999999998</v>
      </c>
      <c r="D43" s="31" t="s">
        <v>12</v>
      </c>
      <c r="F43" s="25" t="s">
        <v>23</v>
      </c>
      <c r="G43" s="26">
        <v>41.2712</v>
      </c>
      <c r="I43" s="8" t="s">
        <v>23</v>
      </c>
      <c r="J43" s="21">
        <v>1.0261257E-5</v>
      </c>
      <c r="K43" s="46">
        <v>3.4936023000000001E-4</v>
      </c>
      <c r="L43" s="22">
        <f t="shared" ref="L43:L46" si="1">K43*1000</f>
        <v>0.34936022999999999</v>
      </c>
    </row>
    <row r="44" spans="2:12" x14ac:dyDescent="0.3">
      <c r="B44" s="23" t="s">
        <v>13</v>
      </c>
      <c r="C44" s="11">
        <v>120</v>
      </c>
      <c r="D44" s="12" t="s">
        <v>14</v>
      </c>
      <c r="F44" s="10" t="s">
        <v>24</v>
      </c>
      <c r="G44" s="12">
        <v>0.422205</v>
      </c>
      <c r="I44" s="27" t="s">
        <v>32</v>
      </c>
      <c r="J44" s="28">
        <v>7.2328143000000002E-6</v>
      </c>
      <c r="K44" s="47">
        <v>2.4625226000000002E-4</v>
      </c>
      <c r="L44" s="29">
        <f t="shared" si="1"/>
        <v>0.24625226000000003</v>
      </c>
    </row>
    <row r="45" spans="2:12" x14ac:dyDescent="0.3">
      <c r="B45" s="24" t="s">
        <v>15</v>
      </c>
      <c r="C45" s="9">
        <v>8.2685600000000001E-12</v>
      </c>
      <c r="D45" s="7" t="s">
        <v>18</v>
      </c>
      <c r="I45" s="8" t="s">
        <v>24</v>
      </c>
      <c r="J45" s="21">
        <v>4.2518280000000002E-4</v>
      </c>
      <c r="K45" s="46">
        <v>1.4449236000000001E-2</v>
      </c>
      <c r="L45" s="22">
        <f t="shared" si="1"/>
        <v>14.449236000000001</v>
      </c>
    </row>
    <row r="46" spans="2:12" x14ac:dyDescent="0.3">
      <c r="B46" s="24" t="s">
        <v>16</v>
      </c>
      <c r="C46" s="9">
        <v>1.03357E-6</v>
      </c>
      <c r="D46" s="7" t="s">
        <v>19</v>
      </c>
      <c r="I46" s="8" t="s">
        <v>22</v>
      </c>
      <c r="J46" s="21">
        <v>0.99955711000000003</v>
      </c>
      <c r="K46" s="46">
        <v>34.134943</v>
      </c>
      <c r="L46" s="22">
        <f t="shared" si="1"/>
        <v>34134.942999999999</v>
      </c>
    </row>
    <row r="47" spans="2:12" x14ac:dyDescent="0.3">
      <c r="B47" s="24" t="s">
        <v>17</v>
      </c>
      <c r="C47" s="9">
        <v>-9.9972700000000004E-7</v>
      </c>
      <c r="D47" s="7" t="s">
        <v>10</v>
      </c>
      <c r="L47" s="48" t="s">
        <v>42</v>
      </c>
    </row>
    <row r="48" spans="2:12" x14ac:dyDescent="0.3">
      <c r="K48" s="20"/>
    </row>
    <row r="49" spans="9:11" x14ac:dyDescent="0.3">
      <c r="I49" s="35" t="s">
        <v>33</v>
      </c>
      <c r="J49" s="35"/>
      <c r="K49" s="35"/>
    </row>
    <row r="50" spans="9:11" x14ac:dyDescent="0.3">
      <c r="I50" s="33" t="s">
        <v>37</v>
      </c>
      <c r="J50" s="39">
        <v>0</v>
      </c>
      <c r="K50" s="37">
        <v>59.35</v>
      </c>
    </row>
    <row r="51" spans="9:11" ht="28.8" x14ac:dyDescent="0.3">
      <c r="I51" s="34" t="s">
        <v>34</v>
      </c>
      <c r="J51" s="36">
        <v>0</v>
      </c>
      <c r="K51" s="38">
        <v>0.25619999999999998</v>
      </c>
    </row>
    <row r="52" spans="9:11" ht="28.8" x14ac:dyDescent="0.3">
      <c r="I52" s="34" t="s">
        <v>35</v>
      </c>
      <c r="J52" s="36">
        <v>0.59448410395491003</v>
      </c>
      <c r="K52" s="38">
        <v>0.34899999999999998</v>
      </c>
    </row>
    <row r="53" spans="9:11" ht="28.8" x14ac:dyDescent="0.3">
      <c r="I53" s="34" t="s">
        <v>36</v>
      </c>
      <c r="J53" s="36">
        <v>7.1092944390483996E-3</v>
      </c>
      <c r="K53" s="38">
        <v>7.1351823399999998E-3</v>
      </c>
    </row>
    <row r="55" spans="9:11" x14ac:dyDescent="0.3">
      <c r="J55" s="19"/>
    </row>
  </sheetData>
  <mergeCells count="8">
    <mergeCell ref="F40:G40"/>
    <mergeCell ref="I40:L40"/>
    <mergeCell ref="I49:K49"/>
    <mergeCell ref="F6:G6"/>
    <mergeCell ref="I6:L6"/>
    <mergeCell ref="I15:K15"/>
    <mergeCell ref="B5:G5"/>
    <mergeCell ref="B39:G3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4E95-F822-4947-9C1C-26604859975F}">
  <dimension ref="A2:R65"/>
  <sheetViews>
    <sheetView topLeftCell="A15" zoomScale="85" zoomScaleNormal="85" workbookViewId="0">
      <selection activeCell="S46" sqref="S46"/>
    </sheetView>
  </sheetViews>
  <sheetFormatPr baseColWidth="10" defaultRowHeight="14.4" x14ac:dyDescent="0.3"/>
  <cols>
    <col min="1" max="1" width="16.6640625" bestFit="1" customWidth="1"/>
    <col min="2" max="2" width="12" bestFit="1" customWidth="1"/>
    <col min="3" max="3" width="16" customWidth="1"/>
    <col min="6" max="6" width="12.6640625" customWidth="1"/>
  </cols>
  <sheetData>
    <row r="2" spans="1:17" x14ac:dyDescent="0.3">
      <c r="A2" s="40" t="s">
        <v>39</v>
      </c>
      <c r="B2" s="40"/>
      <c r="C2" s="40"/>
      <c r="D2" s="40"/>
      <c r="E2" s="40"/>
      <c r="F2" s="40"/>
    </row>
    <row r="3" spans="1:17" x14ac:dyDescent="0.3">
      <c r="A3" s="41" t="s">
        <v>37</v>
      </c>
      <c r="B3" s="13">
        <v>0</v>
      </c>
      <c r="C3" s="13">
        <v>1.46</v>
      </c>
      <c r="D3" s="13">
        <v>2.92</v>
      </c>
      <c r="E3" s="13">
        <v>4.3599999999999994</v>
      </c>
      <c r="F3" s="13">
        <v>18.98</v>
      </c>
      <c r="G3" s="13">
        <v>20.439999999999998</v>
      </c>
      <c r="H3" s="13">
        <v>21.9</v>
      </c>
      <c r="I3" s="13">
        <v>23.36</v>
      </c>
      <c r="J3" s="13">
        <v>37.96</v>
      </c>
      <c r="K3" s="13">
        <v>39.42</v>
      </c>
      <c r="L3" s="13">
        <v>40.879999999999995</v>
      </c>
      <c r="M3" s="13">
        <v>42.339999999999996</v>
      </c>
      <c r="N3" s="13">
        <v>56.94</v>
      </c>
      <c r="O3" s="13">
        <v>58.4</v>
      </c>
      <c r="P3" s="16">
        <v>59.86</v>
      </c>
      <c r="Q3" s="13">
        <v>61.32</v>
      </c>
    </row>
    <row r="4" spans="1:17" x14ac:dyDescent="0.3">
      <c r="A4" s="41" t="s">
        <v>38</v>
      </c>
      <c r="B4" s="13">
        <v>0</v>
      </c>
      <c r="C4" s="13">
        <v>2.1884108662702573E-2</v>
      </c>
      <c r="D4" s="13">
        <v>3.2225719948700021E-2</v>
      </c>
      <c r="E4" s="13">
        <v>4.1380695140751107E-2</v>
      </c>
      <c r="F4" s="13">
        <v>0.16282953117510654</v>
      </c>
      <c r="G4" s="13">
        <v>0.17014884769344368</v>
      </c>
      <c r="H4" s="13">
        <v>0.17876361846281397</v>
      </c>
      <c r="I4" s="13">
        <v>0.18770225279494251</v>
      </c>
      <c r="J4" s="13">
        <v>0.28453745805966868</v>
      </c>
      <c r="K4" s="13">
        <v>0.29392950137965879</v>
      </c>
      <c r="L4" s="13">
        <v>0.30170222688585752</v>
      </c>
      <c r="M4" s="13">
        <v>0.30863290712888469</v>
      </c>
      <c r="N4" s="13">
        <v>0.39251356988327951</v>
      </c>
      <c r="O4" s="13">
        <v>0.40080447708989153</v>
      </c>
      <c r="P4" s="16">
        <v>0.40695788478229894</v>
      </c>
      <c r="Q4" s="13">
        <v>0.41563742826422084</v>
      </c>
    </row>
    <row r="6" spans="1:17" x14ac:dyDescent="0.3">
      <c r="A6" s="42" t="s">
        <v>40</v>
      </c>
      <c r="B6" s="42"/>
      <c r="C6" s="42"/>
      <c r="D6" s="42"/>
      <c r="E6" s="42"/>
      <c r="F6" s="42"/>
    </row>
    <row r="7" spans="1:17" x14ac:dyDescent="0.3">
      <c r="A7" s="41" t="s">
        <v>37</v>
      </c>
      <c r="B7" s="13">
        <v>0</v>
      </c>
      <c r="C7" s="13">
        <v>59.35</v>
      </c>
    </row>
    <row r="8" spans="1:17" x14ac:dyDescent="0.3">
      <c r="A8" s="41" t="s">
        <v>38</v>
      </c>
      <c r="B8" s="13">
        <v>0</v>
      </c>
      <c r="C8" s="13">
        <f>0.0008929679*1000</f>
        <v>0.89296790000000004</v>
      </c>
      <c r="D8" s="49" t="s">
        <v>43</v>
      </c>
    </row>
    <row r="10" spans="1:17" ht="15" thickBot="1" x14ac:dyDescent="0.35"/>
    <row r="11" spans="1:17" x14ac:dyDescent="0.3">
      <c r="A11" s="50" t="s">
        <v>44</v>
      </c>
      <c r="B11" s="50"/>
      <c r="C11" s="50"/>
      <c r="E11" s="52" t="s">
        <v>45</v>
      </c>
      <c r="F11" s="53"/>
      <c r="G11" s="54"/>
      <c r="H11" s="55"/>
    </row>
    <row r="12" spans="1:17" ht="15" thickBot="1" x14ac:dyDescent="0.35">
      <c r="A12" s="59" t="s">
        <v>31</v>
      </c>
      <c r="B12" s="51">
        <f>11.6*10^-6</f>
        <v>1.1599999999999999E-5</v>
      </c>
      <c r="C12" s="32" t="s">
        <v>26</v>
      </c>
      <c r="E12" s="56" t="s">
        <v>47</v>
      </c>
      <c r="F12" s="57"/>
      <c r="G12" s="57"/>
      <c r="H12" s="58"/>
    </row>
    <row r="13" spans="1:17" ht="15" thickBot="1" x14ac:dyDescent="0.35">
      <c r="A13" s="59" t="s">
        <v>23</v>
      </c>
      <c r="B13" s="32">
        <f>0.97*10^-3</f>
        <v>9.6999999999999994E-4</v>
      </c>
      <c r="C13" s="32" t="s">
        <v>26</v>
      </c>
      <c r="E13" s="60" t="s">
        <v>49</v>
      </c>
      <c r="F13" s="61"/>
      <c r="G13" s="61"/>
      <c r="H13" s="62"/>
    </row>
    <row r="14" spans="1:17" x14ac:dyDescent="0.3">
      <c r="A14" s="59" t="s">
        <v>0</v>
      </c>
      <c r="B14" s="32">
        <f>0.2*10^-3</f>
        <v>2.0000000000000001E-4</v>
      </c>
      <c r="C14" s="32" t="s">
        <v>26</v>
      </c>
    </row>
    <row r="15" spans="1:17" x14ac:dyDescent="0.3">
      <c r="A15" s="59" t="s">
        <v>1</v>
      </c>
      <c r="B15" s="32">
        <v>1.67</v>
      </c>
      <c r="C15" s="32" t="s">
        <v>3</v>
      </c>
    </row>
    <row r="17" spans="1:18" x14ac:dyDescent="0.3">
      <c r="A17" s="64" t="s">
        <v>52</v>
      </c>
      <c r="B17" s="65"/>
      <c r="C17" s="65"/>
      <c r="D17" s="65"/>
      <c r="E17" s="65"/>
    </row>
    <row r="18" spans="1:18" x14ac:dyDescent="0.3">
      <c r="A18" s="59" t="s">
        <v>37</v>
      </c>
      <c r="B18" s="13">
        <v>0</v>
      </c>
      <c r="C18" s="13">
        <v>1.46</v>
      </c>
      <c r="D18" s="13">
        <v>2.92</v>
      </c>
      <c r="E18" s="13">
        <v>4.3599999999999994</v>
      </c>
      <c r="F18" s="13">
        <v>18.98</v>
      </c>
      <c r="G18" s="13">
        <v>20.439999999999998</v>
      </c>
      <c r="H18" s="13">
        <v>21.9</v>
      </c>
      <c r="I18" s="13">
        <v>23.36</v>
      </c>
      <c r="J18" s="13">
        <v>37.96</v>
      </c>
      <c r="K18" s="13">
        <v>39.42</v>
      </c>
      <c r="L18" s="13">
        <v>40.879999999999995</v>
      </c>
      <c r="M18" s="13">
        <v>42.339999999999996</v>
      </c>
      <c r="N18" s="13">
        <v>56.94</v>
      </c>
      <c r="O18" s="13">
        <v>58.4</v>
      </c>
      <c r="P18" s="16">
        <v>59.86</v>
      </c>
      <c r="Q18" s="13">
        <v>61.32</v>
      </c>
    </row>
    <row r="19" spans="1:18" x14ac:dyDescent="0.3">
      <c r="A19" s="63" t="s">
        <v>48</v>
      </c>
      <c r="B19" s="13">
        <v>9.6999999999999994E-4</v>
      </c>
      <c r="C19" s="13">
        <f>B19-B22</f>
        <v>9.4655160136752133E-4</v>
      </c>
      <c r="D19" s="13">
        <f>C19-C22</f>
        <v>9.2320207876798132E-4</v>
      </c>
      <c r="E19" s="13">
        <f t="shared" ref="D19:Q19" si="0">D19-D22</f>
        <v>9.0027356906214576E-4</v>
      </c>
      <c r="F19" s="13">
        <f>E19-E22</f>
        <v>6.6853642384010555E-4</v>
      </c>
      <c r="G19" s="13">
        <f t="shared" si="0"/>
        <v>6.4676612684295683E-4</v>
      </c>
      <c r="H19" s="13">
        <f t="shared" si="0"/>
        <v>6.2516327406277332E-4</v>
      </c>
      <c r="I19" s="13">
        <f t="shared" si="0"/>
        <v>6.0373531131201565E-4</v>
      </c>
      <c r="J19" s="13">
        <f t="shared" si="0"/>
        <v>3.9128330108241581E-4</v>
      </c>
      <c r="K19" s="13">
        <f t="shared" si="0"/>
        <v>3.7256687100862353E-4</v>
      </c>
      <c r="L19" s="13">
        <f t="shared" si="0"/>
        <v>3.5416316298025131E-4</v>
      </c>
      <c r="M19" s="13">
        <f t="shared" si="0"/>
        <v>3.3608754932112585E-4</v>
      </c>
      <c r="N19" s="13">
        <f t="shared" si="0"/>
        <v>1.5877314423947948E-4</v>
      </c>
      <c r="O19" s="13">
        <f t="shared" si="0"/>
        <v>1.4625660011290725E-4</v>
      </c>
      <c r="P19" s="13">
        <f t="shared" si="0"/>
        <v>1.3430998892791752E-4</v>
      </c>
      <c r="Q19" s="13">
        <f t="shared" si="0"/>
        <v>1.2294716502238946E-4</v>
      </c>
    </row>
    <row r="20" spans="1:18" x14ac:dyDescent="0.3">
      <c r="A20" s="63" t="s">
        <v>46</v>
      </c>
      <c r="B20" s="13">
        <f>($B$12*$B$15*B19)/($B$14+B19)</f>
        <v>1.6060547008547005E-5</v>
      </c>
      <c r="C20" s="13">
        <f>($B$12*$B$15*C19)/($B$14+C19)</f>
        <v>1.5992823698315097E-5</v>
      </c>
      <c r="D20" s="13">
        <f>($B$12*$B$15*D19)/($B$14+D19)</f>
        <v>1.5922576184608066E-5</v>
      </c>
      <c r="E20" s="13">
        <f>($B$12*$B$15*E19)/($B$14+E19)</f>
        <v>1.5850693927636126E-5</v>
      </c>
      <c r="F20" s="13">
        <f>($B$12*$B$15*F19)/($B$14+F19)</f>
        <v>1.4911162326814212E-5</v>
      </c>
      <c r="G20" s="13">
        <f t="shared" ref="C20:Q20" si="1">($B$12*$B$15*G19)/($B$14+G19)</f>
        <v>1.4796474506974986E-5</v>
      </c>
      <c r="H20" s="13">
        <f>($B$12*$B$15*H19)/($B$14+H19)</f>
        <v>1.4676686815587406E-5</v>
      </c>
      <c r="I20" s="13">
        <f t="shared" si="1"/>
        <v>1.4551507549972589E-5</v>
      </c>
      <c r="J20" s="13">
        <f t="shared" si="1"/>
        <v>1.2819472653282373E-5</v>
      </c>
      <c r="K20" s="13">
        <f t="shared" si="1"/>
        <v>1.2605279471487883E-5</v>
      </c>
      <c r="L20" s="13">
        <f t="shared" si="1"/>
        <v>1.2380557300770868E-5</v>
      </c>
      <c r="M20" s="13">
        <f t="shared" si="1"/>
        <v>1.2144822265866189E-5</v>
      </c>
      <c r="N20" s="13">
        <f t="shared" si="1"/>
        <v>8.5729754291590572E-6</v>
      </c>
      <c r="O20" s="13">
        <f t="shared" si="1"/>
        <v>8.1826104006778862E-6</v>
      </c>
      <c r="P20" s="13">
        <f t="shared" si="1"/>
        <v>7.7827560996767526E-6</v>
      </c>
      <c r="Q20" s="13">
        <f t="shared" si="1"/>
        <v>7.3749911402647115E-6</v>
      </c>
    </row>
    <row r="21" spans="1:18" x14ac:dyDescent="0.3">
      <c r="A21" s="59" t="s">
        <v>50</v>
      </c>
      <c r="B21" s="13">
        <f>C18-B18</f>
        <v>1.46</v>
      </c>
      <c r="C21" s="13">
        <f t="shared" ref="C21:Q21" si="2">D18-C18</f>
        <v>1.46</v>
      </c>
      <c r="D21" s="13">
        <f t="shared" si="2"/>
        <v>1.4399999999999995</v>
      </c>
      <c r="E21" s="13">
        <f t="shared" si="2"/>
        <v>14.620000000000001</v>
      </c>
      <c r="F21" s="13">
        <f t="shared" si="2"/>
        <v>1.4599999999999973</v>
      </c>
      <c r="G21" s="13">
        <f t="shared" si="2"/>
        <v>1.4600000000000009</v>
      </c>
      <c r="H21" s="13">
        <f t="shared" si="2"/>
        <v>1.4600000000000009</v>
      </c>
      <c r="I21" s="13">
        <f t="shared" si="2"/>
        <v>14.600000000000001</v>
      </c>
      <c r="J21" s="13">
        <f t="shared" si="2"/>
        <v>1.4600000000000009</v>
      </c>
      <c r="K21" s="13">
        <f t="shared" si="2"/>
        <v>1.4599999999999937</v>
      </c>
      <c r="L21" s="13">
        <f t="shared" si="2"/>
        <v>1.4600000000000009</v>
      </c>
      <c r="M21" s="13">
        <f t="shared" si="2"/>
        <v>14.600000000000001</v>
      </c>
      <c r="N21" s="13">
        <f t="shared" si="2"/>
        <v>1.4600000000000009</v>
      </c>
      <c r="O21" s="13">
        <f t="shared" si="2"/>
        <v>1.4600000000000009</v>
      </c>
      <c r="P21" s="13">
        <f t="shared" si="2"/>
        <v>1.4600000000000009</v>
      </c>
      <c r="Q21" s="13">
        <v>1.46</v>
      </c>
    </row>
    <row r="22" spans="1:18" x14ac:dyDescent="0.3">
      <c r="A22" s="59" t="s">
        <v>51</v>
      </c>
      <c r="B22" s="13">
        <f>B20*B21</f>
        <v>2.3448398632478626E-5</v>
      </c>
      <c r="C22" s="13">
        <f>C20*C21</f>
        <v>2.3349522599540041E-5</v>
      </c>
      <c r="D22" s="13">
        <f>D20*D21</f>
        <v>2.2928509705835608E-5</v>
      </c>
      <c r="E22" s="13">
        <f>E20*E21</f>
        <v>2.3173714522204018E-4</v>
      </c>
      <c r="F22" s="13">
        <f>F20*F21</f>
        <v>2.177029699714871E-5</v>
      </c>
      <c r="G22" s="13">
        <f t="shared" ref="E22:Q22" si="3">G20*G21</f>
        <v>2.1602852780183492E-5</v>
      </c>
      <c r="H22" s="13">
        <f t="shared" si="3"/>
        <v>2.1427962750757625E-5</v>
      </c>
      <c r="I22" s="13">
        <f t="shared" si="3"/>
        <v>2.1245201022959982E-4</v>
      </c>
      <c r="J22" s="13">
        <f t="shared" si="3"/>
        <v>1.8716430073792275E-5</v>
      </c>
      <c r="K22" s="13">
        <f t="shared" si="3"/>
        <v>1.8403708028372232E-5</v>
      </c>
      <c r="L22" s="13">
        <f t="shared" si="3"/>
        <v>1.8075613659125477E-5</v>
      </c>
      <c r="M22" s="13">
        <f t="shared" si="3"/>
        <v>1.7731440508164637E-4</v>
      </c>
      <c r="N22" s="13">
        <f t="shared" si="3"/>
        <v>1.2516544126572231E-5</v>
      </c>
      <c r="O22" s="13">
        <f t="shared" si="3"/>
        <v>1.1946611184989721E-5</v>
      </c>
      <c r="P22" s="13">
        <f t="shared" si="3"/>
        <v>1.1362823905528065E-5</v>
      </c>
      <c r="Q22" s="13">
        <f t="shared" si="3"/>
        <v>1.0767487064786478E-5</v>
      </c>
    </row>
    <row r="23" spans="1:18" x14ac:dyDescent="0.3">
      <c r="A23" s="63" t="s">
        <v>38</v>
      </c>
      <c r="B23" s="13">
        <v>0</v>
      </c>
      <c r="C23" s="13">
        <f>($B$19-C19)*1000</f>
        <v>2.3448398632478613E-2</v>
      </c>
      <c r="D23" s="13">
        <f t="shared" ref="D23:Q23" si="4">($B$19-D19)*1000</f>
        <v>4.6797921232018626E-2</v>
      </c>
      <c r="E23" s="13">
        <f t="shared" si="4"/>
        <v>6.9726430937854189E-2</v>
      </c>
      <c r="F23" s="13">
        <f>($B$19-F19)*1000</f>
        <v>0.30146357615989439</v>
      </c>
      <c r="G23" s="13">
        <f t="shared" si="4"/>
        <v>0.32323387315704311</v>
      </c>
      <c r="H23" s="13">
        <f t="shared" si="4"/>
        <v>0.34483672593722664</v>
      </c>
      <c r="I23" s="13">
        <f t="shared" si="4"/>
        <v>0.36626468868798429</v>
      </c>
      <c r="J23" s="13">
        <f t="shared" si="4"/>
        <v>0.57871669891758415</v>
      </c>
      <c r="K23" s="13">
        <f t="shared" si="4"/>
        <v>0.59743312899137646</v>
      </c>
      <c r="L23" s="13">
        <f t="shared" si="4"/>
        <v>0.61583683701974867</v>
      </c>
      <c r="M23" s="13">
        <f t="shared" si="4"/>
        <v>0.63391245067887414</v>
      </c>
      <c r="N23" s="13">
        <f t="shared" si="4"/>
        <v>0.81122685576052045</v>
      </c>
      <c r="O23" s="13">
        <f t="shared" si="4"/>
        <v>0.82374339988709266</v>
      </c>
      <c r="P23" s="13">
        <f t="shared" si="4"/>
        <v>0.83569001107208241</v>
      </c>
      <c r="Q23" s="13">
        <f t="shared" si="4"/>
        <v>0.84705283497761052</v>
      </c>
      <c r="R23" s="66"/>
    </row>
    <row r="25" spans="1:18" x14ac:dyDescent="0.3">
      <c r="A25" s="50" t="s">
        <v>53</v>
      </c>
      <c r="B25" s="50"/>
      <c r="C25" s="50"/>
    </row>
    <row r="26" spans="1:18" x14ac:dyDescent="0.3">
      <c r="A26" s="59" t="s">
        <v>0</v>
      </c>
      <c r="B26" s="32">
        <v>2.0000000000000001E-4</v>
      </c>
      <c r="C26" s="32" t="s">
        <v>26</v>
      </c>
    </row>
    <row r="27" spans="1:18" x14ac:dyDescent="0.3">
      <c r="A27" s="59" t="s">
        <v>1</v>
      </c>
      <c r="B27" s="32">
        <v>0.77717405571218301</v>
      </c>
      <c r="C27" s="32" t="s">
        <v>3</v>
      </c>
    </row>
    <row r="29" spans="1:18" x14ac:dyDescent="0.3">
      <c r="A29" s="64" t="s">
        <v>55</v>
      </c>
      <c r="B29" s="65"/>
      <c r="C29" s="65"/>
      <c r="D29" s="65"/>
      <c r="E29" s="65"/>
    </row>
    <row r="30" spans="1:18" x14ac:dyDescent="0.3">
      <c r="A30" s="59" t="s">
        <v>37</v>
      </c>
      <c r="B30" s="13">
        <v>0</v>
      </c>
      <c r="C30" s="13">
        <v>1.46</v>
      </c>
      <c r="D30" s="13">
        <v>2.92</v>
      </c>
      <c r="E30" s="13">
        <v>4.3599999999999994</v>
      </c>
      <c r="F30" s="13">
        <v>18.98</v>
      </c>
      <c r="G30" s="13">
        <v>20.439999999999998</v>
      </c>
      <c r="H30" s="13">
        <v>21.9</v>
      </c>
      <c r="I30" s="13">
        <v>23.36</v>
      </c>
      <c r="J30" s="13">
        <v>37.96</v>
      </c>
      <c r="K30" s="13">
        <v>39.42</v>
      </c>
      <c r="L30" s="13">
        <v>40.879999999999995</v>
      </c>
      <c r="M30" s="13">
        <v>42.339999999999996</v>
      </c>
      <c r="N30" s="13">
        <v>56.94</v>
      </c>
      <c r="O30" s="13">
        <v>58.4</v>
      </c>
      <c r="P30" s="16">
        <v>59.86</v>
      </c>
      <c r="Q30" s="13">
        <v>61.32</v>
      </c>
    </row>
    <row r="31" spans="1:18" x14ac:dyDescent="0.3">
      <c r="A31" s="63" t="s">
        <v>48</v>
      </c>
      <c r="B31" s="13">
        <v>9.6999999999999994E-4</v>
      </c>
      <c r="C31" s="13">
        <f>B31-B34</f>
        <v>9.5908773229631166E-4</v>
      </c>
      <c r="D31" s="13">
        <f t="shared" ref="D31:Q31" si="5">C31-C34</f>
        <v>9.4819664683706752E-4</v>
      </c>
      <c r="E31" s="13">
        <f>D31-D34</f>
        <v>9.3747600180561872E-4</v>
      </c>
      <c r="F31" s="13">
        <f t="shared" si="5"/>
        <v>8.2884805463609185E-4</v>
      </c>
      <c r="G31" s="13">
        <f t="shared" si="5"/>
        <v>8.1824446722295128E-4</v>
      </c>
      <c r="H31" s="13">
        <f t="shared" si="5"/>
        <v>8.0766752437614567E-4</v>
      </c>
      <c r="I31" s="13">
        <f t="shared" si="5"/>
        <v>7.9711771778807157E-4</v>
      </c>
      <c r="J31" s="13">
        <f t="shared" si="5"/>
        <v>6.9189605311555189E-4</v>
      </c>
      <c r="K31" s="13">
        <f t="shared" si="5"/>
        <v>6.8168534761543743E-4</v>
      </c>
      <c r="L31" s="13">
        <f t="shared" si="5"/>
        <v>6.7150882329283042E-4</v>
      </c>
      <c r="M31" s="13">
        <f t="shared" si="5"/>
        <v>6.6136716264791689E-4</v>
      </c>
      <c r="N31" s="13">
        <f>M31-M34</f>
        <v>5.6030619415798916E-4</v>
      </c>
      <c r="O31" s="13">
        <f>N31-N34</f>
        <v>5.5060632147024672E-4</v>
      </c>
      <c r="P31" s="13">
        <f>O31-O34</f>
        <v>5.4095119171272243E-4</v>
      </c>
      <c r="Q31" s="13">
        <f>P31-P34</f>
        <v>5.3134176187427911E-4</v>
      </c>
    </row>
    <row r="32" spans="1:18" x14ac:dyDescent="0.3">
      <c r="A32" s="63" t="s">
        <v>46</v>
      </c>
      <c r="B32" s="13">
        <f>($B$12*$B$27*B31)/($B$26+B31)</f>
        <v>7.4741559614303268E-6</v>
      </c>
      <c r="C32" s="13">
        <f t="shared" ref="C32:Q32" si="6">($B$12*$B$27*C31)/($B$26+C31)</f>
        <v>7.4596475748247396E-6</v>
      </c>
      <c r="D32" s="13">
        <f t="shared" si="6"/>
        <v>7.4448923829505541E-6</v>
      </c>
      <c r="E32" s="13">
        <f t="shared" si="6"/>
        <v>7.4300921456584716E-6</v>
      </c>
      <c r="F32" s="13">
        <f t="shared" si="6"/>
        <v>7.2627311048908069E-6</v>
      </c>
      <c r="G32" s="13">
        <f t="shared" si="6"/>
        <v>7.2444814019216595E-6</v>
      </c>
      <c r="H32" s="13">
        <f t="shared" si="6"/>
        <v>7.2258949233383956E-6</v>
      </c>
      <c r="I32" s="13">
        <f t="shared" si="6"/>
        <v>7.2069633337342222E-6</v>
      </c>
      <c r="J32" s="13">
        <f t="shared" si="6"/>
        <v>6.9936339041879714E-6</v>
      </c>
      <c r="K32" s="13">
        <f t="shared" si="6"/>
        <v>6.970222138771948E-6</v>
      </c>
      <c r="L32" s="13">
        <f t="shared" si="6"/>
        <v>6.9463429074750209E-6</v>
      </c>
      <c r="M32" s="13">
        <f t="shared" si="6"/>
        <v>6.9219841431457309E-6</v>
      </c>
      <c r="N32" s="13">
        <f t="shared" si="6"/>
        <v>6.6437484162619601E-6</v>
      </c>
      <c r="O32" s="13">
        <f t="shared" si="6"/>
        <v>6.6131025736468089E-6</v>
      </c>
      <c r="P32" s="13">
        <f t="shared" si="6"/>
        <v>6.5818012592077711E-6</v>
      </c>
      <c r="Q32" s="13">
        <f t="shared" si="6"/>
        <v>6.5498274834556752E-6</v>
      </c>
    </row>
    <row r="33" spans="1:18" x14ac:dyDescent="0.3">
      <c r="A33" s="59" t="s">
        <v>50</v>
      </c>
      <c r="B33" s="13">
        <f>C30-B30</f>
        <v>1.46</v>
      </c>
      <c r="C33" s="13">
        <f t="shared" ref="C33:Q33" si="7">D30-C30</f>
        <v>1.46</v>
      </c>
      <c r="D33" s="13">
        <f t="shared" si="7"/>
        <v>1.4399999999999995</v>
      </c>
      <c r="E33" s="13">
        <f t="shared" si="7"/>
        <v>14.620000000000001</v>
      </c>
      <c r="F33" s="13">
        <f t="shared" si="7"/>
        <v>1.4599999999999973</v>
      </c>
      <c r="G33" s="13">
        <f t="shared" si="7"/>
        <v>1.4600000000000009</v>
      </c>
      <c r="H33" s="13">
        <f t="shared" si="7"/>
        <v>1.4600000000000009</v>
      </c>
      <c r="I33" s="13">
        <f t="shared" si="7"/>
        <v>14.600000000000001</v>
      </c>
      <c r="J33" s="13">
        <f t="shared" si="7"/>
        <v>1.4600000000000009</v>
      </c>
      <c r="K33" s="13">
        <f t="shared" si="7"/>
        <v>1.4599999999999937</v>
      </c>
      <c r="L33" s="13">
        <f t="shared" si="7"/>
        <v>1.4600000000000009</v>
      </c>
      <c r="M33" s="13">
        <f t="shared" si="7"/>
        <v>14.600000000000001</v>
      </c>
      <c r="N33" s="13">
        <f t="shared" si="7"/>
        <v>1.4600000000000009</v>
      </c>
      <c r="O33" s="13">
        <f t="shared" si="7"/>
        <v>1.4600000000000009</v>
      </c>
      <c r="P33" s="13">
        <f t="shared" si="7"/>
        <v>1.4600000000000009</v>
      </c>
      <c r="Q33" s="13">
        <f>1.46</f>
        <v>1.46</v>
      </c>
    </row>
    <row r="34" spans="1:18" x14ac:dyDescent="0.3">
      <c r="A34" s="59" t="s">
        <v>51</v>
      </c>
      <c r="B34" s="13">
        <f>B32*B33</f>
        <v>1.0912267703688276E-5</v>
      </c>
      <c r="C34" s="13">
        <f>C32*C33</f>
        <v>1.0891085459244119E-5</v>
      </c>
      <c r="D34" s="13">
        <f>D32*D33</f>
        <v>1.0720645031448794E-5</v>
      </c>
      <c r="E34" s="13">
        <f t="shared" ref="E34" si="8">E32*E33</f>
        <v>1.0862794716952687E-4</v>
      </c>
      <c r="F34" s="13">
        <f>F32*F33</f>
        <v>1.0603587413140558E-5</v>
      </c>
      <c r="G34" s="13">
        <f t="shared" ref="G34" si="9">G32*G33</f>
        <v>1.0576942846805629E-5</v>
      </c>
      <c r="H34" s="13">
        <f t="shared" ref="H34" si="10">H32*H33</f>
        <v>1.0549806588074064E-5</v>
      </c>
      <c r="I34" s="13">
        <f t="shared" ref="I34" si="11">I32*I33</f>
        <v>1.0522166467251965E-4</v>
      </c>
      <c r="J34" s="13">
        <f t="shared" ref="J34" si="12">J32*J33</f>
        <v>1.0210705500114445E-5</v>
      </c>
      <c r="K34" s="13">
        <f t="shared" ref="K34" si="13">K32*K33</f>
        <v>1.0176524322607E-5</v>
      </c>
      <c r="L34" s="13">
        <f t="shared" ref="L34" si="14">L32*L33</f>
        <v>1.0141660644913536E-5</v>
      </c>
      <c r="M34" s="13">
        <f t="shared" ref="M34" si="15">M32*M33</f>
        <v>1.0106096848992768E-4</v>
      </c>
      <c r="N34" s="13">
        <f t="shared" ref="N34" si="16">N32*N33</f>
        <v>9.6998726877424674E-6</v>
      </c>
      <c r="O34" s="13">
        <f t="shared" ref="O34" si="17">O32*O33</f>
        <v>9.655129757524346E-6</v>
      </c>
      <c r="P34" s="13">
        <f t="shared" ref="P34" si="18">P32*P33</f>
        <v>9.6094298384433513E-6</v>
      </c>
      <c r="Q34" s="13">
        <f>Q32*Q33</f>
        <v>9.5627481258452863E-6</v>
      </c>
    </row>
    <row r="35" spans="1:18" x14ac:dyDescent="0.3">
      <c r="A35" s="63" t="s">
        <v>38</v>
      </c>
      <c r="B35" s="13">
        <v>0</v>
      </c>
      <c r="C35" s="13">
        <f>($B$31-C31)*1000</f>
        <v>1.0912267703688285E-2</v>
      </c>
      <c r="D35" s="13">
        <f t="shared" ref="D35:Q35" si="19">($B$31-D31)*1000</f>
        <v>2.1803353162932419E-2</v>
      </c>
      <c r="E35" s="13">
        <f t="shared" si="19"/>
        <v>3.2523998194381225E-2</v>
      </c>
      <c r="F35" s="13">
        <f t="shared" si="19"/>
        <v>0.1411519453639081</v>
      </c>
      <c r="G35" s="13">
        <f t="shared" si="19"/>
        <v>0.15175553277704867</v>
      </c>
      <c r="H35" s="13">
        <f t="shared" si="19"/>
        <v>0.16233247562385428</v>
      </c>
      <c r="I35" s="13">
        <f t="shared" si="19"/>
        <v>0.17288228221192836</v>
      </c>
      <c r="J35" s="13">
        <f t="shared" si="19"/>
        <v>0.27810394688444806</v>
      </c>
      <c r="K35" s="13">
        <f t="shared" si="19"/>
        <v>0.2883146523845625</v>
      </c>
      <c r="L35" s="13">
        <f t="shared" si="19"/>
        <v>0.29849117670716951</v>
      </c>
      <c r="M35" s="13">
        <f t="shared" si="19"/>
        <v>0.30863283735208308</v>
      </c>
      <c r="N35" s="13">
        <f t="shared" si="19"/>
        <v>0.40969380584201076</v>
      </c>
      <c r="O35" s="13">
        <f t="shared" si="19"/>
        <v>0.41939367852975323</v>
      </c>
      <c r="P35" s="13">
        <f t="shared" si="19"/>
        <v>0.42904880828727754</v>
      </c>
      <c r="Q35" s="13">
        <f t="shared" si="19"/>
        <v>0.43865823812572086</v>
      </c>
      <c r="R35" s="67"/>
    </row>
    <row r="37" spans="1:18" x14ac:dyDescent="0.3">
      <c r="A37" s="63" t="s">
        <v>54</v>
      </c>
      <c r="B37" s="13">
        <f>SQRT((B35-B4)^2)</f>
        <v>0</v>
      </c>
      <c r="C37" s="13">
        <f t="shared" ref="C37:Q37" si="20">SQRT((C35-C4)^2)</f>
        <v>1.0971840959014288E-2</v>
      </c>
      <c r="D37" s="13">
        <f t="shared" si="20"/>
        <v>1.0422366785767603E-2</v>
      </c>
      <c r="E37" s="13">
        <f t="shared" si="20"/>
        <v>8.8566969463698825E-3</v>
      </c>
      <c r="F37" s="13">
        <f t="shared" si="20"/>
        <v>2.1677585811198441E-2</v>
      </c>
      <c r="G37" s="13">
        <f t="shared" si="20"/>
        <v>1.8393314916395009E-2</v>
      </c>
      <c r="H37" s="13">
        <f t="shared" si="20"/>
        <v>1.6431142838959689E-2</v>
      </c>
      <c r="I37" s="13">
        <f t="shared" si="20"/>
        <v>1.4819970583014153E-2</v>
      </c>
      <c r="J37" s="13">
        <f t="shared" si="20"/>
        <v>6.4335111752206187E-3</v>
      </c>
      <c r="K37" s="13">
        <f t="shared" si="20"/>
        <v>5.6148489950962888E-3</v>
      </c>
      <c r="L37" s="13">
        <f t="shared" si="20"/>
        <v>3.2110501786880019E-3</v>
      </c>
      <c r="M37" s="13">
        <f t="shared" si="20"/>
        <v>6.9776801614462869E-8</v>
      </c>
      <c r="N37" s="13">
        <f t="shared" si="20"/>
        <v>1.7180235958731249E-2</v>
      </c>
      <c r="O37" s="13">
        <f t="shared" si="20"/>
        <v>1.8589201439861702E-2</v>
      </c>
      <c r="P37" s="13">
        <f>SQRT((P35-P4)^2)</f>
        <v>2.2090923504978599E-2</v>
      </c>
      <c r="Q37" s="13">
        <f>SQRT((Q35-Q4)^2)</f>
        <v>2.3020809861500013E-2</v>
      </c>
      <c r="R37" s="68">
        <f>SUM(B37:Q37)</f>
        <v>0.19771356973159715</v>
      </c>
    </row>
    <row r="63" spans="1:6" x14ac:dyDescent="0.3">
      <c r="A63" s="42" t="s">
        <v>56</v>
      </c>
      <c r="B63" s="42"/>
      <c r="C63" s="42"/>
      <c r="D63" s="42"/>
      <c r="E63" s="42"/>
      <c r="F63" s="42"/>
    </row>
    <row r="64" spans="1:6" x14ac:dyDescent="0.3">
      <c r="A64" s="41" t="s">
        <v>37</v>
      </c>
      <c r="B64" s="13">
        <v>0</v>
      </c>
      <c r="C64" s="13">
        <v>59.35</v>
      </c>
    </row>
    <row r="65" spans="1:4" x14ac:dyDescent="0.3">
      <c r="A65" s="41" t="s">
        <v>38</v>
      </c>
      <c r="B65" s="13">
        <v>0</v>
      </c>
      <c r="C65" s="13">
        <f>0.00039806642*1000</f>
        <v>0.39806641999999998</v>
      </c>
      <c r="D65" s="49" t="s">
        <v>43</v>
      </c>
    </row>
  </sheetData>
  <mergeCells count="5">
    <mergeCell ref="A2:F2"/>
    <mergeCell ref="A6:F6"/>
    <mergeCell ref="A11:C11"/>
    <mergeCell ref="A25:C25"/>
    <mergeCell ref="A63:F63"/>
  </mergeCells>
  <dataValidations disablePrompts="1" count="1">
    <dataValidation type="decimal" allowBlank="1" showInputMessage="1" showErrorMessage="1" sqref="B12" xr:uid="{1F03A24D-E0C2-4072-8A53-436DB9A488A0}">
      <formula1>0</formula1>
      <formula2>10000000</formula2>
    </dataValidation>
  </dataValidation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DWSIM_Simulationen</vt:lpstr>
      <vt:lpstr>Vergleich_DWSIM_EnzymeML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 Abbaspour</dc:creator>
  <cp:lastModifiedBy>Elnaz Abbaspour</cp:lastModifiedBy>
  <dcterms:created xsi:type="dcterms:W3CDTF">2023-06-02T19:04:35Z</dcterms:created>
  <dcterms:modified xsi:type="dcterms:W3CDTF">2023-06-02T23:31:48Z</dcterms:modified>
</cp:coreProperties>
</file>