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harinee\COSTING 2016\T-HOLDING\"/>
    </mc:Choice>
  </mc:AlternateContent>
  <bookViews>
    <workbookView xWindow="-30" yWindow="60" windowWidth="10800" windowHeight="11025" tabRatio="787" activeTab="3"/>
  </bookViews>
  <sheets>
    <sheet name="1" sheetId="12" r:id="rId1"/>
    <sheet name="2" sheetId="76" r:id="rId2"/>
    <sheet name="3" sheetId="77" r:id="rId3"/>
    <sheet name="GILLED LIVER" sheetId="74" r:id="rId4"/>
    <sheet name="CHICKEN CHUNK" sheetId="75" r:id="rId5"/>
    <sheet name="P018" sheetId="72" state="hidden" r:id="rId6"/>
    <sheet name="P017" sheetId="64" state="hidden" r:id="rId7"/>
    <sheet name="P020" sheetId="65" state="hidden" r:id="rId8"/>
    <sheet name="P021" sheetId="73" state="hidden" r:id="rId9"/>
    <sheet name="P022" sheetId="67" state="hidden" r:id="rId10"/>
  </sheets>
  <definedNames>
    <definedName name="_xlnm.Print_Area" localSheetId="0">'1'!$A$1:$I$63</definedName>
    <definedName name="_xlnm.Print_Area" localSheetId="1">'2'!$A$1:$I$66</definedName>
    <definedName name="_xlnm.Print_Area" localSheetId="2">'3'!$A$1:$I$67</definedName>
    <definedName name="_xlnm.Print_Area" localSheetId="4">'CHICKEN CHUNK'!$A$1:$H$43</definedName>
    <definedName name="_xlnm.Print_Area" localSheetId="3">'GILLED LIVER'!$A$1:$H$48</definedName>
    <definedName name="_xlnm.Print_Area" localSheetId="6">'P017'!$A$1:$I$99</definedName>
    <definedName name="_xlnm.Print_Area" localSheetId="5">'P018'!$A$1:$I$99</definedName>
    <definedName name="_xlnm.Print_Area" localSheetId="7">'P020'!$A$1:$I$99</definedName>
    <definedName name="_xlnm.Print_Area" localSheetId="8">'P021'!$A$1:$I$99</definedName>
    <definedName name="_xlnm.Print_Area" localSheetId="9">'P022'!$A$1:$I$99</definedName>
  </definedNames>
  <calcPr calcId="162913" iterate="1"/>
</workbook>
</file>

<file path=xl/calcChain.xml><?xml version="1.0" encoding="utf-8"?>
<calcChain xmlns="http://schemas.openxmlformats.org/spreadsheetml/2006/main">
  <c r="G36" i="75" l="1"/>
  <c r="G35" i="75"/>
  <c r="G19" i="77" l="1"/>
  <c r="G18" i="77"/>
  <c r="F20" i="77"/>
  <c r="G20" i="77" s="1"/>
  <c r="F19" i="77"/>
  <c r="F18" i="77"/>
  <c r="F20" i="76"/>
  <c r="G20" i="76" s="1"/>
  <c r="F19" i="76"/>
  <c r="G19" i="76" s="1"/>
  <c r="F18" i="76"/>
  <c r="G18" i="76" s="1"/>
  <c r="G48" i="77"/>
  <c r="G50" i="77" s="1"/>
  <c r="H46" i="77"/>
  <c r="G46" i="77"/>
  <c r="H44" i="77"/>
  <c r="G39" i="77"/>
  <c r="G42" i="77" s="1"/>
  <c r="G54" i="77" s="1"/>
  <c r="G38" i="77"/>
  <c r="H38" i="77" s="1"/>
  <c r="G33" i="77"/>
  <c r="G36" i="77" s="1"/>
  <c r="F33" i="77"/>
  <c r="F29" i="77"/>
  <c r="G29" i="77" s="1"/>
  <c r="F28" i="77"/>
  <c r="G28" i="77" s="1"/>
  <c r="F27" i="77"/>
  <c r="G27" i="77" s="1"/>
  <c r="F26" i="77"/>
  <c r="G26" i="77" s="1"/>
  <c r="F25" i="77"/>
  <c r="G25" i="77" s="1"/>
  <c r="F15" i="77"/>
  <c r="G15" i="77" s="1"/>
  <c r="G47" i="76"/>
  <c r="G49" i="76" s="1"/>
  <c r="G45" i="76"/>
  <c r="H43" i="76"/>
  <c r="H45" i="76" s="1"/>
  <c r="G38" i="76"/>
  <c r="H38" i="76" s="1"/>
  <c r="G37" i="76"/>
  <c r="H37" i="76" s="1"/>
  <c r="G32" i="76"/>
  <c r="G35" i="76" s="1"/>
  <c r="F32" i="76"/>
  <c r="F28" i="76"/>
  <c r="G28" i="76" s="1"/>
  <c r="F27" i="76"/>
  <c r="G27" i="76" s="1"/>
  <c r="F26" i="76"/>
  <c r="G26" i="76" s="1"/>
  <c r="F25" i="76"/>
  <c r="G25" i="76" s="1"/>
  <c r="F15" i="76"/>
  <c r="G15" i="76" s="1"/>
  <c r="G30" i="76" l="1"/>
  <c r="G22" i="76"/>
  <c r="H19" i="77"/>
  <c r="H20" i="77"/>
  <c r="H18" i="77"/>
  <c r="G41" i="76"/>
  <c r="G53" i="76" s="1"/>
  <c r="H53" i="76" s="1"/>
  <c r="H18" i="76"/>
  <c r="H20" i="76"/>
  <c r="H19" i="76"/>
  <c r="H27" i="77"/>
  <c r="H15" i="77"/>
  <c r="H29" i="77"/>
  <c r="G22" i="77"/>
  <c r="G53" i="77"/>
  <c r="H28" i="77"/>
  <c r="H25" i="77"/>
  <c r="G31" i="77"/>
  <c r="H26" i="77"/>
  <c r="H54" i="77"/>
  <c r="H33" i="77"/>
  <c r="H36" i="77" s="1"/>
  <c r="H48" i="77"/>
  <c r="H50" i="77" s="1"/>
  <c r="H39" i="77"/>
  <c r="H42" i="77" s="1"/>
  <c r="G52" i="76"/>
  <c r="H25" i="76"/>
  <c r="H28" i="76"/>
  <c r="H41" i="76"/>
  <c r="H27" i="76"/>
  <c r="H15" i="76"/>
  <c r="H26" i="76"/>
  <c r="H32" i="76"/>
  <c r="H35" i="76" s="1"/>
  <c r="H47" i="76"/>
  <c r="H49" i="76" s="1"/>
  <c r="G41" i="74"/>
  <c r="D34" i="75"/>
  <c r="G33" i="75"/>
  <c r="H33" i="75" s="1"/>
  <c r="F33" i="75"/>
  <c r="F32" i="75"/>
  <c r="G32" i="75" s="1"/>
  <c r="H32" i="75" s="1"/>
  <c r="F31" i="75"/>
  <c r="G31" i="75" s="1"/>
  <c r="F30" i="75"/>
  <c r="G30" i="75" s="1"/>
  <c r="H30" i="75" s="1"/>
  <c r="F29" i="75"/>
  <c r="G29" i="75" s="1"/>
  <c r="H29" i="75" s="1"/>
  <c r="F28" i="75"/>
  <c r="G28" i="75" s="1"/>
  <c r="H28" i="75" s="1"/>
  <c r="F27" i="75"/>
  <c r="G27" i="75" s="1"/>
  <c r="H27" i="75" s="1"/>
  <c r="D17" i="75"/>
  <c r="D35" i="75" s="1"/>
  <c r="G40" i="74"/>
  <c r="H40" i="74" s="1"/>
  <c r="G39" i="74"/>
  <c r="H39" i="74"/>
  <c r="G15" i="74"/>
  <c r="G16" i="74"/>
  <c r="G34" i="74"/>
  <c r="G17" i="74"/>
  <c r="H17" i="74" s="1"/>
  <c r="D40" i="74"/>
  <c r="F17" i="74"/>
  <c r="H22" i="77" l="1"/>
  <c r="H22" i="76"/>
  <c r="G51" i="77"/>
  <c r="G52" i="77"/>
  <c r="H53" i="77"/>
  <c r="H31" i="77"/>
  <c r="H30" i="76"/>
  <c r="H50" i="76" s="1"/>
  <c r="H52" i="76"/>
  <c r="G50" i="76"/>
  <c r="G51" i="76"/>
  <c r="H31" i="75"/>
  <c r="D39" i="74"/>
  <c r="D19" i="74"/>
  <c r="F38" i="74"/>
  <c r="G38" i="74" s="1"/>
  <c r="F37" i="74"/>
  <c r="G37" i="74" s="1"/>
  <c r="F36" i="74"/>
  <c r="G36" i="74" s="1"/>
  <c r="F35" i="74"/>
  <c r="G35" i="74" s="1"/>
  <c r="F34" i="74"/>
  <c r="F33" i="74"/>
  <c r="G33" i="74" s="1"/>
  <c r="F32" i="74"/>
  <c r="G32" i="74" s="1"/>
  <c r="F31" i="74"/>
  <c r="G31" i="74" s="1"/>
  <c r="F30" i="74"/>
  <c r="G30" i="74" s="1"/>
  <c r="F29" i="74"/>
  <c r="G29" i="74" s="1"/>
  <c r="F28" i="74"/>
  <c r="G28" i="74" s="1"/>
  <c r="F26" i="75"/>
  <c r="G26" i="75" s="1"/>
  <c r="F25" i="75"/>
  <c r="G25" i="75" s="1"/>
  <c r="F24" i="75"/>
  <c r="G24" i="75" s="1"/>
  <c r="F23" i="75"/>
  <c r="G23" i="75" s="1"/>
  <c r="F22" i="75"/>
  <c r="G22" i="75" s="1"/>
  <c r="F16" i="75"/>
  <c r="G16" i="75" s="1"/>
  <c r="F15" i="75"/>
  <c r="G15" i="75" s="1"/>
  <c r="F27" i="74"/>
  <c r="G27" i="74" s="1"/>
  <c r="F26" i="74"/>
  <c r="G26" i="74" s="1"/>
  <c r="F25" i="74"/>
  <c r="G25" i="74" s="1"/>
  <c r="F24" i="74"/>
  <c r="G24" i="74" s="1"/>
  <c r="F23" i="74"/>
  <c r="G23" i="74" s="1"/>
  <c r="F16" i="74"/>
  <c r="F15" i="74"/>
  <c r="H4" i="74"/>
  <c r="H51" i="77" l="1"/>
  <c r="H52" i="77"/>
  <c r="H51" i="76"/>
  <c r="G34" i="75"/>
  <c r="H34" i="75" s="1"/>
  <c r="H30" i="74"/>
  <c r="H34" i="74"/>
  <c r="H38" i="74"/>
  <c r="H31" i="74"/>
  <c r="H35" i="74"/>
  <c r="H28" i="74"/>
  <c r="H32" i="74"/>
  <c r="H36" i="74"/>
  <c r="H29" i="74"/>
  <c r="H33" i="74"/>
  <c r="H37" i="74"/>
  <c r="H15" i="75"/>
  <c r="G19" i="75"/>
  <c r="H24" i="75"/>
  <c r="H16" i="75"/>
  <c r="H25" i="75"/>
  <c r="H22" i="75"/>
  <c r="H26" i="75"/>
  <c r="H23" i="75"/>
  <c r="H16" i="74"/>
  <c r="H26" i="74"/>
  <c r="H23" i="74"/>
  <c r="H27" i="74"/>
  <c r="H24" i="74"/>
  <c r="H15" i="74"/>
  <c r="G20" i="74"/>
  <c r="H25" i="74"/>
  <c r="H35" i="75" l="1"/>
  <c r="H19" i="75"/>
  <c r="H20" i="74"/>
  <c r="G44" i="12" l="1"/>
  <c r="H44" i="12" l="1"/>
  <c r="G35" i="12"/>
  <c r="G34" i="12"/>
  <c r="H35" i="12" l="1"/>
  <c r="G38" i="12"/>
  <c r="G50" i="12" s="1"/>
  <c r="H34" i="12"/>
  <c r="G81" i="72"/>
  <c r="G81" i="64"/>
  <c r="G81" i="65"/>
  <c r="G81" i="73"/>
  <c r="G81" i="67"/>
  <c r="H38" i="12" l="1"/>
  <c r="F74" i="64"/>
  <c r="F73" i="64"/>
  <c r="F74" i="65"/>
  <c r="F73" i="65"/>
  <c r="F74" i="73"/>
  <c r="F73" i="73"/>
  <c r="F74" i="67"/>
  <c r="F73" i="67"/>
  <c r="F74" i="72"/>
  <c r="F73" i="72"/>
  <c r="G80" i="72"/>
  <c r="G80" i="64"/>
  <c r="G80" i="65"/>
  <c r="G80" i="73"/>
  <c r="G80" i="67"/>
  <c r="G79" i="67" l="1"/>
  <c r="G79" i="64"/>
  <c r="G79" i="72"/>
  <c r="F23" i="64"/>
  <c r="F22" i="64"/>
  <c r="F21" i="64"/>
  <c r="G21" i="64" s="1"/>
  <c r="F20" i="64"/>
  <c r="G20" i="64" s="1"/>
  <c r="G22" i="72"/>
  <c r="F22" i="72"/>
  <c r="G21" i="72"/>
  <c r="F21" i="72"/>
  <c r="G22" i="64" l="1"/>
  <c r="H22" i="64" s="1"/>
  <c r="G23" i="64"/>
  <c r="H21" i="64"/>
  <c r="H23" i="64"/>
  <c r="H20" i="64"/>
  <c r="H21" i="72"/>
  <c r="H22" i="72"/>
  <c r="G83" i="64" l="1"/>
  <c r="G42" i="12"/>
  <c r="G54" i="67"/>
  <c r="H54" i="67" s="1"/>
  <c r="G20" i="73"/>
  <c r="H20" i="73" s="1"/>
  <c r="G43" i="64"/>
  <c r="H43" i="64" s="1"/>
  <c r="G42" i="65"/>
  <c r="H42" i="65" s="1"/>
  <c r="H81" i="64"/>
  <c r="H81" i="65"/>
  <c r="H81" i="73"/>
  <c r="H81" i="67"/>
  <c r="H80" i="65"/>
  <c r="G83" i="72"/>
  <c r="G79" i="65"/>
  <c r="G83" i="65" s="1"/>
  <c r="G79" i="73"/>
  <c r="G83" i="73" s="1"/>
  <c r="G83" i="67"/>
  <c r="F20" i="73"/>
  <c r="F21" i="73"/>
  <c r="G21" i="73" s="1"/>
  <c r="H21" i="73" s="1"/>
  <c r="F22" i="73"/>
  <c r="G22" i="73" s="1"/>
  <c r="H22" i="73" s="1"/>
  <c r="F19" i="73"/>
  <c r="G19" i="73" s="1"/>
  <c r="H19" i="73" s="1"/>
  <c r="F18" i="73"/>
  <c r="G18" i="73" s="1"/>
  <c r="H18" i="73" s="1"/>
  <c r="F40" i="73"/>
  <c r="G40" i="73" s="1"/>
  <c r="H40" i="73" s="1"/>
  <c r="F41" i="73"/>
  <c r="G41" i="73" s="1"/>
  <c r="H41" i="73" s="1"/>
  <c r="F42" i="73"/>
  <c r="G42" i="73" s="1"/>
  <c r="H42" i="73" s="1"/>
  <c r="F43" i="73"/>
  <c r="G43" i="73"/>
  <c r="H43" i="73" s="1"/>
  <c r="F45" i="73"/>
  <c r="G45" i="73" s="1"/>
  <c r="H45" i="73" s="1"/>
  <c r="F46" i="73"/>
  <c r="G46" i="73" s="1"/>
  <c r="H46" i="73" s="1"/>
  <c r="F47" i="73"/>
  <c r="G47" i="73" s="1"/>
  <c r="H47" i="73" s="1"/>
  <c r="F48" i="73"/>
  <c r="G48" i="73" s="1"/>
  <c r="H48" i="73" s="1"/>
  <c r="F49" i="73"/>
  <c r="G49" i="73" s="1"/>
  <c r="H49" i="73" s="1"/>
  <c r="F50" i="73"/>
  <c r="G50" i="73" s="1"/>
  <c r="H50" i="73" s="1"/>
  <c r="F52" i="73"/>
  <c r="G52" i="73" s="1"/>
  <c r="H52" i="73" s="1"/>
  <c r="F53" i="73"/>
  <c r="G53" i="73" s="1"/>
  <c r="H53" i="73" s="1"/>
  <c r="F54" i="73"/>
  <c r="G54" i="73"/>
  <c r="F55" i="73"/>
  <c r="G55" i="73" s="1"/>
  <c r="H55" i="73" s="1"/>
  <c r="F56" i="73"/>
  <c r="G56" i="73" s="1"/>
  <c r="H56" i="73" s="1"/>
  <c r="F57" i="73"/>
  <c r="G57" i="73" s="1"/>
  <c r="H57" i="73" s="1"/>
  <c r="F58" i="73"/>
  <c r="G58" i="73"/>
  <c r="H58" i="73" s="1"/>
  <c r="F59" i="73"/>
  <c r="G59" i="73" s="1"/>
  <c r="H59" i="73" s="1"/>
  <c r="F60" i="73"/>
  <c r="G60" i="73" s="1"/>
  <c r="H60" i="73" s="1"/>
  <c r="F61" i="73"/>
  <c r="G61" i="73" s="1"/>
  <c r="H61" i="73" s="1"/>
  <c r="F43" i="64"/>
  <c r="F44" i="64"/>
  <c r="G44" i="64" s="1"/>
  <c r="H44" i="64" s="1"/>
  <c r="F46" i="64"/>
  <c r="G46" i="64" s="1"/>
  <c r="H46" i="64" s="1"/>
  <c r="F47" i="64"/>
  <c r="G47" i="64" s="1"/>
  <c r="H47" i="64" s="1"/>
  <c r="F48" i="64"/>
  <c r="G48" i="64" s="1"/>
  <c r="H48" i="64" s="1"/>
  <c r="F49" i="64"/>
  <c r="G49" i="64" s="1"/>
  <c r="H49" i="64" s="1"/>
  <c r="F51" i="64"/>
  <c r="G51" i="64" s="1"/>
  <c r="H51" i="64" s="1"/>
  <c r="F52" i="64"/>
  <c r="F53" i="64"/>
  <c r="G53" i="64" s="1"/>
  <c r="H53" i="64" s="1"/>
  <c r="F54" i="64"/>
  <c r="G54" i="64" s="1"/>
  <c r="H54" i="64" s="1"/>
  <c r="F55" i="64"/>
  <c r="G55" i="64" s="1"/>
  <c r="H55" i="64" s="1"/>
  <c r="F56" i="64"/>
  <c r="G56" i="64" s="1"/>
  <c r="H56" i="64" s="1"/>
  <c r="F57" i="64"/>
  <c r="G57" i="64" s="1"/>
  <c r="H57" i="64" s="1"/>
  <c r="F58" i="64"/>
  <c r="G58" i="64" s="1"/>
  <c r="H58" i="64" s="1"/>
  <c r="F59" i="64"/>
  <c r="G59" i="64" s="1"/>
  <c r="H59" i="64" s="1"/>
  <c r="F60" i="64"/>
  <c r="G60" i="64" s="1"/>
  <c r="H60" i="64" s="1"/>
  <c r="F62" i="64"/>
  <c r="G62" i="64" s="1"/>
  <c r="H62" i="64" s="1"/>
  <c r="F63" i="64"/>
  <c r="G63" i="64" s="1"/>
  <c r="H63" i="64" s="1"/>
  <c r="F64" i="64"/>
  <c r="G64" i="64" s="1"/>
  <c r="H64" i="64" s="1"/>
  <c r="F49" i="72"/>
  <c r="G49" i="72" s="1"/>
  <c r="H49" i="72" s="1"/>
  <c r="F50" i="72"/>
  <c r="G50" i="72" s="1"/>
  <c r="H50" i="72" s="1"/>
  <c r="F52" i="72"/>
  <c r="G52" i="72" s="1"/>
  <c r="H52" i="72" s="1"/>
  <c r="F53" i="72"/>
  <c r="G53" i="72" s="1"/>
  <c r="H53" i="72" s="1"/>
  <c r="F55" i="72"/>
  <c r="G55" i="72" s="1"/>
  <c r="H55" i="72" s="1"/>
  <c r="F56" i="72"/>
  <c r="G56" i="72" s="1"/>
  <c r="H56" i="72" s="1"/>
  <c r="F57" i="72"/>
  <c r="G57" i="72" s="1"/>
  <c r="H57" i="72" s="1"/>
  <c r="F58" i="72"/>
  <c r="G58" i="72" s="1"/>
  <c r="H58" i="72" s="1"/>
  <c r="F59" i="72"/>
  <c r="G59" i="72" s="1"/>
  <c r="H59" i="72"/>
  <c r="F60" i="72"/>
  <c r="G60" i="72" s="1"/>
  <c r="H60" i="72" s="1"/>
  <c r="F61" i="72"/>
  <c r="G61" i="72" s="1"/>
  <c r="H61" i="72" s="1"/>
  <c r="F62" i="72"/>
  <c r="G62" i="72" s="1"/>
  <c r="H62" i="72" s="1"/>
  <c r="F63" i="72"/>
  <c r="G63" i="72" s="1"/>
  <c r="H63" i="72" s="1"/>
  <c r="F65" i="72"/>
  <c r="G65" i="72" s="1"/>
  <c r="H65" i="72" s="1"/>
  <c r="F66" i="72"/>
  <c r="G66" i="72"/>
  <c r="H66" i="72" s="1"/>
  <c r="F67" i="72"/>
  <c r="G67" i="72"/>
  <c r="F35" i="67"/>
  <c r="G35" i="67" s="1"/>
  <c r="H35" i="67" s="1"/>
  <c r="F34" i="67"/>
  <c r="G34" i="67" s="1"/>
  <c r="H34" i="67" s="1"/>
  <c r="F37" i="67"/>
  <c r="G37" i="67" s="1"/>
  <c r="F38" i="67"/>
  <c r="G38" i="67" s="1"/>
  <c r="H38" i="67" s="1"/>
  <c r="F39" i="67"/>
  <c r="F40" i="67"/>
  <c r="G40" i="67" s="1"/>
  <c r="H40" i="67" s="1"/>
  <c r="F41" i="67"/>
  <c r="G41" i="67" s="1"/>
  <c r="H41" i="67" s="1"/>
  <c r="F42" i="67"/>
  <c r="F43" i="67"/>
  <c r="F44" i="67"/>
  <c r="G44" i="67" s="1"/>
  <c r="H44" i="67" s="1"/>
  <c r="F45" i="67"/>
  <c r="G45" i="67" s="1"/>
  <c r="H45" i="67" s="1"/>
  <c r="F46" i="67"/>
  <c r="G46" i="67" s="1"/>
  <c r="H46" i="67" s="1"/>
  <c r="F48" i="67"/>
  <c r="G48" i="67" s="1"/>
  <c r="H48" i="67" s="1"/>
  <c r="F49" i="67"/>
  <c r="F50" i="67"/>
  <c r="G50" i="67" s="1"/>
  <c r="H50" i="67" s="1"/>
  <c r="F51" i="67"/>
  <c r="G51" i="67" s="1"/>
  <c r="H51" i="67" s="1"/>
  <c r="F52" i="67"/>
  <c r="G52" i="67" s="1"/>
  <c r="H52" i="67" s="1"/>
  <c r="F53" i="67"/>
  <c r="F54" i="67"/>
  <c r="F55" i="67"/>
  <c r="G55" i="67" s="1"/>
  <c r="H55" i="67" s="1"/>
  <c r="F56" i="67"/>
  <c r="G56" i="67" s="1"/>
  <c r="H56" i="67" s="1"/>
  <c r="F57" i="67"/>
  <c r="F58" i="67"/>
  <c r="G58" i="67" s="1"/>
  <c r="H58" i="67" s="1"/>
  <c r="F18" i="67"/>
  <c r="G18" i="67" s="1"/>
  <c r="H18" i="67" s="1"/>
  <c r="F17" i="67"/>
  <c r="G17" i="67" s="1"/>
  <c r="H17" i="67" s="1"/>
  <c r="F19" i="67"/>
  <c r="F37" i="73"/>
  <c r="G37" i="73" s="1"/>
  <c r="H37" i="73" s="1"/>
  <c r="F36" i="73"/>
  <c r="F35" i="73"/>
  <c r="G35" i="73" s="1"/>
  <c r="H35" i="73" s="1"/>
  <c r="F34" i="73"/>
  <c r="G74" i="73"/>
  <c r="H74" i="73" s="1"/>
  <c r="G73" i="73"/>
  <c r="H73" i="73" s="1"/>
  <c r="F72" i="73"/>
  <c r="G72" i="73" s="1"/>
  <c r="F71" i="73"/>
  <c r="G71" i="73" s="1"/>
  <c r="F70" i="73"/>
  <c r="G70" i="73" s="1"/>
  <c r="H70" i="73" s="1"/>
  <c r="F39" i="73"/>
  <c r="G39" i="73" s="1"/>
  <c r="H39" i="73" s="1"/>
  <c r="F38" i="73"/>
  <c r="G38" i="73" s="1"/>
  <c r="H38" i="73" s="1"/>
  <c r="F16" i="73"/>
  <c r="G16" i="73" s="1"/>
  <c r="H16" i="73" s="1"/>
  <c r="H31" i="73" s="1"/>
  <c r="F37" i="65"/>
  <c r="G37" i="65" s="1"/>
  <c r="H37" i="65" s="1"/>
  <c r="F38" i="65"/>
  <c r="G38" i="65" s="1"/>
  <c r="H38" i="65" s="1"/>
  <c r="F39" i="65"/>
  <c r="G39" i="65" s="1"/>
  <c r="H39" i="65" s="1"/>
  <c r="F40" i="65"/>
  <c r="G40" i="65" s="1"/>
  <c r="H40" i="65" s="1"/>
  <c r="F41" i="65"/>
  <c r="G41" i="65" s="1"/>
  <c r="H41" i="65" s="1"/>
  <c r="F42" i="65"/>
  <c r="F43" i="65"/>
  <c r="G43" i="65" s="1"/>
  <c r="H43" i="65" s="1"/>
  <c r="F44" i="65"/>
  <c r="G44" i="65" s="1"/>
  <c r="H44" i="65" s="1"/>
  <c r="F45" i="65"/>
  <c r="G45" i="65" s="1"/>
  <c r="H45" i="65" s="1"/>
  <c r="F46" i="65"/>
  <c r="G46" i="65" s="1"/>
  <c r="H46" i="65" s="1"/>
  <c r="F47" i="65"/>
  <c r="G47" i="65" s="1"/>
  <c r="H47" i="65" s="1"/>
  <c r="F48" i="65"/>
  <c r="G48" i="65" s="1"/>
  <c r="H48" i="65" s="1"/>
  <c r="F50" i="65"/>
  <c r="G50" i="65" s="1"/>
  <c r="H50" i="65" s="1"/>
  <c r="F51" i="65"/>
  <c r="F52" i="65"/>
  <c r="G52" i="65" s="1"/>
  <c r="H52" i="65" s="1"/>
  <c r="F53" i="65"/>
  <c r="G53" i="65" s="1"/>
  <c r="H53" i="65" s="1"/>
  <c r="F54" i="65"/>
  <c r="G54" i="65" s="1"/>
  <c r="H54" i="65" s="1"/>
  <c r="F55" i="65"/>
  <c r="G55" i="65" s="1"/>
  <c r="H55" i="65" s="1"/>
  <c r="F56" i="65"/>
  <c r="G56" i="65" s="1"/>
  <c r="H56" i="65" s="1"/>
  <c r="F57" i="65"/>
  <c r="G57" i="65" s="1"/>
  <c r="H57" i="65" s="1"/>
  <c r="F58" i="65"/>
  <c r="G58" i="65" s="1"/>
  <c r="H58" i="65" s="1"/>
  <c r="F59" i="65"/>
  <c r="G59" i="65" s="1"/>
  <c r="H59" i="65" s="1"/>
  <c r="F60" i="65"/>
  <c r="G60" i="65" s="1"/>
  <c r="H60" i="65" s="1"/>
  <c r="F35" i="65"/>
  <c r="F34" i="65"/>
  <c r="G34" i="65" s="1"/>
  <c r="H34" i="65" s="1"/>
  <c r="F20" i="65"/>
  <c r="G20" i="65" s="1"/>
  <c r="H20" i="65" s="1"/>
  <c r="F19" i="65"/>
  <c r="G19" i="65" s="1"/>
  <c r="H19" i="65" s="1"/>
  <c r="F37" i="72"/>
  <c r="G37" i="72" s="1"/>
  <c r="H37" i="72" s="1"/>
  <c r="F38" i="72"/>
  <c r="G38" i="72" s="1"/>
  <c r="H38" i="72" s="1"/>
  <c r="F40" i="72"/>
  <c r="G40" i="72"/>
  <c r="F41" i="72"/>
  <c r="F42" i="72"/>
  <c r="G42" i="72" s="1"/>
  <c r="H42" i="72" s="1"/>
  <c r="F43" i="72"/>
  <c r="G43" i="72" s="1"/>
  <c r="H43" i="72" s="1"/>
  <c r="F44" i="72"/>
  <c r="G44" i="72" s="1"/>
  <c r="H44" i="72" s="1"/>
  <c r="F45" i="72"/>
  <c r="F46" i="72"/>
  <c r="G46" i="72" s="1"/>
  <c r="H46" i="72" s="1"/>
  <c r="F47" i="72"/>
  <c r="G47" i="72" s="1"/>
  <c r="H47" i="72" s="1"/>
  <c r="F48" i="72"/>
  <c r="G48" i="72" s="1"/>
  <c r="H48" i="72" s="1"/>
  <c r="F19" i="72"/>
  <c r="G19" i="72" s="1"/>
  <c r="H19" i="72" s="1"/>
  <c r="H80" i="72"/>
  <c r="H79" i="72"/>
  <c r="G74" i="72"/>
  <c r="H74" i="72" s="1"/>
  <c r="G73" i="72"/>
  <c r="H73" i="72" s="1"/>
  <c r="F72" i="72"/>
  <c r="G72" i="72" s="1"/>
  <c r="F71" i="72"/>
  <c r="G71" i="72" s="1"/>
  <c r="F70" i="72"/>
  <c r="G70" i="72" s="1"/>
  <c r="G85" i="72" s="1"/>
  <c r="H85" i="72" s="1"/>
  <c r="F35" i="72"/>
  <c r="G35" i="72" s="1"/>
  <c r="H35" i="72" s="1"/>
  <c r="F34" i="72"/>
  <c r="G34" i="72" s="1"/>
  <c r="H34" i="72" s="1"/>
  <c r="F18" i="72"/>
  <c r="G18" i="72" s="1"/>
  <c r="H18" i="72" s="1"/>
  <c r="F17" i="72"/>
  <c r="G17" i="72" s="1"/>
  <c r="H17" i="72" s="1"/>
  <c r="F16" i="72"/>
  <c r="G16" i="72" s="1"/>
  <c r="H16" i="72" s="1"/>
  <c r="F15" i="72"/>
  <c r="G15" i="72" s="1"/>
  <c r="F42" i="64"/>
  <c r="G42" i="64" s="1"/>
  <c r="H42" i="64" s="1"/>
  <c r="F41" i="64"/>
  <c r="G41" i="64" s="1"/>
  <c r="H41" i="64" s="1"/>
  <c r="F40" i="64"/>
  <c r="F39" i="64"/>
  <c r="G39" i="64" s="1"/>
  <c r="F38" i="64"/>
  <c r="G38" i="64"/>
  <c r="H38" i="64" s="1"/>
  <c r="F37" i="64"/>
  <c r="G37" i="64" s="1"/>
  <c r="H37" i="64" s="1"/>
  <c r="F36" i="64"/>
  <c r="G36" i="64" s="1"/>
  <c r="H36" i="64" s="1"/>
  <c r="F35" i="64"/>
  <c r="G35" i="64" s="1"/>
  <c r="F34" i="64"/>
  <c r="G34" i="64" s="1"/>
  <c r="H34" i="64" s="1"/>
  <c r="F25" i="12"/>
  <c r="G25" i="12" s="1"/>
  <c r="H25" i="12" s="1"/>
  <c r="G74" i="67"/>
  <c r="G73" i="67"/>
  <c r="H73" i="67" s="1"/>
  <c r="F72" i="67"/>
  <c r="G72" i="67" s="1"/>
  <c r="H72" i="67" s="1"/>
  <c r="F71" i="67"/>
  <c r="G71" i="67" s="1"/>
  <c r="F70" i="67"/>
  <c r="G70" i="67" s="1"/>
  <c r="H70" i="67" s="1"/>
  <c r="F16" i="67"/>
  <c r="G16" i="67" s="1"/>
  <c r="H16" i="67" s="1"/>
  <c r="F18" i="65"/>
  <c r="G18" i="65" s="1"/>
  <c r="H18" i="65" s="1"/>
  <c r="F17" i="65"/>
  <c r="G17" i="65" s="1"/>
  <c r="H17" i="65" s="1"/>
  <c r="F16" i="65"/>
  <c r="G16" i="65" s="1"/>
  <c r="G74" i="65"/>
  <c r="H74" i="65" s="1"/>
  <c r="G73" i="65"/>
  <c r="H73" i="65" s="1"/>
  <c r="F72" i="65"/>
  <c r="G72" i="65" s="1"/>
  <c r="H72" i="65" s="1"/>
  <c r="F71" i="65"/>
  <c r="G71" i="65" s="1"/>
  <c r="F70" i="65"/>
  <c r="G70" i="65" s="1"/>
  <c r="F18" i="64"/>
  <c r="G18" i="64" s="1"/>
  <c r="H18" i="64" s="1"/>
  <c r="F16" i="64"/>
  <c r="G16" i="64" s="1"/>
  <c r="H16" i="64" s="1"/>
  <c r="F17" i="64"/>
  <c r="G17" i="64" s="1"/>
  <c r="H17" i="64" s="1"/>
  <c r="H80" i="64"/>
  <c r="G74" i="64"/>
  <c r="H74" i="64" s="1"/>
  <c r="G73" i="64"/>
  <c r="H73" i="64" s="1"/>
  <c r="F72" i="64"/>
  <c r="G72" i="64" s="1"/>
  <c r="F71" i="64"/>
  <c r="G71" i="64" s="1"/>
  <c r="H71" i="64" s="1"/>
  <c r="F70" i="64"/>
  <c r="G70" i="64" s="1"/>
  <c r="H70" i="64" s="1"/>
  <c r="F15" i="64"/>
  <c r="G15" i="64" s="1"/>
  <c r="H15" i="64" s="1"/>
  <c r="F24" i="12"/>
  <c r="G24" i="12" s="1"/>
  <c r="H24" i="12" s="1"/>
  <c r="F23" i="12"/>
  <c r="G23" i="12" s="1"/>
  <c r="H23" i="12" s="1"/>
  <c r="F16" i="12"/>
  <c r="G16" i="12" s="1"/>
  <c r="F15" i="12"/>
  <c r="G15" i="12" s="1"/>
  <c r="F29" i="12"/>
  <c r="G29" i="12" s="1"/>
  <c r="F22" i="12"/>
  <c r="G22" i="12" s="1"/>
  <c r="H22" i="12" s="1"/>
  <c r="F21" i="12"/>
  <c r="G21" i="12" s="1"/>
  <c r="G57" i="67"/>
  <c r="H57" i="67" s="1"/>
  <c r="G53" i="67"/>
  <c r="H53" i="67" s="1"/>
  <c r="G49" i="67"/>
  <c r="H49" i="67" s="1"/>
  <c r="G43" i="67"/>
  <c r="H43" i="67"/>
  <c r="G42" i="67"/>
  <c r="H42" i="67" s="1"/>
  <c r="G39" i="67"/>
  <c r="H39" i="67" s="1"/>
  <c r="G34" i="73"/>
  <c r="H34" i="73" s="1"/>
  <c r="G36" i="73"/>
  <c r="H36" i="73" s="1"/>
  <c r="G51" i="65"/>
  <c r="H51" i="65"/>
  <c r="G35" i="65"/>
  <c r="H35" i="65" s="1"/>
  <c r="G40" i="64"/>
  <c r="H40" i="64" s="1"/>
  <c r="G45" i="72"/>
  <c r="H45" i="72" s="1"/>
  <c r="G41" i="72"/>
  <c r="H41" i="72" s="1"/>
  <c r="G19" i="67"/>
  <c r="H19" i="67" s="1"/>
  <c r="H67" i="72"/>
  <c r="H79" i="64"/>
  <c r="H40" i="12"/>
  <c r="H80" i="67"/>
  <c r="H80" i="73"/>
  <c r="G52" i="64"/>
  <c r="H52" i="64" s="1"/>
  <c r="H74" i="67"/>
  <c r="H54" i="73"/>
  <c r="H81" i="72"/>
  <c r="H31" i="67"/>
  <c r="H39" i="64"/>
  <c r="H70" i="72"/>
  <c r="H70" i="65"/>
  <c r="H71" i="73"/>
  <c r="H71" i="72"/>
  <c r="H15" i="12" l="1"/>
  <c r="H16" i="12"/>
  <c r="H31" i="64"/>
  <c r="G85" i="73"/>
  <c r="H85" i="73" s="1"/>
  <c r="G68" i="72"/>
  <c r="G77" i="72"/>
  <c r="H46" i="12"/>
  <c r="G46" i="12"/>
  <c r="H42" i="12"/>
  <c r="G31" i="67"/>
  <c r="G68" i="64"/>
  <c r="H40" i="72"/>
  <c r="G85" i="65"/>
  <c r="H85" i="65" s="1"/>
  <c r="G86" i="67"/>
  <c r="H86" i="67" s="1"/>
  <c r="H29" i="12"/>
  <c r="H32" i="12" s="1"/>
  <c r="H35" i="64"/>
  <c r="H68" i="64" s="1"/>
  <c r="G27" i="12"/>
  <c r="H21" i="12"/>
  <c r="H27" i="12" s="1"/>
  <c r="H16" i="65"/>
  <c r="H31" i="65" s="1"/>
  <c r="G31" i="65"/>
  <c r="G31" i="64"/>
  <c r="H50" i="12"/>
  <c r="H72" i="64"/>
  <c r="G86" i="64"/>
  <c r="H86" i="64" s="1"/>
  <c r="H71" i="67"/>
  <c r="H77" i="67" s="1"/>
  <c r="G85" i="67"/>
  <c r="H85" i="67" s="1"/>
  <c r="H68" i="72"/>
  <c r="G68" i="65"/>
  <c r="G87" i="65" s="1"/>
  <c r="H87" i="65" s="1"/>
  <c r="G18" i="12"/>
  <c r="G48" i="12" s="1"/>
  <c r="H71" i="65"/>
  <c r="H77" i="65" s="1"/>
  <c r="G77" i="65"/>
  <c r="G84" i="65" s="1"/>
  <c r="H37" i="67"/>
  <c r="G68" i="67"/>
  <c r="G87" i="67" s="1"/>
  <c r="H87" i="67" s="1"/>
  <c r="G32" i="12"/>
  <c r="G49" i="12" s="1"/>
  <c r="H49" i="12" s="1"/>
  <c r="G77" i="64"/>
  <c r="G85" i="64"/>
  <c r="H85" i="64" s="1"/>
  <c r="G31" i="72"/>
  <c r="H15" i="72"/>
  <c r="H72" i="72"/>
  <c r="H77" i="72" s="1"/>
  <c r="G86" i="72"/>
  <c r="H86" i="72" s="1"/>
  <c r="G86" i="65"/>
  <c r="H86" i="65" s="1"/>
  <c r="H79" i="65"/>
  <c r="H83" i="65" s="1"/>
  <c r="H79" i="67"/>
  <c r="H83" i="67" s="1"/>
  <c r="G31" i="73"/>
  <c r="H79" i="73"/>
  <c r="H83" i="73"/>
  <c r="H68" i="67"/>
  <c r="H68" i="65"/>
  <c r="H77" i="64"/>
  <c r="H83" i="72"/>
  <c r="H83" i="64"/>
  <c r="G77" i="73"/>
  <c r="G86" i="73"/>
  <c r="H86" i="73" s="1"/>
  <c r="H68" i="73"/>
  <c r="G68" i="73"/>
  <c r="G77" i="67"/>
  <c r="H72" i="73"/>
  <c r="H77" i="73" s="1"/>
  <c r="H18" i="12" l="1"/>
  <c r="H47" i="12" s="1"/>
  <c r="G87" i="64"/>
  <c r="H87" i="64" s="1"/>
  <c r="G47" i="12"/>
  <c r="G84" i="64"/>
  <c r="H84" i="65"/>
  <c r="H88" i="65" s="1"/>
  <c r="H84" i="64"/>
  <c r="H88" i="64" s="1"/>
  <c r="H31" i="72"/>
  <c r="H84" i="72" s="1"/>
  <c r="G87" i="72"/>
  <c r="G84" i="72"/>
  <c r="H84" i="67"/>
  <c r="H88" i="67" s="1"/>
  <c r="H84" i="73"/>
  <c r="G84" i="73"/>
  <c r="G87" i="73"/>
  <c r="G84" i="67"/>
  <c r="G88" i="65"/>
  <c r="I84" i="65" s="1"/>
  <c r="G88" i="64" l="1"/>
  <c r="I31" i="64" s="1"/>
  <c r="I17" i="64"/>
  <c r="I84" i="64"/>
  <c r="I80" i="64"/>
  <c r="I40" i="64"/>
  <c r="I74" i="64"/>
  <c r="I72" i="64"/>
  <c r="I86" i="64"/>
  <c r="I38" i="64"/>
  <c r="I42" i="64"/>
  <c r="I87" i="64"/>
  <c r="I46" i="64"/>
  <c r="I85" i="64"/>
  <c r="I83" i="64"/>
  <c r="I51" i="64"/>
  <c r="G88" i="72"/>
  <c r="I19" i="72" s="1"/>
  <c r="I77" i="64"/>
  <c r="I62" i="64"/>
  <c r="I55" i="64"/>
  <c r="I52" i="64"/>
  <c r="I47" i="64"/>
  <c r="I58" i="64"/>
  <c r="I57" i="64"/>
  <c r="I63" i="64"/>
  <c r="I44" i="64"/>
  <c r="I60" i="64"/>
  <c r="I41" i="64"/>
  <c r="I54" i="64"/>
  <c r="I79" i="64"/>
  <c r="I43" i="64"/>
  <c r="I68" i="64"/>
  <c r="I36" i="64"/>
  <c r="I73" i="64"/>
  <c r="I56" i="64"/>
  <c r="I81" i="64"/>
  <c r="I71" i="64"/>
  <c r="I70" i="64"/>
  <c r="I34" i="64"/>
  <c r="I49" i="64"/>
  <c r="I18" i="64"/>
  <c r="I64" i="64"/>
  <c r="I21" i="64"/>
  <c r="I23" i="64"/>
  <c r="I22" i="64"/>
  <c r="I20" i="64"/>
  <c r="I15" i="64"/>
  <c r="I53" i="64"/>
  <c r="I37" i="64"/>
  <c r="I59" i="64"/>
  <c r="I39" i="64"/>
  <c r="I88" i="64"/>
  <c r="I35" i="64"/>
  <c r="I16" i="64"/>
  <c r="H87" i="72"/>
  <c r="H88" i="72" s="1"/>
  <c r="I84" i="72"/>
  <c r="H48" i="12"/>
  <c r="H87" i="73"/>
  <c r="H88" i="73" s="1"/>
  <c r="G88" i="73"/>
  <c r="I84" i="73" s="1"/>
  <c r="G88" i="67"/>
  <c r="I19" i="65"/>
  <c r="I48" i="65"/>
  <c r="I73" i="65"/>
  <c r="I42" i="65"/>
  <c r="I72" i="65"/>
  <c r="I39" i="65"/>
  <c r="I70" i="65"/>
  <c r="I17" i="65"/>
  <c r="I74" i="65"/>
  <c r="I86" i="65"/>
  <c r="I79" i="65"/>
  <c r="I41" i="65"/>
  <c r="I37" i="65"/>
  <c r="I56" i="65"/>
  <c r="I52" i="65"/>
  <c r="I35" i="65"/>
  <c r="I53" i="65"/>
  <c r="I80" i="65"/>
  <c r="I47" i="65"/>
  <c r="I81" i="65"/>
  <c r="I45" i="65"/>
  <c r="I34" i="65"/>
  <c r="I38" i="65"/>
  <c r="I20" i="65"/>
  <c r="I87" i="65"/>
  <c r="I71" i="65"/>
  <c r="I44" i="65"/>
  <c r="I59" i="65"/>
  <c r="I88" i="65"/>
  <c r="I58" i="65"/>
  <c r="I40" i="65"/>
  <c r="I57" i="65"/>
  <c r="I18" i="65"/>
  <c r="I54" i="65"/>
  <c r="I16" i="65"/>
  <c r="I51" i="65"/>
  <c r="I43" i="65"/>
  <c r="I60" i="65"/>
  <c r="I46" i="65"/>
  <c r="I50" i="65"/>
  <c r="I85" i="65"/>
  <c r="I68" i="65"/>
  <c r="I31" i="65"/>
  <c r="I55" i="65"/>
  <c r="I83" i="65"/>
  <c r="I77" i="65"/>
  <c r="I73" i="72" l="1"/>
  <c r="I21" i="72"/>
  <c r="I48" i="64"/>
  <c r="I45" i="72"/>
  <c r="I66" i="72"/>
  <c r="I63" i="72"/>
  <c r="I74" i="72"/>
  <c r="I80" i="72"/>
  <c r="I31" i="72"/>
  <c r="I60" i="72"/>
  <c r="I49" i="72"/>
  <c r="I37" i="72"/>
  <c r="I35" i="72"/>
  <c r="I65" i="72"/>
  <c r="I52" i="72"/>
  <c r="I38" i="72"/>
  <c r="I15" i="72"/>
  <c r="I81" i="72"/>
  <c r="I41" i="72"/>
  <c r="I46" i="72"/>
  <c r="I61" i="72"/>
  <c r="I83" i="72"/>
  <c r="I17" i="72"/>
  <c r="I50" i="72"/>
  <c r="I48" i="72"/>
  <c r="I59" i="72"/>
  <c r="I86" i="72"/>
  <c r="I16" i="72"/>
  <c r="I79" i="72"/>
  <c r="I62" i="72"/>
  <c r="I88" i="72"/>
  <c r="I87" i="72"/>
  <c r="I56" i="72"/>
  <c r="I68" i="72"/>
  <c r="I72" i="72"/>
  <c r="I58" i="72"/>
  <c r="I53" i="72"/>
  <c r="I43" i="72"/>
  <c r="I40" i="72"/>
  <c r="I44" i="72"/>
  <c r="I57" i="72"/>
  <c r="I67" i="72"/>
  <c r="I18" i="72"/>
  <c r="I70" i="72"/>
  <c r="I42" i="72"/>
  <c r="I47" i="72"/>
  <c r="I77" i="72"/>
  <c r="I34" i="72"/>
  <c r="I85" i="72"/>
  <c r="I71" i="72"/>
  <c r="I55" i="72"/>
  <c r="I22" i="72"/>
  <c r="I43" i="73"/>
  <c r="I36" i="73"/>
  <c r="I74" i="73"/>
  <c r="I39" i="73"/>
  <c r="I35" i="73"/>
  <c r="I86" i="73"/>
  <c r="I50" i="73"/>
  <c r="I55" i="73"/>
  <c r="I85" i="73"/>
  <c r="I31" i="73"/>
  <c r="I34" i="73"/>
  <c r="I49" i="73"/>
  <c r="I20" i="73"/>
  <c r="I46" i="73"/>
  <c r="I59" i="73"/>
  <c r="I58" i="73"/>
  <c r="I88" i="73"/>
  <c r="I52" i="73"/>
  <c r="I21" i="73"/>
  <c r="I57" i="73"/>
  <c r="I79" i="73"/>
  <c r="I68" i="73"/>
  <c r="I22" i="73"/>
  <c r="I81" i="73"/>
  <c r="I54" i="73"/>
  <c r="I40" i="73"/>
  <c r="I83" i="73"/>
  <c r="I70" i="73"/>
  <c r="I18" i="73"/>
  <c r="I56" i="73"/>
  <c r="I37" i="73"/>
  <c r="I73" i="73"/>
  <c r="I53" i="73"/>
  <c r="I48" i="73"/>
  <c r="I80" i="73"/>
  <c r="I77" i="73"/>
  <c r="I41" i="73"/>
  <c r="I45" i="73"/>
  <c r="I38" i="73"/>
  <c r="I71" i="73"/>
  <c r="I72" i="73"/>
  <c r="I42" i="73"/>
  <c r="I16" i="73"/>
  <c r="I19" i="73"/>
  <c r="I47" i="73"/>
  <c r="I61" i="73"/>
  <c r="I60" i="73"/>
  <c r="I87" i="73"/>
  <c r="I31" i="67"/>
  <c r="I51" i="67"/>
  <c r="I41" i="67"/>
  <c r="I72" i="67"/>
  <c r="I39" i="67"/>
  <c r="I70" i="67"/>
  <c r="I88" i="67"/>
  <c r="I19" i="67"/>
  <c r="I49" i="67"/>
  <c r="I71" i="67"/>
  <c r="I17" i="67"/>
  <c r="I58" i="67"/>
  <c r="I57" i="67"/>
  <c r="I40" i="67"/>
  <c r="I38" i="67"/>
  <c r="I55" i="67"/>
  <c r="I48" i="67"/>
  <c r="I79" i="67"/>
  <c r="I44" i="67"/>
  <c r="I74" i="67"/>
  <c r="I34" i="67"/>
  <c r="I16" i="67"/>
  <c r="I54" i="67"/>
  <c r="I68" i="67"/>
  <c r="I43" i="67"/>
  <c r="I46" i="67"/>
  <c r="I86" i="67"/>
  <c r="I37" i="67"/>
  <c r="I42" i="67"/>
  <c r="I18" i="67"/>
  <c r="I53" i="67"/>
  <c r="I87" i="67"/>
  <c r="I50" i="67"/>
  <c r="I81" i="67"/>
  <c r="I45" i="67"/>
  <c r="I52" i="67"/>
  <c r="I73" i="67"/>
  <c r="I80" i="67"/>
  <c r="I85" i="67"/>
  <c r="I35" i="67"/>
  <c r="I56" i="67"/>
  <c r="I83" i="67"/>
  <c r="I77" i="67"/>
  <c r="I84" i="67"/>
  <c r="I15" i="12" l="1"/>
  <c r="I16" i="12"/>
  <c r="I18" i="12"/>
  <c r="I21" i="12"/>
  <c r="I22" i="12"/>
  <c r="I23" i="12"/>
  <c r="I24" i="12"/>
  <c r="I25" i="12"/>
  <c r="I27" i="12"/>
  <c r="I29" i="12"/>
  <c r="I32" i="12"/>
  <c r="I34" i="12"/>
  <c r="I35" i="12"/>
  <c r="I38" i="12"/>
  <c r="I40" i="12"/>
  <c r="I42" i="12"/>
  <c r="I44" i="12"/>
  <c r="I46" i="12"/>
  <c r="I47" i="12"/>
  <c r="I48" i="12"/>
  <c r="I49" i="12"/>
  <c r="I50" i="12"/>
  <c r="G51" i="12"/>
  <c r="H51" i="12"/>
  <c r="I51" i="12"/>
  <c r="G52" i="12"/>
  <c r="H52" i="12"/>
  <c r="I52" i="12"/>
  <c r="I15" i="76"/>
  <c r="I18" i="76"/>
  <c r="I19" i="76"/>
  <c r="I20" i="76"/>
  <c r="I22" i="76"/>
  <c r="I25" i="76"/>
  <c r="I26" i="76"/>
  <c r="I27" i="76"/>
  <c r="I28" i="76"/>
  <c r="I30" i="76"/>
  <c r="I32" i="76"/>
  <c r="I35" i="76"/>
  <c r="I37" i="76"/>
  <c r="I38" i="76"/>
  <c r="I41" i="76"/>
  <c r="I43" i="76"/>
  <c r="I45" i="76"/>
  <c r="I47" i="76"/>
  <c r="I49" i="76"/>
  <c r="I50" i="76"/>
  <c r="I51" i="76"/>
  <c r="I52" i="76"/>
  <c r="I53" i="76"/>
  <c r="G54" i="76"/>
  <c r="H54" i="76"/>
  <c r="I54" i="76"/>
  <c r="G55" i="76"/>
  <c r="H55" i="76"/>
  <c r="I55" i="76"/>
  <c r="I15" i="77"/>
  <c r="I18" i="77"/>
  <c r="I19" i="77"/>
  <c r="I20" i="77"/>
  <c r="I22" i="77"/>
  <c r="I25" i="77"/>
  <c r="I26" i="77"/>
  <c r="I27" i="77"/>
  <c r="I28" i="77"/>
  <c r="I29" i="77"/>
  <c r="I31" i="77"/>
  <c r="I33" i="77"/>
  <c r="I36" i="77"/>
  <c r="I38" i="77"/>
  <c r="I39" i="77"/>
  <c r="I42" i="77"/>
  <c r="I44" i="77"/>
  <c r="I46" i="77"/>
  <c r="I48" i="77"/>
  <c r="I50" i="77"/>
  <c r="I51" i="77"/>
  <c r="I52" i="77"/>
  <c r="I53" i="77"/>
  <c r="I54" i="77"/>
  <c r="G55" i="77"/>
  <c r="H55" i="77"/>
  <c r="I55" i="77"/>
  <c r="G56" i="77"/>
  <c r="H56" i="77"/>
  <c r="I56" i="77"/>
</calcChain>
</file>

<file path=xl/sharedStrings.xml><?xml version="1.0" encoding="utf-8"?>
<sst xmlns="http://schemas.openxmlformats.org/spreadsheetml/2006/main" count="1045" uniqueCount="274">
  <si>
    <t>Page</t>
  </si>
  <si>
    <t>1 / 1</t>
  </si>
  <si>
    <t>CUSTOMER  :</t>
  </si>
  <si>
    <t>DATE  :</t>
  </si>
  <si>
    <t xml:space="preserve">TO  : </t>
  </si>
  <si>
    <t>SCC, BKK</t>
  </si>
  <si>
    <t>SPECIFICATION / CODE  :</t>
  </si>
  <si>
    <t>ATTN  :</t>
  </si>
  <si>
    <t>PACKAGING TYPE / SIZE :</t>
  </si>
  <si>
    <t>FROM :</t>
  </si>
  <si>
    <t>NET WEIGHT  :</t>
  </si>
  <si>
    <t>DRAIN WEIGHT  :</t>
  </si>
  <si>
    <t>REF. #</t>
  </si>
  <si>
    <t>PACKING PER CARTON  :</t>
  </si>
  <si>
    <t>TEST NO.</t>
  </si>
  <si>
    <t>RAW MATERIAL  :</t>
  </si>
  <si>
    <t>PRICE  :</t>
  </si>
  <si>
    <t>USD / TON</t>
  </si>
  <si>
    <t xml:space="preserve">EXCHANGE RATE : USD 1 = </t>
  </si>
  <si>
    <t>THB</t>
  </si>
  <si>
    <t>DESCRIPTION</t>
  </si>
  <si>
    <t>FILL WT.</t>
  </si>
  <si>
    <t>YIELD</t>
  </si>
  <si>
    <t>KG / CTN</t>
  </si>
  <si>
    <t>PRICE</t>
  </si>
  <si>
    <t>COST  PER  CTN</t>
  </si>
  <si>
    <t>(GM/UNIT )</t>
  </si>
  <si>
    <t>(%)</t>
  </si>
  <si>
    <t>(BAHT / KG)</t>
  </si>
  <si>
    <t>BAHT / CTN</t>
  </si>
  <si>
    <t>USD / CTN</t>
  </si>
  <si>
    <t>%</t>
  </si>
  <si>
    <t>1. RAW MATERIALS :</t>
  </si>
  <si>
    <t>SUB TOTAL 1 - RAW MATERIALS</t>
  </si>
  <si>
    <t>2. INGREDIENTS :</t>
  </si>
  <si>
    <t>SUB TOTAL 2 - INGREDIENTS</t>
  </si>
  <si>
    <t>3. PACKAGING :</t>
  </si>
  <si>
    <t>SUB TOTAL 3 - PACKAGING</t>
  </si>
  <si>
    <t>4. LABOUR &amp; OVERHEAD</t>
  </si>
  <si>
    <t>SUB TOTAL 4 - LABOUR &amp; OVERHEAD</t>
  </si>
  <si>
    <t>GRAND TOTAL</t>
  </si>
  <si>
    <t xml:space="preserve">LOSS  </t>
  </si>
  <si>
    <t>COST PER CASE FOB BANGKOK</t>
  </si>
  <si>
    <t>REMARK  :</t>
  </si>
  <si>
    <t>PREPARED BY PRODUCT COST SECTION</t>
  </si>
  <si>
    <t>-</t>
  </si>
  <si>
    <t>LABOUR &amp; OVERHEAD</t>
  </si>
  <si>
    <t>Valid until</t>
  </si>
  <si>
    <t>F3ACXX26-0-01/08/10</t>
  </si>
  <si>
    <t xml:space="preserve">REVIEW BY </t>
  </si>
  <si>
    <t>Confidential</t>
  </si>
  <si>
    <t>Draft from SCC</t>
  </si>
  <si>
    <t xml:space="preserve">PRODUCT COSTING SHEET (For USPN) </t>
  </si>
  <si>
    <t>Of  primary packaging</t>
  </si>
  <si>
    <t>Of secondary packaging</t>
  </si>
  <si>
    <t>MAT CODE</t>
  </si>
  <si>
    <t>Water</t>
  </si>
  <si>
    <t>Guar gum</t>
  </si>
  <si>
    <t>Tapfil 8</t>
  </si>
  <si>
    <t>Glucose (Dextrose)</t>
  </si>
  <si>
    <t>Glycine</t>
  </si>
  <si>
    <t>Mackerel whole ground</t>
  </si>
  <si>
    <t>Whitefish MDM</t>
  </si>
  <si>
    <t>Cold water</t>
  </si>
  <si>
    <t>Turkey MDM</t>
  </si>
  <si>
    <t>Sunflower oil</t>
  </si>
  <si>
    <t>Magnesium oxide</t>
  </si>
  <si>
    <t>Steel Half printd can 211x106 EOE Lid</t>
  </si>
  <si>
    <t>Sunflower Oil</t>
  </si>
  <si>
    <t>Xanthan Gum</t>
  </si>
  <si>
    <t>Titanium Dioxide</t>
  </si>
  <si>
    <t>Whole Sardine</t>
  </si>
  <si>
    <t>Pea protien</t>
  </si>
  <si>
    <t>Chicken carcass</t>
  </si>
  <si>
    <t>Titanium dioxide</t>
  </si>
  <si>
    <t>Tricalcium Phosphate</t>
  </si>
  <si>
    <t>Taurine</t>
  </si>
  <si>
    <t>Thiamine Mononitrate (B1)</t>
  </si>
  <si>
    <t>Potassium Chloride</t>
  </si>
  <si>
    <t>Choline chloride 75% liquid</t>
  </si>
  <si>
    <t>Thiamine Mononitrate</t>
  </si>
  <si>
    <t>Dry Spinach</t>
  </si>
  <si>
    <t>Mineral Feline  MDF</t>
  </si>
  <si>
    <t>Guargum</t>
  </si>
  <si>
    <t>Tri-CaPO4</t>
  </si>
  <si>
    <t>RX flavor solution</t>
  </si>
  <si>
    <t>Glysine</t>
  </si>
  <si>
    <t>N11LC0000AMAC</t>
  </si>
  <si>
    <t>N19LC0000AC02</t>
  </si>
  <si>
    <t>N19MP0000BZ01</t>
  </si>
  <si>
    <t>N11MP0000KPSA</t>
  </si>
  <si>
    <t>N1AMT00000022</t>
  </si>
  <si>
    <t>N11MP00001SKJ</t>
  </si>
  <si>
    <t>Pea protein</t>
  </si>
  <si>
    <t>Sodium nitrite</t>
  </si>
  <si>
    <t>Chicken fat</t>
  </si>
  <si>
    <t>Salmon oil</t>
  </si>
  <si>
    <t>Sodium Nitrite</t>
  </si>
  <si>
    <t>RX - Flavour</t>
  </si>
  <si>
    <t>PRODUCT  NAME /  DESCRIPTION  :   ocean fish and tuna entrée in sauce</t>
  </si>
  <si>
    <t>Flakes SJ (W/L) 1-1.5 cm.</t>
  </si>
  <si>
    <t>PRODUCT  NAME /  DESCRIPTION  :   Chicken &amp; shrimp Entree in Gravy</t>
  </si>
  <si>
    <t>Topping : Shrimp</t>
  </si>
  <si>
    <t>N16LC0000SHNS</t>
  </si>
  <si>
    <t>PRODUCT  NAME /  DESCRIPTION  :   Beef and Salmon Entree in Gravy</t>
  </si>
  <si>
    <t>Beef MDM</t>
  </si>
  <si>
    <t>Pea Protein</t>
  </si>
  <si>
    <t>N19LC0000AN01</t>
  </si>
  <si>
    <t>N1AMT00001000</t>
  </si>
  <si>
    <t>Ingredients : Gravy</t>
  </si>
  <si>
    <t>Ingredients :  Meat Portion</t>
  </si>
  <si>
    <t>Ingredients :  Sauce</t>
  </si>
  <si>
    <t>Ingredients : Meat Portion</t>
  </si>
  <si>
    <t>Flaked Seabream 1.5-2 cm.</t>
  </si>
  <si>
    <t>Ingredients : Injection Chunk portion</t>
  </si>
  <si>
    <t>Ingredients : Injection Beef Chunk</t>
  </si>
  <si>
    <t>Topping ; Flaked pink Salmon 1-1.5 cm.</t>
  </si>
  <si>
    <t>Oceanfish Normal chunk Chopped 1-1.2 cm</t>
  </si>
  <si>
    <t>Ingredients :  Oceanfish Normal chunk</t>
  </si>
  <si>
    <t>Fish Extract</t>
  </si>
  <si>
    <t>N11LC0000BSAR</t>
  </si>
  <si>
    <t>N11MP0000HSEA</t>
  </si>
  <si>
    <t>Chicken broth powder</t>
  </si>
  <si>
    <t>Plain caramel colour</t>
  </si>
  <si>
    <t>Chicken Broth Powder</t>
  </si>
  <si>
    <t>Magnesium Oxide</t>
  </si>
  <si>
    <t>PRODUCT  NAME /  DESCRIPTION  :   Tuna and salmon entrée in sauce</t>
  </si>
  <si>
    <t>Flake Salmon ย้อมสี 1-2 cm</t>
  </si>
  <si>
    <t>SKJ W/L Flake 1-2 cm</t>
  </si>
  <si>
    <t>Seabream Flake ย้อมสี 1-2 cm</t>
  </si>
  <si>
    <t>Carrot mince 0.5 cm</t>
  </si>
  <si>
    <t>Spinach Flake</t>
  </si>
  <si>
    <t>Tapfil - 8</t>
  </si>
  <si>
    <t>Choline Chloride</t>
  </si>
  <si>
    <t>Thaiamine Mononitrate</t>
  </si>
  <si>
    <t>Ingredients :  ย้อมสี Salmon</t>
  </si>
  <si>
    <t>Beta carotene BC-1000RF WSP</t>
  </si>
  <si>
    <t>Worm Water</t>
  </si>
  <si>
    <t>Ingredients :  ย้อมสี Seabream</t>
  </si>
  <si>
    <t>Carrots mince 0.5 cm</t>
  </si>
  <si>
    <t>Thiamine  Mononitrate</t>
  </si>
  <si>
    <t>Minced carrot (0.3-0.5 cm)</t>
  </si>
  <si>
    <t>Dry spinach</t>
  </si>
  <si>
    <t>Feline Mineral premix MDF</t>
  </si>
  <si>
    <t>Ingredients : Die shrimp portion</t>
  </si>
  <si>
    <t>Hot water</t>
  </si>
  <si>
    <t>PRODUCT  NAME /  DESCRIPTION  :   Turkey and Liver Entree in Gravy</t>
  </si>
  <si>
    <t>Chopped Liver Normal Chunk  0.7-1.2 cm.</t>
  </si>
  <si>
    <t>Beef Liver</t>
  </si>
  <si>
    <t>Minecd Carrot หน้าแปลน0.3- 0.5 mm.</t>
  </si>
  <si>
    <t>Ingredients : Injection Turkey Chunk</t>
  </si>
  <si>
    <t>Canola oil</t>
  </si>
  <si>
    <t>Ingredients : Liver Normal Chunk</t>
  </si>
  <si>
    <t>N1AVG00000140</t>
  </si>
  <si>
    <r>
      <t xml:space="preserve">Calcium sulfate </t>
    </r>
    <r>
      <rPr>
        <b/>
        <sz val="14"/>
        <color indexed="10"/>
        <rFont val="Angsana New"/>
        <family val="1"/>
      </rPr>
      <t>India</t>
    </r>
  </si>
  <si>
    <t>51C60UHFPGNN</t>
  </si>
  <si>
    <t>Can 211x106 Half Print-IAMS(P&amp;G) D/C-CHK</t>
  </si>
  <si>
    <t>Red Iron Oxide</t>
  </si>
  <si>
    <t>P022</t>
  </si>
  <si>
    <t>3QZRL3MIFUPPPG</t>
  </si>
  <si>
    <t>P021</t>
  </si>
  <si>
    <t>3QTRC3CIFUPPPG</t>
  </si>
  <si>
    <t>P020</t>
  </si>
  <si>
    <t>3QLRL3HIFUPPPG</t>
  </si>
  <si>
    <t>P017</t>
  </si>
  <si>
    <t>3QCFAB5IFUPPPG</t>
  </si>
  <si>
    <t>P018</t>
  </si>
  <si>
    <t>3QAFAB5IFUPPPG</t>
  </si>
  <si>
    <t xml:space="preserve">Flaked Turkey Treat Chunk 0.7-1.2 cm </t>
  </si>
  <si>
    <t xml:space="preserve">Flaked Chicken Treat Chunk 1 cm </t>
  </si>
  <si>
    <t xml:space="preserve">Flaked Beef Treat Chunk 1 cm </t>
  </si>
  <si>
    <t>US Pet Nutrition / P&amp;G Premium Line / USA</t>
  </si>
  <si>
    <t>Manufacturing loss</t>
  </si>
  <si>
    <t>Of raw mat,ing,labor&amp;oh</t>
  </si>
  <si>
    <t>LID 211 EZO TFG (NO PRINTED) BPA-NI</t>
  </si>
  <si>
    <t>51L62S0000BF</t>
  </si>
  <si>
    <t>5KC2K102600N</t>
  </si>
  <si>
    <t>LBL 211X106,2P.(EZO) UV</t>
  </si>
  <si>
    <t>FELINE VITAMIN PREMIX-MDF (85 B6)</t>
  </si>
  <si>
    <t>LABOUR PACKAGING (WEIGHTED BAHT/CASE)</t>
  </si>
  <si>
    <t xml:space="preserve"> Dec- 2016 shipment</t>
  </si>
  <si>
    <t>1.%Yield  based on Std Production 10/10/2015</t>
  </si>
  <si>
    <t>K.Wipada</t>
  </si>
  <si>
    <t>K.Untakorn, K.Grittinee</t>
  </si>
  <si>
    <t>Songkla Canning Public Company Limited</t>
  </si>
  <si>
    <t>Dried whole egg powder (HF Grade)</t>
  </si>
  <si>
    <t>N11MP0000BSEA</t>
  </si>
  <si>
    <t>2.Packaging style 3.2 Premium Line (Multi Pack 12 cans /  Innerbox , 2 Inner boxes / Carton)</t>
  </si>
  <si>
    <t>INB 211X106,2P.(EZP). P.12,UV</t>
  </si>
  <si>
    <t>OUTER CTN 211X106,2P.(EZP) PACK 24</t>
  </si>
  <si>
    <t>5RC2K1245DP7</t>
  </si>
  <si>
    <t>5FC2K24DQAV2</t>
  </si>
  <si>
    <t>24/12/2015</t>
  </si>
  <si>
    <t>REV. # 4</t>
  </si>
  <si>
    <t>UPPRICE 2016 REVISION</t>
  </si>
  <si>
    <t>Lab Test Cat USA &amp; CND 0.10 $ /case P.24</t>
  </si>
  <si>
    <t>PF584839</t>
  </si>
  <si>
    <t>PF584840</t>
  </si>
  <si>
    <t>PF584841</t>
  </si>
  <si>
    <t>PF584842</t>
  </si>
  <si>
    <t>PF584843</t>
  </si>
  <si>
    <t>3. Primary PACKAGING :</t>
  </si>
  <si>
    <t>4. Secondary PACKAGING :</t>
  </si>
  <si>
    <t>SUB TOTAL 3 - Primary PACKAGING</t>
  </si>
  <si>
    <t>SUB TOTAL 4 - Secondary PACKAGING</t>
  </si>
  <si>
    <t>5. LABOUR &amp; OVERHEAD</t>
  </si>
  <si>
    <t>SUB TOTAL 5 - LABOUR &amp; OVERHEAD</t>
  </si>
  <si>
    <t>6. UPCHARGE</t>
  </si>
  <si>
    <t>SUB TOTAL 6 - UPCHARGE</t>
  </si>
  <si>
    <t>Margin</t>
  </si>
  <si>
    <t xml:space="preserve">  Of raw mat and ing</t>
  </si>
  <si>
    <t xml:space="preserve">Ingredients : </t>
  </si>
  <si>
    <t xml:space="preserve">PRODUCT  NAME /  DESCRIPTION  :   </t>
  </si>
  <si>
    <t>BKK</t>
  </si>
  <si>
    <t>PRODUCT COSTING SHEET</t>
  </si>
  <si>
    <t>TUM 3 ,GLOBAL PET CARE PET FOOD</t>
  </si>
  <si>
    <t>K.Tharinee</t>
  </si>
  <si>
    <t>Jan- June- 2017 shipment</t>
  </si>
  <si>
    <t>K.Nuchada</t>
  </si>
  <si>
    <t>24B16/14-1</t>
  </si>
  <si>
    <t>T-Holding</t>
  </si>
  <si>
    <t>Grilled liver chunk</t>
  </si>
  <si>
    <t>น้ำเย็น</t>
  </si>
  <si>
    <t>Skipjack สด ทั้งตัวบด</t>
  </si>
  <si>
    <t>Chicken liver สด minced 2mm</t>
  </si>
  <si>
    <t>Tuna red meat deboned</t>
  </si>
  <si>
    <t>โซเดียมไตรโพลีฟอสเฟต(STPP)(25KG/BAG)</t>
  </si>
  <si>
    <t>เกลือ NON-ANTICAKING , NACL 97.5%</t>
  </si>
  <si>
    <t>FELINE VITAMIN DLM1</t>
  </si>
  <si>
    <t>FELINE MINERAL DLM1</t>
  </si>
  <si>
    <t>CHOLINE CHLORIDE 75% (WATER)</t>
  </si>
  <si>
    <t>TUNA CRUDE OIL</t>
  </si>
  <si>
    <t>ISOLATED SOY PROTEIN (NON CHINA)</t>
  </si>
  <si>
    <t>ไข่รวมผง (DRIED WHOLE EGG)</t>
  </si>
  <si>
    <t>CALCIUM SULFATE DIHYDRATE (FOOD GRADE)</t>
  </si>
  <si>
    <t>TAURINE</t>
  </si>
  <si>
    <t>TITANIUM DIOXIDE  (TIO2)</t>
  </si>
  <si>
    <t>กลูเตน(WHEAT GLUTEN)</t>
  </si>
  <si>
    <t>แป้งแทปฟิล 8 ( TAPFIL-8 )</t>
  </si>
  <si>
    <t>SMOKE FLAVOUR(SCAN SMOKE BP2200)DIETHELM</t>
  </si>
  <si>
    <t>CARAMEL COLOUR  (P 212)</t>
  </si>
  <si>
    <t>chicken chunk</t>
  </si>
  <si>
    <t>Chicken CCM minced 2 mm. สด</t>
  </si>
  <si>
    <t xml:space="preserve">Chicken fat mince 2 mm. </t>
  </si>
  <si>
    <t>ARCON T 158-272 (SJ-1)</t>
  </si>
  <si>
    <t>YEAST EXTRACT STT</t>
  </si>
  <si>
    <t>TU ENCHANCER</t>
  </si>
  <si>
    <t>WATER</t>
  </si>
  <si>
    <t>Chicken chunk หั่นเต๋า 1 cm.</t>
  </si>
  <si>
    <t>Grilled liver chunk หั่นเต๋า 1 cm.</t>
  </si>
  <si>
    <t>*TU enhancer (ทู ยู เอนฮานเซอร์)</t>
  </si>
  <si>
    <t>100 x 170 x 25 alu pouch</t>
  </si>
  <si>
    <t>กัวกัม ( GUAR GUM )</t>
  </si>
  <si>
    <t>INCLUDED 1 CENT/ BAG OF CYLINDER CORT</t>
  </si>
  <si>
    <t>STD.PH 100x170x25 BF NG (ZR8OO96)-TM</t>
  </si>
  <si>
    <t>OUTER CTN 100X170X25 MM. PACK 24</t>
  </si>
  <si>
    <t>RMP</t>
  </si>
  <si>
    <t>INB ปรุ 100x170x25 MM.PACK 12, 2สี</t>
  </si>
  <si>
    <t>Chicken and chicken liver chunk in gravy</t>
  </si>
  <si>
    <t>24B16/14-2</t>
  </si>
  <si>
    <t>Grilled liver chunk and vegetables in gravy (no color)</t>
  </si>
  <si>
    <t>Topping</t>
  </si>
  <si>
    <t>Carrot dice 0.5 cm.</t>
  </si>
  <si>
    <t>Potato dice 0.5 cm.</t>
  </si>
  <si>
    <t>Green pea</t>
  </si>
  <si>
    <t>Grilled liver chunk and vegetables in gravy</t>
  </si>
  <si>
    <t>24B16/14-3</t>
  </si>
  <si>
    <t>14L300000135</t>
  </si>
  <si>
    <t>14L300000123</t>
  </si>
  <si>
    <t>14L300000104</t>
  </si>
  <si>
    <t>14L110000008</t>
  </si>
  <si>
    <t>14L110000018</t>
  </si>
  <si>
    <t>14L110000010</t>
  </si>
  <si>
    <t>11L100400001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</si>
</sst>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87" formatCode="_-* #,##0.0000_-;\-* #,##0.0000_-;_-* &quot;-&quot;??_-;_-@_-"/>
    <numFmt numFmtId="188" formatCode="_-* #,##0_-;\-* #,##0_-;_-* &quot;-&quot;??_-;_-@_-"/>
    <numFmt numFmtId="189" formatCode="_-* #,##0.000_-;\-* #,##0.000_-;_-* &quot;-&quot;??_-;_-@_-"/>
    <numFmt numFmtId="190" formatCode="#,##0.00\ \ &quot;฿&quot;"/>
    <numFmt numFmtId="191" formatCode="#,##0.00\ \ \$"/>
    <numFmt numFmtId="192" formatCode="#,##0.000\ \ &quot;฿&quot;"/>
    <numFmt numFmtId="193" formatCode="B1mmm\-yy"/>
  </numFmts>
  <fonts count="34" x14ac:knownFonts="1">
    <font>
      <sz val="10"/>
      <name val="Arial"/>
      <charset val="222"/>
    </font>
    <font>
      <sz val="10"/>
      <name val="Arial"/>
      <family val="2"/>
    </font>
    <font>
      <sz val="14"/>
      <name val="AngsanaUPC"/>
      <family val="1"/>
    </font>
    <font>
      <b/>
      <sz val="18"/>
      <name val="Angsana New"/>
      <family val="1"/>
    </font>
    <font>
      <b/>
      <sz val="14"/>
      <name val="Angsana New"/>
      <family val="1"/>
    </font>
    <font>
      <sz val="14"/>
      <name val="Angsana New"/>
      <family val="1"/>
    </font>
    <font>
      <sz val="8"/>
      <name val="Arial"/>
      <family val="2"/>
    </font>
    <font>
      <b/>
      <sz val="16"/>
      <name val="Angsana New"/>
      <family val="1"/>
    </font>
    <font>
      <b/>
      <sz val="16"/>
      <name val="Arial"/>
      <family val="2"/>
    </font>
    <font>
      <sz val="14"/>
      <name val="Angsana New"/>
      <family val="1"/>
    </font>
    <font>
      <sz val="10"/>
      <name val="Arial"/>
      <family val="2"/>
    </font>
    <font>
      <sz val="10"/>
      <name val="Arial"/>
      <family val="2"/>
    </font>
    <font>
      <b/>
      <sz val="14"/>
      <color indexed="10"/>
      <name val="Angsana New"/>
      <family val="1"/>
    </font>
    <font>
      <b/>
      <sz val="14"/>
      <color theme="0"/>
      <name val="Angsana New"/>
      <family val="1"/>
    </font>
    <font>
      <b/>
      <sz val="18"/>
      <color rgb="FFFF0000"/>
      <name val="Arial"/>
      <family val="2"/>
    </font>
    <font>
      <b/>
      <sz val="22"/>
      <color rgb="FFFF0000"/>
      <name val="Arial"/>
      <family val="2"/>
    </font>
    <font>
      <b/>
      <sz val="14"/>
      <color rgb="FFFF00FF"/>
      <name val="Angsana New"/>
      <family val="1"/>
    </font>
    <font>
      <b/>
      <sz val="22"/>
      <name val="Angsana New"/>
      <family val="1"/>
    </font>
    <font>
      <sz val="14"/>
      <name val="AngsanaUPC"/>
      <family val="1"/>
    </font>
    <font>
      <sz val="14"/>
      <name val="Angsana New"/>
      <family val="1"/>
      <charset val="222"/>
    </font>
    <font>
      <sz val="14"/>
      <color rgb="FFFF0000"/>
      <name val="Arial"/>
      <family val="2"/>
      <charset val="222"/>
    </font>
    <font>
      <sz val="14"/>
      <name val="Arial"/>
      <family val="2"/>
      <charset val="222"/>
    </font>
    <font>
      <sz val="14"/>
      <name val="AngsanaUPC"/>
      <family val="1"/>
      <charset val="222"/>
    </font>
    <font>
      <sz val="14"/>
      <color rgb="FFFF00FF"/>
      <name val="Angsana New"/>
      <family val="1"/>
      <charset val="222"/>
    </font>
    <font>
      <sz val="14"/>
      <color theme="0"/>
      <name val="Angsana New"/>
      <family val="1"/>
      <charset val="222"/>
    </font>
    <font>
      <sz val="16"/>
      <name val="Angsana New"/>
      <family val="1"/>
      <charset val="222"/>
    </font>
    <font>
      <sz val="16"/>
      <color rgb="FFFF0000"/>
      <name val="Arial"/>
      <family val="2"/>
      <charset val="222"/>
    </font>
    <font>
      <sz val="16"/>
      <name val="Arial"/>
      <family val="2"/>
      <charset val="222"/>
    </font>
    <font>
      <sz val="16"/>
      <name val="AngsanaUPC"/>
      <family val="1"/>
      <charset val="222"/>
    </font>
    <font>
      <sz val="16"/>
      <color rgb="FFFF00FF"/>
      <name val="Angsana New"/>
      <family val="1"/>
      <charset val="222"/>
    </font>
    <font>
      <sz val="16"/>
      <color theme="0"/>
      <name val="Angsana New"/>
      <family val="1"/>
      <charset val="222"/>
    </font>
    <font>
      <sz val="14"/>
      <color rgb="FFFF0000"/>
      <name val="Angsana New"/>
      <family val="1"/>
    </font>
    <font>
      <sz val="14"/>
      <color rgb="FFFF00FF"/>
      <name val="Angsana New"/>
      <family val="1"/>
    </font>
    <font>
      <sz val="14"/>
      <color theme="0"/>
      <name val="Angsana New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8" fillId="0" borderId="0"/>
  </cellStyleXfs>
  <cellXfs count="502">
    <xf numFmtId="0" fontId="0" fillId="0" borderId="0" xfId="0"/>
    <xf numFmtId="43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49" fontId="4" fillId="0" borderId="2" xfId="0" applyNumberFormat="1" applyFont="1" applyBorder="1" applyAlignment="1">
      <alignment horizontal="left"/>
    </xf>
    <xf numFmtId="0" fontId="4" fillId="0" borderId="3" xfId="0" applyFont="1" applyBorder="1"/>
    <xf numFmtId="43" fontId="5" fillId="0" borderId="0" xfId="1" applyFont="1"/>
    <xf numFmtId="0" fontId="5" fillId="0" borderId="0" xfId="0" applyFont="1"/>
    <xf numFmtId="0" fontId="4" fillId="0" borderId="4" xfId="0" applyFont="1" applyBorder="1"/>
    <xf numFmtId="0" fontId="4" fillId="0" borderId="0" xfId="0" applyFont="1" applyBorder="1"/>
    <xf numFmtId="14" fontId="4" fillId="0" borderId="0" xfId="0" applyNumberFormat="1" applyFont="1" applyBorder="1" applyAlignment="1">
      <alignment horizontal="left"/>
    </xf>
    <xf numFmtId="43" fontId="4" fillId="0" borderId="0" xfId="1" applyFont="1" applyBorder="1"/>
    <xf numFmtId="43" fontId="4" fillId="0" borderId="5" xfId="1" applyFont="1" applyBorder="1"/>
    <xf numFmtId="0" fontId="4" fillId="0" borderId="0" xfId="0" applyFont="1" applyBorder="1" applyAlignment="1">
      <alignment horizontal="left"/>
    </xf>
    <xf numFmtId="187" fontId="4" fillId="0" borderId="0" xfId="1" applyNumberFormat="1" applyFont="1" applyBorder="1" applyAlignment="1">
      <alignment horizontal="left"/>
    </xf>
    <xf numFmtId="188" fontId="4" fillId="0" borderId="0" xfId="1" applyNumberFormat="1" applyFont="1" applyBorder="1" applyAlignment="1"/>
    <xf numFmtId="188" fontId="4" fillId="0" borderId="0" xfId="1" applyNumberFormat="1" applyFont="1" applyBorder="1"/>
    <xf numFmtId="0" fontId="4" fillId="0" borderId="6" xfId="0" applyFont="1" applyBorder="1"/>
    <xf numFmtId="0" fontId="4" fillId="0" borderId="7" xfId="0" applyFont="1" applyBorder="1"/>
    <xf numFmtId="3" fontId="4" fillId="0" borderId="7" xfId="0" applyNumberFormat="1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43" fontId="4" fillId="2" borderId="7" xfId="1" applyFont="1" applyFill="1" applyBorder="1"/>
    <xf numFmtId="43" fontId="4" fillId="2" borderId="8" xfId="1" applyFont="1" applyFill="1" applyBorder="1"/>
    <xf numFmtId="187" fontId="4" fillId="0" borderId="9" xfId="1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/>
    <xf numFmtId="0" fontId="4" fillId="0" borderId="11" xfId="0" applyFont="1" applyBorder="1" applyAlignment="1">
      <alignment horizontal="center"/>
    </xf>
    <xf numFmtId="10" fontId="4" fillId="0" borderId="10" xfId="0" applyNumberFormat="1" applyFont="1" applyBorder="1" applyAlignment="1">
      <alignment horizontal="center"/>
    </xf>
    <xf numFmtId="0" fontId="4" fillId="2" borderId="12" xfId="0" applyFont="1" applyFill="1" applyBorder="1" applyAlignment="1">
      <alignment horizontal="left"/>
    </xf>
    <xf numFmtId="0" fontId="4" fillId="2" borderId="10" xfId="0" applyFont="1" applyFill="1" applyBorder="1"/>
    <xf numFmtId="187" fontId="4" fillId="0" borderId="11" xfId="1" applyNumberFormat="1" applyFont="1" applyBorder="1"/>
    <xf numFmtId="0" fontId="4" fillId="0" borderId="11" xfId="0" applyFont="1" applyBorder="1"/>
    <xf numFmtId="43" fontId="4" fillId="0" borderId="11" xfId="1" applyFont="1" applyBorder="1"/>
    <xf numFmtId="189" fontId="4" fillId="0" borderId="11" xfId="0" applyNumberFormat="1" applyFont="1" applyBorder="1"/>
    <xf numFmtId="10" fontId="4" fillId="0" borderId="11" xfId="1" applyNumberFormat="1" applyFont="1" applyBorder="1"/>
    <xf numFmtId="0" fontId="4" fillId="0" borderId="12" xfId="0" applyFont="1" applyBorder="1" applyAlignment="1">
      <alignment horizontal="left"/>
    </xf>
    <xf numFmtId="190" fontId="4" fillId="0" borderId="11" xfId="1" applyNumberFormat="1" applyFont="1" applyBorder="1"/>
    <xf numFmtId="191" fontId="4" fillId="0" borderId="11" xfId="1" applyNumberFormat="1" applyFont="1" applyBorder="1"/>
    <xf numFmtId="10" fontId="4" fillId="0" borderId="11" xfId="2" applyNumberFormat="1" applyFont="1" applyBorder="1"/>
    <xf numFmtId="190" fontId="4" fillId="3" borderId="13" xfId="1" applyNumberFormat="1" applyFont="1" applyFill="1" applyBorder="1"/>
    <xf numFmtId="191" fontId="4" fillId="3" borderId="13" xfId="1" applyNumberFormat="1" applyFont="1" applyFill="1" applyBorder="1"/>
    <xf numFmtId="10" fontId="4" fillId="3" borderId="13" xfId="2" applyNumberFormat="1" applyFont="1" applyFill="1" applyBorder="1"/>
    <xf numFmtId="0" fontId="4" fillId="2" borderId="7" xfId="0" applyFont="1" applyFill="1" applyBorder="1"/>
    <xf numFmtId="187" fontId="4" fillId="0" borderId="14" xfId="1" applyNumberFormat="1" applyFont="1" applyBorder="1"/>
    <xf numFmtId="0" fontId="4" fillId="0" borderId="14" xfId="0" applyFont="1" applyBorder="1"/>
    <xf numFmtId="43" fontId="4" fillId="0" borderId="14" xfId="1" applyFont="1" applyBorder="1"/>
    <xf numFmtId="190" fontId="4" fillId="0" borderId="15" xfId="1" applyNumberFormat="1" applyFont="1" applyBorder="1"/>
    <xf numFmtId="191" fontId="4" fillId="0" borderId="15" xfId="1" applyNumberFormat="1" applyFont="1" applyBorder="1"/>
    <xf numFmtId="10" fontId="4" fillId="0" borderId="16" xfId="2" applyNumberFormat="1" applyFont="1" applyBorder="1"/>
    <xf numFmtId="9" fontId="4" fillId="0" borderId="17" xfId="2" applyFont="1" applyBorder="1" applyAlignment="1">
      <alignment horizontal="right"/>
    </xf>
    <xf numFmtId="0" fontId="4" fillId="2" borderId="4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right"/>
    </xf>
    <xf numFmtId="187" fontId="4" fillId="0" borderId="0" xfId="1" applyNumberFormat="1" applyFont="1" applyBorder="1"/>
    <xf numFmtId="188" fontId="4" fillId="0" borderId="0" xfId="0" applyNumberFormat="1" applyFont="1" applyBorder="1"/>
    <xf numFmtId="189" fontId="4" fillId="0" borderId="0" xfId="1" applyNumberFormat="1" applyFont="1" applyBorder="1"/>
    <xf numFmtId="190" fontId="4" fillId="0" borderId="15" xfId="0" applyNumberFormat="1" applyFont="1" applyBorder="1"/>
    <xf numFmtId="0" fontId="4" fillId="0" borderId="4" xfId="0" applyFont="1" applyBorder="1" applyAlignment="1">
      <alignment horizontal="left"/>
    </xf>
    <xf numFmtId="187" fontId="4" fillId="0" borderId="18" xfId="1" applyNumberFormat="1" applyFont="1" applyBorder="1"/>
    <xf numFmtId="0" fontId="4" fillId="0" borderId="18" xfId="0" applyFont="1" applyBorder="1"/>
    <xf numFmtId="0" fontId="4" fillId="2" borderId="1" xfId="0" applyFont="1" applyFill="1" applyBorder="1"/>
    <xf numFmtId="9" fontId="4" fillId="2" borderId="2" xfId="2" applyFont="1" applyFill="1" applyBorder="1" applyAlignment="1">
      <alignment horizontal="right"/>
    </xf>
    <xf numFmtId="187" fontId="4" fillId="0" borderId="2" xfId="1" applyNumberFormat="1" applyFont="1" applyBorder="1"/>
    <xf numFmtId="191" fontId="4" fillId="0" borderId="3" xfId="1" applyNumberFormat="1" applyFont="1" applyBorder="1"/>
    <xf numFmtId="0" fontId="4" fillId="0" borderId="19" xfId="0" applyFont="1" applyBorder="1"/>
    <xf numFmtId="9" fontId="4" fillId="0" borderId="18" xfId="0" applyNumberFormat="1" applyFont="1" applyBorder="1"/>
    <xf numFmtId="190" fontId="4" fillId="4" borderId="9" xfId="1" applyNumberFormat="1" applyFont="1" applyFill="1" applyBorder="1"/>
    <xf numFmtId="191" fontId="4" fillId="4" borderId="9" xfId="1" applyNumberFormat="1" applyFont="1" applyFill="1" applyBorder="1"/>
    <xf numFmtId="10" fontId="4" fillId="4" borderId="9" xfId="2" applyNumberFormat="1" applyFont="1" applyFill="1" applyBorder="1"/>
    <xf numFmtId="0" fontId="4" fillId="0" borderId="12" xfId="0" applyFont="1" applyBorder="1"/>
    <xf numFmtId="187" fontId="4" fillId="0" borderId="17" xfId="1" applyNumberFormat="1" applyFont="1" applyBorder="1"/>
    <xf numFmtId="0" fontId="4" fillId="0" borderId="17" xfId="0" applyFont="1" applyBorder="1"/>
    <xf numFmtId="0" fontId="4" fillId="0" borderId="12" xfId="0" applyFont="1" applyFill="1" applyBorder="1"/>
    <xf numFmtId="9" fontId="4" fillId="0" borderId="17" xfId="2" applyFont="1" applyFill="1" applyBorder="1"/>
    <xf numFmtId="0" fontId="4" fillId="0" borderId="17" xfId="0" applyFont="1" applyFill="1" applyBorder="1"/>
    <xf numFmtId="0" fontId="4" fillId="4" borderId="1" xfId="0" applyFont="1" applyFill="1" applyBorder="1"/>
    <xf numFmtId="0" fontId="4" fillId="4" borderId="2" xfId="0" applyFont="1" applyFill="1" applyBorder="1"/>
    <xf numFmtId="187" fontId="4" fillId="4" borderId="2" xfId="1" applyNumberFormat="1" applyFont="1" applyFill="1" applyBorder="1"/>
    <xf numFmtId="191" fontId="4" fillId="4" borderId="20" xfId="1" applyNumberFormat="1" applyFont="1" applyFill="1" applyBorder="1"/>
    <xf numFmtId="10" fontId="4" fillId="4" borderId="20" xfId="2" applyNumberFormat="1" applyFont="1" applyFill="1" applyBorder="1"/>
    <xf numFmtId="43" fontId="4" fillId="0" borderId="17" xfId="1" applyFont="1" applyBorder="1"/>
    <xf numFmtId="43" fontId="4" fillId="0" borderId="10" xfId="1" applyFont="1" applyBorder="1"/>
    <xf numFmtId="0" fontId="4" fillId="0" borderId="0" xfId="0" applyFont="1"/>
    <xf numFmtId="187" fontId="4" fillId="0" borderId="7" xfId="1" applyNumberFormat="1" applyFont="1" applyBorder="1"/>
    <xf numFmtId="43" fontId="4" fillId="0" borderId="7" xfId="1" applyFont="1" applyBorder="1"/>
    <xf numFmtId="187" fontId="5" fillId="0" borderId="0" xfId="1" applyNumberFormat="1" applyFont="1"/>
    <xf numFmtId="9" fontId="4" fillId="0" borderId="0" xfId="2" quotePrefix="1" applyFont="1" applyBorder="1" applyAlignment="1">
      <alignment horizontal="right"/>
    </xf>
    <xf numFmtId="0" fontId="4" fillId="0" borderId="11" xfId="0" applyFont="1" applyFill="1" applyBorder="1"/>
    <xf numFmtId="189" fontId="4" fillId="0" borderId="10" xfId="1" applyNumberFormat="1" applyFont="1" applyBorder="1"/>
    <xf numFmtId="43" fontId="4" fillId="0" borderId="17" xfId="1" applyFont="1" applyBorder="1" applyAlignment="1">
      <alignment horizontal="right"/>
    </xf>
    <xf numFmtId="187" fontId="2" fillId="0" borderId="0" xfId="1" applyNumberFormat="1" applyFont="1"/>
    <xf numFmtId="0" fontId="10" fillId="0" borderId="0" xfId="0" applyFont="1"/>
    <xf numFmtId="0" fontId="11" fillId="0" borderId="0" xfId="0" applyFont="1"/>
    <xf numFmtId="43" fontId="2" fillId="0" borderId="0" xfId="1" applyFont="1"/>
    <xf numFmtId="0" fontId="4" fillId="0" borderId="7" xfId="0" applyFont="1" applyBorder="1" applyAlignment="1">
      <alignment horizontal="center"/>
    </xf>
    <xf numFmtId="2" fontId="4" fillId="0" borderId="12" xfId="0" applyNumberFormat="1" applyFont="1" applyBorder="1" applyAlignment="1">
      <alignment horizontal="left"/>
    </xf>
    <xf numFmtId="0" fontId="13" fillId="0" borderId="11" xfId="0" applyFont="1" applyFill="1" applyBorder="1"/>
    <xf numFmtId="192" fontId="4" fillId="4" borderId="20" xfId="1" applyNumberFormat="1" applyFont="1" applyFill="1" applyBorder="1"/>
    <xf numFmtId="0" fontId="14" fillId="0" borderId="0" xfId="0" applyFont="1" applyFill="1" applyAlignment="1">
      <alignment horizontal="left"/>
    </xf>
    <xf numFmtId="0" fontId="15" fillId="0" borderId="0" xfId="0" applyFont="1"/>
    <xf numFmtId="190" fontId="4" fillId="0" borderId="16" xfId="1" applyNumberFormat="1" applyFont="1" applyBorder="1"/>
    <xf numFmtId="0" fontId="4" fillId="0" borderId="1" xfId="0" applyFont="1" applyBorder="1" applyAlignment="1">
      <alignment horizontal="center"/>
    </xf>
    <xf numFmtId="0" fontId="4" fillId="0" borderId="10" xfId="1" applyNumberFormat="1" applyFont="1" applyBorder="1" applyAlignment="1">
      <alignment horizontal="left"/>
    </xf>
    <xf numFmtId="0" fontId="4" fillId="0" borderId="12" xfId="0" applyFont="1" applyBorder="1" applyAlignment="1">
      <alignment horizontal="left" indent="3"/>
    </xf>
    <xf numFmtId="2" fontId="4" fillId="0" borderId="12" xfId="0" applyNumberFormat="1" applyFont="1" applyBorder="1" applyAlignment="1">
      <alignment horizontal="left" indent="3"/>
    </xf>
    <xf numFmtId="43" fontId="10" fillId="0" borderId="0" xfId="0" applyNumberFormat="1" applyFont="1"/>
    <xf numFmtId="0" fontId="4" fillId="0" borderId="3" xfId="0" applyFont="1" applyBorder="1" applyAlignment="1">
      <alignment horizontal="center"/>
    </xf>
    <xf numFmtId="2" fontId="4" fillId="0" borderId="0" xfId="0" applyNumberFormat="1" applyFont="1" applyBorder="1"/>
    <xf numFmtId="0" fontId="4" fillId="0" borderId="12" xfId="0" applyFont="1" applyBorder="1" applyAlignment="1">
      <alignment horizontal="left" indent="5"/>
    </xf>
    <xf numFmtId="9" fontId="4" fillId="0" borderId="17" xfId="2" applyNumberFormat="1" applyFont="1" applyFill="1" applyBorder="1"/>
    <xf numFmtId="0" fontId="16" fillId="0" borderId="0" xfId="0" applyFont="1" applyBorder="1"/>
    <xf numFmtId="0" fontId="1" fillId="0" borderId="0" xfId="0" applyFont="1" applyFill="1" applyAlignment="1">
      <alignment horizontal="right"/>
    </xf>
    <xf numFmtId="0" fontId="17" fillId="0" borderId="0" xfId="0" applyFont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93" fontId="7" fillId="0" borderId="21" xfId="1" applyNumberFormat="1" applyFont="1" applyFill="1" applyBorder="1" applyAlignment="1">
      <alignment horizontal="center"/>
    </xf>
    <xf numFmtId="43" fontId="7" fillId="0" borderId="22" xfId="1" applyFont="1" applyFill="1" applyBorder="1" applyAlignment="1">
      <alignment horizontal="center"/>
    </xf>
    <xf numFmtId="43" fontId="7" fillId="0" borderId="23" xfId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0" applyFont="1" applyFill="1" applyAlignment="1">
      <alignment horizontal="left"/>
    </xf>
    <xf numFmtId="0" fontId="21" fillId="0" borderId="0" xfId="0" applyFont="1"/>
    <xf numFmtId="0" fontId="20" fillId="0" borderId="0" xfId="0" applyFont="1"/>
    <xf numFmtId="187" fontId="22" fillId="0" borderId="0" xfId="1" applyNumberFormat="1" applyFont="1"/>
    <xf numFmtId="43" fontId="22" fillId="0" borderId="0" xfId="1" applyFont="1" applyAlignment="1">
      <alignment horizontal="center"/>
    </xf>
    <xf numFmtId="0" fontId="19" fillId="0" borderId="1" xfId="0" applyFont="1" applyBorder="1"/>
    <xf numFmtId="0" fontId="19" fillId="0" borderId="2" xfId="0" applyFont="1" applyBorder="1"/>
    <xf numFmtId="22" fontId="19" fillId="0" borderId="2" xfId="0" applyNumberFormat="1" applyFont="1" applyBorder="1"/>
    <xf numFmtId="0" fontId="19" fillId="0" borderId="4" xfId="0" applyFont="1" applyBorder="1"/>
    <xf numFmtId="0" fontId="19" fillId="0" borderId="0" xfId="0" applyFont="1" applyBorder="1"/>
    <xf numFmtId="14" fontId="19" fillId="0" borderId="0" xfId="0" applyNumberFormat="1" applyFont="1" applyBorder="1" applyAlignment="1">
      <alignment horizontal="left"/>
    </xf>
    <xf numFmtId="0" fontId="19" fillId="0" borderId="0" xfId="0" applyFont="1"/>
    <xf numFmtId="0" fontId="19" fillId="0" borderId="0" xfId="0" applyFont="1" applyBorder="1" applyAlignment="1">
      <alignment horizontal="left"/>
    </xf>
    <xf numFmtId="187" fontId="19" fillId="0" borderId="0" xfId="1" applyNumberFormat="1" applyFont="1" applyBorder="1" applyAlignment="1">
      <alignment horizontal="left"/>
    </xf>
    <xf numFmtId="188" fontId="19" fillId="0" borderId="0" xfId="1" applyNumberFormat="1" applyFont="1" applyBorder="1" applyAlignment="1"/>
    <xf numFmtId="0" fontId="23" fillId="0" borderId="0" xfId="0" applyFont="1" applyBorder="1"/>
    <xf numFmtId="9" fontId="19" fillId="0" borderId="0" xfId="2" quotePrefix="1" applyFont="1" applyBorder="1" applyAlignment="1">
      <alignment horizontal="right"/>
    </xf>
    <xf numFmtId="188" fontId="19" fillId="0" borderId="0" xfId="1" applyNumberFormat="1" applyFont="1" applyBorder="1"/>
    <xf numFmtId="0" fontId="19" fillId="0" borderId="6" xfId="0" applyFont="1" applyBorder="1"/>
    <xf numFmtId="0" fontId="19" fillId="0" borderId="7" xfId="0" applyFont="1" applyBorder="1" applyAlignment="1">
      <alignment horizontal="center"/>
    </xf>
    <xf numFmtId="0" fontId="19" fillId="0" borderId="7" xfId="0" applyFont="1" applyBorder="1"/>
    <xf numFmtId="3" fontId="19" fillId="0" borderId="7" xfId="0" applyNumberFormat="1" applyFont="1" applyBorder="1" applyAlignment="1">
      <alignment horizontal="center"/>
    </xf>
    <xf numFmtId="0" fontId="19" fillId="0" borderId="7" xfId="0" applyFont="1" applyBorder="1" applyAlignment="1">
      <alignment horizontal="left"/>
    </xf>
    <xf numFmtId="0" fontId="19" fillId="2" borderId="6" xfId="0" applyFont="1" applyFill="1" applyBorder="1" applyAlignment="1">
      <alignment horizontal="left"/>
    </xf>
    <xf numFmtId="43" fontId="19" fillId="2" borderId="7" xfId="1" applyFont="1" applyFill="1" applyBorder="1"/>
    <xf numFmtId="0" fontId="19" fillId="0" borderId="1" xfId="0" applyFont="1" applyBorder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187" fontId="19" fillId="0" borderId="9" xfId="1" applyNumberFormat="1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8" xfId="0" applyFont="1" applyBorder="1"/>
    <xf numFmtId="0" fontId="19" fillId="0" borderId="11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19" fillId="2" borderId="10" xfId="0" applyFont="1" applyFill="1" applyBorder="1"/>
    <xf numFmtId="0" fontId="19" fillId="0" borderId="11" xfId="0" applyFont="1" applyBorder="1"/>
    <xf numFmtId="187" fontId="19" fillId="0" borderId="11" xfId="1" applyNumberFormat="1" applyFont="1" applyBorder="1"/>
    <xf numFmtId="43" fontId="19" fillId="0" borderId="11" xfId="1" applyFont="1" applyBorder="1"/>
    <xf numFmtId="189" fontId="19" fillId="0" borderId="11" xfId="0" applyNumberFormat="1" applyFont="1" applyBorder="1"/>
    <xf numFmtId="0" fontId="19" fillId="0" borderId="12" xfId="0" applyFont="1" applyBorder="1" applyAlignment="1">
      <alignment horizontal="left"/>
    </xf>
    <xf numFmtId="189" fontId="19" fillId="0" borderId="10" xfId="1" applyNumberFormat="1" applyFont="1" applyBorder="1"/>
    <xf numFmtId="0" fontId="19" fillId="0" borderId="11" xfId="0" applyFont="1" applyFill="1" applyBorder="1"/>
    <xf numFmtId="190" fontId="19" fillId="0" borderId="11" xfId="1" applyNumberFormat="1" applyFont="1" applyBorder="1"/>
    <xf numFmtId="191" fontId="19" fillId="0" borderId="11" xfId="1" applyNumberFormat="1" applyFont="1" applyBorder="1"/>
    <xf numFmtId="43" fontId="21" fillId="0" borderId="0" xfId="0" applyNumberFormat="1" applyFont="1"/>
    <xf numFmtId="0" fontId="19" fillId="0" borderId="10" xfId="1" applyNumberFormat="1" applyFont="1" applyBorder="1" applyAlignment="1">
      <alignment horizontal="left"/>
    </xf>
    <xf numFmtId="0" fontId="19" fillId="3" borderId="24" xfId="0" applyFont="1" applyFill="1" applyBorder="1" applyAlignment="1">
      <alignment horizontal="center"/>
    </xf>
    <xf numFmtId="0" fontId="19" fillId="3" borderId="25" xfId="0" applyFont="1" applyFill="1" applyBorder="1" applyAlignment="1">
      <alignment horizontal="center"/>
    </xf>
    <xf numFmtId="190" fontId="19" fillId="3" borderId="13" xfId="1" applyNumberFormat="1" applyFont="1" applyFill="1" applyBorder="1"/>
    <xf numFmtId="191" fontId="19" fillId="3" borderId="13" xfId="1" applyNumberFormat="1" applyFont="1" applyFill="1" applyBorder="1"/>
    <xf numFmtId="0" fontId="19" fillId="2" borderId="7" xfId="0" applyFont="1" applyFill="1" applyBorder="1"/>
    <xf numFmtId="187" fontId="19" fillId="0" borderId="14" xfId="1" applyNumberFormat="1" applyFont="1" applyBorder="1"/>
    <xf numFmtId="0" fontId="19" fillId="0" borderId="14" xfId="0" applyFont="1" applyBorder="1"/>
    <xf numFmtId="43" fontId="19" fillId="0" borderId="14" xfId="1" applyFont="1" applyBorder="1"/>
    <xf numFmtId="190" fontId="19" fillId="0" borderId="15" xfId="1" applyNumberFormat="1" applyFont="1" applyBorder="1"/>
    <xf numFmtId="191" fontId="19" fillId="0" borderId="15" xfId="1" applyNumberFormat="1" applyFont="1" applyBorder="1"/>
    <xf numFmtId="2" fontId="19" fillId="0" borderId="12" xfId="0" applyNumberFormat="1" applyFont="1" applyBorder="1" applyAlignment="1">
      <alignment horizontal="left"/>
    </xf>
    <xf numFmtId="43" fontId="19" fillId="0" borderId="17" xfId="1" applyFont="1" applyBorder="1" applyAlignment="1">
      <alignment horizontal="right"/>
    </xf>
    <xf numFmtId="0" fontId="24" fillId="0" borderId="11" xfId="0" applyFont="1" applyFill="1" applyBorder="1"/>
    <xf numFmtId="0" fontId="19" fillId="0" borderId="2" xfId="1" applyNumberFormat="1" applyFont="1" applyBorder="1" applyAlignment="1">
      <alignment horizontal="left"/>
    </xf>
    <xf numFmtId="43" fontId="19" fillId="0" borderId="20" xfId="1" applyFont="1" applyBorder="1"/>
    <xf numFmtId="187" fontId="19" fillId="0" borderId="1" xfId="1" applyNumberFormat="1" applyFont="1" applyBorder="1"/>
    <xf numFmtId="0" fontId="19" fillId="0" borderId="12" xfId="0" applyFont="1" applyBorder="1"/>
    <xf numFmtId="0" fontId="19" fillId="0" borderId="17" xfId="0" applyFont="1" applyBorder="1"/>
    <xf numFmtId="187" fontId="19" fillId="0" borderId="17" xfId="1" applyNumberFormat="1" applyFont="1" applyBorder="1"/>
    <xf numFmtId="43" fontId="19" fillId="0" borderId="17" xfId="1" applyFont="1" applyBorder="1"/>
    <xf numFmtId="43" fontId="19" fillId="5" borderId="17" xfId="1" applyFont="1" applyFill="1" applyBorder="1"/>
    <xf numFmtId="187" fontId="19" fillId="0" borderId="0" xfId="1" applyNumberFormat="1" applyFont="1" applyBorder="1"/>
    <xf numFmtId="43" fontId="19" fillId="0" borderId="0" xfId="1" applyFont="1" applyBorder="1"/>
    <xf numFmtId="0" fontId="19" fillId="0" borderId="21" xfId="0" applyFont="1" applyBorder="1" applyAlignment="1">
      <alignment horizontal="center"/>
    </xf>
    <xf numFmtId="0" fontId="21" fillId="0" borderId="22" xfId="0" applyFont="1" applyBorder="1" applyAlignment="1">
      <alignment horizontal="center"/>
    </xf>
    <xf numFmtId="193" fontId="19" fillId="0" borderId="21" xfId="1" applyNumberFormat="1" applyFont="1" applyFill="1" applyBorder="1" applyAlignment="1">
      <alignment horizontal="center"/>
    </xf>
    <xf numFmtId="43" fontId="19" fillId="0" borderId="22" xfId="1" applyFont="1" applyFill="1" applyBorder="1" applyAlignment="1">
      <alignment horizontal="center"/>
    </xf>
    <xf numFmtId="43" fontId="19" fillId="0" borderId="0" xfId="1" applyFont="1"/>
    <xf numFmtId="187" fontId="19" fillId="0" borderId="7" xfId="1" applyNumberFormat="1" applyFont="1" applyBorder="1"/>
    <xf numFmtId="43" fontId="19" fillId="0" borderId="7" xfId="1" applyFont="1" applyBorder="1"/>
    <xf numFmtId="187" fontId="19" fillId="0" borderId="0" xfId="1" applyNumberFormat="1" applyFont="1"/>
    <xf numFmtId="43" fontId="22" fillId="0" borderId="0" xfId="1" applyFont="1"/>
    <xf numFmtId="0" fontId="25" fillId="0" borderId="0" xfId="0" applyFont="1" applyBorder="1" applyAlignment="1">
      <alignment horizontal="center"/>
    </xf>
    <xf numFmtId="0" fontId="26" fillId="0" borderId="0" xfId="0" applyFont="1" applyFill="1" applyAlignment="1">
      <alignment horizontal="left"/>
    </xf>
    <xf numFmtId="0" fontId="27" fillId="0" borderId="0" xfId="0" applyFont="1"/>
    <xf numFmtId="0" fontId="26" fillId="0" borderId="0" xfId="0" applyFont="1"/>
    <xf numFmtId="187" fontId="28" fillId="0" borderId="0" xfId="1" applyNumberFormat="1" applyFont="1"/>
    <xf numFmtId="43" fontId="28" fillId="0" borderId="0" xfId="1" applyFont="1" applyAlignment="1">
      <alignment horizontal="center"/>
    </xf>
    <xf numFmtId="0" fontId="25" fillId="0" borderId="1" xfId="0" applyFont="1" applyBorder="1"/>
    <xf numFmtId="0" fontId="25" fillId="0" borderId="2" xfId="0" applyFont="1" applyBorder="1"/>
    <xf numFmtId="22" fontId="25" fillId="0" borderId="2" xfId="0" applyNumberFormat="1" applyFont="1" applyBorder="1"/>
    <xf numFmtId="0" fontId="25" fillId="0" borderId="4" xfId="0" applyFont="1" applyBorder="1"/>
    <xf numFmtId="0" fontId="25" fillId="0" borderId="0" xfId="0" applyFont="1" applyBorder="1"/>
    <xf numFmtId="14" fontId="25" fillId="0" borderId="0" xfId="0" applyNumberFormat="1" applyFont="1" applyBorder="1" applyAlignment="1">
      <alignment horizontal="left"/>
    </xf>
    <xf numFmtId="0" fontId="25" fillId="0" borderId="0" xfId="0" applyFont="1"/>
    <xf numFmtId="0" fontId="25" fillId="0" borderId="0" xfId="0" applyFont="1" applyBorder="1" applyAlignment="1">
      <alignment horizontal="left"/>
    </xf>
    <xf numFmtId="187" fontId="25" fillId="0" borderId="0" xfId="1" applyNumberFormat="1" applyFont="1" applyBorder="1" applyAlignment="1">
      <alignment horizontal="left"/>
    </xf>
    <xf numFmtId="188" fontId="25" fillId="0" borderId="0" xfId="1" applyNumberFormat="1" applyFont="1" applyBorder="1" applyAlignment="1"/>
    <xf numFmtId="0" fontId="29" fillId="0" borderId="0" xfId="0" applyFont="1" applyBorder="1"/>
    <xf numFmtId="9" fontId="25" fillId="0" borderId="0" xfId="2" quotePrefix="1" applyFont="1" applyBorder="1" applyAlignment="1">
      <alignment horizontal="right"/>
    </xf>
    <xf numFmtId="188" fontId="25" fillId="0" borderId="0" xfId="1" applyNumberFormat="1" applyFont="1" applyBorder="1"/>
    <xf numFmtId="0" fontId="25" fillId="0" borderId="6" xfId="0" applyFont="1" applyBorder="1"/>
    <xf numFmtId="0" fontId="25" fillId="0" borderId="7" xfId="0" applyFont="1" applyBorder="1" applyAlignment="1">
      <alignment horizontal="center"/>
    </xf>
    <xf numFmtId="0" fontId="25" fillId="0" borderId="7" xfId="0" applyFont="1" applyBorder="1"/>
    <xf numFmtId="3" fontId="25" fillId="0" borderId="7" xfId="0" applyNumberFormat="1" applyFont="1" applyBorder="1" applyAlignment="1">
      <alignment horizontal="center"/>
    </xf>
    <xf numFmtId="0" fontId="25" fillId="0" borderId="7" xfId="0" applyFont="1" applyBorder="1" applyAlignment="1">
      <alignment horizontal="left"/>
    </xf>
    <xf numFmtId="0" fontId="25" fillId="2" borderId="6" xfId="0" applyFont="1" applyFill="1" applyBorder="1" applyAlignment="1">
      <alignment horizontal="left"/>
    </xf>
    <xf numFmtId="43" fontId="25" fillId="2" borderId="7" xfId="1" applyFont="1" applyFill="1" applyBorder="1"/>
    <xf numFmtId="0" fontId="25" fillId="0" borderId="1" xfId="0" applyFont="1" applyBorder="1" applyAlignment="1">
      <alignment horizontal="center"/>
    </xf>
    <xf numFmtId="0" fontId="25" fillId="0" borderId="3" xfId="0" applyFont="1" applyBorder="1" applyAlignment="1">
      <alignment horizontal="center"/>
    </xf>
    <xf numFmtId="0" fontId="25" fillId="0" borderId="9" xfId="0" applyFont="1" applyBorder="1" applyAlignment="1">
      <alignment horizontal="center"/>
    </xf>
    <xf numFmtId="187" fontId="25" fillId="0" borderId="9" xfId="1" applyNumberFormat="1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25" fillId="0" borderId="6" xfId="0" applyFont="1" applyBorder="1" applyAlignment="1">
      <alignment horizontal="center"/>
    </xf>
    <xf numFmtId="0" fontId="25" fillId="0" borderId="8" xfId="0" applyFont="1" applyBorder="1"/>
    <xf numFmtId="0" fontId="25" fillId="0" borderId="11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25" fillId="2" borderId="12" xfId="0" applyFont="1" applyFill="1" applyBorder="1" applyAlignment="1">
      <alignment horizontal="left"/>
    </xf>
    <xf numFmtId="0" fontId="25" fillId="2" borderId="10" xfId="0" applyFont="1" applyFill="1" applyBorder="1"/>
    <xf numFmtId="0" fontId="25" fillId="0" borderId="11" xfId="0" applyFont="1" applyBorder="1"/>
    <xf numFmtId="187" fontId="25" fillId="0" borderId="11" xfId="1" applyNumberFormat="1" applyFont="1" applyBorder="1"/>
    <xf numFmtId="43" fontId="25" fillId="0" borderId="11" xfId="1" applyFont="1" applyBorder="1"/>
    <xf numFmtId="189" fontId="25" fillId="0" borderId="11" xfId="0" applyNumberFormat="1" applyFont="1" applyBorder="1"/>
    <xf numFmtId="0" fontId="25" fillId="0" borderId="12" xfId="0" applyFont="1" applyBorder="1" applyAlignment="1">
      <alignment horizontal="left"/>
    </xf>
    <xf numFmtId="189" fontId="25" fillId="0" borderId="10" xfId="1" applyNumberFormat="1" applyFont="1" applyBorder="1"/>
    <xf numFmtId="0" fontId="25" fillId="0" borderId="11" xfId="0" applyFont="1" applyFill="1" applyBorder="1"/>
    <xf numFmtId="190" fontId="25" fillId="0" borderId="11" xfId="1" applyNumberFormat="1" applyFont="1" applyBorder="1"/>
    <xf numFmtId="191" fontId="25" fillId="0" borderId="11" xfId="1" applyNumberFormat="1" applyFont="1" applyBorder="1"/>
    <xf numFmtId="43" fontId="27" fillId="0" borderId="0" xfId="0" applyNumberFormat="1" applyFont="1"/>
    <xf numFmtId="0" fontId="25" fillId="0" borderId="10" xfId="1" applyNumberFormat="1" applyFont="1" applyBorder="1" applyAlignment="1">
      <alignment horizontal="left"/>
    </xf>
    <xf numFmtId="0" fontId="25" fillId="3" borderId="24" xfId="0" applyFont="1" applyFill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190" fontId="25" fillId="3" borderId="13" xfId="1" applyNumberFormat="1" applyFont="1" applyFill="1" applyBorder="1"/>
    <xf numFmtId="191" fontId="25" fillId="3" borderId="13" xfId="1" applyNumberFormat="1" applyFont="1" applyFill="1" applyBorder="1"/>
    <xf numFmtId="0" fontId="25" fillId="2" borderId="7" xfId="0" applyFont="1" applyFill="1" applyBorder="1"/>
    <xf numFmtId="187" fontId="25" fillId="0" borderId="14" xfId="1" applyNumberFormat="1" applyFont="1" applyBorder="1"/>
    <xf numFmtId="0" fontId="25" fillId="0" borderId="14" xfId="0" applyFont="1" applyBorder="1"/>
    <xf numFmtId="43" fontId="25" fillId="0" borderId="14" xfId="1" applyFont="1" applyBorder="1"/>
    <xf numFmtId="190" fontId="25" fillId="0" borderId="15" xfId="1" applyNumberFormat="1" applyFont="1" applyBorder="1"/>
    <xf numFmtId="191" fontId="25" fillId="0" borderId="15" xfId="1" applyNumberFormat="1" applyFont="1" applyBorder="1"/>
    <xf numFmtId="2" fontId="25" fillId="0" borderId="12" xfId="0" applyNumberFormat="1" applyFont="1" applyBorder="1" applyAlignment="1">
      <alignment horizontal="left"/>
    </xf>
    <xf numFmtId="43" fontId="25" fillId="0" borderId="17" xfId="1" applyFont="1" applyBorder="1" applyAlignment="1">
      <alignment horizontal="right"/>
    </xf>
    <xf numFmtId="2" fontId="25" fillId="0" borderId="12" xfId="0" applyNumberFormat="1" applyFont="1" applyBorder="1" applyAlignment="1">
      <alignment horizontal="left" indent="3"/>
    </xf>
    <xf numFmtId="0" fontId="30" fillId="0" borderId="11" xfId="0" applyFont="1" applyFill="1" applyBorder="1"/>
    <xf numFmtId="0" fontId="25" fillId="0" borderId="12" xfId="0" applyFont="1" applyBorder="1" applyAlignment="1">
      <alignment horizontal="left" indent="3"/>
    </xf>
    <xf numFmtId="0" fontId="25" fillId="0" borderId="1" xfId="0" applyFont="1" applyBorder="1" applyAlignment="1">
      <alignment horizontal="left" indent="3"/>
    </xf>
    <xf numFmtId="0" fontId="25" fillId="0" borderId="2" xfId="1" applyNumberFormat="1" applyFont="1" applyBorder="1" applyAlignment="1">
      <alignment horizontal="left"/>
    </xf>
    <xf numFmtId="43" fontId="25" fillId="0" borderId="20" xfId="1" applyFont="1" applyBorder="1"/>
    <xf numFmtId="187" fontId="25" fillId="0" borderId="1" xfId="1" applyNumberFormat="1" applyFont="1" applyBorder="1"/>
    <xf numFmtId="0" fontId="25" fillId="0" borderId="12" xfId="0" applyFont="1" applyBorder="1"/>
    <xf numFmtId="0" fontId="25" fillId="0" borderId="17" xfId="0" applyFont="1" applyBorder="1"/>
    <xf numFmtId="187" fontId="25" fillId="0" borderId="17" xfId="1" applyNumberFormat="1" applyFont="1" applyBorder="1"/>
    <xf numFmtId="43" fontId="25" fillId="0" borderId="17" xfId="1" applyFont="1" applyBorder="1"/>
    <xf numFmtId="43" fontId="25" fillId="5" borderId="17" xfId="1" applyFont="1" applyFill="1" applyBorder="1"/>
    <xf numFmtId="187" fontId="25" fillId="0" borderId="0" xfId="1" applyNumberFormat="1" applyFont="1" applyBorder="1"/>
    <xf numFmtId="43" fontId="25" fillId="0" borderId="0" xfId="1" applyFont="1" applyBorder="1"/>
    <xf numFmtId="0" fontId="25" fillId="0" borderId="21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193" fontId="25" fillId="0" borderId="21" xfId="1" applyNumberFormat="1" applyFont="1" applyFill="1" applyBorder="1" applyAlignment="1">
      <alignment horizontal="center"/>
    </xf>
    <xf numFmtId="43" fontId="25" fillId="0" borderId="22" xfId="1" applyFont="1" applyFill="1" applyBorder="1" applyAlignment="1">
      <alignment horizontal="center"/>
    </xf>
    <xf numFmtId="43" fontId="25" fillId="0" borderId="0" xfId="1" applyFont="1"/>
    <xf numFmtId="187" fontId="25" fillId="0" borderId="7" xfId="1" applyNumberFormat="1" applyFont="1" applyBorder="1"/>
    <xf numFmtId="43" fontId="25" fillId="0" borderId="7" xfId="1" applyFont="1" applyBorder="1"/>
    <xf numFmtId="187" fontId="25" fillId="0" borderId="0" xfId="1" applyNumberFormat="1" applyFont="1"/>
    <xf numFmtId="43" fontId="28" fillId="0" borderId="0" xfId="1" applyFont="1"/>
    <xf numFmtId="0" fontId="19" fillId="0" borderId="4" xfId="0" applyFont="1" applyBorder="1" applyAlignment="1">
      <alignment horizontal="left"/>
    </xf>
    <xf numFmtId="189" fontId="19" fillId="0" borderId="0" xfId="1" applyNumberFormat="1" applyFont="1" applyBorder="1"/>
    <xf numFmtId="0" fontId="19" fillId="0" borderId="0" xfId="0" applyFont="1" applyFill="1" applyBorder="1"/>
    <xf numFmtId="190" fontId="19" fillId="0" borderId="9" xfId="1" applyNumberFormat="1" applyFont="1" applyBorder="1"/>
    <xf numFmtId="191" fontId="19" fillId="0" borderId="9" xfId="1" applyNumberFormat="1" applyFont="1" applyBorder="1"/>
    <xf numFmtId="2" fontId="19" fillId="0" borderId="12" xfId="0" applyNumberFormat="1" applyFont="1" applyBorder="1" applyAlignment="1"/>
    <xf numFmtId="0" fontId="19" fillId="0" borderId="12" xfId="0" applyFont="1" applyBorder="1" applyAlignment="1"/>
    <xf numFmtId="0" fontId="19" fillId="0" borderId="1" xfId="0" applyFont="1" applyBorder="1" applyAlignment="1"/>
    <xf numFmtId="0" fontId="27" fillId="0" borderId="0" xfId="0" applyFont="1" applyFill="1" applyAlignment="1">
      <alignment horizontal="right"/>
    </xf>
    <xf numFmtId="49" fontId="28" fillId="0" borderId="0" xfId="1" applyNumberFormat="1" applyFont="1" applyAlignment="1">
      <alignment horizontal="center"/>
    </xf>
    <xf numFmtId="0" fontId="25" fillId="0" borderId="3" xfId="0" applyFont="1" applyBorder="1"/>
    <xf numFmtId="43" fontId="25" fillId="0" borderId="5" xfId="1" applyFont="1" applyBorder="1"/>
    <xf numFmtId="43" fontId="25" fillId="2" borderId="8" xfId="1" applyFont="1" applyFill="1" applyBorder="1"/>
    <xf numFmtId="0" fontId="25" fillId="0" borderId="10" xfId="0" applyFont="1" applyBorder="1" applyAlignment="1">
      <alignment horizontal="center"/>
    </xf>
    <xf numFmtId="10" fontId="25" fillId="0" borderId="10" xfId="0" applyNumberFormat="1" applyFont="1" applyBorder="1" applyAlignment="1">
      <alignment horizontal="center"/>
    </xf>
    <xf numFmtId="10" fontId="25" fillId="0" borderId="11" xfId="1" applyNumberFormat="1" applyFont="1" applyBorder="1"/>
    <xf numFmtId="10" fontId="25" fillId="0" borderId="11" xfId="2" applyNumberFormat="1" applyFont="1" applyBorder="1"/>
    <xf numFmtId="0" fontId="25" fillId="5" borderId="12" xfId="0" applyFont="1" applyFill="1" applyBorder="1" applyAlignment="1">
      <alignment horizontal="left"/>
    </xf>
    <xf numFmtId="10" fontId="25" fillId="3" borderId="13" xfId="2" applyNumberFormat="1" applyFont="1" applyFill="1" applyBorder="1"/>
    <xf numFmtId="10" fontId="25" fillId="0" borderId="16" xfId="2" applyNumberFormat="1" applyFont="1" applyBorder="1"/>
    <xf numFmtId="2" fontId="25" fillId="0" borderId="12" xfId="0" applyNumberFormat="1" applyFont="1" applyBorder="1" applyAlignment="1"/>
    <xf numFmtId="0" fontId="25" fillId="0" borderId="12" xfId="0" applyFont="1" applyBorder="1" applyAlignment="1"/>
    <xf numFmtId="0" fontId="25" fillId="0" borderId="1" xfId="0" applyFont="1" applyBorder="1" applyAlignment="1">
      <alignment horizontal="left"/>
    </xf>
    <xf numFmtId="189" fontId="25" fillId="0" borderId="2" xfId="1" applyNumberFormat="1" applyFont="1" applyBorder="1"/>
    <xf numFmtId="0" fontId="25" fillId="0" borderId="1" xfId="0" applyFont="1" applyFill="1" applyBorder="1"/>
    <xf numFmtId="191" fontId="25" fillId="0" borderId="20" xfId="1" applyNumberFormat="1" applyFont="1" applyBorder="1"/>
    <xf numFmtId="10" fontId="25" fillId="0" borderId="20" xfId="2" applyNumberFormat="1" applyFont="1" applyBorder="1"/>
    <xf numFmtId="0" fontId="25" fillId="2" borderId="4" xfId="0" applyFont="1" applyFill="1" applyBorder="1" applyAlignment="1">
      <alignment horizontal="left"/>
    </xf>
    <xf numFmtId="0" fontId="25" fillId="2" borderId="0" xfId="0" applyFont="1" applyFill="1" applyBorder="1" applyAlignment="1">
      <alignment horizontal="right"/>
    </xf>
    <xf numFmtId="188" fontId="25" fillId="0" borderId="0" xfId="0" applyNumberFormat="1" applyFont="1" applyBorder="1"/>
    <xf numFmtId="190" fontId="25" fillId="0" borderId="15" xfId="0" applyNumberFormat="1" applyFont="1" applyBorder="1"/>
    <xf numFmtId="0" fontId="25" fillId="0" borderId="4" xfId="0" applyFont="1" applyBorder="1" applyAlignment="1">
      <alignment horizontal="left"/>
    </xf>
    <xf numFmtId="0" fontId="25" fillId="0" borderId="0" xfId="0" applyFont="1" applyBorder="1" applyAlignment="1">
      <alignment horizontal="center"/>
    </xf>
    <xf numFmtId="0" fontId="25" fillId="0" borderId="24" xfId="0" applyFont="1" applyFill="1" applyBorder="1" applyAlignment="1">
      <alignment horizontal="center"/>
    </xf>
    <xf numFmtId="0" fontId="25" fillId="0" borderId="25" xfId="0" applyFont="1" applyFill="1" applyBorder="1" applyAlignment="1">
      <alignment horizontal="center"/>
    </xf>
    <xf numFmtId="189" fontId="25" fillId="0" borderId="0" xfId="1" applyNumberFormat="1" applyFont="1" applyBorder="1"/>
    <xf numFmtId="0" fontId="25" fillId="2" borderId="1" xfId="0" applyFont="1" applyFill="1" applyBorder="1"/>
    <xf numFmtId="9" fontId="25" fillId="2" borderId="2" xfId="2" applyFont="1" applyFill="1" applyBorder="1" applyAlignment="1">
      <alignment horizontal="right"/>
    </xf>
    <xf numFmtId="187" fontId="25" fillId="0" borderId="2" xfId="1" applyNumberFormat="1" applyFont="1" applyBorder="1"/>
    <xf numFmtId="190" fontId="25" fillId="0" borderId="16" xfId="1" applyNumberFormat="1" applyFont="1" applyBorder="1"/>
    <xf numFmtId="191" fontId="25" fillId="0" borderId="3" xfId="1" applyNumberFormat="1" applyFont="1" applyBorder="1"/>
    <xf numFmtId="0" fontId="25" fillId="0" borderId="19" xfId="0" applyFont="1" applyBorder="1"/>
    <xf numFmtId="9" fontId="25" fillId="0" borderId="18" xfId="0" applyNumberFormat="1" applyFont="1" applyBorder="1"/>
    <xf numFmtId="187" fontId="25" fillId="0" borderId="18" xfId="1" applyNumberFormat="1" applyFont="1" applyBorder="1"/>
    <xf numFmtId="0" fontId="25" fillId="0" borderId="18" xfId="0" applyFont="1" applyBorder="1"/>
    <xf numFmtId="0" fontId="25" fillId="4" borderId="15" xfId="0" applyFont="1" applyFill="1" applyBorder="1" applyAlignment="1">
      <alignment horizontal="center"/>
    </xf>
    <xf numFmtId="0" fontId="25" fillId="4" borderId="14" xfId="0" applyFont="1" applyFill="1" applyBorder="1" applyAlignment="1">
      <alignment horizontal="center"/>
    </xf>
    <xf numFmtId="190" fontId="25" fillId="4" borderId="9" xfId="1" applyNumberFormat="1" applyFont="1" applyFill="1" applyBorder="1"/>
    <xf numFmtId="191" fontId="25" fillId="4" borderId="9" xfId="1" applyNumberFormat="1" applyFont="1" applyFill="1" applyBorder="1"/>
    <xf numFmtId="10" fontId="25" fillId="4" borderId="9" xfId="2" applyNumberFormat="1" applyFont="1" applyFill="1" applyBorder="1"/>
    <xf numFmtId="0" fontId="25" fillId="0" borderId="12" xfId="0" applyFont="1" applyFill="1" applyBorder="1"/>
    <xf numFmtId="9" fontId="25" fillId="0" borderId="17" xfId="2" applyNumberFormat="1" applyFont="1" applyFill="1" applyBorder="1"/>
    <xf numFmtId="9" fontId="25" fillId="0" borderId="17" xfId="2" applyFont="1" applyFill="1" applyBorder="1"/>
    <xf numFmtId="0" fontId="25" fillId="0" borderId="17" xfId="0" applyFont="1" applyFill="1" applyBorder="1"/>
    <xf numFmtId="9" fontId="25" fillId="0" borderId="17" xfId="2" applyFont="1" applyBorder="1" applyAlignment="1">
      <alignment horizontal="right"/>
    </xf>
    <xf numFmtId="9" fontId="25" fillId="0" borderId="2" xfId="2" applyNumberFormat="1" applyFont="1" applyFill="1" applyBorder="1"/>
    <xf numFmtId="9" fontId="25" fillId="0" borderId="2" xfId="2" applyFont="1" applyFill="1" applyBorder="1"/>
    <xf numFmtId="0" fontId="25" fillId="0" borderId="2" xfId="0" applyFont="1" applyFill="1" applyBorder="1"/>
    <xf numFmtId="190" fontId="25" fillId="0" borderId="20" xfId="1" applyNumberFormat="1" applyFont="1" applyBorder="1"/>
    <xf numFmtId="0" fontId="25" fillId="4" borderId="1" xfId="0" applyFont="1" applyFill="1" applyBorder="1"/>
    <xf numFmtId="0" fontId="25" fillId="4" borderId="2" xfId="0" applyFont="1" applyFill="1" applyBorder="1"/>
    <xf numFmtId="187" fontId="25" fillId="4" borderId="2" xfId="1" applyNumberFormat="1" applyFont="1" applyFill="1" applyBorder="1"/>
    <xf numFmtId="192" fontId="25" fillId="4" borderId="20" xfId="1" applyNumberFormat="1" applyFont="1" applyFill="1" applyBorder="1"/>
    <xf numFmtId="191" fontId="25" fillId="4" borderId="20" xfId="1" applyNumberFormat="1" applyFont="1" applyFill="1" applyBorder="1"/>
    <xf numFmtId="10" fontId="25" fillId="4" borderId="20" xfId="2" applyNumberFormat="1" applyFont="1" applyFill="1" applyBorder="1"/>
    <xf numFmtId="43" fontId="25" fillId="0" borderId="10" xfId="1" applyFont="1" applyBorder="1"/>
    <xf numFmtId="43" fontId="25" fillId="0" borderId="23" xfId="1" applyFont="1" applyFill="1" applyBorder="1" applyAlignment="1">
      <alignment horizontal="center"/>
    </xf>
    <xf numFmtId="0" fontId="25" fillId="0" borderId="0" xfId="0" applyFont="1" applyFill="1" applyBorder="1"/>
    <xf numFmtId="190" fontId="25" fillId="0" borderId="9" xfId="1" applyNumberFormat="1" applyFont="1" applyBorder="1"/>
    <xf numFmtId="191" fontId="25" fillId="0" borderId="9" xfId="1" applyNumberFormat="1" applyFont="1" applyBorder="1"/>
    <xf numFmtId="10" fontId="25" fillId="0" borderId="9" xfId="2" applyNumberFormat="1" applyFont="1" applyBorder="1"/>
    <xf numFmtId="0" fontId="5" fillId="0" borderId="0" xfId="0" applyFont="1" applyBorder="1" applyAlignment="1">
      <alignment horizontal="center"/>
    </xf>
    <xf numFmtId="0" fontId="31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31" fillId="0" borderId="0" xfId="0" applyFont="1"/>
    <xf numFmtId="43" fontId="5" fillId="0" borderId="0" xfId="1" applyFont="1" applyAlignment="1">
      <alignment horizontal="center"/>
    </xf>
    <xf numFmtId="49" fontId="5" fillId="0" borderId="0" xfId="1" applyNumberFormat="1" applyFont="1" applyAlignment="1">
      <alignment horizontal="center"/>
    </xf>
    <xf numFmtId="0" fontId="5" fillId="0" borderId="1" xfId="0" applyFont="1" applyBorder="1"/>
    <xf numFmtId="0" fontId="5" fillId="0" borderId="2" xfId="0" applyFont="1" applyBorder="1"/>
    <xf numFmtId="22" fontId="5" fillId="0" borderId="2" xfId="0" applyNumberFormat="1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0" xfId="0" applyFont="1" applyBorder="1"/>
    <xf numFmtId="14" fontId="5" fillId="0" borderId="0" xfId="0" applyNumberFormat="1" applyFont="1" applyBorder="1" applyAlignment="1">
      <alignment horizontal="left"/>
    </xf>
    <xf numFmtId="43" fontId="5" fillId="0" borderId="5" xfId="1" applyFont="1" applyBorder="1"/>
    <xf numFmtId="0" fontId="5" fillId="0" borderId="0" xfId="0" applyFont="1" applyBorder="1" applyAlignment="1">
      <alignment horizontal="left"/>
    </xf>
    <xf numFmtId="187" fontId="5" fillId="0" borderId="0" xfId="1" applyNumberFormat="1" applyFont="1" applyBorder="1" applyAlignment="1">
      <alignment horizontal="left"/>
    </xf>
    <xf numFmtId="188" fontId="5" fillId="0" borderId="0" xfId="1" applyNumberFormat="1" applyFont="1" applyBorder="1" applyAlignment="1"/>
    <xf numFmtId="0" fontId="32" fillId="0" borderId="0" xfId="0" applyFont="1" applyBorder="1"/>
    <xf numFmtId="9" fontId="5" fillId="0" borderId="0" xfId="2" quotePrefix="1" applyFont="1" applyBorder="1" applyAlignment="1">
      <alignment horizontal="right"/>
    </xf>
    <xf numFmtId="188" fontId="5" fillId="0" borderId="0" xfId="1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/>
    </xf>
    <xf numFmtId="0" fontId="5" fillId="0" borderId="7" xfId="0" applyFont="1" applyBorder="1"/>
    <xf numFmtId="3" fontId="5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43" fontId="5" fillId="2" borderId="7" xfId="1" applyFont="1" applyFill="1" applyBorder="1"/>
    <xf numFmtId="43" fontId="5" fillId="2" borderId="8" xfId="1" applyFont="1" applyFill="1" applyBorder="1"/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187" fontId="5" fillId="0" borderId="9" xfId="1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/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0" fontId="5" fillId="0" borderId="10" xfId="0" applyNumberFormat="1" applyFont="1" applyBorder="1" applyAlignment="1">
      <alignment horizontal="center"/>
    </xf>
    <xf numFmtId="0" fontId="5" fillId="2" borderId="12" xfId="0" applyFont="1" applyFill="1" applyBorder="1" applyAlignment="1">
      <alignment horizontal="left"/>
    </xf>
    <xf numFmtId="0" fontId="5" fillId="2" borderId="10" xfId="0" applyFont="1" applyFill="1" applyBorder="1"/>
    <xf numFmtId="0" fontId="5" fillId="0" borderId="11" xfId="0" applyFont="1" applyBorder="1"/>
    <xf numFmtId="187" fontId="5" fillId="0" borderId="11" xfId="1" applyNumberFormat="1" applyFont="1" applyBorder="1"/>
    <xf numFmtId="43" fontId="5" fillId="0" borderId="11" xfId="1" applyFont="1" applyBorder="1"/>
    <xf numFmtId="189" fontId="5" fillId="0" borderId="11" xfId="0" applyNumberFormat="1" applyFont="1" applyBorder="1"/>
    <xf numFmtId="10" fontId="5" fillId="0" borderId="11" xfId="1" applyNumberFormat="1" applyFont="1" applyBorder="1"/>
    <xf numFmtId="0" fontId="5" fillId="0" borderId="12" xfId="0" applyFont="1" applyBorder="1" applyAlignment="1">
      <alignment horizontal="left"/>
    </xf>
    <xf numFmtId="189" fontId="5" fillId="0" borderId="10" xfId="1" applyNumberFormat="1" applyFont="1" applyBorder="1"/>
    <xf numFmtId="0" fontId="5" fillId="0" borderId="11" xfId="0" applyFont="1" applyFill="1" applyBorder="1"/>
    <xf numFmtId="190" fontId="5" fillId="0" borderId="11" xfId="1" applyNumberFormat="1" applyFont="1" applyBorder="1"/>
    <xf numFmtId="191" fontId="5" fillId="0" borderId="11" xfId="1" applyNumberFormat="1" applyFont="1" applyBorder="1"/>
    <xf numFmtId="10" fontId="5" fillId="0" borderId="11" xfId="2" applyNumberFormat="1" applyFont="1" applyBorder="1"/>
    <xf numFmtId="43" fontId="5" fillId="0" borderId="0" xfId="0" applyNumberFormat="1" applyFont="1"/>
    <xf numFmtId="0" fontId="5" fillId="0" borderId="10" xfId="1" applyNumberFormat="1" applyFont="1" applyBorder="1" applyAlignment="1">
      <alignment horizontal="left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190" fontId="5" fillId="3" borderId="13" xfId="1" applyNumberFormat="1" applyFont="1" applyFill="1" applyBorder="1"/>
    <xf numFmtId="191" fontId="5" fillId="3" borderId="13" xfId="1" applyNumberFormat="1" applyFont="1" applyFill="1" applyBorder="1"/>
    <xf numFmtId="10" fontId="5" fillId="3" borderId="13" xfId="2" applyNumberFormat="1" applyFont="1" applyFill="1" applyBorder="1"/>
    <xf numFmtId="0" fontId="5" fillId="2" borderId="7" xfId="0" applyFont="1" applyFill="1" applyBorder="1"/>
    <xf numFmtId="187" fontId="5" fillId="0" borderId="14" xfId="1" applyNumberFormat="1" applyFont="1" applyBorder="1"/>
    <xf numFmtId="0" fontId="5" fillId="0" borderId="14" xfId="0" applyFont="1" applyBorder="1"/>
    <xf numFmtId="43" fontId="5" fillId="0" borderId="14" xfId="1" applyFont="1" applyBorder="1"/>
    <xf numFmtId="190" fontId="5" fillId="0" borderId="15" xfId="1" applyNumberFormat="1" applyFont="1" applyBorder="1"/>
    <xf numFmtId="191" fontId="5" fillId="0" borderId="15" xfId="1" applyNumberFormat="1" applyFont="1" applyBorder="1"/>
    <xf numFmtId="10" fontId="5" fillId="0" borderId="16" xfId="2" applyNumberFormat="1" applyFont="1" applyBorder="1"/>
    <xf numFmtId="2" fontId="5" fillId="0" borderId="12" xfId="0" applyNumberFormat="1" applyFont="1" applyBorder="1" applyAlignment="1">
      <alignment horizontal="left"/>
    </xf>
    <xf numFmtId="43" fontId="5" fillId="0" borderId="17" xfId="1" applyFont="1" applyBorder="1" applyAlignment="1">
      <alignment horizontal="right"/>
    </xf>
    <xf numFmtId="2" fontId="5" fillId="0" borderId="12" xfId="0" applyNumberFormat="1" applyFont="1" applyBorder="1" applyAlignment="1"/>
    <xf numFmtId="0" fontId="33" fillId="0" borderId="11" xfId="0" applyFont="1" applyFill="1" applyBorder="1"/>
    <xf numFmtId="0" fontId="5" fillId="0" borderId="12" xfId="0" applyFont="1" applyBorder="1" applyAlignment="1"/>
    <xf numFmtId="0" fontId="5" fillId="0" borderId="1" xfId="0" applyFont="1" applyBorder="1" applyAlignment="1">
      <alignment horizontal="left"/>
    </xf>
    <xf numFmtId="189" fontId="5" fillId="0" borderId="2" xfId="1" applyNumberFormat="1" applyFont="1" applyBorder="1"/>
    <xf numFmtId="43" fontId="5" fillId="0" borderId="20" xfId="1" applyFont="1" applyBorder="1"/>
    <xf numFmtId="187" fontId="5" fillId="0" borderId="1" xfId="1" applyNumberFormat="1" applyFont="1" applyBorder="1"/>
    <xf numFmtId="0" fontId="5" fillId="0" borderId="1" xfId="0" applyFont="1" applyFill="1" applyBorder="1"/>
    <xf numFmtId="191" fontId="5" fillId="0" borderId="20" xfId="1" applyNumberFormat="1" applyFont="1" applyBorder="1"/>
    <xf numFmtId="10" fontId="5" fillId="0" borderId="20" xfId="2" applyNumberFormat="1" applyFont="1" applyBorder="1"/>
    <xf numFmtId="0" fontId="5" fillId="2" borderId="4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187" fontId="5" fillId="0" borderId="0" xfId="1" applyNumberFormat="1" applyFont="1" applyBorder="1"/>
    <xf numFmtId="188" fontId="5" fillId="0" borderId="0" xfId="0" applyNumberFormat="1" applyFont="1" applyBorder="1"/>
    <xf numFmtId="190" fontId="5" fillId="0" borderId="15" xfId="0" applyNumberFormat="1" applyFont="1" applyBorder="1"/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43" fontId="5" fillId="0" borderId="0" xfId="1" applyFont="1" applyBorder="1"/>
    <xf numFmtId="0" fontId="5" fillId="0" borderId="24" xfId="0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189" fontId="5" fillId="0" borderId="0" xfId="1" applyNumberFormat="1" applyFont="1" applyBorder="1"/>
    <xf numFmtId="0" fontId="5" fillId="2" borderId="1" xfId="0" applyFont="1" applyFill="1" applyBorder="1"/>
    <xf numFmtId="9" fontId="5" fillId="2" borderId="2" xfId="2" applyFont="1" applyFill="1" applyBorder="1" applyAlignment="1">
      <alignment horizontal="right"/>
    </xf>
    <xf numFmtId="187" fontId="5" fillId="0" borderId="2" xfId="1" applyNumberFormat="1" applyFont="1" applyBorder="1"/>
    <xf numFmtId="190" fontId="5" fillId="0" borderId="16" xfId="1" applyNumberFormat="1" applyFont="1" applyBorder="1"/>
    <xf numFmtId="191" fontId="5" fillId="0" borderId="3" xfId="1" applyNumberFormat="1" applyFont="1" applyBorder="1"/>
    <xf numFmtId="0" fontId="5" fillId="0" borderId="19" xfId="0" applyFont="1" applyBorder="1"/>
    <xf numFmtId="9" fontId="5" fillId="0" borderId="18" xfId="0" applyNumberFormat="1" applyFont="1" applyBorder="1"/>
    <xf numFmtId="187" fontId="5" fillId="0" borderId="18" xfId="1" applyNumberFormat="1" applyFont="1" applyBorder="1"/>
    <xf numFmtId="0" fontId="5" fillId="0" borderId="18" xfId="0" applyFont="1" applyBorder="1"/>
    <xf numFmtId="0" fontId="5" fillId="4" borderId="15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190" fontId="5" fillId="4" borderId="9" xfId="1" applyNumberFormat="1" applyFont="1" applyFill="1" applyBorder="1"/>
    <xf numFmtId="191" fontId="5" fillId="4" borderId="9" xfId="1" applyNumberFormat="1" applyFont="1" applyFill="1" applyBorder="1"/>
    <xf numFmtId="10" fontId="5" fillId="4" borderId="9" xfId="2" applyNumberFormat="1" applyFont="1" applyFill="1" applyBorder="1"/>
    <xf numFmtId="0" fontId="5" fillId="0" borderId="12" xfId="0" applyFont="1" applyFill="1" applyBorder="1"/>
    <xf numFmtId="9" fontId="5" fillId="0" borderId="17" xfId="2" applyNumberFormat="1" applyFont="1" applyFill="1" applyBorder="1"/>
    <xf numFmtId="9" fontId="5" fillId="0" borderId="17" xfId="2" applyFont="1" applyFill="1" applyBorder="1"/>
    <xf numFmtId="0" fontId="5" fillId="0" borderId="17" xfId="0" applyFont="1" applyFill="1" applyBorder="1"/>
    <xf numFmtId="0" fontId="5" fillId="0" borderId="12" xfId="0" applyFont="1" applyBorder="1"/>
    <xf numFmtId="9" fontId="5" fillId="0" borderId="17" xfId="2" applyFont="1" applyBorder="1" applyAlignment="1">
      <alignment horizontal="right"/>
    </xf>
    <xf numFmtId="187" fontId="5" fillId="0" borderId="17" xfId="1" applyNumberFormat="1" applyFont="1" applyBorder="1"/>
    <xf numFmtId="0" fontId="5" fillId="0" borderId="17" xfId="0" applyFont="1" applyBorder="1"/>
    <xf numFmtId="9" fontId="5" fillId="0" borderId="2" xfId="2" applyNumberFormat="1" applyFont="1" applyFill="1" applyBorder="1"/>
    <xf numFmtId="9" fontId="5" fillId="0" borderId="2" xfId="2" applyFont="1" applyFill="1" applyBorder="1"/>
    <xf numFmtId="0" fontId="5" fillId="0" borderId="2" xfId="0" applyFont="1" applyFill="1" applyBorder="1"/>
    <xf numFmtId="190" fontId="5" fillId="0" borderId="20" xfId="1" applyNumberFormat="1" applyFont="1" applyBorder="1"/>
    <xf numFmtId="0" fontId="5" fillId="4" borderId="1" xfId="0" applyFont="1" applyFill="1" applyBorder="1"/>
    <xf numFmtId="0" fontId="5" fillId="4" borderId="2" xfId="0" applyFont="1" applyFill="1" applyBorder="1"/>
    <xf numFmtId="187" fontId="5" fillId="4" borderId="2" xfId="1" applyNumberFormat="1" applyFont="1" applyFill="1" applyBorder="1"/>
    <xf numFmtId="192" fontId="5" fillId="4" borderId="20" xfId="1" applyNumberFormat="1" applyFont="1" applyFill="1" applyBorder="1"/>
    <xf numFmtId="191" fontId="5" fillId="4" borderId="20" xfId="1" applyNumberFormat="1" applyFont="1" applyFill="1" applyBorder="1"/>
    <xf numFmtId="10" fontId="5" fillId="4" borderId="20" xfId="2" applyNumberFormat="1" applyFont="1" applyFill="1" applyBorder="1"/>
    <xf numFmtId="43" fontId="5" fillId="0" borderId="17" xfId="1" applyFont="1" applyBorder="1"/>
    <xf numFmtId="43" fontId="5" fillId="0" borderId="10" xfId="1" applyFont="1" applyBorder="1"/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93" fontId="5" fillId="0" borderId="21" xfId="1" applyNumberFormat="1" applyFont="1" applyFill="1" applyBorder="1" applyAlignment="1">
      <alignment horizontal="center"/>
    </xf>
    <xf numFmtId="43" fontId="5" fillId="0" borderId="22" xfId="1" applyFont="1" applyFill="1" applyBorder="1" applyAlignment="1">
      <alignment horizontal="center"/>
    </xf>
    <xf numFmtId="43" fontId="5" fillId="0" borderId="23" xfId="1" applyFont="1" applyFill="1" applyBorder="1" applyAlignment="1">
      <alignment horizontal="center"/>
    </xf>
    <xf numFmtId="187" fontId="5" fillId="0" borderId="7" xfId="1" applyNumberFormat="1" applyFont="1" applyBorder="1"/>
    <xf numFmtId="43" fontId="5" fillId="0" borderId="7" xfId="1" applyFont="1" applyBorder="1"/>
  </cellXfs>
  <cellStyles count="5">
    <cellStyle name="Comma" xfId="1" builtinId="3"/>
    <cellStyle name="Normal" xfId="0" builtinId="0"/>
    <cellStyle name="Percent" xfId="2" builtinId="5"/>
    <cellStyle name="เครื่องหมายจุลภาค_Homebrand 21-06-06" xfId="3"/>
    <cellStyle name="ปกติ_Guidepet" xfId="4"/>
  </cellStyles>
  <dxfs count="0"/>
  <tableStyles count="0" defaultTableStyle="TableStyleMedium9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7030A0"/>
    <pageSetUpPr fitToPage="1"/>
  </sheetPr>
  <dimension ref="A1:K63"/>
  <sheetViews>
    <sheetView topLeftCell="A10" zoomScale="96" zoomScaleNormal="96" zoomScaleSheetLayoutView="85" workbookViewId="0">
      <selection activeCell="C22" sqref="C22"/>
    </sheetView>
  </sheetViews>
  <sheetFormatPr defaultRowHeight="21" x14ac:dyDescent="0.45"/>
  <cols>
    <col min="1" max="1" width="50.42578125" style="8" customWidth="1"/>
    <col min="2" max="3" width="17.7109375" style="8" customWidth="1"/>
    <col min="4" max="4" width="16" style="89" customWidth="1"/>
    <col min="5" max="5" width="11.85546875" style="8" customWidth="1"/>
    <col min="6" max="6" width="14.42578125" style="8" customWidth="1"/>
    <col min="7" max="7" width="16.140625" style="8" customWidth="1"/>
    <col min="8" max="8" width="21.5703125" style="7" customWidth="1"/>
    <col min="9" max="9" width="20.42578125" style="7" customWidth="1"/>
    <col min="10" max="16384" width="9.140625" style="8"/>
  </cols>
  <sheetData>
    <row r="1" spans="1:11" x14ac:dyDescent="0.45">
      <c r="A1" s="370" t="s">
        <v>215</v>
      </c>
      <c r="B1" s="370"/>
      <c r="C1" s="370"/>
      <c r="D1" s="370"/>
      <c r="E1" s="370"/>
      <c r="F1" s="370"/>
      <c r="G1" s="370"/>
      <c r="H1" s="371" t="s">
        <v>50</v>
      </c>
      <c r="I1" s="372" t="s">
        <v>48</v>
      </c>
    </row>
    <row r="2" spans="1:11" x14ac:dyDescent="0.45">
      <c r="A2" s="373"/>
      <c r="H2" s="374" t="s">
        <v>0</v>
      </c>
      <c r="I2" s="375" t="s">
        <v>1</v>
      </c>
    </row>
    <row r="3" spans="1:11" x14ac:dyDescent="0.45">
      <c r="A3" s="370" t="s">
        <v>214</v>
      </c>
      <c r="B3" s="370"/>
      <c r="C3" s="370"/>
      <c r="D3" s="370"/>
      <c r="E3" s="370"/>
      <c r="F3" s="370"/>
      <c r="G3" s="370"/>
      <c r="H3" s="370"/>
      <c r="I3" s="370"/>
    </row>
    <row r="4" spans="1:11" x14ac:dyDescent="0.45">
      <c r="A4" s="376" t="s">
        <v>2</v>
      </c>
      <c r="B4" s="377" t="s">
        <v>220</v>
      </c>
      <c r="C4" s="377"/>
      <c r="D4" s="377"/>
      <c r="E4" s="377"/>
      <c r="F4" s="377"/>
      <c r="G4" s="376" t="s">
        <v>3</v>
      </c>
      <c r="H4" s="378">
        <v>42720.6389494213</v>
      </c>
      <c r="I4" s="379"/>
    </row>
    <row r="5" spans="1:11" x14ac:dyDescent="0.45">
      <c r="A5" s="380" t="s">
        <v>212</v>
      </c>
      <c r="B5" s="381" t="s">
        <v>258</v>
      </c>
      <c r="C5" s="381"/>
      <c r="D5" s="381"/>
      <c r="E5" s="381"/>
      <c r="F5" s="382"/>
      <c r="G5" s="380" t="s">
        <v>4</v>
      </c>
      <c r="H5" s="381" t="s">
        <v>213</v>
      </c>
      <c r="I5" s="383"/>
    </row>
    <row r="6" spans="1:11" x14ac:dyDescent="0.45">
      <c r="A6" s="380" t="s">
        <v>6</v>
      </c>
      <c r="B6" s="381"/>
      <c r="C6" s="381"/>
      <c r="D6" s="8"/>
      <c r="E6" s="381"/>
      <c r="F6" s="384"/>
      <c r="G6" s="380" t="s">
        <v>7</v>
      </c>
      <c r="H6" s="381" t="s">
        <v>218</v>
      </c>
      <c r="I6" s="383"/>
    </row>
    <row r="7" spans="1:11" x14ac:dyDescent="0.45">
      <c r="A7" s="380" t="s">
        <v>8</v>
      </c>
      <c r="B7" s="381" t="s">
        <v>251</v>
      </c>
      <c r="C7" s="381"/>
      <c r="D7" s="385"/>
      <c r="E7" s="381"/>
      <c r="F7" s="384"/>
      <c r="G7" s="380" t="s">
        <v>9</v>
      </c>
      <c r="H7" s="381" t="s">
        <v>216</v>
      </c>
      <c r="I7" s="383"/>
    </row>
    <row r="8" spans="1:11" x14ac:dyDescent="0.45">
      <c r="A8" s="380" t="s">
        <v>10</v>
      </c>
      <c r="B8" s="386">
        <v>130</v>
      </c>
      <c r="C8" s="386"/>
      <c r="D8" s="385"/>
      <c r="E8" s="381"/>
      <c r="F8" s="384"/>
      <c r="G8" s="380" t="s">
        <v>193</v>
      </c>
      <c r="H8" s="387"/>
      <c r="I8" s="383"/>
    </row>
    <row r="9" spans="1:11" x14ac:dyDescent="0.45">
      <c r="A9" s="380" t="s">
        <v>11</v>
      </c>
      <c r="B9" s="388" t="s">
        <v>45</v>
      </c>
      <c r="C9" s="388"/>
      <c r="D9" s="381"/>
      <c r="E9" s="381"/>
      <c r="F9" s="384"/>
      <c r="G9" s="380" t="s">
        <v>12</v>
      </c>
      <c r="H9" s="381" t="s">
        <v>219</v>
      </c>
      <c r="I9" s="383"/>
    </row>
    <row r="10" spans="1:11" x14ac:dyDescent="0.45">
      <c r="A10" s="380" t="s">
        <v>13</v>
      </c>
      <c r="B10" s="389">
        <v>24</v>
      </c>
      <c r="C10" s="389"/>
      <c r="D10" s="381"/>
      <c r="E10" s="381"/>
      <c r="F10" s="384"/>
      <c r="G10" s="380" t="s">
        <v>14</v>
      </c>
      <c r="H10" s="382"/>
      <c r="I10" s="383"/>
    </row>
    <row r="11" spans="1:11" x14ac:dyDescent="0.45">
      <c r="A11" s="390" t="s">
        <v>15</v>
      </c>
      <c r="B11" s="391"/>
      <c r="C11" s="391"/>
      <c r="D11" s="392" t="s">
        <v>16</v>
      </c>
      <c r="E11" s="393"/>
      <c r="F11" s="394" t="s">
        <v>17</v>
      </c>
      <c r="G11" s="395" t="s">
        <v>18</v>
      </c>
      <c r="H11" s="396">
        <v>35</v>
      </c>
      <c r="I11" s="397" t="s">
        <v>19</v>
      </c>
    </row>
    <row r="12" spans="1:11" x14ac:dyDescent="0.45">
      <c r="A12" s="398" t="s">
        <v>20</v>
      </c>
      <c r="B12" s="399" t="s">
        <v>55</v>
      </c>
      <c r="C12" s="400" t="s">
        <v>24</v>
      </c>
      <c r="D12" s="401" t="s">
        <v>21</v>
      </c>
      <c r="E12" s="400" t="s">
        <v>22</v>
      </c>
      <c r="F12" s="402" t="s">
        <v>23</v>
      </c>
      <c r="G12" s="403" t="s">
        <v>25</v>
      </c>
      <c r="H12" s="404"/>
      <c r="I12" s="405"/>
    </row>
    <row r="13" spans="1:11" x14ac:dyDescent="0.45">
      <c r="A13" s="406"/>
      <c r="B13" s="407"/>
      <c r="C13" s="400" t="s">
        <v>28</v>
      </c>
      <c r="D13" s="401" t="s">
        <v>26</v>
      </c>
      <c r="E13" s="400" t="s">
        <v>27</v>
      </c>
      <c r="F13" s="402"/>
      <c r="G13" s="408" t="s">
        <v>29</v>
      </c>
      <c r="H13" s="409" t="s">
        <v>30</v>
      </c>
      <c r="I13" s="410" t="s">
        <v>31</v>
      </c>
    </row>
    <row r="14" spans="1:11" x14ac:dyDescent="0.45">
      <c r="A14" s="411" t="s">
        <v>32</v>
      </c>
      <c r="B14" s="412"/>
      <c r="C14" s="413"/>
      <c r="D14" s="414"/>
      <c r="E14" s="413"/>
      <c r="F14" s="415"/>
      <c r="G14" s="416"/>
      <c r="H14" s="415"/>
      <c r="I14" s="417"/>
    </row>
    <row r="15" spans="1:11" x14ac:dyDescent="0.45">
      <c r="A15" s="418" t="s">
        <v>248</v>
      </c>
      <c r="B15" s="419"/>
      <c r="C15" s="415">
        <v>45</v>
      </c>
      <c r="D15" s="414">
        <v>32</v>
      </c>
      <c r="E15" s="420">
        <v>98</v>
      </c>
      <c r="F15" s="414">
        <f>+D15/E15%*$B$10/1000</f>
        <v>0.78367346938775517</v>
      </c>
      <c r="G15" s="421">
        <f>F15*C15/0.95</f>
        <v>37.121374865735774</v>
      </c>
      <c r="H15" s="422">
        <f>G15/$H$11</f>
        <v>1.0606107104495937</v>
      </c>
      <c r="I15" s="423">
        <f ca="1">G15/$G$52</f>
        <v>0.12105113438456297</v>
      </c>
      <c r="J15" s="424"/>
      <c r="K15" s="424"/>
    </row>
    <row r="16" spans="1:11" x14ac:dyDescent="0.45">
      <c r="A16" s="418" t="s">
        <v>249</v>
      </c>
      <c r="B16" s="425"/>
      <c r="C16" s="415">
        <v>62.38</v>
      </c>
      <c r="D16" s="414">
        <v>32</v>
      </c>
      <c r="E16" s="420">
        <v>98</v>
      </c>
      <c r="F16" s="414">
        <f>+D16/E16%*$B$10/1000</f>
        <v>0.78367346938775517</v>
      </c>
      <c r="G16" s="421">
        <f>F16*C16/0.95</f>
        <v>51.458474758324392</v>
      </c>
      <c r="H16" s="422">
        <f>G16/$H$11</f>
        <v>1.4702421359521256</v>
      </c>
      <c r="I16" s="423">
        <f ca="1">G16/$G$52</f>
        <v>0.16780377250908973</v>
      </c>
      <c r="J16" s="424"/>
      <c r="K16" s="424"/>
    </row>
    <row r="17" spans="1:11" ht="21.75" thickBot="1" x14ac:dyDescent="0.5">
      <c r="A17" s="418"/>
      <c r="B17" s="419"/>
      <c r="C17" s="415"/>
      <c r="D17" s="414"/>
      <c r="E17" s="420"/>
      <c r="F17" s="414"/>
      <c r="G17" s="421"/>
      <c r="H17" s="422"/>
      <c r="I17" s="423"/>
      <c r="J17" s="424"/>
      <c r="K17" s="424"/>
    </row>
    <row r="18" spans="1:11" ht="22.5" thickTop="1" thickBot="1" x14ac:dyDescent="0.5">
      <c r="A18" s="426" t="s">
        <v>33</v>
      </c>
      <c r="B18" s="427"/>
      <c r="C18" s="427"/>
      <c r="D18" s="427"/>
      <c r="E18" s="427"/>
      <c r="F18" s="427"/>
      <c r="G18" s="428">
        <f>SUM(G15:G17)</f>
        <v>88.579849624060159</v>
      </c>
      <c r="H18" s="429">
        <f>SUM(H15:H17)</f>
        <v>2.5308528464017193</v>
      </c>
      <c r="I18" s="430">
        <f ca="1">G18/$G$52</f>
        <v>0.28885490689365267</v>
      </c>
      <c r="J18" s="424"/>
      <c r="K18" s="424"/>
    </row>
    <row r="19" spans="1:11" ht="21.75" thickTop="1" x14ac:dyDescent="0.45">
      <c r="A19" s="395" t="s">
        <v>34</v>
      </c>
      <c r="B19" s="431"/>
      <c r="C19" s="431"/>
      <c r="D19" s="432"/>
      <c r="E19" s="433"/>
      <c r="F19" s="434"/>
      <c r="G19" s="435"/>
      <c r="H19" s="436"/>
      <c r="I19" s="437"/>
      <c r="J19" s="424"/>
      <c r="K19" s="424"/>
    </row>
    <row r="20" spans="1:11" x14ac:dyDescent="0.45">
      <c r="A20" s="438" t="s">
        <v>211</v>
      </c>
      <c r="B20" s="439"/>
      <c r="C20" s="439"/>
      <c r="D20" s="414"/>
      <c r="E20" s="420"/>
      <c r="F20" s="414"/>
      <c r="G20" s="421"/>
      <c r="H20" s="422"/>
      <c r="I20" s="423"/>
      <c r="J20" s="424"/>
      <c r="K20" s="424"/>
    </row>
    <row r="21" spans="1:11" x14ac:dyDescent="0.45">
      <c r="A21" s="440" t="s">
        <v>250</v>
      </c>
      <c r="B21" s="425"/>
      <c r="C21" s="415">
        <v>250</v>
      </c>
      <c r="D21" s="414">
        <v>1.9</v>
      </c>
      <c r="E21" s="441">
        <v>100</v>
      </c>
      <c r="F21" s="414">
        <f t="shared" ref="F21:F25" si="0">+D21/E21%*$B$10/1000</f>
        <v>4.5599999999999995E-2</v>
      </c>
      <c r="G21" s="421">
        <f>F21*C21</f>
        <v>11.399999999999999</v>
      </c>
      <c r="H21" s="422">
        <f t="shared" ref="H21:H25" si="1">G21/$H$11</f>
        <v>0.32571428571428568</v>
      </c>
      <c r="I21" s="423">
        <f ca="1">G21/$G$52</f>
        <v>3.7174887432787039E-2</v>
      </c>
      <c r="J21" s="424"/>
      <c r="K21" s="424"/>
    </row>
    <row r="22" spans="1:11" x14ac:dyDescent="0.45">
      <c r="A22" s="442" t="s">
        <v>238</v>
      </c>
      <c r="B22" s="425">
        <v>4400004</v>
      </c>
      <c r="C22" s="415">
        <v>24.386250000000004</v>
      </c>
      <c r="D22" s="414">
        <v>1.2</v>
      </c>
      <c r="E22" s="441">
        <v>100</v>
      </c>
      <c r="F22" s="414">
        <f t="shared" si="0"/>
        <v>2.8799999999999996E-2</v>
      </c>
      <c r="G22" s="421">
        <f t="shared" ref="G22:G25" si="2">(F22*C22)</f>
        <v>0.70232400000000006</v>
      </c>
      <c r="H22" s="422">
        <f t="shared" si="1"/>
        <v>2.0066400000000002E-2</v>
      </c>
      <c r="I22" s="423">
        <f ca="1">G22/$G$52</f>
        <v>2.2902469860828713E-3</v>
      </c>
      <c r="J22" s="424"/>
      <c r="K22" s="424"/>
    </row>
    <row r="23" spans="1:11" x14ac:dyDescent="0.45">
      <c r="A23" s="442" t="s">
        <v>252</v>
      </c>
      <c r="B23" s="425">
        <v>4100005</v>
      </c>
      <c r="C23" s="415">
        <v>64.690606653749995</v>
      </c>
      <c r="D23" s="414">
        <v>0.5</v>
      </c>
      <c r="E23" s="441">
        <v>100</v>
      </c>
      <c r="F23" s="414">
        <f t="shared" si="0"/>
        <v>1.2E-2</v>
      </c>
      <c r="G23" s="421">
        <f t="shared" si="2"/>
        <v>0.77628727984500001</v>
      </c>
      <c r="H23" s="422">
        <f t="shared" si="1"/>
        <v>2.2179636567000002E-2</v>
      </c>
      <c r="I23" s="423">
        <f ca="1">G23/$G$52</f>
        <v>2.5314379161177486E-3</v>
      </c>
      <c r="J23" s="424"/>
      <c r="K23" s="424"/>
    </row>
    <row r="24" spans="1:11" x14ac:dyDescent="0.45">
      <c r="A24" s="442" t="s">
        <v>240</v>
      </c>
      <c r="B24" s="425">
        <v>4100095</v>
      </c>
      <c r="C24" s="415">
        <v>56.7</v>
      </c>
      <c r="D24" s="414">
        <v>0.05</v>
      </c>
      <c r="E24" s="441">
        <v>100</v>
      </c>
      <c r="F24" s="414">
        <f t="shared" si="0"/>
        <v>1.2000000000000001E-3</v>
      </c>
      <c r="G24" s="421">
        <f t="shared" si="2"/>
        <v>6.8040000000000003E-2</v>
      </c>
      <c r="H24" s="422">
        <f t="shared" si="1"/>
        <v>1.9440000000000002E-3</v>
      </c>
      <c r="I24" s="423">
        <f ca="1">G24/$G$52</f>
        <v>2.2187538078305533E-4</v>
      </c>
      <c r="J24" s="424"/>
      <c r="K24" s="424"/>
    </row>
    <row r="25" spans="1:11" x14ac:dyDescent="0.45">
      <c r="A25" s="442" t="s">
        <v>56</v>
      </c>
      <c r="B25" s="425"/>
      <c r="C25" s="415">
        <v>0</v>
      </c>
      <c r="D25" s="414">
        <v>67.349999999999994</v>
      </c>
      <c r="E25" s="441">
        <v>100</v>
      </c>
      <c r="F25" s="414">
        <f t="shared" si="0"/>
        <v>1.6163999999999998</v>
      </c>
      <c r="G25" s="421">
        <f t="shared" si="2"/>
        <v>0</v>
      </c>
      <c r="H25" s="422">
        <f t="shared" si="1"/>
        <v>0</v>
      </c>
      <c r="I25" s="423">
        <f ca="1">G25/$G$52</f>
        <v>0</v>
      </c>
      <c r="J25" s="424"/>
      <c r="K25" s="424"/>
    </row>
    <row r="26" spans="1:11" ht="21.75" thickBot="1" x14ac:dyDescent="0.5">
      <c r="A26" s="443"/>
      <c r="B26" s="444"/>
      <c r="C26" s="445"/>
      <c r="D26" s="446"/>
      <c r="E26" s="447"/>
      <c r="F26" s="446"/>
      <c r="G26" s="421"/>
      <c r="H26" s="448"/>
      <c r="I26" s="449"/>
      <c r="J26" s="424"/>
      <c r="K26" s="424"/>
    </row>
    <row r="27" spans="1:11" ht="22.5" thickTop="1" thickBot="1" x14ac:dyDescent="0.5">
      <c r="A27" s="426" t="s">
        <v>35</v>
      </c>
      <c r="B27" s="427"/>
      <c r="C27" s="427"/>
      <c r="D27" s="427"/>
      <c r="E27" s="427"/>
      <c r="F27" s="427"/>
      <c r="G27" s="428">
        <f>SUM(G20:G26)</f>
        <v>12.946651279845</v>
      </c>
      <c r="H27" s="429">
        <f>SUM(H20:H26)</f>
        <v>0.36990432228128567</v>
      </c>
      <c r="I27" s="430">
        <f ca="1">G27/$G$52</f>
        <v>4.221844771577072E-2</v>
      </c>
      <c r="J27" s="424"/>
      <c r="K27" s="424"/>
    </row>
    <row r="28" spans="1:11" ht="21.75" thickTop="1" x14ac:dyDescent="0.45">
      <c r="A28" s="450" t="s">
        <v>201</v>
      </c>
      <c r="B28" s="451"/>
      <c r="C28" s="451"/>
      <c r="D28" s="452"/>
      <c r="E28" s="381"/>
      <c r="F28" s="453"/>
      <c r="G28" s="454"/>
      <c r="H28" s="436"/>
      <c r="I28" s="423"/>
      <c r="J28" s="424"/>
      <c r="K28" s="424"/>
    </row>
    <row r="29" spans="1:11" x14ac:dyDescent="0.45">
      <c r="A29" s="455" t="s">
        <v>254</v>
      </c>
      <c r="B29" s="456" t="s">
        <v>256</v>
      </c>
      <c r="C29" s="457">
        <v>1.911</v>
      </c>
      <c r="D29" s="452"/>
      <c r="E29" s="381"/>
      <c r="F29" s="453">
        <f>$B$10</f>
        <v>24</v>
      </c>
      <c r="G29" s="421">
        <f>F29*C29</f>
        <v>45.864000000000004</v>
      </c>
      <c r="H29" s="422">
        <f>G29/$H$11</f>
        <v>1.3104000000000002</v>
      </c>
      <c r="I29" s="423">
        <f ca="1">G29/$G$52</f>
        <v>0.14956044186117065</v>
      </c>
      <c r="J29" s="424"/>
      <c r="K29" s="424"/>
    </row>
    <row r="30" spans="1:11" x14ac:dyDescent="0.45">
      <c r="A30" s="384"/>
      <c r="B30" s="457"/>
      <c r="C30" s="457"/>
      <c r="D30" s="452"/>
      <c r="E30" s="381"/>
      <c r="F30" s="453"/>
      <c r="G30" s="421"/>
      <c r="H30" s="422"/>
      <c r="I30" s="423"/>
      <c r="J30" s="424"/>
      <c r="K30" s="424"/>
    </row>
    <row r="31" spans="1:11" ht="21.75" thickBot="1" x14ac:dyDescent="0.5">
      <c r="A31" s="455"/>
      <c r="B31" s="384"/>
      <c r="C31" s="457"/>
      <c r="D31" s="452"/>
      <c r="E31" s="381"/>
      <c r="F31" s="453"/>
      <c r="G31" s="421"/>
      <c r="H31" s="422"/>
      <c r="I31" s="423"/>
      <c r="J31" s="424"/>
      <c r="K31" s="424"/>
    </row>
    <row r="32" spans="1:11" ht="22.5" thickTop="1" thickBot="1" x14ac:dyDescent="0.5">
      <c r="A32" s="458" t="s">
        <v>203</v>
      </c>
      <c r="B32" s="459"/>
      <c r="C32" s="459"/>
      <c r="D32" s="459"/>
      <c r="E32" s="459"/>
      <c r="F32" s="459"/>
      <c r="G32" s="428">
        <f>SUM(G29:G31)</f>
        <v>45.864000000000004</v>
      </c>
      <c r="H32" s="429">
        <f>SUM(H29:H31)</f>
        <v>1.3104000000000002</v>
      </c>
      <c r="I32" s="430">
        <f ca="1">G32/$G$52</f>
        <v>0.14956044186117065</v>
      </c>
    </row>
    <row r="33" spans="1:11" ht="21.75" thickTop="1" x14ac:dyDescent="0.45">
      <c r="A33" s="450" t="s">
        <v>202</v>
      </c>
      <c r="B33" s="451"/>
      <c r="C33" s="451"/>
      <c r="D33" s="452"/>
      <c r="E33" s="381"/>
      <c r="F33" s="453"/>
      <c r="G33" s="454"/>
      <c r="H33" s="436"/>
      <c r="I33" s="423"/>
      <c r="J33" s="424"/>
      <c r="K33" s="424"/>
    </row>
    <row r="34" spans="1:11" x14ac:dyDescent="0.45">
      <c r="A34" s="455" t="s">
        <v>257</v>
      </c>
      <c r="B34" s="384"/>
      <c r="C34" s="457">
        <v>3.73</v>
      </c>
      <c r="D34" s="452"/>
      <c r="E34" s="381"/>
      <c r="F34" s="453">
        <v>2</v>
      </c>
      <c r="G34" s="421">
        <f>F34*C34</f>
        <v>7.46</v>
      </c>
      <c r="H34" s="422">
        <f>G34/$H$11</f>
        <v>0.21314285714285713</v>
      </c>
      <c r="I34" s="423">
        <f ca="1">G34/$G$52</f>
        <v>2.432672458320977E-2</v>
      </c>
      <c r="J34" s="424"/>
      <c r="K34" s="424"/>
    </row>
    <row r="35" spans="1:11" x14ac:dyDescent="0.45">
      <c r="A35" s="455" t="s">
        <v>255</v>
      </c>
      <c r="B35" s="384"/>
      <c r="C35" s="460">
        <v>4.62</v>
      </c>
      <c r="D35" s="452"/>
      <c r="E35" s="381"/>
      <c r="F35" s="453">
        <v>1</v>
      </c>
      <c r="G35" s="421">
        <f>F35*C35</f>
        <v>4.62</v>
      </c>
      <c r="H35" s="422">
        <f>G35/$H$11</f>
        <v>0.13200000000000001</v>
      </c>
      <c r="I35" s="423">
        <f ca="1">G35/$G$52</f>
        <v>1.5065612275392645E-2</v>
      </c>
      <c r="J35" s="424"/>
      <c r="K35" s="424"/>
    </row>
    <row r="36" spans="1:11" x14ac:dyDescent="0.45">
      <c r="A36" s="455"/>
      <c r="B36" s="384"/>
      <c r="C36" s="457"/>
      <c r="D36" s="452"/>
      <c r="E36" s="381"/>
      <c r="F36" s="453"/>
      <c r="G36" s="421"/>
      <c r="H36" s="422"/>
      <c r="I36" s="423"/>
      <c r="J36" s="424"/>
      <c r="K36" s="424"/>
    </row>
    <row r="37" spans="1:11" ht="21.75" thickBot="1" x14ac:dyDescent="0.5">
      <c r="A37" s="455"/>
      <c r="B37" s="384"/>
      <c r="C37" s="457"/>
      <c r="D37" s="452"/>
      <c r="E37" s="381"/>
      <c r="F37" s="453"/>
      <c r="G37" s="421"/>
      <c r="H37" s="422"/>
      <c r="I37" s="423"/>
      <c r="J37" s="424"/>
      <c r="K37" s="424"/>
    </row>
    <row r="38" spans="1:11" ht="22.5" thickTop="1" thickBot="1" x14ac:dyDescent="0.5">
      <c r="A38" s="458" t="s">
        <v>204</v>
      </c>
      <c r="B38" s="459"/>
      <c r="C38" s="459"/>
      <c r="D38" s="459"/>
      <c r="E38" s="459"/>
      <c r="F38" s="459"/>
      <c r="G38" s="428">
        <f>SUM(G34:G37)</f>
        <v>12.08</v>
      </c>
      <c r="H38" s="429">
        <f>SUM(H34:H37)</f>
        <v>0.34514285714285714</v>
      </c>
      <c r="I38" s="430">
        <f ca="1">G38/$G$52</f>
        <v>3.9392336858602411E-2</v>
      </c>
    </row>
    <row r="39" spans="1:11" ht="21.75" thickTop="1" x14ac:dyDescent="0.45">
      <c r="A39" s="461" t="s">
        <v>205</v>
      </c>
      <c r="B39" s="462"/>
      <c r="C39" s="462"/>
      <c r="D39" s="463"/>
      <c r="E39" s="377"/>
      <c r="F39" s="377"/>
      <c r="G39" s="464"/>
      <c r="H39" s="465"/>
      <c r="I39" s="423"/>
    </row>
    <row r="40" spans="1:11" x14ac:dyDescent="0.45">
      <c r="A40" s="380" t="s">
        <v>46</v>
      </c>
      <c r="B40" s="381"/>
      <c r="C40" s="381"/>
      <c r="D40" s="452"/>
      <c r="E40" s="381"/>
      <c r="F40" s="381"/>
      <c r="G40" s="421">
        <v>117.32</v>
      </c>
      <c r="H40" s="422">
        <f>G40/$H$11</f>
        <v>3.3519999999999999</v>
      </c>
      <c r="I40" s="423">
        <f ca="1">G40/$G$52</f>
        <v>0.38257524505391016</v>
      </c>
    </row>
    <row r="41" spans="1:11" ht="21.75" thickBot="1" x14ac:dyDescent="0.5">
      <c r="A41" s="466"/>
      <c r="B41" s="467"/>
      <c r="C41" s="467"/>
      <c r="D41" s="468"/>
      <c r="E41" s="469"/>
      <c r="F41" s="469"/>
      <c r="G41" s="421"/>
      <c r="H41" s="422"/>
      <c r="I41" s="423"/>
    </row>
    <row r="42" spans="1:11" ht="22.5" thickTop="1" thickBot="1" x14ac:dyDescent="0.5">
      <c r="A42" s="458" t="s">
        <v>206</v>
      </c>
      <c r="B42" s="459"/>
      <c r="C42" s="459"/>
      <c r="D42" s="459"/>
      <c r="E42" s="459"/>
      <c r="F42" s="459"/>
      <c r="G42" s="428">
        <f>SUM(G40:G41)</f>
        <v>117.32</v>
      </c>
      <c r="H42" s="429">
        <f>SUM(H40:H41)</f>
        <v>3.3519999999999999</v>
      </c>
      <c r="I42" s="430">
        <f ca="1">G42/$G$52</f>
        <v>0.38257524505391016</v>
      </c>
    </row>
    <row r="43" spans="1:11" ht="21.75" thickTop="1" x14ac:dyDescent="0.45">
      <c r="A43" s="461" t="s">
        <v>207</v>
      </c>
      <c r="B43" s="462"/>
      <c r="C43" s="462"/>
      <c r="D43" s="463"/>
      <c r="E43" s="377"/>
      <c r="F43" s="377"/>
      <c r="G43" s="464"/>
      <c r="H43" s="465"/>
      <c r="I43" s="423"/>
    </row>
    <row r="44" spans="1:11" x14ac:dyDescent="0.45">
      <c r="A44" s="380" t="s">
        <v>253</v>
      </c>
      <c r="B44" s="381"/>
      <c r="C44" s="381">
        <v>0.35</v>
      </c>
      <c r="D44" s="452"/>
      <c r="E44" s="381"/>
      <c r="F44" s="381">
        <v>24</v>
      </c>
      <c r="G44" s="421">
        <f>F44*C44</f>
        <v>8.3999999999999986</v>
      </c>
      <c r="H44" s="422">
        <f>G44/$H$11</f>
        <v>0.23999999999999996</v>
      </c>
      <c r="I44" s="423">
        <f ca="1">G44/$G$52</f>
        <v>2.7392022318895714E-2</v>
      </c>
    </row>
    <row r="45" spans="1:11" ht="21.75" thickBot="1" x14ac:dyDescent="0.5">
      <c r="A45" s="466"/>
      <c r="B45" s="467"/>
      <c r="C45" s="467"/>
      <c r="D45" s="468"/>
      <c r="E45" s="469"/>
      <c r="F45" s="469"/>
      <c r="G45" s="421"/>
      <c r="H45" s="422"/>
      <c r="I45" s="423"/>
    </row>
    <row r="46" spans="1:11" ht="22.5" thickTop="1" thickBot="1" x14ac:dyDescent="0.5">
      <c r="A46" s="458" t="s">
        <v>208</v>
      </c>
      <c r="B46" s="459"/>
      <c r="C46" s="459"/>
      <c r="D46" s="459"/>
      <c r="E46" s="459"/>
      <c r="F46" s="459"/>
      <c r="G46" s="428">
        <f>SUM(G44:G45)</f>
        <v>8.3999999999999986</v>
      </c>
      <c r="H46" s="429">
        <f>SUM(H44:H45)</f>
        <v>0.23999999999999996</v>
      </c>
      <c r="I46" s="430">
        <f t="shared" ref="I46" ca="1" si="3">G46/$G$52</f>
        <v>2.7392022318895714E-2</v>
      </c>
    </row>
    <row r="47" spans="1:11" ht="21.75" thickTop="1" x14ac:dyDescent="0.45">
      <c r="A47" s="470" t="s">
        <v>40</v>
      </c>
      <c r="B47" s="471"/>
      <c r="C47" s="471"/>
      <c r="D47" s="471"/>
      <c r="E47" s="471"/>
      <c r="F47" s="471"/>
      <c r="G47" s="472">
        <f>SUM(G18,G27,G38,G32,G42,G46)</f>
        <v>285.1905009039051</v>
      </c>
      <c r="H47" s="473">
        <f>SUM(H18,H27,H38,H32,H42,H46)</f>
        <v>8.1483000258258631</v>
      </c>
      <c r="I47" s="474">
        <f t="shared" ref="I47:I52" ca="1" si="4">G47/$G$52</f>
        <v>0.9299934007020022</v>
      </c>
    </row>
    <row r="48" spans="1:11" x14ac:dyDescent="0.45">
      <c r="A48" s="475" t="s">
        <v>41</v>
      </c>
      <c r="B48" s="476">
        <v>0.02</v>
      </c>
      <c r="C48" s="477"/>
      <c r="D48" s="477" t="s">
        <v>210</v>
      </c>
      <c r="E48" s="478"/>
      <c r="F48" s="478"/>
      <c r="G48" s="421">
        <f>SUM(G18,G27)*B48</f>
        <v>2.0305300180781032</v>
      </c>
      <c r="H48" s="422">
        <f>G48/$H$11</f>
        <v>5.8015143373660094E-2</v>
      </c>
      <c r="I48" s="423">
        <f t="shared" ca="1" si="4"/>
        <v>6.6214670921884676E-3</v>
      </c>
    </row>
    <row r="49" spans="1:10" x14ac:dyDescent="0.45">
      <c r="A49" s="479" t="s">
        <v>41</v>
      </c>
      <c r="B49" s="480">
        <v>0.02</v>
      </c>
      <c r="C49" s="480"/>
      <c r="D49" s="481" t="s">
        <v>53</v>
      </c>
      <c r="E49" s="482"/>
      <c r="F49" s="482"/>
      <c r="G49" s="421">
        <f>SUM(G32)*B49</f>
        <v>0.9172800000000001</v>
      </c>
      <c r="H49" s="422">
        <f>G49/$H$11</f>
        <v>2.6208000000000002E-2</v>
      </c>
      <c r="I49" s="423">
        <f t="shared" ca="1" si="4"/>
        <v>2.991208837223413E-3</v>
      </c>
    </row>
    <row r="50" spans="1:10" x14ac:dyDescent="0.45">
      <c r="A50" s="479" t="s">
        <v>41</v>
      </c>
      <c r="B50" s="480">
        <v>0.01</v>
      </c>
      <c r="C50" s="480"/>
      <c r="D50" s="481" t="s">
        <v>54</v>
      </c>
      <c r="E50" s="482"/>
      <c r="F50" s="482"/>
      <c r="G50" s="421">
        <f>G38*B50</f>
        <v>0.1208</v>
      </c>
      <c r="H50" s="422">
        <f>G50/$H$11</f>
        <v>3.4514285714285714E-3</v>
      </c>
      <c r="I50" s="423">
        <f t="shared" ca="1" si="4"/>
        <v>3.9392336858602419E-4</v>
      </c>
    </row>
    <row r="51" spans="1:10" x14ac:dyDescent="0.45">
      <c r="A51" s="447" t="s">
        <v>209</v>
      </c>
      <c r="B51" s="483">
        <v>0.06</v>
      </c>
      <c r="C51" s="484"/>
      <c r="D51" s="484"/>
      <c r="E51" s="485"/>
      <c r="F51" s="485"/>
      <c r="G51" s="486">
        <f ca="1">G52*B51</f>
        <v>18.399517718424459</v>
      </c>
      <c r="H51" s="422">
        <f ca="1">G51/$H$11</f>
        <v>0.52570050624069886</v>
      </c>
      <c r="I51" s="423">
        <f t="shared" ca="1" si="4"/>
        <v>6.0000000000000005E-2</v>
      </c>
    </row>
    <row r="52" spans="1:10" x14ac:dyDescent="0.45">
      <c r="A52" s="487" t="s">
        <v>42</v>
      </c>
      <c r="B52" s="488"/>
      <c r="C52" s="488"/>
      <c r="D52" s="489"/>
      <c r="E52" s="488"/>
      <c r="F52" s="488"/>
      <c r="G52" s="490">
        <f ca="1">SUM(G47:G51)</f>
        <v>306.65862864040764</v>
      </c>
      <c r="H52" s="491">
        <f ca="1">SUM(H47:H51)</f>
        <v>8.7616751040116529</v>
      </c>
      <c r="I52" s="492">
        <f t="shared" ca="1" si="4"/>
        <v>1</v>
      </c>
    </row>
    <row r="53" spans="1:10" x14ac:dyDescent="0.45">
      <c r="A53" s="479" t="s">
        <v>43</v>
      </c>
      <c r="B53" s="482"/>
      <c r="C53" s="482"/>
      <c r="D53" s="481"/>
      <c r="E53" s="482"/>
      <c r="F53" s="482"/>
      <c r="G53" s="493"/>
      <c r="H53" s="493"/>
      <c r="I53" s="494"/>
    </row>
    <row r="54" spans="1:10" x14ac:dyDescent="0.45">
      <c r="A54" s="479"/>
      <c r="B54" s="482"/>
      <c r="C54" s="482"/>
      <c r="D54" s="481"/>
      <c r="E54" s="482"/>
      <c r="F54" s="482"/>
      <c r="G54" s="493"/>
      <c r="H54" s="493"/>
      <c r="I54" s="494"/>
    </row>
    <row r="55" spans="1:10" x14ac:dyDescent="0.45">
      <c r="A55" s="479"/>
      <c r="B55" s="482"/>
      <c r="C55" s="482"/>
      <c r="D55" s="481"/>
      <c r="E55" s="482"/>
      <c r="F55" s="482"/>
      <c r="G55" s="493"/>
      <c r="H55" s="493"/>
      <c r="I55" s="494"/>
    </row>
    <row r="56" spans="1:10" x14ac:dyDescent="0.45">
      <c r="A56" s="482"/>
      <c r="B56" s="482"/>
      <c r="C56" s="482"/>
      <c r="D56" s="481"/>
      <c r="E56" s="482"/>
      <c r="F56" s="482"/>
      <c r="G56" s="493"/>
      <c r="H56" s="493"/>
      <c r="I56" s="494"/>
    </row>
    <row r="57" spans="1:10" ht="21.75" thickBot="1" x14ac:dyDescent="0.5">
      <c r="A57" s="381"/>
      <c r="B57" s="381"/>
      <c r="C57" s="381"/>
      <c r="D57" s="452"/>
      <c r="E57" s="381"/>
      <c r="F57" s="381"/>
      <c r="G57" s="457"/>
      <c r="H57" s="457"/>
      <c r="I57" s="457"/>
    </row>
    <row r="58" spans="1:10" ht="21.75" thickBot="1" x14ac:dyDescent="0.5">
      <c r="A58" s="495" t="s">
        <v>47</v>
      </c>
      <c r="B58" s="496"/>
      <c r="C58" s="496"/>
      <c r="D58" s="496"/>
      <c r="E58" s="496"/>
      <c r="F58" s="496"/>
      <c r="G58" s="497" t="s">
        <v>217</v>
      </c>
      <c r="H58" s="498"/>
      <c r="I58" s="499"/>
    </row>
    <row r="59" spans="1:10" x14ac:dyDescent="0.45">
      <c r="A59" s="381"/>
      <c r="B59" s="381"/>
      <c r="C59" s="381"/>
      <c r="D59" s="452"/>
      <c r="E59" s="381"/>
      <c r="F59" s="381"/>
      <c r="G59" s="457"/>
      <c r="H59" s="457"/>
      <c r="I59" s="457"/>
      <c r="J59" s="7"/>
    </row>
    <row r="60" spans="1:10" x14ac:dyDescent="0.45">
      <c r="A60" s="381"/>
      <c r="B60" s="381"/>
      <c r="C60" s="381"/>
      <c r="D60" s="452"/>
      <c r="E60" s="381"/>
      <c r="F60" s="381"/>
      <c r="G60" s="457"/>
      <c r="H60" s="457"/>
      <c r="I60" s="457"/>
      <c r="J60" s="7"/>
    </row>
    <row r="61" spans="1:10" x14ac:dyDescent="0.45">
      <c r="A61" s="381"/>
      <c r="B61" s="381"/>
      <c r="C61" s="381"/>
      <c r="D61" s="452"/>
      <c r="E61" s="381"/>
      <c r="F61" s="381"/>
      <c r="G61" s="457"/>
      <c r="H61" s="457"/>
      <c r="I61" s="457"/>
    </row>
    <row r="62" spans="1:10" x14ac:dyDescent="0.45">
      <c r="A62" s="381"/>
      <c r="B62" s="381"/>
      <c r="C62" s="381"/>
      <c r="D62" s="452"/>
      <c r="E62" s="381"/>
      <c r="F62" s="381"/>
      <c r="G62" s="457"/>
      <c r="H62" s="457"/>
      <c r="I62" s="457"/>
    </row>
    <row r="63" spans="1:10" x14ac:dyDescent="0.45">
      <c r="A63" s="8" t="s">
        <v>44</v>
      </c>
      <c r="B63" s="381"/>
      <c r="C63" s="381"/>
      <c r="D63" s="500"/>
      <c r="E63" s="392"/>
      <c r="G63" s="8" t="s">
        <v>49</v>
      </c>
      <c r="H63" s="501"/>
      <c r="I63" s="501"/>
    </row>
  </sheetData>
  <mergeCells count="12">
    <mergeCell ref="A1:G1"/>
    <mergeCell ref="A58:F58"/>
    <mergeCell ref="G58:I58"/>
    <mergeCell ref="A3:I3"/>
    <mergeCell ref="G12:I12"/>
    <mergeCell ref="A47:F47"/>
    <mergeCell ref="A18:F18"/>
    <mergeCell ref="A27:F27"/>
    <mergeCell ref="A32:F32"/>
    <mergeCell ref="A42:F42"/>
    <mergeCell ref="A38:F38"/>
    <mergeCell ref="A46:F46"/>
  </mergeCells>
  <phoneticPr fontId="6" type="noConversion"/>
  <pageMargins left="0.33" right="0.19" top="0.196850393700787" bottom="0.196850393700787" header="0.511811023622047" footer="0.511811023622047"/>
  <pageSetup paperSize="9" scale="54" orientation="portrait" r:id="rId1"/>
  <headerFooter alignWithMargins="0">
    <oddFooter>&amp;R&amp;F /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7030A0"/>
    <pageSetUpPr fitToPage="1"/>
  </sheetPr>
  <dimension ref="A1:N113"/>
  <sheetViews>
    <sheetView topLeftCell="D69" zoomScale="90" zoomScaleNormal="90" workbookViewId="0">
      <selection activeCell="C80" sqref="C80"/>
    </sheetView>
  </sheetViews>
  <sheetFormatPr defaultRowHeight="21" x14ac:dyDescent="0.45"/>
  <cols>
    <col min="1" max="1" width="27.28515625" style="95" customWidth="1"/>
    <col min="2" max="3" width="17.7109375" style="95" customWidth="1"/>
    <col min="4" max="4" width="12.5703125" style="94" customWidth="1"/>
    <col min="5" max="5" width="11.85546875" style="95" customWidth="1"/>
    <col min="6" max="6" width="14.42578125" style="95" customWidth="1"/>
    <col min="7" max="7" width="16.140625" style="95" customWidth="1"/>
    <col min="8" max="8" width="21.5703125" style="97" customWidth="1"/>
    <col min="9" max="9" width="20.42578125" style="97" customWidth="1"/>
    <col min="10" max="16384" width="9.140625" style="95"/>
  </cols>
  <sheetData>
    <row r="1" spans="1:11" ht="31.5" x14ac:dyDescent="0.65">
      <c r="A1" s="116" t="s">
        <v>184</v>
      </c>
      <c r="B1" s="116"/>
      <c r="C1" s="116"/>
      <c r="D1" s="116"/>
      <c r="E1" s="116"/>
      <c r="F1" s="116"/>
      <c r="G1" s="116"/>
      <c r="H1" s="102" t="s">
        <v>50</v>
      </c>
      <c r="I1" s="115" t="s">
        <v>48</v>
      </c>
    </row>
    <row r="2" spans="1:11" ht="28.5" x14ac:dyDescent="0.45">
      <c r="A2" s="103" t="s">
        <v>51</v>
      </c>
      <c r="B2" s="96"/>
      <c r="C2" s="96"/>
      <c r="H2" s="1" t="s">
        <v>0</v>
      </c>
      <c r="I2" s="2" t="s">
        <v>1</v>
      </c>
    </row>
    <row r="3" spans="1:11" ht="26.25" x14ac:dyDescent="0.55000000000000004">
      <c r="A3" s="124" t="s">
        <v>52</v>
      </c>
      <c r="B3" s="124"/>
      <c r="C3" s="124"/>
      <c r="D3" s="124"/>
      <c r="E3" s="124"/>
      <c r="F3" s="124"/>
      <c r="G3" s="124"/>
      <c r="H3" s="124"/>
      <c r="I3" s="124"/>
    </row>
    <row r="4" spans="1:11" x14ac:dyDescent="0.45">
      <c r="A4" s="3" t="s">
        <v>2</v>
      </c>
      <c r="B4" s="4" t="s">
        <v>171</v>
      </c>
      <c r="C4" s="4"/>
      <c r="D4" s="4"/>
      <c r="E4" s="4"/>
      <c r="F4" s="4"/>
      <c r="G4" s="3" t="s">
        <v>3</v>
      </c>
      <c r="H4" s="5" t="s">
        <v>192</v>
      </c>
      <c r="I4" s="6"/>
    </row>
    <row r="5" spans="1:11" x14ac:dyDescent="0.45">
      <c r="A5" s="9" t="s">
        <v>104</v>
      </c>
      <c r="B5" s="10"/>
      <c r="C5" s="10"/>
      <c r="D5" s="10"/>
      <c r="E5" s="10"/>
      <c r="F5" s="11"/>
      <c r="G5" s="9" t="s">
        <v>4</v>
      </c>
      <c r="H5" s="10" t="s">
        <v>5</v>
      </c>
      <c r="I5" s="13"/>
    </row>
    <row r="6" spans="1:11" x14ac:dyDescent="0.45">
      <c r="A6" s="9" t="s">
        <v>6</v>
      </c>
      <c r="B6" s="111" t="s">
        <v>159</v>
      </c>
      <c r="C6" s="10"/>
      <c r="D6" s="8"/>
      <c r="E6" s="10"/>
      <c r="F6" s="14"/>
      <c r="G6" s="9" t="s">
        <v>7</v>
      </c>
      <c r="H6" s="10" t="s">
        <v>182</v>
      </c>
      <c r="I6" s="13"/>
    </row>
    <row r="7" spans="1:11" x14ac:dyDescent="0.45">
      <c r="A7" s="9" t="s">
        <v>8</v>
      </c>
      <c r="B7" s="10" t="s">
        <v>67</v>
      </c>
      <c r="C7" s="10"/>
      <c r="D7" s="15"/>
      <c r="E7" s="10"/>
      <c r="F7" s="14"/>
      <c r="G7" s="9" t="s">
        <v>9</v>
      </c>
      <c r="H7" s="10" t="s">
        <v>183</v>
      </c>
      <c r="I7" s="13"/>
    </row>
    <row r="8" spans="1:11" x14ac:dyDescent="0.45">
      <c r="A8" s="9" t="s">
        <v>10</v>
      </c>
      <c r="B8" s="16">
        <v>70</v>
      </c>
      <c r="C8" s="16"/>
      <c r="D8" s="15"/>
      <c r="E8" s="10"/>
      <c r="F8" s="14"/>
      <c r="G8" s="9" t="s">
        <v>193</v>
      </c>
      <c r="H8" s="114" t="s">
        <v>194</v>
      </c>
      <c r="I8" s="13"/>
    </row>
    <row r="9" spans="1:11" x14ac:dyDescent="0.45">
      <c r="A9" s="9" t="s">
        <v>11</v>
      </c>
      <c r="B9" s="90" t="s">
        <v>45</v>
      </c>
      <c r="C9" s="90"/>
      <c r="D9" s="10"/>
      <c r="E9" s="10"/>
      <c r="F9" s="14"/>
      <c r="G9" s="9" t="s">
        <v>12</v>
      </c>
      <c r="H9" s="10" t="s">
        <v>200</v>
      </c>
      <c r="I9" s="13"/>
    </row>
    <row r="10" spans="1:11" x14ac:dyDescent="0.45">
      <c r="A10" s="9" t="s">
        <v>13</v>
      </c>
      <c r="B10" s="17">
        <v>24</v>
      </c>
      <c r="C10" s="17"/>
      <c r="D10" s="10"/>
      <c r="E10" s="10"/>
      <c r="F10" s="14"/>
      <c r="G10" s="9" t="s">
        <v>14</v>
      </c>
      <c r="H10" s="11" t="s">
        <v>158</v>
      </c>
      <c r="I10" s="13"/>
    </row>
    <row r="11" spans="1:11" x14ac:dyDescent="0.45">
      <c r="A11" s="18" t="s">
        <v>15</v>
      </c>
      <c r="B11" s="98"/>
      <c r="C11" s="98"/>
      <c r="D11" s="19" t="s">
        <v>16</v>
      </c>
      <c r="E11" s="20"/>
      <c r="F11" s="21" t="s">
        <v>17</v>
      </c>
      <c r="G11" s="22" t="s">
        <v>18</v>
      </c>
      <c r="H11" s="23">
        <v>35</v>
      </c>
      <c r="I11" s="24" t="s">
        <v>19</v>
      </c>
    </row>
    <row r="12" spans="1:11" x14ac:dyDescent="0.45">
      <c r="A12" s="105" t="s">
        <v>20</v>
      </c>
      <c r="B12" s="110" t="s">
        <v>55</v>
      </c>
      <c r="C12" s="26" t="s">
        <v>24</v>
      </c>
      <c r="D12" s="25" t="s">
        <v>21</v>
      </c>
      <c r="E12" s="26" t="s">
        <v>22</v>
      </c>
      <c r="F12" s="27" t="s">
        <v>23</v>
      </c>
      <c r="G12" s="125" t="s">
        <v>25</v>
      </c>
      <c r="H12" s="126"/>
      <c r="I12" s="127"/>
    </row>
    <row r="13" spans="1:11" x14ac:dyDescent="0.45">
      <c r="A13" s="29"/>
      <c r="B13" s="30"/>
      <c r="C13" s="26" t="s">
        <v>28</v>
      </c>
      <c r="D13" s="25" t="s">
        <v>26</v>
      </c>
      <c r="E13" s="26" t="s">
        <v>27</v>
      </c>
      <c r="F13" s="27"/>
      <c r="G13" s="31" t="s">
        <v>29</v>
      </c>
      <c r="H13" s="28" t="s">
        <v>30</v>
      </c>
      <c r="I13" s="32" t="s">
        <v>31</v>
      </c>
    </row>
    <row r="14" spans="1:11" x14ac:dyDescent="0.45">
      <c r="A14" s="33" t="s">
        <v>32</v>
      </c>
      <c r="B14" s="34"/>
      <c r="C14" s="36"/>
      <c r="D14" s="35"/>
      <c r="E14" s="36"/>
      <c r="F14" s="37"/>
      <c r="G14" s="38"/>
      <c r="H14" s="37"/>
      <c r="I14" s="39"/>
    </row>
    <row r="15" spans="1:11" x14ac:dyDescent="0.45">
      <c r="A15" s="40" t="s">
        <v>170</v>
      </c>
      <c r="B15" s="92"/>
      <c r="C15" s="37"/>
      <c r="D15" s="35"/>
      <c r="E15" s="91"/>
      <c r="F15" s="35"/>
      <c r="G15" s="41"/>
      <c r="H15" s="42"/>
      <c r="I15" s="43"/>
    </row>
    <row r="16" spans="1:11" x14ac:dyDescent="0.45">
      <c r="A16" s="107" t="s">
        <v>105</v>
      </c>
      <c r="B16" s="106" t="s">
        <v>108</v>
      </c>
      <c r="C16" s="37">
        <v>54.420802311466552</v>
      </c>
      <c r="D16" s="35">
        <v>15.668136000000002</v>
      </c>
      <c r="E16" s="91">
        <v>85</v>
      </c>
      <c r="F16" s="35">
        <f>+D16/E16%*$B$10/1000</f>
        <v>0.44239442823529418</v>
      </c>
      <c r="G16" s="41">
        <f>F16*C16</f>
        <v>24.075459722687221</v>
      </c>
      <c r="H16" s="42">
        <f>G16/$H$11</f>
        <v>0.68787027779106347</v>
      </c>
      <c r="I16" s="43">
        <f>G16/$G$88</f>
        <v>9.1053021296150283E-2</v>
      </c>
      <c r="J16" s="109"/>
      <c r="K16" s="109"/>
    </row>
    <row r="17" spans="1:11" x14ac:dyDescent="0.45">
      <c r="A17" s="40" t="s">
        <v>149</v>
      </c>
      <c r="B17" s="106" t="s">
        <v>153</v>
      </c>
      <c r="C17" s="37">
        <v>40.14</v>
      </c>
      <c r="D17" s="35">
        <v>1.0950000000000002</v>
      </c>
      <c r="E17" s="91">
        <v>85</v>
      </c>
      <c r="F17" s="35">
        <f>+D17/E17%*$B$10/1000</f>
        <v>3.0917647058823536E-2</v>
      </c>
      <c r="G17" s="41">
        <f>F17*C17</f>
        <v>1.2410343529411767</v>
      </c>
      <c r="H17" s="42">
        <f>G17/$H$11</f>
        <v>3.5458124369747906E-2</v>
      </c>
      <c r="I17" s="43">
        <f>G17/$G$88</f>
        <v>4.6935729854879127E-3</v>
      </c>
      <c r="J17" s="109"/>
      <c r="K17" s="109"/>
    </row>
    <row r="18" spans="1:11" x14ac:dyDescent="0.45">
      <c r="A18" s="40" t="s">
        <v>142</v>
      </c>
      <c r="B18" s="106">
        <v>410703</v>
      </c>
      <c r="C18" s="37">
        <v>459.77803319999998</v>
      </c>
      <c r="D18" s="35">
        <v>5.8400000000000007E-2</v>
      </c>
      <c r="E18" s="91">
        <v>98</v>
      </c>
      <c r="F18" s="35">
        <f>+D18/E18%*$B$10/1000</f>
        <v>1.4302040816326534E-3</v>
      </c>
      <c r="G18" s="41">
        <f>F18*C18</f>
        <v>0.65757641972767356</v>
      </c>
      <c r="H18" s="42">
        <f>G18/$H$11</f>
        <v>1.878789770650496E-2</v>
      </c>
      <c r="I18" s="43">
        <f>G18/$G$88</f>
        <v>2.4869439852435414E-3</v>
      </c>
      <c r="J18" s="109"/>
      <c r="K18" s="109"/>
    </row>
    <row r="19" spans="1:11" x14ac:dyDescent="0.45">
      <c r="A19" s="40" t="s">
        <v>116</v>
      </c>
      <c r="B19" s="106" t="s">
        <v>90</v>
      </c>
      <c r="C19" s="37">
        <v>102.44500000000001</v>
      </c>
      <c r="D19" s="35">
        <v>2.1899664419000002</v>
      </c>
      <c r="E19" s="91">
        <v>55</v>
      </c>
      <c r="F19" s="35">
        <f>+D19/E19%*$B$10/1000</f>
        <v>9.5562172010181828E-2</v>
      </c>
      <c r="G19" s="41">
        <f>F19*C19</f>
        <v>9.7898667115830786</v>
      </c>
      <c r="H19" s="42">
        <f>G19/$H$11</f>
        <v>0.27971047747380223</v>
      </c>
      <c r="I19" s="43">
        <f>G19/$G$88</f>
        <v>3.702512651653541E-2</v>
      </c>
      <c r="J19" s="109"/>
      <c r="K19" s="109"/>
    </row>
    <row r="20" spans="1:11" x14ac:dyDescent="0.45">
      <c r="A20" s="40"/>
      <c r="B20" s="106"/>
      <c r="C20" s="37"/>
      <c r="D20" s="35"/>
      <c r="E20" s="91"/>
      <c r="F20" s="35"/>
      <c r="G20" s="41"/>
      <c r="H20" s="42"/>
      <c r="I20" s="43"/>
      <c r="J20" s="109"/>
      <c r="K20" s="109"/>
    </row>
    <row r="21" spans="1:11" x14ac:dyDescent="0.45">
      <c r="A21" s="40"/>
      <c r="B21" s="106"/>
      <c r="C21" s="37"/>
      <c r="D21" s="35"/>
      <c r="E21" s="91"/>
      <c r="F21" s="35"/>
      <c r="G21" s="41"/>
      <c r="H21" s="42"/>
      <c r="I21" s="43"/>
      <c r="J21" s="109"/>
      <c r="K21" s="109"/>
    </row>
    <row r="22" spans="1:11" x14ac:dyDescent="0.45">
      <c r="A22" s="40"/>
      <c r="B22" s="106"/>
      <c r="C22" s="37"/>
      <c r="D22" s="35"/>
      <c r="E22" s="91"/>
      <c r="F22" s="35"/>
      <c r="G22" s="41"/>
      <c r="H22" s="42"/>
      <c r="I22" s="43"/>
      <c r="J22" s="109"/>
      <c r="K22" s="109"/>
    </row>
    <row r="23" spans="1:11" x14ac:dyDescent="0.45">
      <c r="A23" s="40"/>
      <c r="B23" s="92"/>
      <c r="C23" s="37"/>
      <c r="D23" s="35"/>
      <c r="E23" s="91"/>
      <c r="F23" s="35"/>
      <c r="G23" s="41"/>
      <c r="H23" s="42"/>
      <c r="I23" s="43"/>
      <c r="J23" s="109"/>
      <c r="K23" s="109"/>
    </row>
    <row r="24" spans="1:11" x14ac:dyDescent="0.45">
      <c r="A24" s="40"/>
      <c r="B24" s="92"/>
      <c r="C24" s="37"/>
      <c r="D24" s="35"/>
      <c r="E24" s="91"/>
      <c r="F24" s="35"/>
      <c r="G24" s="41"/>
      <c r="H24" s="42"/>
      <c r="I24" s="43"/>
      <c r="J24" s="109"/>
      <c r="K24" s="109"/>
    </row>
    <row r="25" spans="1:11" x14ac:dyDescent="0.45">
      <c r="A25" s="40"/>
      <c r="B25" s="92"/>
      <c r="C25" s="37"/>
      <c r="D25" s="35"/>
      <c r="E25" s="91"/>
      <c r="F25" s="35"/>
      <c r="G25" s="41"/>
      <c r="H25" s="42"/>
      <c r="I25" s="43"/>
      <c r="J25" s="109"/>
      <c r="K25" s="109"/>
    </row>
    <row r="26" spans="1:11" x14ac:dyDescent="0.45">
      <c r="A26" s="40"/>
      <c r="B26" s="92"/>
      <c r="C26" s="37"/>
      <c r="D26" s="35"/>
      <c r="E26" s="91"/>
      <c r="F26" s="35"/>
      <c r="G26" s="41"/>
      <c r="H26" s="42"/>
      <c r="I26" s="43"/>
      <c r="J26" s="109"/>
      <c r="K26" s="109"/>
    </row>
    <row r="27" spans="1:11" x14ac:dyDescent="0.45">
      <c r="A27" s="40"/>
      <c r="B27" s="92"/>
      <c r="C27" s="37"/>
      <c r="D27" s="35"/>
      <c r="E27" s="91"/>
      <c r="F27" s="35"/>
      <c r="G27" s="41"/>
      <c r="H27" s="42"/>
      <c r="I27" s="43"/>
      <c r="J27" s="109"/>
      <c r="K27" s="109"/>
    </row>
    <row r="28" spans="1:11" x14ac:dyDescent="0.45">
      <c r="A28" s="40"/>
      <c r="B28" s="92"/>
      <c r="C28" s="37"/>
      <c r="D28" s="35"/>
      <c r="E28" s="91"/>
      <c r="F28" s="35"/>
      <c r="G28" s="41"/>
      <c r="H28" s="42"/>
      <c r="I28" s="43"/>
      <c r="J28" s="109"/>
      <c r="K28" s="109"/>
    </row>
    <row r="29" spans="1:11" x14ac:dyDescent="0.45">
      <c r="A29" s="40"/>
      <c r="B29" s="92"/>
      <c r="C29" s="37"/>
      <c r="D29" s="35"/>
      <c r="E29" s="91"/>
      <c r="F29" s="35"/>
      <c r="G29" s="41"/>
      <c r="H29" s="42"/>
      <c r="I29" s="43"/>
      <c r="J29" s="109"/>
      <c r="K29" s="109"/>
    </row>
    <row r="30" spans="1:11" ht="21.75" thickBot="1" x14ac:dyDescent="0.5">
      <c r="A30" s="40"/>
      <c r="B30" s="92"/>
      <c r="C30" s="37"/>
      <c r="D30" s="35"/>
      <c r="E30" s="91"/>
      <c r="F30" s="35"/>
      <c r="G30" s="41"/>
      <c r="H30" s="42"/>
      <c r="I30" s="43"/>
      <c r="J30" s="109"/>
      <c r="K30" s="109"/>
    </row>
    <row r="31" spans="1:11" ht="22.5" thickTop="1" thickBot="1" x14ac:dyDescent="0.5">
      <c r="A31" s="128" t="s">
        <v>33</v>
      </c>
      <c r="B31" s="129"/>
      <c r="C31" s="129"/>
      <c r="D31" s="129"/>
      <c r="E31" s="129"/>
      <c r="F31" s="129"/>
      <c r="G31" s="44">
        <f>SUM(G15:G30)</f>
        <v>35.763937206939147</v>
      </c>
      <c r="H31" s="45">
        <f>SUM(H15:H30)</f>
        <v>1.0218267773411185</v>
      </c>
      <c r="I31" s="46">
        <f>G31/$G$88</f>
        <v>0.13525866478341714</v>
      </c>
      <c r="J31" s="109"/>
      <c r="K31" s="109"/>
    </row>
    <row r="32" spans="1:11" ht="21.75" thickTop="1" x14ac:dyDescent="0.45">
      <c r="A32" s="22" t="s">
        <v>34</v>
      </c>
      <c r="B32" s="47"/>
      <c r="C32" s="47"/>
      <c r="D32" s="48"/>
      <c r="E32" s="49"/>
      <c r="F32" s="50"/>
      <c r="G32" s="51"/>
      <c r="H32" s="52"/>
      <c r="I32" s="53"/>
      <c r="J32" s="109"/>
      <c r="K32" s="109"/>
    </row>
    <row r="33" spans="1:11" x14ac:dyDescent="0.45">
      <c r="A33" s="99" t="s">
        <v>135</v>
      </c>
      <c r="B33" s="93"/>
      <c r="C33" s="93"/>
      <c r="D33" s="35"/>
      <c r="E33" s="91"/>
      <c r="F33" s="35"/>
      <c r="G33" s="41"/>
      <c r="H33" s="42"/>
      <c r="I33" s="43"/>
      <c r="J33" s="109"/>
      <c r="K33" s="109"/>
    </row>
    <row r="34" spans="1:11" x14ac:dyDescent="0.45">
      <c r="A34" s="108" t="s">
        <v>136</v>
      </c>
      <c r="B34" s="106">
        <v>410720</v>
      </c>
      <c r="C34" s="37">
        <v>5700.24</v>
      </c>
      <c r="D34" s="35">
        <v>2.9529960000000005E-4</v>
      </c>
      <c r="E34" s="100">
        <v>98</v>
      </c>
      <c r="F34" s="35">
        <f>+D34/E34%*$B$10/1000</f>
        <v>7.2318269387755112E-6</v>
      </c>
      <c r="G34" s="41">
        <f>(F34*C34)</f>
        <v>4.1223149189485719E-2</v>
      </c>
      <c r="H34" s="42">
        <f>G34/$H$11</f>
        <v>1.1778042625567348E-3</v>
      </c>
      <c r="I34" s="43">
        <f>G34/$G$88</f>
        <v>1.5590532119756639E-4</v>
      </c>
      <c r="J34" s="109"/>
      <c r="K34" s="109"/>
    </row>
    <row r="35" spans="1:11" x14ac:dyDescent="0.45">
      <c r="A35" s="107" t="s">
        <v>137</v>
      </c>
      <c r="B35" s="106"/>
      <c r="C35" s="37">
        <v>2.5000000000000001E-2</v>
      </c>
      <c r="D35" s="35">
        <v>0.27056825850000005</v>
      </c>
      <c r="E35" s="100">
        <v>98</v>
      </c>
      <c r="F35" s="35">
        <f>+D35/E35%*$B$10/1000</f>
        <v>6.6261614326530638E-3</v>
      </c>
      <c r="G35" s="41">
        <f>(F35*C35)</f>
        <v>1.656540358163266E-4</v>
      </c>
      <c r="H35" s="42">
        <f>G35/$H$11</f>
        <v>4.7329724518950457E-6</v>
      </c>
      <c r="I35" s="43">
        <f>G35/$G$88</f>
        <v>6.2650103569003338E-7</v>
      </c>
      <c r="J35" s="109"/>
      <c r="K35" s="109"/>
    </row>
    <row r="36" spans="1:11" x14ac:dyDescent="0.45">
      <c r="A36" s="40" t="s">
        <v>115</v>
      </c>
      <c r="B36" s="93"/>
      <c r="C36" s="93"/>
      <c r="D36" s="35"/>
      <c r="E36" s="91"/>
      <c r="F36" s="35"/>
      <c r="G36" s="41"/>
      <c r="H36" s="42"/>
      <c r="I36" s="43"/>
      <c r="J36" s="109"/>
      <c r="K36" s="109"/>
    </row>
    <row r="37" spans="1:11" x14ac:dyDescent="0.45">
      <c r="A37" s="107" t="s">
        <v>185</v>
      </c>
      <c r="B37" s="106">
        <v>410230</v>
      </c>
      <c r="C37" s="37">
        <v>266.60000000000002</v>
      </c>
      <c r="D37" s="35">
        <v>6.4240000000000022</v>
      </c>
      <c r="E37" s="100">
        <v>85</v>
      </c>
      <c r="F37" s="35">
        <f t="shared" ref="F37:F46" si="0">+D37/E37%*$B$10/1000</f>
        <v>0.18138352941176475</v>
      </c>
      <c r="G37" s="41">
        <f t="shared" ref="G37:G46" si="1">(F37*C37)</f>
        <v>48.356848941176487</v>
      </c>
      <c r="H37" s="42">
        <f t="shared" ref="H37:H46" si="2">G37/$H$11</f>
        <v>1.3816242554621854</v>
      </c>
      <c r="I37" s="43">
        <f t="shared" ref="I37:I46" si="3">G37/$G$88</f>
        <v>0.18288486480308061</v>
      </c>
      <c r="J37" s="109"/>
      <c r="K37" s="109"/>
    </row>
    <row r="38" spans="1:11" x14ac:dyDescent="0.45">
      <c r="A38" s="107" t="s">
        <v>106</v>
      </c>
      <c r="B38" s="106">
        <v>415215</v>
      </c>
      <c r="C38" s="37">
        <v>185.76</v>
      </c>
      <c r="D38" s="35">
        <v>1.4600000000000002</v>
      </c>
      <c r="E38" s="100">
        <v>85</v>
      </c>
      <c r="F38" s="35">
        <f t="shared" si="0"/>
        <v>4.1223529411764714E-2</v>
      </c>
      <c r="G38" s="41">
        <f t="shared" si="1"/>
        <v>7.657682823529413</v>
      </c>
      <c r="H38" s="42">
        <f t="shared" si="2"/>
        <v>0.2187909378151261</v>
      </c>
      <c r="I38" s="43">
        <f t="shared" si="3"/>
        <v>2.8961239587584609E-2</v>
      </c>
      <c r="J38" s="109"/>
      <c r="K38" s="109"/>
    </row>
    <row r="39" spans="1:11" x14ac:dyDescent="0.45">
      <c r="A39" s="108" t="s">
        <v>58</v>
      </c>
      <c r="B39" s="106">
        <v>413024</v>
      </c>
      <c r="C39" s="37">
        <v>23.871739130434783</v>
      </c>
      <c r="D39" s="35">
        <v>1.7520000000000002</v>
      </c>
      <c r="E39" s="100">
        <v>85</v>
      </c>
      <c r="F39" s="35">
        <f t="shared" si="0"/>
        <v>4.9468235294117653E-2</v>
      </c>
      <c r="G39" s="41">
        <f t="shared" si="1"/>
        <v>1.1808928081841434</v>
      </c>
      <c r="H39" s="42">
        <f t="shared" si="2"/>
        <v>3.3739794519546958E-2</v>
      </c>
      <c r="I39" s="43">
        <f t="shared" si="3"/>
        <v>4.4661185809356614E-3</v>
      </c>
      <c r="J39" s="109"/>
      <c r="K39" s="109"/>
    </row>
    <row r="40" spans="1:11" x14ac:dyDescent="0.45">
      <c r="A40" s="107" t="s">
        <v>75</v>
      </c>
      <c r="B40" s="106">
        <v>410108</v>
      </c>
      <c r="C40" s="37">
        <v>41</v>
      </c>
      <c r="D40" s="35">
        <v>0.43800000000000006</v>
      </c>
      <c r="E40" s="100">
        <v>85</v>
      </c>
      <c r="F40" s="35">
        <f t="shared" si="0"/>
        <v>1.2367058823529413E-2</v>
      </c>
      <c r="G40" s="41">
        <f t="shared" si="1"/>
        <v>0.50704941176470597</v>
      </c>
      <c r="H40" s="42">
        <f t="shared" si="2"/>
        <v>1.4487126050420171E-2</v>
      </c>
      <c r="I40" s="43">
        <f t="shared" si="3"/>
        <v>1.9176531380668104E-3</v>
      </c>
      <c r="J40" s="109"/>
      <c r="K40" s="109"/>
    </row>
    <row r="41" spans="1:11" x14ac:dyDescent="0.45">
      <c r="A41" s="107" t="s">
        <v>123</v>
      </c>
      <c r="B41" s="106">
        <v>410701</v>
      </c>
      <c r="C41" s="37">
        <v>130</v>
      </c>
      <c r="D41" s="35">
        <v>0.13870000000000002</v>
      </c>
      <c r="E41" s="100">
        <v>85</v>
      </c>
      <c r="F41" s="35">
        <f t="shared" si="0"/>
        <v>3.9162352941176475E-3</v>
      </c>
      <c r="G41" s="41">
        <f t="shared" si="1"/>
        <v>0.5091105882352942</v>
      </c>
      <c r="H41" s="42">
        <f t="shared" si="2"/>
        <v>1.4546016806722692E-2</v>
      </c>
      <c r="I41" s="43">
        <f t="shared" si="3"/>
        <v>1.9254484760264316E-3</v>
      </c>
      <c r="J41" s="109"/>
      <c r="K41" s="109"/>
    </row>
    <row r="42" spans="1:11" x14ac:dyDescent="0.45">
      <c r="A42" s="107" t="s">
        <v>178</v>
      </c>
      <c r="B42" s="106">
        <v>416078</v>
      </c>
      <c r="C42" s="37">
        <v>418</v>
      </c>
      <c r="D42" s="35">
        <v>3.6500000000000005E-2</v>
      </c>
      <c r="E42" s="100">
        <v>85</v>
      </c>
      <c r="F42" s="35">
        <f t="shared" si="0"/>
        <v>1.0305882352941178E-3</v>
      </c>
      <c r="G42" s="41">
        <f t="shared" si="1"/>
        <v>0.43078588235294124</v>
      </c>
      <c r="H42" s="42">
        <f t="shared" si="2"/>
        <v>1.2308168067226892E-2</v>
      </c>
      <c r="I42" s="43">
        <f t="shared" si="3"/>
        <v>1.6292256335608266E-3</v>
      </c>
      <c r="J42" s="109"/>
      <c r="K42" s="109"/>
    </row>
    <row r="43" spans="1:11" x14ac:dyDescent="0.45">
      <c r="A43" s="107" t="s">
        <v>143</v>
      </c>
      <c r="B43" s="106">
        <v>416063</v>
      </c>
      <c r="C43" s="37">
        <v>286.572</v>
      </c>
      <c r="D43" s="35">
        <v>3.6500000000000005E-2</v>
      </c>
      <c r="E43" s="100">
        <v>85</v>
      </c>
      <c r="F43" s="35">
        <f t="shared" si="0"/>
        <v>1.0305882352941178E-3</v>
      </c>
      <c r="G43" s="41">
        <f t="shared" si="1"/>
        <v>0.2953377317647059</v>
      </c>
      <c r="H43" s="42">
        <f t="shared" si="2"/>
        <v>8.4382209075630262E-3</v>
      </c>
      <c r="I43" s="43">
        <f t="shared" si="3"/>
        <v>1.1169627948822804E-3</v>
      </c>
      <c r="J43" s="109"/>
      <c r="K43" s="109"/>
    </row>
    <row r="44" spans="1:11" x14ac:dyDescent="0.45">
      <c r="A44" s="107" t="s">
        <v>125</v>
      </c>
      <c r="B44" s="106">
        <v>410527</v>
      </c>
      <c r="C44" s="37">
        <v>158</v>
      </c>
      <c r="D44" s="35">
        <v>1.1680000000000001E-2</v>
      </c>
      <c r="E44" s="100">
        <v>85</v>
      </c>
      <c r="F44" s="35">
        <f t="shared" si="0"/>
        <v>3.2978823529411771E-4</v>
      </c>
      <c r="G44" s="41">
        <f t="shared" si="1"/>
        <v>5.2106541176470594E-2</v>
      </c>
      <c r="H44" s="42">
        <f t="shared" si="2"/>
        <v>1.4887583193277313E-3</v>
      </c>
      <c r="I44" s="43">
        <f t="shared" si="3"/>
        <v>1.9706614361922342E-4</v>
      </c>
      <c r="J44" s="109"/>
      <c r="K44" s="109"/>
    </row>
    <row r="45" spans="1:11" x14ac:dyDescent="0.45">
      <c r="A45" s="107" t="s">
        <v>97</v>
      </c>
      <c r="B45" s="106">
        <v>410087</v>
      </c>
      <c r="C45" s="37">
        <v>360</v>
      </c>
      <c r="D45" s="35">
        <v>8.7600000000000004E-4</v>
      </c>
      <c r="E45" s="100">
        <v>85</v>
      </c>
      <c r="F45" s="35">
        <f t="shared" si="0"/>
        <v>2.4734117647058827E-5</v>
      </c>
      <c r="G45" s="41">
        <f t="shared" si="1"/>
        <v>8.9042823529411775E-3</v>
      </c>
      <c r="H45" s="42">
        <f t="shared" si="2"/>
        <v>2.544080672268908E-4</v>
      </c>
      <c r="I45" s="43">
        <f t="shared" si="3"/>
        <v>3.36758599855635E-5</v>
      </c>
      <c r="J45" s="109"/>
      <c r="K45" s="109"/>
    </row>
    <row r="46" spans="1:11" x14ac:dyDescent="0.45">
      <c r="A46" s="107" t="s">
        <v>56</v>
      </c>
      <c r="B46" s="106"/>
      <c r="C46" s="37">
        <v>2.5000000000000001E-2</v>
      </c>
      <c r="D46" s="35">
        <v>3.2336080000000003</v>
      </c>
      <c r="E46" s="100">
        <v>85</v>
      </c>
      <c r="F46" s="35">
        <f t="shared" si="0"/>
        <v>9.1301872941176476E-2</v>
      </c>
      <c r="G46" s="41">
        <f t="shared" si="1"/>
        <v>2.2825468235294121E-3</v>
      </c>
      <c r="H46" s="42">
        <f t="shared" si="2"/>
        <v>6.5215623529411769E-5</v>
      </c>
      <c r="I46" s="43">
        <f t="shared" si="3"/>
        <v>8.6325572564844953E-6</v>
      </c>
      <c r="J46" s="109"/>
      <c r="K46" s="109"/>
    </row>
    <row r="47" spans="1:11" x14ac:dyDescent="0.45">
      <c r="A47" s="99" t="s">
        <v>109</v>
      </c>
      <c r="B47" s="106"/>
      <c r="C47" s="37"/>
      <c r="D47" s="35"/>
      <c r="E47" s="100"/>
      <c r="F47" s="35"/>
      <c r="G47" s="41"/>
      <c r="H47" s="42"/>
      <c r="I47" s="43"/>
      <c r="J47" s="109"/>
      <c r="K47" s="109"/>
    </row>
    <row r="48" spans="1:11" x14ac:dyDescent="0.45">
      <c r="A48" s="107" t="s">
        <v>58</v>
      </c>
      <c r="B48" s="106">
        <v>413024</v>
      </c>
      <c r="C48" s="37">
        <v>23.871739130434783</v>
      </c>
      <c r="D48" s="35">
        <v>1.022</v>
      </c>
      <c r="E48" s="100">
        <v>98</v>
      </c>
      <c r="F48" s="35">
        <f t="shared" ref="F48:F58" si="4">+D48/E48%*$B$10/1000</f>
        <v>2.5028571428571431E-2</v>
      </c>
      <c r="G48" s="41">
        <f t="shared" ref="G48:G58" si="5">(F48*C48)</f>
        <v>0.59747552795031067</v>
      </c>
      <c r="H48" s="42">
        <f t="shared" ref="H48:H58" si="6">G48/$H$11</f>
        <v>1.7070729370008877E-2</v>
      </c>
      <c r="I48" s="43">
        <f t="shared" ref="I48:I58" si="7">G48/$G$88</f>
        <v>2.259643329640067E-3</v>
      </c>
      <c r="J48" s="109"/>
      <c r="K48" s="109"/>
    </row>
    <row r="49" spans="1:11" x14ac:dyDescent="0.45">
      <c r="A49" s="107" t="s">
        <v>57</v>
      </c>
      <c r="B49" s="106">
        <v>410046</v>
      </c>
      <c r="C49" s="37">
        <v>146.51</v>
      </c>
      <c r="D49" s="35">
        <v>0.10950000000000001</v>
      </c>
      <c r="E49" s="100">
        <v>98</v>
      </c>
      <c r="F49" s="35">
        <f t="shared" si="4"/>
        <v>2.6816326530612251E-3</v>
      </c>
      <c r="G49" s="41">
        <f t="shared" si="5"/>
        <v>0.39288600000000007</v>
      </c>
      <c r="H49" s="42">
        <f t="shared" si="6"/>
        <v>1.1225314285714287E-2</v>
      </c>
      <c r="I49" s="43">
        <f t="shared" si="7"/>
        <v>1.4858888568282922E-3</v>
      </c>
      <c r="J49" s="109"/>
      <c r="K49" s="109"/>
    </row>
    <row r="50" spans="1:11" x14ac:dyDescent="0.45">
      <c r="A50" s="107" t="s">
        <v>122</v>
      </c>
      <c r="B50" s="106">
        <v>410568</v>
      </c>
      <c r="C50" s="37">
        <v>759.75</v>
      </c>
      <c r="D50" s="35">
        <v>0.36500000000000005</v>
      </c>
      <c r="E50" s="100">
        <v>98</v>
      </c>
      <c r="F50" s="35">
        <f t="shared" si="4"/>
        <v>8.9387755102040833E-3</v>
      </c>
      <c r="G50" s="41">
        <f t="shared" si="5"/>
        <v>6.7912346938775521</v>
      </c>
      <c r="H50" s="42">
        <f t="shared" si="6"/>
        <v>0.19403527696793005</v>
      </c>
      <c r="I50" s="43">
        <f t="shared" si="7"/>
        <v>2.5684345982647259E-2</v>
      </c>
      <c r="J50" s="109"/>
      <c r="K50" s="109"/>
    </row>
    <row r="51" spans="1:11" x14ac:dyDescent="0.45">
      <c r="A51" s="107" t="s">
        <v>60</v>
      </c>
      <c r="B51" s="106">
        <v>414014</v>
      </c>
      <c r="C51" s="37">
        <v>95</v>
      </c>
      <c r="D51" s="35">
        <v>0.21900000000000003</v>
      </c>
      <c r="E51" s="100">
        <v>98</v>
      </c>
      <c r="F51" s="35">
        <f t="shared" si="4"/>
        <v>5.3632653061224502E-3</v>
      </c>
      <c r="G51" s="41">
        <f t="shared" si="5"/>
        <v>0.50951020408163272</v>
      </c>
      <c r="H51" s="42">
        <f t="shared" si="6"/>
        <v>1.4557434402332363E-2</v>
      </c>
      <c r="I51" s="43">
        <f t="shared" si="7"/>
        <v>1.9269598170594193E-3</v>
      </c>
      <c r="J51" s="109"/>
      <c r="K51" s="109"/>
    </row>
    <row r="52" spans="1:11" x14ac:dyDescent="0.45">
      <c r="A52" s="107" t="s">
        <v>59</v>
      </c>
      <c r="B52" s="106">
        <v>410213</v>
      </c>
      <c r="C52" s="37">
        <v>22.84</v>
      </c>
      <c r="D52" s="35">
        <v>0.10950000000000001</v>
      </c>
      <c r="E52" s="100">
        <v>98</v>
      </c>
      <c r="F52" s="35">
        <f t="shared" si="4"/>
        <v>2.6816326530612251E-3</v>
      </c>
      <c r="G52" s="41">
        <f t="shared" si="5"/>
        <v>6.1248489795918383E-2</v>
      </c>
      <c r="H52" s="42">
        <f t="shared" si="6"/>
        <v>1.7499568513119539E-3</v>
      </c>
      <c r="I52" s="43">
        <f t="shared" si="7"/>
        <v>2.3164085379809022E-4</v>
      </c>
      <c r="J52" s="109"/>
      <c r="K52" s="109"/>
    </row>
    <row r="53" spans="1:11" x14ac:dyDescent="0.45">
      <c r="A53" s="107" t="s">
        <v>76</v>
      </c>
      <c r="B53" s="106">
        <v>410139</v>
      </c>
      <c r="C53" s="37">
        <v>96.26</v>
      </c>
      <c r="D53" s="35">
        <v>6.2050000000000008E-2</v>
      </c>
      <c r="E53" s="100">
        <v>98</v>
      </c>
      <c r="F53" s="35">
        <f t="shared" si="4"/>
        <v>1.5195918367346942E-3</v>
      </c>
      <c r="G53" s="41">
        <f t="shared" si="5"/>
        <v>0.14627591020408168</v>
      </c>
      <c r="H53" s="42">
        <f t="shared" si="6"/>
        <v>4.1793117201166198E-3</v>
      </c>
      <c r="I53" s="43">
        <f t="shared" si="7"/>
        <v>5.5321326032146934E-4</v>
      </c>
      <c r="J53" s="109"/>
      <c r="K53" s="109"/>
    </row>
    <row r="54" spans="1:11" x14ac:dyDescent="0.45">
      <c r="A54" s="107" t="s">
        <v>77</v>
      </c>
      <c r="B54" s="106">
        <v>416028</v>
      </c>
      <c r="C54" s="37">
        <v>1235</v>
      </c>
      <c r="D54" s="35">
        <v>1.6790000000000003E-2</v>
      </c>
      <c r="E54" s="100">
        <v>98</v>
      </c>
      <c r="F54" s="35">
        <f t="shared" si="4"/>
        <v>4.1118367346938776E-4</v>
      </c>
      <c r="G54" s="41">
        <f t="shared" si="5"/>
        <v>0.50781183673469388</v>
      </c>
      <c r="H54" s="42">
        <f t="shared" si="6"/>
        <v>1.4508909620991254E-2</v>
      </c>
      <c r="I54" s="43">
        <f t="shared" si="7"/>
        <v>1.9205366176692209E-3</v>
      </c>
      <c r="J54" s="109"/>
      <c r="K54" s="109"/>
    </row>
    <row r="55" spans="1:11" ht="21.75" customHeight="1" x14ac:dyDescent="0.45">
      <c r="A55" s="107" t="s">
        <v>78</v>
      </c>
      <c r="B55" s="106">
        <v>410232</v>
      </c>
      <c r="C55" s="37">
        <v>45</v>
      </c>
      <c r="D55" s="35">
        <v>5.9860000000000017E-2</v>
      </c>
      <c r="E55" s="100">
        <v>98</v>
      </c>
      <c r="F55" s="35">
        <f t="shared" si="4"/>
        <v>1.4659591836734698E-3</v>
      </c>
      <c r="G55" s="41">
        <f t="shared" si="5"/>
        <v>6.5968163265306148E-2</v>
      </c>
      <c r="H55" s="42">
        <f t="shared" si="6"/>
        <v>1.8848046647230328E-3</v>
      </c>
      <c r="I55" s="43">
        <f t="shared" si="7"/>
        <v>2.4949058684032487E-4</v>
      </c>
      <c r="J55" s="109"/>
      <c r="K55" s="109"/>
    </row>
    <row r="56" spans="1:11" ht="21.75" customHeight="1" x14ac:dyDescent="0.45">
      <c r="A56" s="107" t="s">
        <v>79</v>
      </c>
      <c r="B56" s="106">
        <v>410020</v>
      </c>
      <c r="C56" s="37">
        <v>60</v>
      </c>
      <c r="D56" s="35">
        <v>5.2560000000000003E-2</v>
      </c>
      <c r="E56" s="100">
        <v>98</v>
      </c>
      <c r="F56" s="35">
        <f t="shared" si="4"/>
        <v>1.2871836734693878E-3</v>
      </c>
      <c r="G56" s="41">
        <f t="shared" si="5"/>
        <v>7.7231020408163265E-2</v>
      </c>
      <c r="H56" s="42">
        <f t="shared" si="6"/>
        <v>2.2066005830903789E-3</v>
      </c>
      <c r="I56" s="43">
        <f t="shared" si="7"/>
        <v>2.9208654069111194E-4</v>
      </c>
      <c r="J56" s="109"/>
      <c r="K56" s="109"/>
    </row>
    <row r="57" spans="1:11" ht="21.75" customHeight="1" x14ac:dyDescent="0.45">
      <c r="A57" s="107" t="s">
        <v>97</v>
      </c>
      <c r="B57" s="106">
        <v>410087</v>
      </c>
      <c r="C57" s="37">
        <v>360</v>
      </c>
      <c r="D57" s="35">
        <v>7.3000000000000007E-4</v>
      </c>
      <c r="E57" s="100">
        <v>98</v>
      </c>
      <c r="F57" s="35">
        <f t="shared" si="4"/>
        <v>1.7877551020408167E-5</v>
      </c>
      <c r="G57" s="41">
        <f t="shared" si="5"/>
        <v>6.4359183673469399E-3</v>
      </c>
      <c r="H57" s="42">
        <f t="shared" si="6"/>
        <v>1.8388338192419827E-4</v>
      </c>
      <c r="I57" s="43">
        <f t="shared" si="7"/>
        <v>2.4340545057592665E-5</v>
      </c>
      <c r="J57" s="109"/>
      <c r="K57" s="109"/>
    </row>
    <row r="58" spans="1:11" ht="21.75" customHeight="1" x14ac:dyDescent="0.45">
      <c r="A58" s="107" t="s">
        <v>56</v>
      </c>
      <c r="B58" s="106"/>
      <c r="C58" s="37">
        <v>2.5000000000000001E-2</v>
      </c>
      <c r="D58" s="35">
        <v>38.168780000000005</v>
      </c>
      <c r="E58" s="100">
        <v>98</v>
      </c>
      <c r="F58" s="35">
        <f t="shared" si="4"/>
        <v>0.93474563265306143</v>
      </c>
      <c r="G58" s="41">
        <f t="shared" si="5"/>
        <v>2.3368640816326537E-2</v>
      </c>
      <c r="H58" s="42">
        <f t="shared" si="6"/>
        <v>6.6767545189504391E-4</v>
      </c>
      <c r="I58" s="43">
        <f t="shared" si="7"/>
        <v>8.8379842977867376E-5</v>
      </c>
      <c r="J58" s="109"/>
      <c r="K58" s="109"/>
    </row>
    <row r="59" spans="1:11" ht="21.75" customHeight="1" x14ac:dyDescent="0.45">
      <c r="A59" s="107"/>
      <c r="B59" s="106"/>
      <c r="C59" s="37"/>
      <c r="D59" s="35"/>
      <c r="E59" s="100"/>
      <c r="F59" s="35"/>
      <c r="G59" s="41"/>
      <c r="H59" s="42"/>
      <c r="I59" s="43"/>
      <c r="J59" s="109"/>
      <c r="K59" s="109"/>
    </row>
    <row r="60" spans="1:11" ht="21.75" customHeight="1" x14ac:dyDescent="0.45">
      <c r="A60" s="107"/>
      <c r="B60" s="106"/>
      <c r="C60" s="37"/>
      <c r="D60" s="35"/>
      <c r="E60" s="100"/>
      <c r="F60" s="35"/>
      <c r="G60" s="41"/>
      <c r="H60" s="42"/>
      <c r="I60" s="43"/>
      <c r="J60" s="109"/>
      <c r="K60" s="109"/>
    </row>
    <row r="61" spans="1:11" ht="21.75" customHeight="1" x14ac:dyDescent="0.45">
      <c r="A61" s="107"/>
      <c r="B61" s="106"/>
      <c r="C61" s="37"/>
      <c r="D61" s="35"/>
      <c r="E61" s="100"/>
      <c r="F61" s="35"/>
      <c r="G61" s="41"/>
      <c r="H61" s="42"/>
      <c r="I61" s="43"/>
      <c r="J61" s="109"/>
      <c r="K61" s="109"/>
    </row>
    <row r="62" spans="1:11" ht="21.75" customHeight="1" x14ac:dyDescent="0.45">
      <c r="A62" s="107"/>
      <c r="B62" s="106"/>
      <c r="C62" s="37"/>
      <c r="D62" s="35"/>
      <c r="E62" s="100"/>
      <c r="F62" s="35"/>
      <c r="G62" s="41"/>
      <c r="H62" s="42"/>
      <c r="I62" s="43"/>
      <c r="J62" s="109"/>
      <c r="K62" s="109"/>
    </row>
    <row r="63" spans="1:11" ht="21.75" customHeight="1" x14ac:dyDescent="0.45">
      <c r="A63" s="107"/>
      <c r="B63" s="106"/>
      <c r="C63" s="37"/>
      <c r="D63" s="35"/>
      <c r="E63" s="100"/>
      <c r="F63" s="35"/>
      <c r="G63" s="41"/>
      <c r="H63" s="42"/>
      <c r="I63" s="43"/>
      <c r="J63" s="109"/>
      <c r="K63" s="109"/>
    </row>
    <row r="64" spans="1:11" ht="21.75" customHeight="1" x14ac:dyDescent="0.45">
      <c r="A64" s="107"/>
      <c r="B64" s="106"/>
      <c r="C64" s="37"/>
      <c r="D64" s="35"/>
      <c r="E64" s="100"/>
      <c r="F64" s="35"/>
      <c r="G64" s="41"/>
      <c r="H64" s="42"/>
      <c r="I64" s="43"/>
      <c r="J64" s="109"/>
      <c r="K64" s="109"/>
    </row>
    <row r="65" spans="1:11" ht="21.75" customHeight="1" x14ac:dyDescent="0.45">
      <c r="A65" s="107"/>
      <c r="B65" s="106"/>
      <c r="C65" s="37"/>
      <c r="D65" s="35"/>
      <c r="E65" s="100"/>
      <c r="F65" s="35"/>
      <c r="G65" s="41"/>
      <c r="H65" s="42"/>
      <c r="I65" s="43"/>
      <c r="J65" s="109"/>
      <c r="K65" s="109"/>
    </row>
    <row r="66" spans="1:11" ht="21.75" customHeight="1" x14ac:dyDescent="0.45">
      <c r="A66" s="107"/>
      <c r="B66" s="106"/>
      <c r="C66" s="37"/>
      <c r="D66" s="35"/>
      <c r="E66" s="100"/>
      <c r="F66" s="35"/>
      <c r="G66" s="41"/>
      <c r="H66" s="42"/>
      <c r="I66" s="43"/>
      <c r="J66" s="109"/>
      <c r="K66" s="109"/>
    </row>
    <row r="67" spans="1:11" ht="21.75" customHeight="1" thickBot="1" x14ac:dyDescent="0.5">
      <c r="A67" s="107"/>
      <c r="B67" s="106"/>
      <c r="C67" s="37"/>
      <c r="D67" s="35"/>
      <c r="E67" s="100"/>
      <c r="F67" s="35"/>
      <c r="G67" s="41"/>
      <c r="H67" s="42"/>
      <c r="I67" s="43"/>
      <c r="J67" s="109"/>
      <c r="K67" s="109"/>
    </row>
    <row r="68" spans="1:11" ht="22.5" thickTop="1" thickBot="1" x14ac:dyDescent="0.5">
      <c r="A68" s="128" t="s">
        <v>35</v>
      </c>
      <c r="B68" s="129"/>
      <c r="C68" s="129"/>
      <c r="D68" s="129"/>
      <c r="E68" s="129"/>
      <c r="F68" s="129"/>
      <c r="G68" s="44">
        <f>SUM(G33:G67)</f>
        <v>68.221836766087264</v>
      </c>
      <c r="H68" s="45">
        <f>SUM(H33:H67)</f>
        <v>1.9491953361739218</v>
      </c>
      <c r="I68" s="46">
        <f>G68/$G$88</f>
        <v>0.25801394563076246</v>
      </c>
      <c r="J68" s="109"/>
      <c r="K68" s="109"/>
    </row>
    <row r="69" spans="1:11" ht="21.75" thickTop="1" x14ac:dyDescent="0.45">
      <c r="A69" s="55" t="s">
        <v>36</v>
      </c>
      <c r="B69" s="56"/>
      <c r="C69" s="56"/>
      <c r="D69" s="57"/>
      <c r="E69" s="10"/>
      <c r="F69" s="58"/>
      <c r="G69" s="60"/>
      <c r="H69" s="52"/>
      <c r="I69" s="43"/>
      <c r="J69" s="109"/>
      <c r="K69" s="109"/>
    </row>
    <row r="70" spans="1:11" x14ac:dyDescent="0.45">
      <c r="A70" s="61" t="s">
        <v>156</v>
      </c>
      <c r="B70" s="14" t="s">
        <v>155</v>
      </c>
      <c r="C70" s="12">
        <v>2.2200000000000002</v>
      </c>
      <c r="D70" s="57"/>
      <c r="E70" s="10"/>
      <c r="F70" s="58">
        <f>$B$10</f>
        <v>24</v>
      </c>
      <c r="G70" s="41">
        <f>F70*C70</f>
        <v>53.28</v>
      </c>
      <c r="H70" s="42">
        <f>G70/$H$11</f>
        <v>1.5222857142857142</v>
      </c>
      <c r="I70" s="43">
        <f>G70/$G$88</f>
        <v>0.20150414698363239</v>
      </c>
      <c r="J70" s="109"/>
      <c r="K70" s="109"/>
    </row>
    <row r="71" spans="1:11" x14ac:dyDescent="0.45">
      <c r="A71" s="61" t="s">
        <v>174</v>
      </c>
      <c r="B71" s="14" t="s">
        <v>175</v>
      </c>
      <c r="C71" s="12">
        <v>1.22</v>
      </c>
      <c r="D71" s="57"/>
      <c r="E71" s="10"/>
      <c r="F71" s="58">
        <f>$B$10</f>
        <v>24</v>
      </c>
      <c r="G71" s="41">
        <f>F71*C71</f>
        <v>29.28</v>
      </c>
      <c r="H71" s="42">
        <f>G71/$H$11</f>
        <v>0.83657142857142863</v>
      </c>
      <c r="I71" s="43">
        <f>G71/$G$88</f>
        <v>0.11073651320722142</v>
      </c>
      <c r="J71" s="109"/>
      <c r="K71" s="109"/>
    </row>
    <row r="72" spans="1:11" x14ac:dyDescent="0.45">
      <c r="A72" s="61" t="s">
        <v>177</v>
      </c>
      <c r="B72" s="14" t="s">
        <v>176</v>
      </c>
      <c r="C72" s="12">
        <v>0.12</v>
      </c>
      <c r="D72" s="57"/>
      <c r="E72" s="10"/>
      <c r="F72" s="58">
        <f>$B$10</f>
        <v>24</v>
      </c>
      <c r="G72" s="41">
        <f>F72*C72</f>
        <v>2.88</v>
      </c>
      <c r="H72" s="42">
        <f>G72/$H$11</f>
        <v>8.2285714285714281E-2</v>
      </c>
      <c r="I72" s="43">
        <f>G72/$G$88</f>
        <v>1.0892116053169318E-2</v>
      </c>
      <c r="J72" s="109"/>
      <c r="K72" s="109"/>
    </row>
    <row r="73" spans="1:11" x14ac:dyDescent="0.45">
      <c r="A73" s="61" t="s">
        <v>188</v>
      </c>
      <c r="B73" s="14" t="s">
        <v>190</v>
      </c>
      <c r="C73" s="59">
        <v>5.950000000000002</v>
      </c>
      <c r="D73" s="57"/>
      <c r="E73" s="10"/>
      <c r="F73" s="58">
        <f>$B$10/12</f>
        <v>2</v>
      </c>
      <c r="G73" s="41">
        <f>F73*C73</f>
        <v>11.900000000000004</v>
      </c>
      <c r="H73" s="42">
        <f>G73/$H$11</f>
        <v>0.34000000000000014</v>
      </c>
      <c r="I73" s="43">
        <f>G73/$G$88</f>
        <v>4.5005618414137132E-2</v>
      </c>
      <c r="J73" s="109"/>
      <c r="K73" s="109"/>
    </row>
    <row r="74" spans="1:11" x14ac:dyDescent="0.45">
      <c r="A74" s="61" t="s">
        <v>189</v>
      </c>
      <c r="B74" s="14" t="s">
        <v>191</v>
      </c>
      <c r="C74" s="59">
        <v>5.450000000000002</v>
      </c>
      <c r="D74" s="57"/>
      <c r="E74" s="10"/>
      <c r="F74" s="58">
        <f>$B$10/24</f>
        <v>1</v>
      </c>
      <c r="G74" s="41">
        <f>F74*C74</f>
        <v>5.450000000000002</v>
      </c>
      <c r="H74" s="42">
        <f>G74/$H$11</f>
        <v>0.15571428571428578</v>
      </c>
      <c r="I74" s="43">
        <f>G74/$G$88</f>
        <v>2.0611816836726669E-2</v>
      </c>
      <c r="J74" s="109"/>
      <c r="K74" s="109"/>
    </row>
    <row r="75" spans="1:11" x14ac:dyDescent="0.45">
      <c r="A75" s="61"/>
      <c r="B75" s="14"/>
      <c r="C75" s="12"/>
      <c r="D75" s="57"/>
      <c r="E75" s="10"/>
      <c r="F75" s="58"/>
      <c r="G75" s="41"/>
      <c r="H75" s="42"/>
      <c r="I75" s="43"/>
      <c r="J75" s="109"/>
      <c r="K75" s="109"/>
    </row>
    <row r="76" spans="1:11" ht="21.75" thickBot="1" x14ac:dyDescent="0.5">
      <c r="A76" s="61"/>
      <c r="B76" s="14"/>
      <c r="C76" s="12"/>
      <c r="D76" s="57"/>
      <c r="E76" s="10"/>
      <c r="F76" s="58"/>
      <c r="G76" s="41"/>
      <c r="H76" s="42"/>
      <c r="I76" s="43"/>
      <c r="J76" s="109"/>
      <c r="K76" s="109"/>
    </row>
    <row r="77" spans="1:11" ht="22.5" thickTop="1" thickBot="1" x14ac:dyDescent="0.5">
      <c r="A77" s="130" t="s">
        <v>37</v>
      </c>
      <c r="B77" s="131"/>
      <c r="C77" s="131"/>
      <c r="D77" s="131"/>
      <c r="E77" s="131"/>
      <c r="F77" s="131"/>
      <c r="G77" s="44">
        <f>SUM(G70:G76)</f>
        <v>102.79</v>
      </c>
      <c r="H77" s="45">
        <f>SUM(H70:H76)</f>
        <v>2.9368571428571433</v>
      </c>
      <c r="I77" s="46">
        <f>G77/$G$88</f>
        <v>0.38875021149488692</v>
      </c>
    </row>
    <row r="78" spans="1:11" ht="21.75" thickTop="1" x14ac:dyDescent="0.45">
      <c r="A78" s="64" t="s">
        <v>38</v>
      </c>
      <c r="B78" s="65"/>
      <c r="C78" s="65"/>
      <c r="D78" s="66"/>
      <c r="E78" s="4"/>
      <c r="F78" s="4"/>
      <c r="G78" s="104"/>
      <c r="H78" s="67"/>
      <c r="I78" s="43"/>
    </row>
    <row r="79" spans="1:11" x14ac:dyDescent="0.45">
      <c r="A79" s="9" t="s">
        <v>46</v>
      </c>
      <c r="B79" s="10"/>
      <c r="C79" s="10"/>
      <c r="D79" s="57"/>
      <c r="E79" s="10"/>
      <c r="F79" s="10"/>
      <c r="G79" s="41">
        <f>48/24*$B$10</f>
        <v>48</v>
      </c>
      <c r="H79" s="42">
        <f>G79/$H$11</f>
        <v>1.3714285714285714</v>
      </c>
      <c r="I79" s="43">
        <f>G79/$G$88</f>
        <v>0.18153526755282198</v>
      </c>
    </row>
    <row r="80" spans="1:11" x14ac:dyDescent="0.45">
      <c r="A80" s="9" t="s">
        <v>179</v>
      </c>
      <c r="B80" s="10"/>
      <c r="C80" s="10"/>
      <c r="D80" s="57"/>
      <c r="E80" s="10"/>
      <c r="F80" s="10"/>
      <c r="G80" s="41">
        <f>2.5/24*$B$10</f>
        <v>2.5</v>
      </c>
      <c r="H80" s="42">
        <f>G80/$H$11</f>
        <v>7.1428571428571425E-2</v>
      </c>
      <c r="I80" s="43">
        <f>G80/$G$88</f>
        <v>9.4549618517094786E-3</v>
      </c>
    </row>
    <row r="81" spans="1:14" x14ac:dyDescent="0.45">
      <c r="A81" s="9" t="s">
        <v>195</v>
      </c>
      <c r="B81" s="10"/>
      <c r="C81" s="10"/>
      <c r="D81" s="57"/>
      <c r="E81" s="10"/>
      <c r="F81" s="10"/>
      <c r="G81" s="41">
        <f>0.1*H11/24*$B$10</f>
        <v>3.5</v>
      </c>
      <c r="H81" s="42">
        <f>G81/$H$11</f>
        <v>0.1</v>
      </c>
      <c r="I81" s="43">
        <f>G81/$G$88</f>
        <v>1.3236946592393269E-2</v>
      </c>
    </row>
    <row r="82" spans="1:14" ht="21.75" thickBot="1" x14ac:dyDescent="0.5">
      <c r="A82" s="68"/>
      <c r="B82" s="69"/>
      <c r="C82" s="69"/>
      <c r="D82" s="62"/>
      <c r="E82" s="63"/>
      <c r="F82" s="63"/>
      <c r="G82" s="41"/>
      <c r="H82" s="42"/>
      <c r="I82" s="43"/>
    </row>
    <row r="83" spans="1:14" ht="22.5" thickTop="1" thickBot="1" x14ac:dyDescent="0.5">
      <c r="A83" s="130" t="s">
        <v>39</v>
      </c>
      <c r="B83" s="131"/>
      <c r="C83" s="131"/>
      <c r="D83" s="131"/>
      <c r="E83" s="131"/>
      <c r="F83" s="131"/>
      <c r="G83" s="44">
        <f>SUM(G79:G82)</f>
        <v>54</v>
      </c>
      <c r="H83" s="45">
        <f>SUM(H79:H82)</f>
        <v>1.5428571428571429</v>
      </c>
      <c r="I83" s="46">
        <f t="shared" ref="I83:I88" si="8">G83/$G$88</f>
        <v>0.20422717599692472</v>
      </c>
    </row>
    <row r="84" spans="1:14" ht="21.75" thickTop="1" x14ac:dyDescent="0.45">
      <c r="A84" s="117" t="s">
        <v>40</v>
      </c>
      <c r="B84" s="118"/>
      <c r="C84" s="118"/>
      <c r="D84" s="118"/>
      <c r="E84" s="118"/>
      <c r="F84" s="118"/>
      <c r="G84" s="70">
        <f>SUM(G31,G68,G77,G83)</f>
        <v>260.77577397302639</v>
      </c>
      <c r="H84" s="71">
        <f>SUM(H31,H68,H77,H83)</f>
        <v>7.4507363992293261</v>
      </c>
      <c r="I84" s="72">
        <f t="shared" si="8"/>
        <v>0.98624999790599122</v>
      </c>
    </row>
    <row r="85" spans="1:14" x14ac:dyDescent="0.45">
      <c r="A85" s="73" t="s">
        <v>41</v>
      </c>
      <c r="B85" s="54">
        <v>0.02</v>
      </c>
      <c r="C85" s="54"/>
      <c r="D85" s="74" t="s">
        <v>53</v>
      </c>
      <c r="E85" s="75"/>
      <c r="F85" s="75"/>
      <c r="G85" s="41">
        <f>SUM(G70:G71)*B85</f>
        <v>1.6512</v>
      </c>
      <c r="H85" s="42">
        <f>G85/$H$11</f>
        <v>4.7177142857142855E-2</v>
      </c>
      <c r="I85" s="43">
        <f t="shared" si="8"/>
        <v>6.2448132038170762E-3</v>
      </c>
    </row>
    <row r="86" spans="1:14" x14ac:dyDescent="0.45">
      <c r="A86" s="73" t="s">
        <v>41</v>
      </c>
      <c r="B86" s="54">
        <v>0.02</v>
      </c>
      <c r="C86" s="54"/>
      <c r="D86" s="74" t="s">
        <v>54</v>
      </c>
      <c r="E86" s="75"/>
      <c r="F86" s="75"/>
      <c r="G86" s="41">
        <f>SUM(G72:G74)*B86</f>
        <v>0.40460000000000018</v>
      </c>
      <c r="H86" s="42">
        <f>G86/$H$11</f>
        <v>1.1560000000000006E-2</v>
      </c>
      <c r="I86" s="43">
        <f t="shared" si="8"/>
        <v>1.5301910260806626E-3</v>
      </c>
    </row>
    <row r="87" spans="1:14" x14ac:dyDescent="0.45">
      <c r="A87" s="76" t="s">
        <v>172</v>
      </c>
      <c r="B87" s="113">
        <v>0.01</v>
      </c>
      <c r="C87" s="77"/>
      <c r="D87" s="77" t="s">
        <v>173</v>
      </c>
      <c r="E87" s="78"/>
      <c r="F87" s="78"/>
      <c r="G87" s="41">
        <f>SUM(G31,G68,G83)*B87</f>
        <v>1.5798577397302642</v>
      </c>
      <c r="H87" s="42">
        <f>G87/$H$11</f>
        <v>4.5138792563721837E-2</v>
      </c>
      <c r="I87" s="43">
        <f t="shared" si="8"/>
        <v>5.9749978641110441E-3</v>
      </c>
    </row>
    <row r="88" spans="1:14" x14ac:dyDescent="0.45">
      <c r="A88" s="79" t="s">
        <v>42</v>
      </c>
      <c r="B88" s="80"/>
      <c r="C88" s="80"/>
      <c r="D88" s="81"/>
      <c r="E88" s="80"/>
      <c r="F88" s="80"/>
      <c r="G88" s="101">
        <f>SUM(G84:G87)</f>
        <v>264.41143171275667</v>
      </c>
      <c r="H88" s="82">
        <f>SUM(H84:H87)</f>
        <v>7.5546123346501908</v>
      </c>
      <c r="I88" s="83">
        <f t="shared" si="8"/>
        <v>1</v>
      </c>
    </row>
    <row r="89" spans="1:14" x14ac:dyDescent="0.45">
      <c r="A89" s="73" t="s">
        <v>43</v>
      </c>
      <c r="B89" s="75" t="s">
        <v>181</v>
      </c>
      <c r="C89" s="75"/>
      <c r="D89" s="74"/>
      <c r="E89" s="75"/>
      <c r="F89" s="75"/>
      <c r="G89" s="84"/>
      <c r="H89" s="84"/>
      <c r="I89" s="85"/>
    </row>
    <row r="90" spans="1:14" x14ac:dyDescent="0.45">
      <c r="A90" s="73"/>
      <c r="B90" s="75" t="s">
        <v>187</v>
      </c>
      <c r="C90" s="75"/>
      <c r="D90" s="74"/>
      <c r="E90" s="75"/>
      <c r="F90" s="75"/>
      <c r="G90" s="84"/>
      <c r="H90" s="84"/>
      <c r="I90" s="85"/>
    </row>
    <row r="91" spans="1:14" x14ac:dyDescent="0.45">
      <c r="A91" s="73"/>
      <c r="B91" s="75"/>
      <c r="C91" s="75"/>
      <c r="D91" s="74"/>
      <c r="E91" s="75"/>
      <c r="F91" s="75"/>
      <c r="G91" s="84"/>
      <c r="H91" s="84"/>
      <c r="I91" s="85"/>
    </row>
    <row r="92" spans="1:14" x14ac:dyDescent="0.45">
      <c r="A92" s="75"/>
      <c r="B92" s="75"/>
      <c r="C92" s="75"/>
      <c r="D92" s="74"/>
      <c r="E92" s="75"/>
      <c r="F92" s="75"/>
      <c r="G92" s="84"/>
      <c r="H92" s="84"/>
      <c r="I92" s="85"/>
    </row>
    <row r="93" spans="1:14" ht="21.75" thickBot="1" x14ac:dyDescent="0.5">
      <c r="A93" s="10"/>
      <c r="B93" s="10"/>
      <c r="C93" s="10"/>
      <c r="D93" s="57"/>
      <c r="E93" s="10"/>
      <c r="F93" s="10"/>
      <c r="G93" s="12"/>
      <c r="H93" s="12"/>
      <c r="I93" s="12"/>
    </row>
    <row r="94" spans="1:14" ht="24" thickBot="1" x14ac:dyDescent="0.55000000000000004">
      <c r="A94" s="119" t="s">
        <v>47</v>
      </c>
      <c r="B94" s="120"/>
      <c r="C94" s="120"/>
      <c r="D94" s="120"/>
      <c r="E94" s="120"/>
      <c r="F94" s="120"/>
      <c r="G94" s="121" t="s">
        <v>180</v>
      </c>
      <c r="H94" s="122"/>
      <c r="I94" s="123"/>
    </row>
    <row r="95" spans="1:14" x14ac:dyDescent="0.45">
      <c r="A95" s="10"/>
      <c r="B95" s="10"/>
      <c r="C95" s="10"/>
      <c r="D95" s="57"/>
      <c r="E95" s="10"/>
      <c r="F95" s="10"/>
      <c r="G95" s="12"/>
      <c r="H95" s="12"/>
      <c r="I95" s="12"/>
      <c r="J95" s="7"/>
      <c r="K95" s="8"/>
      <c r="L95" s="8"/>
      <c r="M95" s="8"/>
      <c r="N95" s="8"/>
    </row>
    <row r="96" spans="1:14" x14ac:dyDescent="0.45">
      <c r="A96" s="10"/>
      <c r="B96" s="10"/>
      <c r="C96" s="10"/>
      <c r="D96" s="57"/>
      <c r="E96" s="10"/>
      <c r="F96" s="10"/>
      <c r="G96" s="12"/>
      <c r="H96" s="12"/>
      <c r="I96" s="12"/>
      <c r="J96" s="7"/>
      <c r="K96" s="8"/>
      <c r="L96" s="8"/>
      <c r="M96" s="8"/>
      <c r="N96" s="8"/>
    </row>
    <row r="97" spans="1:9" x14ac:dyDescent="0.45">
      <c r="A97" s="10"/>
      <c r="B97" s="10"/>
      <c r="C97" s="10"/>
      <c r="D97" s="57"/>
      <c r="E97" s="10"/>
      <c r="F97" s="10"/>
      <c r="G97" s="12"/>
      <c r="H97" s="12"/>
      <c r="I97" s="12"/>
    </row>
    <row r="98" spans="1:9" x14ac:dyDescent="0.45">
      <c r="A98" s="10"/>
      <c r="B98" s="10"/>
      <c r="C98" s="10"/>
      <c r="D98" s="57"/>
      <c r="E98" s="10"/>
      <c r="F98" s="10"/>
      <c r="G98" s="12"/>
      <c r="H98" s="12"/>
      <c r="I98" s="12"/>
    </row>
    <row r="99" spans="1:9" x14ac:dyDescent="0.45">
      <c r="A99" s="86" t="s">
        <v>44</v>
      </c>
      <c r="B99" s="10"/>
      <c r="C99" s="10"/>
      <c r="D99" s="87"/>
      <c r="E99" s="19"/>
      <c r="F99" s="86"/>
      <c r="G99" s="86" t="s">
        <v>49</v>
      </c>
      <c r="H99" s="88"/>
      <c r="I99" s="88"/>
    </row>
    <row r="100" spans="1:9" x14ac:dyDescent="0.45">
      <c r="A100" s="8"/>
      <c r="B100" s="8"/>
      <c r="C100" s="8"/>
      <c r="D100" s="89"/>
      <c r="E100" s="8"/>
      <c r="F100" s="8"/>
      <c r="G100" s="8"/>
      <c r="H100" s="7"/>
      <c r="I100" s="7"/>
    </row>
    <row r="101" spans="1:9" x14ac:dyDescent="0.45">
      <c r="A101" s="8"/>
      <c r="B101" s="8"/>
      <c r="C101" s="8"/>
      <c r="D101" s="89"/>
      <c r="E101" s="8"/>
      <c r="F101" s="8"/>
      <c r="G101" s="8"/>
      <c r="H101" s="7"/>
      <c r="I101" s="7"/>
    </row>
    <row r="102" spans="1:9" x14ac:dyDescent="0.45">
      <c r="A102" s="8"/>
      <c r="B102" s="8"/>
      <c r="C102" s="8"/>
      <c r="D102" s="89"/>
      <c r="E102" s="8"/>
      <c r="F102" s="8"/>
      <c r="G102" s="8"/>
      <c r="H102" s="7"/>
      <c r="I102" s="7"/>
    </row>
    <row r="103" spans="1:9" x14ac:dyDescent="0.45">
      <c r="A103" s="8"/>
      <c r="B103" s="8"/>
      <c r="C103" s="8"/>
      <c r="D103" s="89"/>
      <c r="E103" s="8"/>
      <c r="F103" s="8"/>
      <c r="G103" s="8"/>
      <c r="H103" s="7"/>
      <c r="I103" s="7"/>
    </row>
    <row r="104" spans="1:9" x14ac:dyDescent="0.45">
      <c r="A104" s="8"/>
      <c r="B104" s="8"/>
      <c r="C104" s="8"/>
      <c r="D104" s="89"/>
      <c r="E104" s="8"/>
      <c r="F104" s="8"/>
      <c r="G104" s="8"/>
      <c r="H104" s="7"/>
      <c r="I104" s="7"/>
    </row>
    <row r="105" spans="1:9" x14ac:dyDescent="0.45">
      <c r="A105" s="8"/>
      <c r="B105" s="8"/>
      <c r="C105" s="8"/>
      <c r="D105" s="89"/>
      <c r="E105" s="8"/>
      <c r="F105" s="8"/>
      <c r="G105" s="8"/>
      <c r="H105" s="7"/>
      <c r="I105" s="7"/>
    </row>
    <row r="106" spans="1:9" x14ac:dyDescent="0.45">
      <c r="A106" s="8"/>
      <c r="B106" s="8"/>
      <c r="C106" s="8"/>
      <c r="D106" s="89"/>
      <c r="E106" s="8"/>
      <c r="F106" s="8"/>
      <c r="G106" s="8"/>
      <c r="H106" s="7"/>
      <c r="I106" s="7"/>
    </row>
    <row r="107" spans="1:9" x14ac:dyDescent="0.45">
      <c r="A107" s="8"/>
      <c r="B107" s="8"/>
      <c r="C107" s="8"/>
      <c r="D107" s="89"/>
      <c r="E107" s="8"/>
      <c r="F107" s="8"/>
      <c r="G107" s="8"/>
      <c r="H107" s="7"/>
      <c r="I107" s="7"/>
    </row>
    <row r="108" spans="1:9" x14ac:dyDescent="0.45">
      <c r="A108" s="8"/>
      <c r="B108" s="8"/>
      <c r="C108" s="8"/>
      <c r="D108" s="89"/>
      <c r="E108" s="8"/>
      <c r="F108" s="8"/>
      <c r="G108" s="8"/>
      <c r="H108" s="7"/>
      <c r="I108" s="7"/>
    </row>
    <row r="109" spans="1:9" x14ac:dyDescent="0.45">
      <c r="A109" s="8"/>
      <c r="B109" s="8"/>
      <c r="C109" s="8"/>
      <c r="D109" s="89"/>
      <c r="E109" s="8"/>
      <c r="F109" s="8"/>
      <c r="G109" s="8"/>
      <c r="H109" s="7"/>
      <c r="I109" s="7"/>
    </row>
    <row r="110" spans="1:9" x14ac:dyDescent="0.45">
      <c r="A110" s="8"/>
      <c r="B110" s="8"/>
      <c r="C110" s="8"/>
      <c r="D110" s="89"/>
      <c r="E110" s="8"/>
      <c r="F110" s="8"/>
      <c r="G110" s="8"/>
      <c r="H110" s="7"/>
      <c r="I110" s="7"/>
    </row>
    <row r="111" spans="1:9" x14ac:dyDescent="0.45">
      <c r="A111" s="8"/>
      <c r="B111" s="8"/>
      <c r="C111" s="8"/>
      <c r="D111" s="89"/>
      <c r="E111" s="8"/>
      <c r="F111" s="8"/>
      <c r="G111" s="8"/>
      <c r="H111" s="7"/>
      <c r="I111" s="7"/>
    </row>
    <row r="112" spans="1:9" x14ac:dyDescent="0.45">
      <c r="A112" s="8"/>
      <c r="B112" s="8"/>
      <c r="C112" s="8"/>
      <c r="D112" s="89"/>
      <c r="E112" s="8"/>
      <c r="F112" s="8"/>
      <c r="G112" s="8"/>
      <c r="H112" s="7"/>
      <c r="I112" s="7"/>
    </row>
    <row r="113" spans="1:9" x14ac:dyDescent="0.45">
      <c r="A113" s="8"/>
      <c r="B113" s="8"/>
      <c r="C113" s="8"/>
      <c r="D113" s="89"/>
      <c r="E113" s="8"/>
      <c r="F113" s="8"/>
      <c r="G113" s="8"/>
      <c r="H113" s="7"/>
      <c r="I113" s="7"/>
    </row>
  </sheetData>
  <mergeCells count="10">
    <mergeCell ref="A1:G1"/>
    <mergeCell ref="A84:F84"/>
    <mergeCell ref="A94:F94"/>
    <mergeCell ref="G94:I94"/>
    <mergeCell ref="A3:I3"/>
    <mergeCell ref="G12:I12"/>
    <mergeCell ref="A31:F31"/>
    <mergeCell ref="A68:F68"/>
    <mergeCell ref="A77:F77"/>
    <mergeCell ref="A83:F83"/>
  </mergeCells>
  <pageMargins left="1.4173228346456694" right="0.59055118110236227" top="0.19685039370078741" bottom="0.19685039370078741" header="0.51181102362204722" footer="0.51181102362204722"/>
  <pageSetup paperSize="9" scale="39" orientation="portrait" blackAndWhite="1" r:id="rId1"/>
  <headerFooter alignWithMargins="0">
    <oddFooter>&amp;R&amp;F /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N80"/>
  <sheetViews>
    <sheetView topLeftCell="A46" zoomScale="90" zoomScaleNormal="90" zoomScaleSheetLayoutView="85" workbookViewId="0">
      <selection activeCell="B27" sqref="B27"/>
    </sheetView>
  </sheetViews>
  <sheetFormatPr defaultRowHeight="23.25" x14ac:dyDescent="0.5"/>
  <cols>
    <col min="1" max="1" width="50.42578125" style="216" customWidth="1"/>
    <col min="2" max="3" width="17.7109375" style="216" customWidth="1"/>
    <col min="4" max="4" width="12.5703125" style="218" customWidth="1"/>
    <col min="5" max="5" width="11.85546875" style="216" customWidth="1"/>
    <col min="6" max="6" width="14.42578125" style="216" customWidth="1"/>
    <col min="7" max="7" width="16.140625" style="216" customWidth="1"/>
    <col min="8" max="8" width="21.5703125" style="298" customWidth="1"/>
    <col min="9" max="9" width="20.42578125" style="298" customWidth="1"/>
    <col min="10" max="16384" width="9.140625" style="216"/>
  </cols>
  <sheetData>
    <row r="1" spans="1:11" x14ac:dyDescent="0.5">
      <c r="A1" s="214" t="s">
        <v>215</v>
      </c>
      <c r="B1" s="214"/>
      <c r="C1" s="214"/>
      <c r="D1" s="214"/>
      <c r="E1" s="214"/>
      <c r="F1" s="214"/>
      <c r="G1" s="214"/>
      <c r="H1" s="215" t="s">
        <v>50</v>
      </c>
      <c r="I1" s="307" t="s">
        <v>48</v>
      </c>
    </row>
    <row r="2" spans="1:11" x14ac:dyDescent="0.5">
      <c r="A2" s="217"/>
      <c r="H2" s="219" t="s">
        <v>0</v>
      </c>
      <c r="I2" s="308" t="s">
        <v>1</v>
      </c>
    </row>
    <row r="3" spans="1:11" x14ac:dyDescent="0.5">
      <c r="A3" s="214" t="s">
        <v>214</v>
      </c>
      <c r="B3" s="214"/>
      <c r="C3" s="214"/>
      <c r="D3" s="214"/>
      <c r="E3" s="214"/>
      <c r="F3" s="214"/>
      <c r="G3" s="214"/>
      <c r="H3" s="214"/>
      <c r="I3" s="214"/>
    </row>
    <row r="4" spans="1:11" x14ac:dyDescent="0.5">
      <c r="A4" s="220" t="s">
        <v>2</v>
      </c>
      <c r="B4" s="221" t="s">
        <v>220</v>
      </c>
      <c r="C4" s="221"/>
      <c r="D4" s="221"/>
      <c r="E4" s="221"/>
      <c r="F4" s="221"/>
      <c r="G4" s="220" t="s">
        <v>3</v>
      </c>
      <c r="H4" s="222">
        <v>42720.6389494213</v>
      </c>
      <c r="I4" s="309"/>
    </row>
    <row r="5" spans="1:11" x14ac:dyDescent="0.5">
      <c r="A5" s="223" t="s">
        <v>212</v>
      </c>
      <c r="B5" s="224" t="s">
        <v>260</v>
      </c>
      <c r="C5" s="224"/>
      <c r="D5" s="224"/>
      <c r="E5" s="224"/>
      <c r="F5" s="225"/>
      <c r="G5" s="223" t="s">
        <v>4</v>
      </c>
      <c r="H5" s="224" t="s">
        <v>213</v>
      </c>
      <c r="I5" s="310"/>
    </row>
    <row r="6" spans="1:11" x14ac:dyDescent="0.5">
      <c r="A6" s="223" t="s">
        <v>6</v>
      </c>
      <c r="B6" s="224"/>
      <c r="C6" s="224"/>
      <c r="D6" s="226"/>
      <c r="E6" s="224"/>
      <c r="F6" s="227"/>
      <c r="G6" s="223" t="s">
        <v>7</v>
      </c>
      <c r="H6" s="224" t="s">
        <v>218</v>
      </c>
      <c r="I6" s="310"/>
    </row>
    <row r="7" spans="1:11" x14ac:dyDescent="0.5">
      <c r="A7" s="223" t="s">
        <v>8</v>
      </c>
      <c r="B7" s="224" t="s">
        <v>251</v>
      </c>
      <c r="C7" s="224"/>
      <c r="D7" s="228"/>
      <c r="E7" s="224"/>
      <c r="F7" s="227"/>
      <c r="G7" s="223" t="s">
        <v>9</v>
      </c>
      <c r="H7" s="224" t="s">
        <v>216</v>
      </c>
      <c r="I7" s="310"/>
    </row>
    <row r="8" spans="1:11" x14ac:dyDescent="0.5">
      <c r="A8" s="223" t="s">
        <v>10</v>
      </c>
      <c r="B8" s="229">
        <v>130</v>
      </c>
      <c r="C8" s="229"/>
      <c r="D8" s="228"/>
      <c r="E8" s="224"/>
      <c r="F8" s="227"/>
      <c r="G8" s="223" t="s">
        <v>193</v>
      </c>
      <c r="H8" s="230"/>
      <c r="I8" s="310"/>
    </row>
    <row r="9" spans="1:11" x14ac:dyDescent="0.5">
      <c r="A9" s="223" t="s">
        <v>11</v>
      </c>
      <c r="B9" s="231" t="s">
        <v>45</v>
      </c>
      <c r="C9" s="231"/>
      <c r="D9" s="224"/>
      <c r="E9" s="224"/>
      <c r="F9" s="227"/>
      <c r="G9" s="223" t="s">
        <v>12</v>
      </c>
      <c r="H9" s="224" t="s">
        <v>259</v>
      </c>
      <c r="I9" s="310"/>
    </row>
    <row r="10" spans="1:11" x14ac:dyDescent="0.5">
      <c r="A10" s="223" t="s">
        <v>13</v>
      </c>
      <c r="B10" s="232">
        <v>24</v>
      </c>
      <c r="C10" s="232"/>
      <c r="D10" s="224"/>
      <c r="E10" s="224"/>
      <c r="F10" s="227"/>
      <c r="G10" s="223" t="s">
        <v>14</v>
      </c>
      <c r="H10" s="225"/>
      <c r="I10" s="310"/>
    </row>
    <row r="11" spans="1:11" x14ac:dyDescent="0.5">
      <c r="A11" s="233" t="s">
        <v>15</v>
      </c>
      <c r="B11" s="234"/>
      <c r="C11" s="234"/>
      <c r="D11" s="235" t="s">
        <v>16</v>
      </c>
      <c r="E11" s="236"/>
      <c r="F11" s="237" t="s">
        <v>17</v>
      </c>
      <c r="G11" s="238" t="s">
        <v>18</v>
      </c>
      <c r="H11" s="239">
        <v>35</v>
      </c>
      <c r="I11" s="311" t="s">
        <v>19</v>
      </c>
    </row>
    <row r="12" spans="1:11" x14ac:dyDescent="0.5">
      <c r="A12" s="240" t="s">
        <v>20</v>
      </c>
      <c r="B12" s="241" t="s">
        <v>55</v>
      </c>
      <c r="C12" s="242" t="s">
        <v>24</v>
      </c>
      <c r="D12" s="243" t="s">
        <v>21</v>
      </c>
      <c r="E12" s="242" t="s">
        <v>22</v>
      </c>
      <c r="F12" s="244" t="s">
        <v>23</v>
      </c>
      <c r="G12" s="245" t="s">
        <v>25</v>
      </c>
      <c r="H12" s="246"/>
      <c r="I12" s="312"/>
    </row>
    <row r="13" spans="1:11" x14ac:dyDescent="0.5">
      <c r="A13" s="247"/>
      <c r="B13" s="248"/>
      <c r="C13" s="242" t="s">
        <v>28</v>
      </c>
      <c r="D13" s="243" t="s">
        <v>26</v>
      </c>
      <c r="E13" s="242" t="s">
        <v>27</v>
      </c>
      <c r="F13" s="244"/>
      <c r="G13" s="249" t="s">
        <v>29</v>
      </c>
      <c r="H13" s="250" t="s">
        <v>30</v>
      </c>
      <c r="I13" s="313" t="s">
        <v>31</v>
      </c>
    </row>
    <row r="14" spans="1:11" x14ac:dyDescent="0.5">
      <c r="A14" s="251" t="s">
        <v>32</v>
      </c>
      <c r="B14" s="252"/>
      <c r="C14" s="253"/>
      <c r="D14" s="254"/>
      <c r="E14" s="253"/>
      <c r="F14" s="255"/>
      <c r="G14" s="256"/>
      <c r="H14" s="255"/>
      <c r="I14" s="314"/>
    </row>
    <row r="15" spans="1:11" x14ac:dyDescent="0.5">
      <c r="A15" s="257" t="s">
        <v>249</v>
      </c>
      <c r="B15" s="263"/>
      <c r="C15" s="255">
        <v>62.38</v>
      </c>
      <c r="D15" s="254">
        <v>60</v>
      </c>
      <c r="E15" s="259">
        <v>98</v>
      </c>
      <c r="F15" s="254">
        <f>+D15/E15%*$B$10/1000</f>
        <v>1.4693877551020407</v>
      </c>
      <c r="G15" s="260">
        <f>F15*C15/0.95</f>
        <v>96.484640171858217</v>
      </c>
      <c r="H15" s="261">
        <f>G15/$H$11</f>
        <v>2.7567040049102349</v>
      </c>
      <c r="I15" s="315">
        <f ca="1">G15/$G$55</f>
        <v>0.30176591995521901</v>
      </c>
      <c r="J15" s="262"/>
      <c r="K15" s="262"/>
    </row>
    <row r="16" spans="1:11" x14ac:dyDescent="0.5">
      <c r="A16" s="257"/>
      <c r="B16" s="263"/>
      <c r="C16" s="255"/>
      <c r="D16" s="254"/>
      <c r="E16" s="259"/>
      <c r="F16" s="254"/>
      <c r="G16" s="260"/>
      <c r="H16" s="261"/>
      <c r="I16" s="315"/>
      <c r="J16" s="262"/>
      <c r="K16" s="262"/>
    </row>
    <row r="17" spans="1:11" x14ac:dyDescent="0.5">
      <c r="A17" s="316" t="s">
        <v>261</v>
      </c>
      <c r="B17" s="263"/>
      <c r="C17" s="255"/>
      <c r="D17" s="254"/>
      <c r="E17" s="259"/>
      <c r="F17" s="254"/>
      <c r="G17" s="260"/>
      <c r="H17" s="261"/>
      <c r="I17" s="315"/>
      <c r="J17" s="262"/>
      <c r="K17" s="262"/>
    </row>
    <row r="18" spans="1:11" x14ac:dyDescent="0.5">
      <c r="A18" s="257" t="s">
        <v>262</v>
      </c>
      <c r="B18" s="263" t="s">
        <v>267</v>
      </c>
      <c r="C18" s="255">
        <v>23.823712500000003</v>
      </c>
      <c r="D18" s="254">
        <v>1</v>
      </c>
      <c r="E18" s="259">
        <v>85</v>
      </c>
      <c r="F18" s="254">
        <f t="shared" ref="F18:F20" si="0">+D18/E18%*$B$10/1000</f>
        <v>2.8235294117647056E-2</v>
      </c>
      <c r="G18" s="260">
        <f>F18*C18/0.95</f>
        <v>0.70807318885448922</v>
      </c>
      <c r="H18" s="261">
        <f t="shared" ref="H18:H20" si="1">G18/$H$11</f>
        <v>2.0230662538699692E-2</v>
      </c>
      <c r="I18" s="315">
        <f ca="1">G18/$G$55</f>
        <v>2.214573810398295E-3</v>
      </c>
      <c r="J18" s="262"/>
      <c r="K18" s="262"/>
    </row>
    <row r="19" spans="1:11" x14ac:dyDescent="0.5">
      <c r="A19" s="257" t="s">
        <v>263</v>
      </c>
      <c r="B19" s="263" t="s">
        <v>268</v>
      </c>
      <c r="C19" s="255">
        <v>35.175000000000004</v>
      </c>
      <c r="D19" s="254">
        <v>1</v>
      </c>
      <c r="E19" s="259">
        <v>85</v>
      </c>
      <c r="F19" s="254">
        <f t="shared" si="0"/>
        <v>2.8235294117647056E-2</v>
      </c>
      <c r="G19" s="260">
        <f>F19*C19/0.95</f>
        <v>1.0454489164086689</v>
      </c>
      <c r="H19" s="261">
        <f t="shared" si="1"/>
        <v>2.9869969040247683E-2</v>
      </c>
      <c r="I19" s="315">
        <f ca="1">G19/$G$55</f>
        <v>3.2697520917766296E-3</v>
      </c>
      <c r="J19" s="262"/>
      <c r="K19" s="262"/>
    </row>
    <row r="20" spans="1:11" x14ac:dyDescent="0.5">
      <c r="A20" s="257" t="s">
        <v>264</v>
      </c>
      <c r="B20" s="263" t="s">
        <v>269</v>
      </c>
      <c r="C20" s="255">
        <v>51.229500000000002</v>
      </c>
      <c r="D20" s="254">
        <v>2</v>
      </c>
      <c r="E20" s="259">
        <v>100</v>
      </c>
      <c r="F20" s="254">
        <f t="shared" si="0"/>
        <v>4.8000000000000001E-2</v>
      </c>
      <c r="G20" s="260">
        <f t="shared" ref="G20" si="2">F20*C20</f>
        <v>2.4590160000000001</v>
      </c>
      <c r="H20" s="261">
        <f t="shared" si="1"/>
        <v>7.0257600000000003E-2</v>
      </c>
      <c r="I20" s="315">
        <f ca="1">G20/$G$55</f>
        <v>7.6908326973378358E-3</v>
      </c>
      <c r="J20" s="262"/>
      <c r="K20" s="262"/>
    </row>
    <row r="21" spans="1:11" ht="24" thickBot="1" x14ac:dyDescent="0.55000000000000004">
      <c r="A21" s="257"/>
      <c r="B21" s="258"/>
      <c r="C21" s="255"/>
      <c r="D21" s="254"/>
      <c r="E21" s="259"/>
      <c r="F21" s="254"/>
      <c r="G21" s="260"/>
      <c r="H21" s="261"/>
      <c r="I21" s="315"/>
      <c r="J21" s="262"/>
      <c r="K21" s="262"/>
    </row>
    <row r="22" spans="1:11" ht="24.75" thickTop="1" thickBot="1" x14ac:dyDescent="0.55000000000000004">
      <c r="A22" s="264" t="s">
        <v>33</v>
      </c>
      <c r="B22" s="265"/>
      <c r="C22" s="265"/>
      <c r="D22" s="265"/>
      <c r="E22" s="265"/>
      <c r="F22" s="265"/>
      <c r="G22" s="266">
        <f>SUM(G15:G21)</f>
        <v>100.69717827712138</v>
      </c>
      <c r="H22" s="267">
        <f>SUM(H15:H21)</f>
        <v>2.8770622364891825</v>
      </c>
      <c r="I22" s="317">
        <f ca="1">G22/$G$55</f>
        <v>0.3149410785547318</v>
      </c>
      <c r="J22" s="262"/>
      <c r="K22" s="262"/>
    </row>
    <row r="23" spans="1:11" ht="24" thickTop="1" x14ac:dyDescent="0.5">
      <c r="A23" s="238" t="s">
        <v>34</v>
      </c>
      <c r="B23" s="268"/>
      <c r="C23" s="268"/>
      <c r="D23" s="269"/>
      <c r="E23" s="270"/>
      <c r="F23" s="271"/>
      <c r="G23" s="272"/>
      <c r="H23" s="273"/>
      <c r="I23" s="318"/>
      <c r="J23" s="262"/>
      <c r="K23" s="262"/>
    </row>
    <row r="24" spans="1:11" x14ac:dyDescent="0.5">
      <c r="A24" s="274" t="s">
        <v>211</v>
      </c>
      <c r="B24" s="275"/>
      <c r="C24" s="275"/>
      <c r="D24" s="254"/>
      <c r="E24" s="259"/>
      <c r="F24" s="254"/>
      <c r="G24" s="260"/>
      <c r="H24" s="261"/>
      <c r="I24" s="315"/>
      <c r="J24" s="262"/>
      <c r="K24" s="262"/>
    </row>
    <row r="25" spans="1:11" x14ac:dyDescent="0.5">
      <c r="A25" s="319" t="s">
        <v>250</v>
      </c>
      <c r="B25" s="263"/>
      <c r="C25" s="255">
        <v>250</v>
      </c>
      <c r="D25" s="254">
        <v>1.9</v>
      </c>
      <c r="E25" s="277">
        <v>100</v>
      </c>
      <c r="F25" s="254">
        <f t="shared" ref="F25:F28" si="3">+D25/E25%*$B$10/1000</f>
        <v>4.5599999999999995E-2</v>
      </c>
      <c r="G25" s="260">
        <f>F25*C25</f>
        <v>11.399999999999999</v>
      </c>
      <c r="H25" s="261">
        <f t="shared" ref="H25:H28" si="4">G25/$H$11</f>
        <v>0.32571428571428568</v>
      </c>
      <c r="I25" s="315">
        <f ca="1">G25/$G$55</f>
        <v>3.5654706089611174E-2</v>
      </c>
      <c r="J25" s="262"/>
      <c r="K25" s="262"/>
    </row>
    <row r="26" spans="1:11" x14ac:dyDescent="0.5">
      <c r="A26" s="320" t="s">
        <v>238</v>
      </c>
      <c r="B26" s="263">
        <v>4400004</v>
      </c>
      <c r="C26" s="255">
        <v>24.386250000000004</v>
      </c>
      <c r="D26" s="254">
        <v>1.2</v>
      </c>
      <c r="E26" s="277">
        <v>100</v>
      </c>
      <c r="F26" s="254">
        <f t="shared" si="3"/>
        <v>2.8799999999999996E-2</v>
      </c>
      <c r="G26" s="260">
        <f t="shared" ref="G26:G28" si="5">(F26*C26)</f>
        <v>0.70232400000000006</v>
      </c>
      <c r="H26" s="261">
        <f t="shared" si="4"/>
        <v>2.0066400000000002E-2</v>
      </c>
      <c r="I26" s="315">
        <f ca="1">G26/$G$55</f>
        <v>2.1965926140070252E-3</v>
      </c>
      <c r="J26" s="262"/>
      <c r="K26" s="262"/>
    </row>
    <row r="27" spans="1:11" x14ac:dyDescent="0.5">
      <c r="A27" s="320" t="s">
        <v>252</v>
      </c>
      <c r="B27" s="263">
        <v>4100005</v>
      </c>
      <c r="C27" s="255">
        <v>64.690606653749995</v>
      </c>
      <c r="D27" s="254">
        <v>0.5</v>
      </c>
      <c r="E27" s="277">
        <v>100</v>
      </c>
      <c r="F27" s="254">
        <f t="shared" si="3"/>
        <v>1.2E-2</v>
      </c>
      <c r="G27" s="260">
        <f t="shared" si="5"/>
        <v>0.77628727984500001</v>
      </c>
      <c r="H27" s="261">
        <f t="shared" si="4"/>
        <v>2.2179636567000002E-2</v>
      </c>
      <c r="I27" s="315">
        <f ca="1">G27/$G$55</f>
        <v>2.4279205968401069E-3</v>
      </c>
      <c r="J27" s="262"/>
      <c r="K27" s="262"/>
    </row>
    <row r="28" spans="1:11" x14ac:dyDescent="0.5">
      <c r="A28" s="320" t="s">
        <v>56</v>
      </c>
      <c r="B28" s="263"/>
      <c r="C28" s="255">
        <v>0</v>
      </c>
      <c r="D28" s="254">
        <v>67.2</v>
      </c>
      <c r="E28" s="277">
        <v>100</v>
      </c>
      <c r="F28" s="254">
        <f t="shared" si="3"/>
        <v>1.6128000000000002</v>
      </c>
      <c r="G28" s="260">
        <f t="shared" si="5"/>
        <v>0</v>
      </c>
      <c r="H28" s="261">
        <f t="shared" si="4"/>
        <v>0</v>
      </c>
      <c r="I28" s="315">
        <f ca="1">G28/$G$55</f>
        <v>0</v>
      </c>
      <c r="J28" s="262"/>
      <c r="K28" s="262"/>
    </row>
    <row r="29" spans="1:11" ht="24" thickBot="1" x14ac:dyDescent="0.55000000000000004">
      <c r="A29" s="321"/>
      <c r="B29" s="322"/>
      <c r="C29" s="281"/>
      <c r="D29" s="282"/>
      <c r="E29" s="323"/>
      <c r="F29" s="282"/>
      <c r="G29" s="260"/>
      <c r="H29" s="324"/>
      <c r="I29" s="325"/>
      <c r="J29" s="262"/>
      <c r="K29" s="262"/>
    </row>
    <row r="30" spans="1:11" ht="24.75" thickTop="1" thickBot="1" x14ac:dyDescent="0.55000000000000004">
      <c r="A30" s="264" t="s">
        <v>35</v>
      </c>
      <c r="B30" s="265"/>
      <c r="C30" s="265"/>
      <c r="D30" s="265"/>
      <c r="E30" s="265"/>
      <c r="F30" s="265"/>
      <c r="G30" s="266">
        <f>SUM(G24:G29)</f>
        <v>12.878611279845</v>
      </c>
      <c r="H30" s="267">
        <f>SUM(H24:H29)</f>
        <v>0.36796032228128567</v>
      </c>
      <c r="I30" s="317">
        <f ca="1">G30/$G$55</f>
        <v>4.0279219300458309E-2</v>
      </c>
      <c r="J30" s="262"/>
      <c r="K30" s="262"/>
    </row>
    <row r="31" spans="1:11" ht="24" thickTop="1" x14ac:dyDescent="0.5">
      <c r="A31" s="326" t="s">
        <v>201</v>
      </c>
      <c r="B31" s="327"/>
      <c r="C31" s="327"/>
      <c r="D31" s="288"/>
      <c r="E31" s="224"/>
      <c r="F31" s="328"/>
      <c r="G31" s="329"/>
      <c r="H31" s="273"/>
      <c r="I31" s="315"/>
      <c r="J31" s="262"/>
      <c r="K31" s="262"/>
    </row>
    <row r="32" spans="1:11" x14ac:dyDescent="0.5">
      <c r="A32" s="330" t="s">
        <v>254</v>
      </c>
      <c r="B32" s="331" t="s">
        <v>256</v>
      </c>
      <c r="C32" s="289">
        <v>1.9110000000000003</v>
      </c>
      <c r="D32" s="288"/>
      <c r="E32" s="224"/>
      <c r="F32" s="328">
        <f>$B$10</f>
        <v>24</v>
      </c>
      <c r="G32" s="260">
        <f>F32*C32</f>
        <v>45.864000000000004</v>
      </c>
      <c r="H32" s="261">
        <f>G32/$H$11</f>
        <v>1.3104000000000002</v>
      </c>
      <c r="I32" s="315">
        <f ca="1">G32/$G$55</f>
        <v>0.14344451228894101</v>
      </c>
      <c r="J32" s="262"/>
      <c r="K32" s="262"/>
    </row>
    <row r="33" spans="1:11" x14ac:dyDescent="0.5">
      <c r="A33" s="227"/>
      <c r="B33" s="289"/>
      <c r="C33" s="289"/>
      <c r="D33" s="288"/>
      <c r="E33" s="224"/>
      <c r="F33" s="328"/>
      <c r="G33" s="260"/>
      <c r="H33" s="261"/>
      <c r="I33" s="315"/>
      <c r="J33" s="262"/>
      <c r="K33" s="262"/>
    </row>
    <row r="34" spans="1:11" ht="24" thickBot="1" x14ac:dyDescent="0.55000000000000004">
      <c r="A34" s="330"/>
      <c r="B34" s="227"/>
      <c r="C34" s="289"/>
      <c r="D34" s="288"/>
      <c r="E34" s="224"/>
      <c r="F34" s="328"/>
      <c r="G34" s="260"/>
      <c r="H34" s="261"/>
      <c r="I34" s="315"/>
      <c r="J34" s="262"/>
      <c r="K34" s="262"/>
    </row>
    <row r="35" spans="1:11" ht="24.75" thickTop="1" thickBot="1" x14ac:dyDescent="0.55000000000000004">
      <c r="A35" s="332" t="s">
        <v>203</v>
      </c>
      <c r="B35" s="333"/>
      <c r="C35" s="333"/>
      <c r="D35" s="333"/>
      <c r="E35" s="333"/>
      <c r="F35" s="333"/>
      <c r="G35" s="266">
        <f>SUM(G32:G34)</f>
        <v>45.864000000000004</v>
      </c>
      <c r="H35" s="267">
        <f>SUM(H32:H34)</f>
        <v>1.3104000000000002</v>
      </c>
      <c r="I35" s="317">
        <f ca="1">G35/$G$55</f>
        <v>0.14344451228894101</v>
      </c>
    </row>
    <row r="36" spans="1:11" ht="24" thickTop="1" x14ac:dyDescent="0.5">
      <c r="A36" s="326" t="s">
        <v>202</v>
      </c>
      <c r="B36" s="327"/>
      <c r="C36" s="327"/>
      <c r="D36" s="288"/>
      <c r="E36" s="224"/>
      <c r="F36" s="328"/>
      <c r="G36" s="329"/>
      <c r="H36" s="273"/>
      <c r="I36" s="315"/>
      <c r="J36" s="262"/>
      <c r="K36" s="262"/>
    </row>
    <row r="37" spans="1:11" x14ac:dyDescent="0.5">
      <c r="A37" s="330" t="s">
        <v>257</v>
      </c>
      <c r="B37" s="227"/>
      <c r="C37" s="289">
        <v>3.73</v>
      </c>
      <c r="D37" s="288"/>
      <c r="E37" s="224"/>
      <c r="F37" s="328">
        <v>2</v>
      </c>
      <c r="G37" s="260">
        <f>F37*C37</f>
        <v>7.46</v>
      </c>
      <c r="H37" s="261">
        <f>G37/$H$11</f>
        <v>0.21314285714285713</v>
      </c>
      <c r="I37" s="315">
        <f ca="1">G37/$G$55</f>
        <v>2.3331939248113984E-2</v>
      </c>
      <c r="J37" s="262"/>
      <c r="K37" s="262"/>
    </row>
    <row r="38" spans="1:11" x14ac:dyDescent="0.5">
      <c r="A38" s="330" t="s">
        <v>255</v>
      </c>
      <c r="B38" s="227"/>
      <c r="C38" s="334">
        <v>4.62</v>
      </c>
      <c r="D38" s="288"/>
      <c r="E38" s="224"/>
      <c r="F38" s="328">
        <v>1</v>
      </c>
      <c r="G38" s="260">
        <f>F38*C38</f>
        <v>4.62</v>
      </c>
      <c r="H38" s="261">
        <f>G38/$H$11</f>
        <v>0.13200000000000001</v>
      </c>
      <c r="I38" s="315">
        <f ca="1">G38/$G$55</f>
        <v>1.4449538783684532E-2</v>
      </c>
      <c r="J38" s="262"/>
      <c r="K38" s="262"/>
    </row>
    <row r="39" spans="1:11" x14ac:dyDescent="0.5">
      <c r="A39" s="330"/>
      <c r="B39" s="227"/>
      <c r="C39" s="289"/>
      <c r="D39" s="288"/>
      <c r="E39" s="224"/>
      <c r="F39" s="328"/>
      <c r="G39" s="260"/>
      <c r="H39" s="261"/>
      <c r="I39" s="315"/>
      <c r="J39" s="262"/>
      <c r="K39" s="262"/>
    </row>
    <row r="40" spans="1:11" ht="24" thickBot="1" x14ac:dyDescent="0.55000000000000004">
      <c r="A40" s="330"/>
      <c r="B40" s="227"/>
      <c r="C40" s="289"/>
      <c r="D40" s="288"/>
      <c r="E40" s="224"/>
      <c r="F40" s="328"/>
      <c r="G40" s="260"/>
      <c r="H40" s="261"/>
      <c r="I40" s="315"/>
      <c r="J40" s="262"/>
      <c r="K40" s="262"/>
    </row>
    <row r="41" spans="1:11" ht="24.75" thickTop="1" thickBot="1" x14ac:dyDescent="0.55000000000000004">
      <c r="A41" s="332" t="s">
        <v>204</v>
      </c>
      <c r="B41" s="333"/>
      <c r="C41" s="333"/>
      <c r="D41" s="333"/>
      <c r="E41" s="333"/>
      <c r="F41" s="333"/>
      <c r="G41" s="266">
        <f>SUM(G37:G40)</f>
        <v>12.08</v>
      </c>
      <c r="H41" s="267">
        <f>SUM(H37:H40)</f>
        <v>0.34514285714285714</v>
      </c>
      <c r="I41" s="317">
        <f ca="1">G41/$G$55</f>
        <v>3.7781478031798515E-2</v>
      </c>
    </row>
    <row r="42" spans="1:11" ht="24" thickTop="1" x14ac:dyDescent="0.5">
      <c r="A42" s="335" t="s">
        <v>205</v>
      </c>
      <c r="B42" s="336"/>
      <c r="C42" s="336"/>
      <c r="D42" s="337"/>
      <c r="E42" s="221"/>
      <c r="F42" s="221"/>
      <c r="G42" s="338"/>
      <c r="H42" s="339"/>
      <c r="I42" s="315"/>
    </row>
    <row r="43" spans="1:11" x14ac:dyDescent="0.5">
      <c r="A43" s="223" t="s">
        <v>46</v>
      </c>
      <c r="B43" s="224"/>
      <c r="C43" s="224"/>
      <c r="D43" s="288"/>
      <c r="E43" s="224"/>
      <c r="F43" s="224"/>
      <c r="G43" s="260">
        <v>117.32</v>
      </c>
      <c r="H43" s="261">
        <f>G43/$H$11</f>
        <v>3.3519999999999999</v>
      </c>
      <c r="I43" s="315">
        <f ca="1">G43/$G$55</f>
        <v>0.36693071214326173</v>
      </c>
    </row>
    <row r="44" spans="1:11" ht="24" thickBot="1" x14ac:dyDescent="0.55000000000000004">
      <c r="A44" s="340"/>
      <c r="B44" s="341"/>
      <c r="C44" s="341"/>
      <c r="D44" s="342"/>
      <c r="E44" s="343"/>
      <c r="F44" s="343"/>
      <c r="G44" s="260"/>
      <c r="H44" s="261"/>
      <c r="I44" s="315"/>
    </row>
    <row r="45" spans="1:11" ht="24.75" thickTop="1" thickBot="1" x14ac:dyDescent="0.55000000000000004">
      <c r="A45" s="332" t="s">
        <v>206</v>
      </c>
      <c r="B45" s="333"/>
      <c r="C45" s="333"/>
      <c r="D45" s="333"/>
      <c r="E45" s="333"/>
      <c r="F45" s="333"/>
      <c r="G45" s="266">
        <f>SUM(G43:G44)</f>
        <v>117.32</v>
      </c>
      <c r="H45" s="267">
        <f>SUM(H43:H44)</f>
        <v>3.3519999999999999</v>
      </c>
      <c r="I45" s="317">
        <f ca="1">G45/$G$55</f>
        <v>0.36693071214326173</v>
      </c>
    </row>
    <row r="46" spans="1:11" ht="24" thickTop="1" x14ac:dyDescent="0.5">
      <c r="A46" s="335" t="s">
        <v>207</v>
      </c>
      <c r="B46" s="336"/>
      <c r="C46" s="336"/>
      <c r="D46" s="337"/>
      <c r="E46" s="221"/>
      <c r="F46" s="221"/>
      <c r="G46" s="338"/>
      <c r="H46" s="339"/>
      <c r="I46" s="315"/>
    </row>
    <row r="47" spans="1:11" x14ac:dyDescent="0.5">
      <c r="A47" s="223" t="s">
        <v>253</v>
      </c>
      <c r="B47" s="224"/>
      <c r="C47" s="224">
        <v>0.35</v>
      </c>
      <c r="D47" s="288"/>
      <c r="E47" s="224"/>
      <c r="F47" s="224">
        <v>24</v>
      </c>
      <c r="G47" s="260">
        <f>F47*C47</f>
        <v>8.3999999999999986</v>
      </c>
      <c r="H47" s="261">
        <f>G47/$H$11</f>
        <v>0.23999999999999996</v>
      </c>
      <c r="I47" s="315">
        <f ca="1">G47/$G$55</f>
        <v>2.6271888697608235E-2</v>
      </c>
    </row>
    <row r="48" spans="1:11" ht="24" thickBot="1" x14ac:dyDescent="0.55000000000000004">
      <c r="A48" s="340"/>
      <c r="B48" s="341"/>
      <c r="C48" s="341"/>
      <c r="D48" s="342"/>
      <c r="E48" s="343"/>
      <c r="F48" s="343"/>
      <c r="G48" s="260"/>
      <c r="H48" s="261"/>
      <c r="I48" s="315"/>
    </row>
    <row r="49" spans="1:14" ht="24.75" thickTop="1" thickBot="1" x14ac:dyDescent="0.55000000000000004">
      <c r="A49" s="332" t="s">
        <v>208</v>
      </c>
      <c r="B49" s="333"/>
      <c r="C49" s="333"/>
      <c r="D49" s="333"/>
      <c r="E49" s="333"/>
      <c r="F49" s="333"/>
      <c r="G49" s="266">
        <f>SUM(G47:G48)</f>
        <v>8.3999999999999986</v>
      </c>
      <c r="H49" s="267">
        <f>SUM(H47:H48)</f>
        <v>0.23999999999999996</v>
      </c>
      <c r="I49" s="317">
        <f t="shared" ref="I49:I55" ca="1" si="6">G49/$G$55</f>
        <v>2.6271888697608235E-2</v>
      </c>
    </row>
    <row r="50" spans="1:14" ht="24" thickTop="1" x14ac:dyDescent="0.5">
      <c r="A50" s="344" t="s">
        <v>40</v>
      </c>
      <c r="B50" s="345"/>
      <c r="C50" s="345"/>
      <c r="D50" s="345"/>
      <c r="E50" s="345"/>
      <c r="F50" s="345"/>
      <c r="G50" s="346">
        <f>SUM(G22,G30,G41,G35,G45,G49)</f>
        <v>297.23978955696634</v>
      </c>
      <c r="H50" s="347">
        <f>SUM(H22,H30,H41,H35,H45,H49)</f>
        <v>8.4925654159133259</v>
      </c>
      <c r="I50" s="348">
        <f t="shared" ca="1" si="6"/>
        <v>0.92964888901679943</v>
      </c>
    </row>
    <row r="51" spans="1:14" x14ac:dyDescent="0.5">
      <c r="A51" s="349" t="s">
        <v>41</v>
      </c>
      <c r="B51" s="350">
        <v>0.02</v>
      </c>
      <c r="C51" s="351"/>
      <c r="D51" s="351" t="s">
        <v>210</v>
      </c>
      <c r="E51" s="352"/>
      <c r="F51" s="352"/>
      <c r="G51" s="260">
        <f>SUM(G22,G30)*B51</f>
        <v>2.2715157911393278</v>
      </c>
      <c r="H51" s="261">
        <f>G51/$H$11</f>
        <v>6.4900451175409365E-2</v>
      </c>
      <c r="I51" s="315">
        <f t="shared" ca="1" si="6"/>
        <v>7.1044059571038027E-3</v>
      </c>
    </row>
    <row r="52" spans="1:14" x14ac:dyDescent="0.5">
      <c r="A52" s="283" t="s">
        <v>41</v>
      </c>
      <c r="B52" s="353">
        <v>0.02</v>
      </c>
      <c r="C52" s="353"/>
      <c r="D52" s="285" t="s">
        <v>53</v>
      </c>
      <c r="E52" s="284"/>
      <c r="F52" s="284"/>
      <c r="G52" s="260">
        <f>SUM(G35)*B52</f>
        <v>0.9172800000000001</v>
      </c>
      <c r="H52" s="261">
        <f>G52/$H$11</f>
        <v>2.6208000000000002E-2</v>
      </c>
      <c r="I52" s="315">
        <f t="shared" ca="1" si="6"/>
        <v>2.8688902457788198E-3</v>
      </c>
    </row>
    <row r="53" spans="1:14" x14ac:dyDescent="0.5">
      <c r="A53" s="283" t="s">
        <v>41</v>
      </c>
      <c r="B53" s="353">
        <v>0.01</v>
      </c>
      <c r="C53" s="353"/>
      <c r="D53" s="285" t="s">
        <v>54</v>
      </c>
      <c r="E53" s="284"/>
      <c r="F53" s="284"/>
      <c r="G53" s="260">
        <f>G41*B53</f>
        <v>0.1208</v>
      </c>
      <c r="H53" s="261">
        <f>G53/$H$11</f>
        <v>3.4514285714285714E-3</v>
      </c>
      <c r="I53" s="315">
        <f t="shared" ca="1" si="6"/>
        <v>3.7781478031798517E-4</v>
      </c>
    </row>
    <row r="54" spans="1:14" x14ac:dyDescent="0.5">
      <c r="A54" s="323" t="s">
        <v>209</v>
      </c>
      <c r="B54" s="354">
        <v>0.06</v>
      </c>
      <c r="C54" s="355"/>
      <c r="D54" s="355"/>
      <c r="E54" s="356"/>
      <c r="F54" s="356"/>
      <c r="G54" s="357">
        <f ca="1">G55*B54</f>
        <v>19.18400332009185</v>
      </c>
      <c r="H54" s="261">
        <f ca="1">G54/$H$11</f>
        <v>0.54811438057405282</v>
      </c>
      <c r="I54" s="315">
        <f t="shared" ca="1" si="6"/>
        <v>0.06</v>
      </c>
    </row>
    <row r="55" spans="1:14" x14ac:dyDescent="0.5">
      <c r="A55" s="358" t="s">
        <v>42</v>
      </c>
      <c r="B55" s="359"/>
      <c r="C55" s="359"/>
      <c r="D55" s="360"/>
      <c r="E55" s="359"/>
      <c r="F55" s="359"/>
      <c r="G55" s="361">
        <f ca="1">SUM(G50:G54)</f>
        <v>319.73338866819751</v>
      </c>
      <c r="H55" s="362">
        <f ca="1">SUM(H50:H54)</f>
        <v>9.1352396762342174</v>
      </c>
      <c r="I55" s="363">
        <f t="shared" ca="1" si="6"/>
        <v>1</v>
      </c>
    </row>
    <row r="56" spans="1:14" x14ac:dyDescent="0.5">
      <c r="A56" s="283" t="s">
        <v>43</v>
      </c>
      <c r="B56" s="284"/>
      <c r="C56" s="284"/>
      <c r="D56" s="285"/>
      <c r="E56" s="284"/>
      <c r="F56" s="284"/>
      <c r="G56" s="286"/>
      <c r="H56" s="286"/>
      <c r="I56" s="364"/>
    </row>
    <row r="57" spans="1:14" x14ac:dyDescent="0.5">
      <c r="A57" s="283"/>
      <c r="B57" s="284"/>
      <c r="C57" s="284"/>
      <c r="D57" s="285"/>
      <c r="E57" s="284"/>
      <c r="F57" s="284"/>
      <c r="G57" s="286"/>
      <c r="H57" s="286"/>
      <c r="I57" s="364"/>
    </row>
    <row r="58" spans="1:14" x14ac:dyDescent="0.5">
      <c r="A58" s="283"/>
      <c r="B58" s="284"/>
      <c r="C58" s="284"/>
      <c r="D58" s="285"/>
      <c r="E58" s="284"/>
      <c r="F58" s="284"/>
      <c r="G58" s="286"/>
      <c r="H58" s="286"/>
      <c r="I58" s="364"/>
    </row>
    <row r="59" spans="1:14" x14ac:dyDescent="0.5">
      <c r="A59" s="284"/>
      <c r="B59" s="284"/>
      <c r="C59" s="284"/>
      <c r="D59" s="285"/>
      <c r="E59" s="284"/>
      <c r="F59" s="284"/>
      <c r="G59" s="286"/>
      <c r="H59" s="286"/>
      <c r="I59" s="364"/>
    </row>
    <row r="60" spans="1:14" ht="24" thickBot="1" x14ac:dyDescent="0.55000000000000004">
      <c r="A60" s="224"/>
      <c r="B60" s="224"/>
      <c r="C60" s="224"/>
      <c r="D60" s="288"/>
      <c r="E60" s="224"/>
      <c r="F60" s="224"/>
      <c r="G60" s="289"/>
      <c r="H60" s="289"/>
      <c r="I60" s="289"/>
    </row>
    <row r="61" spans="1:14" ht="24" thickBot="1" x14ac:dyDescent="0.55000000000000004">
      <c r="A61" s="290" t="s">
        <v>47</v>
      </c>
      <c r="B61" s="291"/>
      <c r="C61" s="291"/>
      <c r="D61" s="291"/>
      <c r="E61" s="291"/>
      <c r="F61" s="291"/>
      <c r="G61" s="292" t="s">
        <v>217</v>
      </c>
      <c r="H61" s="293"/>
      <c r="I61" s="365"/>
    </row>
    <row r="62" spans="1:14" x14ac:dyDescent="0.5">
      <c r="A62" s="224"/>
      <c r="B62" s="224"/>
      <c r="C62" s="224"/>
      <c r="D62" s="288"/>
      <c r="E62" s="224"/>
      <c r="F62" s="224"/>
      <c r="G62" s="289"/>
      <c r="H62" s="289"/>
      <c r="I62" s="289"/>
      <c r="J62" s="294"/>
      <c r="K62" s="226"/>
      <c r="L62" s="226"/>
      <c r="M62" s="226"/>
      <c r="N62" s="226"/>
    </row>
    <row r="63" spans="1:14" x14ac:dyDescent="0.5">
      <c r="A63" s="224"/>
      <c r="B63" s="224"/>
      <c r="C63" s="224"/>
      <c r="D63" s="288"/>
      <c r="E63" s="224"/>
      <c r="F63" s="224"/>
      <c r="G63" s="289"/>
      <c r="H63" s="289"/>
      <c r="I63" s="289"/>
      <c r="J63" s="294"/>
      <c r="K63" s="226"/>
      <c r="L63" s="226"/>
      <c r="M63" s="226"/>
      <c r="N63" s="226"/>
    </row>
    <row r="64" spans="1:14" x14ac:dyDescent="0.5">
      <c r="A64" s="224"/>
      <c r="B64" s="224"/>
      <c r="C64" s="224"/>
      <c r="D64" s="288"/>
      <c r="E64" s="224"/>
      <c r="F64" s="224"/>
      <c r="G64" s="289"/>
      <c r="H64" s="289"/>
      <c r="I64" s="289"/>
    </row>
    <row r="65" spans="1:9" x14ac:dyDescent="0.5">
      <c r="A65" s="224"/>
      <c r="B65" s="224"/>
      <c r="C65" s="224"/>
      <c r="D65" s="288"/>
      <c r="E65" s="224"/>
      <c r="F65" s="224"/>
      <c r="G65" s="289"/>
      <c r="H65" s="289"/>
      <c r="I65" s="289"/>
    </row>
    <row r="66" spans="1:9" x14ac:dyDescent="0.5">
      <c r="A66" s="226" t="s">
        <v>44</v>
      </c>
      <c r="B66" s="224"/>
      <c r="C66" s="224"/>
      <c r="D66" s="295"/>
      <c r="E66" s="235"/>
      <c r="F66" s="226"/>
      <c r="G66" s="226" t="s">
        <v>49</v>
      </c>
      <c r="H66" s="296"/>
      <c r="I66" s="296"/>
    </row>
    <row r="67" spans="1:9" x14ac:dyDescent="0.5">
      <c r="A67" s="226"/>
      <c r="B67" s="226"/>
      <c r="C67" s="226"/>
      <c r="D67" s="297"/>
      <c r="E67" s="226"/>
      <c r="F67" s="226"/>
      <c r="G67" s="226"/>
      <c r="H67" s="294"/>
      <c r="I67" s="294"/>
    </row>
    <row r="68" spans="1:9" x14ac:dyDescent="0.5">
      <c r="A68" s="226"/>
      <c r="B68" s="226"/>
      <c r="C68" s="226"/>
      <c r="D68" s="297"/>
      <c r="E68" s="226"/>
      <c r="F68" s="226"/>
      <c r="G68" s="226"/>
      <c r="H68" s="294"/>
      <c r="I68" s="294"/>
    </row>
    <row r="69" spans="1:9" x14ac:dyDescent="0.5">
      <c r="A69" s="226"/>
      <c r="B69" s="226"/>
      <c r="C69" s="226"/>
      <c r="D69" s="297"/>
      <c r="E69" s="226"/>
      <c r="F69" s="226"/>
      <c r="G69" s="226"/>
      <c r="H69" s="294"/>
      <c r="I69" s="294"/>
    </row>
    <row r="70" spans="1:9" x14ac:dyDescent="0.5">
      <c r="A70" s="226"/>
      <c r="B70" s="226"/>
      <c r="C70" s="226"/>
      <c r="D70" s="297"/>
      <c r="E70" s="226"/>
      <c r="F70" s="226"/>
      <c r="G70" s="226"/>
      <c r="H70" s="294"/>
      <c r="I70" s="294"/>
    </row>
    <row r="71" spans="1:9" x14ac:dyDescent="0.5">
      <c r="A71" s="226"/>
      <c r="B71" s="226"/>
      <c r="C71" s="226"/>
      <c r="D71" s="297"/>
      <c r="E71" s="226"/>
      <c r="F71" s="226"/>
      <c r="G71" s="226"/>
      <c r="H71" s="294"/>
      <c r="I71" s="294"/>
    </row>
    <row r="72" spans="1:9" x14ac:dyDescent="0.5">
      <c r="A72" s="226"/>
      <c r="B72" s="226"/>
      <c r="C72" s="226"/>
      <c r="D72" s="297"/>
      <c r="E72" s="226"/>
      <c r="F72" s="226"/>
      <c r="G72" s="226"/>
      <c r="H72" s="294"/>
      <c r="I72" s="294"/>
    </row>
    <row r="73" spans="1:9" x14ac:dyDescent="0.5">
      <c r="A73" s="226"/>
      <c r="B73" s="226"/>
      <c r="C73" s="226"/>
      <c r="D73" s="297"/>
      <c r="E73" s="226"/>
      <c r="F73" s="226"/>
      <c r="G73" s="226"/>
      <c r="H73" s="294"/>
      <c r="I73" s="294"/>
    </row>
    <row r="74" spans="1:9" x14ac:dyDescent="0.5">
      <c r="A74" s="226"/>
      <c r="B74" s="226"/>
      <c r="C74" s="226"/>
      <c r="D74" s="297"/>
      <c r="E74" s="226"/>
      <c r="F74" s="226"/>
      <c r="G74" s="226"/>
      <c r="H74" s="294"/>
      <c r="I74" s="294"/>
    </row>
    <row r="75" spans="1:9" x14ac:dyDescent="0.5">
      <c r="A75" s="226"/>
      <c r="B75" s="226"/>
      <c r="C75" s="226"/>
      <c r="D75" s="297"/>
      <c r="E75" s="226"/>
      <c r="F75" s="226"/>
      <c r="G75" s="226"/>
      <c r="H75" s="294"/>
      <c r="I75" s="294"/>
    </row>
    <row r="76" spans="1:9" x14ac:dyDescent="0.5">
      <c r="A76" s="226"/>
      <c r="B76" s="226"/>
      <c r="C76" s="226"/>
      <c r="D76" s="297"/>
      <c r="E76" s="226"/>
      <c r="F76" s="226"/>
      <c r="G76" s="226"/>
      <c r="H76" s="294"/>
      <c r="I76" s="294"/>
    </row>
    <row r="77" spans="1:9" x14ac:dyDescent="0.5">
      <c r="A77" s="226"/>
      <c r="B77" s="226"/>
      <c r="C77" s="226"/>
      <c r="D77" s="297"/>
      <c r="E77" s="226"/>
      <c r="F77" s="226"/>
      <c r="G77" s="226"/>
      <c r="H77" s="294"/>
      <c r="I77" s="294"/>
    </row>
    <row r="78" spans="1:9" x14ac:dyDescent="0.5">
      <c r="A78" s="226"/>
      <c r="B78" s="226"/>
      <c r="C78" s="226"/>
      <c r="D78" s="297"/>
      <c r="E78" s="226"/>
      <c r="F78" s="226"/>
      <c r="G78" s="226"/>
      <c r="H78" s="294"/>
      <c r="I78" s="294"/>
    </row>
    <row r="79" spans="1:9" x14ac:dyDescent="0.5">
      <c r="A79" s="226"/>
      <c r="B79" s="226"/>
      <c r="C79" s="226"/>
      <c r="D79" s="297"/>
      <c r="E79" s="226"/>
      <c r="F79" s="226"/>
      <c r="G79" s="226"/>
      <c r="H79" s="294"/>
      <c r="I79" s="294"/>
    </row>
    <row r="80" spans="1:9" x14ac:dyDescent="0.5">
      <c r="A80" s="226"/>
      <c r="B80" s="226"/>
      <c r="C80" s="226"/>
      <c r="D80" s="297"/>
      <c r="E80" s="226"/>
      <c r="F80" s="226"/>
      <c r="G80" s="226"/>
      <c r="H80" s="294"/>
      <c r="I80" s="294"/>
    </row>
  </sheetData>
  <mergeCells count="12">
    <mergeCell ref="G61:I61"/>
    <mergeCell ref="A1:G1"/>
    <mergeCell ref="A3:I3"/>
    <mergeCell ref="G12:I12"/>
    <mergeCell ref="A22:F22"/>
    <mergeCell ref="A30:F30"/>
    <mergeCell ref="A35:F35"/>
    <mergeCell ref="A41:F41"/>
    <mergeCell ref="A45:F45"/>
    <mergeCell ref="A49:F49"/>
    <mergeCell ref="A50:F50"/>
    <mergeCell ref="A61:F61"/>
  </mergeCells>
  <pageMargins left="0.33" right="0.19" top="0.196850393700787" bottom="0.196850393700787" header="0.511811023622047" footer="0.511811023622047"/>
  <pageSetup paperSize="9" scale="54" orientation="portrait" r:id="rId1"/>
  <headerFooter alignWithMargins="0">
    <oddFooter>&amp;R&amp;F /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N81"/>
  <sheetViews>
    <sheetView topLeftCell="A17" zoomScale="90" zoomScaleNormal="90" zoomScaleSheetLayoutView="85" workbookViewId="0">
      <selection activeCell="C30" sqref="C30"/>
    </sheetView>
  </sheetViews>
  <sheetFormatPr defaultRowHeight="23.25" x14ac:dyDescent="0.5"/>
  <cols>
    <col min="1" max="1" width="50.42578125" style="216" customWidth="1"/>
    <col min="2" max="3" width="17.7109375" style="216" customWidth="1"/>
    <col min="4" max="4" width="12.5703125" style="218" customWidth="1"/>
    <col min="5" max="5" width="11.85546875" style="216" customWidth="1"/>
    <col min="6" max="6" width="14.42578125" style="216" customWidth="1"/>
    <col min="7" max="7" width="16.140625" style="216" customWidth="1"/>
    <col min="8" max="8" width="21.5703125" style="298" customWidth="1"/>
    <col min="9" max="9" width="20.42578125" style="298" customWidth="1"/>
    <col min="10" max="16384" width="9.140625" style="216"/>
  </cols>
  <sheetData>
    <row r="1" spans="1:11" x14ac:dyDescent="0.5">
      <c r="A1" s="214" t="s">
        <v>215</v>
      </c>
      <c r="B1" s="214"/>
      <c r="C1" s="214"/>
      <c r="D1" s="214"/>
      <c r="E1" s="214"/>
      <c r="F1" s="214"/>
      <c r="G1" s="214"/>
      <c r="H1" s="215" t="s">
        <v>50</v>
      </c>
      <c r="I1" s="307" t="s">
        <v>48</v>
      </c>
    </row>
    <row r="2" spans="1:11" x14ac:dyDescent="0.5">
      <c r="A2" s="217"/>
      <c r="H2" s="219" t="s">
        <v>0</v>
      </c>
      <c r="I2" s="308" t="s">
        <v>1</v>
      </c>
    </row>
    <row r="3" spans="1:11" x14ac:dyDescent="0.5">
      <c r="A3" s="214" t="s">
        <v>214</v>
      </c>
      <c r="B3" s="214"/>
      <c r="C3" s="214"/>
      <c r="D3" s="214"/>
      <c r="E3" s="214"/>
      <c r="F3" s="214"/>
      <c r="G3" s="214"/>
      <c r="H3" s="214"/>
      <c r="I3" s="214"/>
    </row>
    <row r="4" spans="1:11" x14ac:dyDescent="0.5">
      <c r="A4" s="220" t="s">
        <v>2</v>
      </c>
      <c r="B4" s="221" t="s">
        <v>220</v>
      </c>
      <c r="C4" s="221"/>
      <c r="D4" s="221"/>
      <c r="E4" s="221"/>
      <c r="F4" s="221"/>
      <c r="G4" s="220" t="s">
        <v>3</v>
      </c>
      <c r="H4" s="222">
        <v>42720.6389494213</v>
      </c>
      <c r="I4" s="309"/>
    </row>
    <row r="5" spans="1:11" x14ac:dyDescent="0.5">
      <c r="A5" s="223" t="s">
        <v>212</v>
      </c>
      <c r="B5" s="224" t="s">
        <v>265</v>
      </c>
      <c r="C5" s="224"/>
      <c r="D5" s="224"/>
      <c r="E5" s="224"/>
      <c r="F5" s="225"/>
      <c r="G5" s="223" t="s">
        <v>4</v>
      </c>
      <c r="H5" s="224" t="s">
        <v>213</v>
      </c>
      <c r="I5" s="310"/>
    </row>
    <row r="6" spans="1:11" x14ac:dyDescent="0.5">
      <c r="A6" s="223" t="s">
        <v>6</v>
      </c>
      <c r="B6" s="224"/>
      <c r="C6" s="224"/>
      <c r="D6" s="226"/>
      <c r="E6" s="224"/>
      <c r="F6" s="227"/>
      <c r="G6" s="223" t="s">
        <v>7</v>
      </c>
      <c r="H6" s="224" t="s">
        <v>218</v>
      </c>
      <c r="I6" s="310"/>
    </row>
    <row r="7" spans="1:11" x14ac:dyDescent="0.5">
      <c r="A7" s="223" t="s">
        <v>8</v>
      </c>
      <c r="B7" s="224" t="s">
        <v>251</v>
      </c>
      <c r="C7" s="224"/>
      <c r="D7" s="228"/>
      <c r="E7" s="224"/>
      <c r="F7" s="227"/>
      <c r="G7" s="223" t="s">
        <v>9</v>
      </c>
      <c r="H7" s="224" t="s">
        <v>216</v>
      </c>
      <c r="I7" s="310"/>
    </row>
    <row r="8" spans="1:11" x14ac:dyDescent="0.5">
      <c r="A8" s="223" t="s">
        <v>10</v>
      </c>
      <c r="B8" s="229">
        <v>130</v>
      </c>
      <c r="C8" s="229"/>
      <c r="D8" s="228"/>
      <c r="E8" s="224"/>
      <c r="F8" s="227"/>
      <c r="G8" s="223" t="s">
        <v>193</v>
      </c>
      <c r="H8" s="230"/>
      <c r="I8" s="310"/>
    </row>
    <row r="9" spans="1:11" x14ac:dyDescent="0.5">
      <c r="A9" s="223" t="s">
        <v>11</v>
      </c>
      <c r="B9" s="231" t="s">
        <v>45</v>
      </c>
      <c r="C9" s="231"/>
      <c r="D9" s="224"/>
      <c r="E9" s="224"/>
      <c r="F9" s="227"/>
      <c r="G9" s="223" t="s">
        <v>12</v>
      </c>
      <c r="H9" s="224" t="s">
        <v>266</v>
      </c>
      <c r="I9" s="310"/>
    </row>
    <row r="10" spans="1:11" x14ac:dyDescent="0.5">
      <c r="A10" s="223" t="s">
        <v>13</v>
      </c>
      <c r="B10" s="232">
        <v>24</v>
      </c>
      <c r="C10" s="232"/>
      <c r="D10" s="224"/>
      <c r="E10" s="224"/>
      <c r="F10" s="227"/>
      <c r="G10" s="223" t="s">
        <v>14</v>
      </c>
      <c r="H10" s="225"/>
      <c r="I10" s="310"/>
    </row>
    <row r="11" spans="1:11" x14ac:dyDescent="0.5">
      <c r="A11" s="233" t="s">
        <v>15</v>
      </c>
      <c r="B11" s="234"/>
      <c r="C11" s="234"/>
      <c r="D11" s="235" t="s">
        <v>16</v>
      </c>
      <c r="E11" s="236"/>
      <c r="F11" s="237" t="s">
        <v>17</v>
      </c>
      <c r="G11" s="238" t="s">
        <v>18</v>
      </c>
      <c r="H11" s="239">
        <v>35</v>
      </c>
      <c r="I11" s="311" t="s">
        <v>19</v>
      </c>
    </row>
    <row r="12" spans="1:11" x14ac:dyDescent="0.5">
      <c r="A12" s="240" t="s">
        <v>20</v>
      </c>
      <c r="B12" s="241" t="s">
        <v>55</v>
      </c>
      <c r="C12" s="242" t="s">
        <v>24</v>
      </c>
      <c r="D12" s="243" t="s">
        <v>21</v>
      </c>
      <c r="E12" s="242" t="s">
        <v>22</v>
      </c>
      <c r="F12" s="244" t="s">
        <v>23</v>
      </c>
      <c r="G12" s="245" t="s">
        <v>25</v>
      </c>
      <c r="H12" s="246"/>
      <c r="I12" s="312"/>
    </row>
    <row r="13" spans="1:11" x14ac:dyDescent="0.5">
      <c r="A13" s="247"/>
      <c r="B13" s="248"/>
      <c r="C13" s="242" t="s">
        <v>28</v>
      </c>
      <c r="D13" s="243" t="s">
        <v>26</v>
      </c>
      <c r="E13" s="242" t="s">
        <v>27</v>
      </c>
      <c r="F13" s="244"/>
      <c r="G13" s="249" t="s">
        <v>29</v>
      </c>
      <c r="H13" s="250" t="s">
        <v>30</v>
      </c>
      <c r="I13" s="313" t="s">
        <v>31</v>
      </c>
    </row>
    <row r="14" spans="1:11" x14ac:dyDescent="0.5">
      <c r="A14" s="251" t="s">
        <v>32</v>
      </c>
      <c r="B14" s="252"/>
      <c r="C14" s="253"/>
      <c r="D14" s="254"/>
      <c r="E14" s="253"/>
      <c r="F14" s="255"/>
      <c r="G14" s="256"/>
      <c r="H14" s="255"/>
      <c r="I14" s="314"/>
    </row>
    <row r="15" spans="1:11" x14ac:dyDescent="0.5">
      <c r="A15" s="257" t="s">
        <v>249</v>
      </c>
      <c r="B15" s="263"/>
      <c r="C15" s="255">
        <v>62.38</v>
      </c>
      <c r="D15" s="254">
        <v>60</v>
      </c>
      <c r="E15" s="259">
        <v>98</v>
      </c>
      <c r="F15" s="254">
        <f>+D15/E15%*$B$10/1000</f>
        <v>1.4693877551020407</v>
      </c>
      <c r="G15" s="260">
        <f>F15*C15/0.95</f>
        <v>96.484640171858217</v>
      </c>
      <c r="H15" s="261">
        <f>G15/$H$11</f>
        <v>2.7567040049102349</v>
      </c>
      <c r="I15" s="315">
        <f ca="1">G15/$G$56</f>
        <v>0.30144496087419498</v>
      </c>
      <c r="J15" s="262"/>
      <c r="K15" s="262"/>
    </row>
    <row r="16" spans="1:11" x14ac:dyDescent="0.5">
      <c r="A16" s="257"/>
      <c r="B16" s="263"/>
      <c r="C16" s="255"/>
      <c r="D16" s="254"/>
      <c r="E16" s="259"/>
      <c r="F16" s="254"/>
      <c r="G16" s="260"/>
      <c r="H16" s="261"/>
      <c r="I16" s="315"/>
      <c r="J16" s="262"/>
      <c r="K16" s="262"/>
    </row>
    <row r="17" spans="1:11" x14ac:dyDescent="0.5">
      <c r="A17" s="316" t="s">
        <v>261</v>
      </c>
      <c r="B17" s="263"/>
      <c r="C17" s="255"/>
      <c r="D17" s="254"/>
      <c r="E17" s="259"/>
      <c r="F17" s="254"/>
      <c r="G17" s="260"/>
      <c r="H17" s="261"/>
      <c r="I17" s="315"/>
      <c r="J17" s="262"/>
      <c r="K17" s="262"/>
    </row>
    <row r="18" spans="1:11" x14ac:dyDescent="0.5">
      <c r="A18" s="257" t="s">
        <v>262</v>
      </c>
      <c r="B18" s="263" t="s">
        <v>267</v>
      </c>
      <c r="C18" s="255">
        <v>23.823712500000003</v>
      </c>
      <c r="D18" s="254">
        <v>1</v>
      </c>
      <c r="E18" s="259">
        <v>85</v>
      </c>
      <c r="F18" s="254">
        <f t="shared" ref="F18:F20" si="0">+D18/E18%*$B$10/1000</f>
        <v>2.8235294117647056E-2</v>
      </c>
      <c r="G18" s="260">
        <f>F18*C18/0.95</f>
        <v>0.70807318885448922</v>
      </c>
      <c r="H18" s="261">
        <f t="shared" ref="H18:H20" si="1">G18/$H$11</f>
        <v>2.0230662538699692E-2</v>
      </c>
      <c r="I18" s="315">
        <f t="shared" ref="I18:I20" ca="1" si="2">G18/$G$56</f>
        <v>2.2122183834662186E-3</v>
      </c>
      <c r="J18" s="262"/>
      <c r="K18" s="262"/>
    </row>
    <row r="19" spans="1:11" x14ac:dyDescent="0.5">
      <c r="A19" s="257" t="s">
        <v>263</v>
      </c>
      <c r="B19" s="263" t="s">
        <v>268</v>
      </c>
      <c r="C19" s="255">
        <v>35.175000000000004</v>
      </c>
      <c r="D19" s="254">
        <v>1</v>
      </c>
      <c r="E19" s="259">
        <v>85</v>
      </c>
      <c r="F19" s="254">
        <f t="shared" si="0"/>
        <v>2.8235294117647056E-2</v>
      </c>
      <c r="G19" s="260">
        <f>F19*C19/0.95</f>
        <v>1.0454489164086689</v>
      </c>
      <c r="H19" s="261">
        <f t="shared" si="1"/>
        <v>2.9869969040247683E-2</v>
      </c>
      <c r="I19" s="315">
        <f t="shared" ca="1" si="2"/>
        <v>3.2662743742573391E-3</v>
      </c>
      <c r="J19" s="262"/>
      <c r="K19" s="262"/>
    </row>
    <row r="20" spans="1:11" x14ac:dyDescent="0.5">
      <c r="A20" s="257" t="s">
        <v>264</v>
      </c>
      <c r="B20" s="258" t="s">
        <v>269</v>
      </c>
      <c r="C20" s="255">
        <v>51.229500000000002</v>
      </c>
      <c r="D20" s="254">
        <v>2</v>
      </c>
      <c r="E20" s="259">
        <v>100</v>
      </c>
      <c r="F20" s="254">
        <f t="shared" si="0"/>
        <v>4.8000000000000001E-2</v>
      </c>
      <c r="G20" s="260">
        <f t="shared" ref="G20" si="3">F20*C20</f>
        <v>2.4590160000000001</v>
      </c>
      <c r="H20" s="261">
        <f t="shared" si="1"/>
        <v>7.0257600000000003E-2</v>
      </c>
      <c r="I20" s="315">
        <f t="shared" ca="1" si="2"/>
        <v>7.6826527060544813E-3</v>
      </c>
      <c r="J20" s="262"/>
      <c r="K20" s="262"/>
    </row>
    <row r="21" spans="1:11" ht="24" thickBot="1" x14ac:dyDescent="0.55000000000000004">
      <c r="A21" s="330"/>
      <c r="B21" s="334"/>
      <c r="C21" s="289"/>
      <c r="D21" s="288"/>
      <c r="E21" s="366"/>
      <c r="F21" s="288"/>
      <c r="G21" s="367"/>
      <c r="H21" s="368"/>
      <c r="I21" s="369"/>
      <c r="J21" s="262"/>
      <c r="K21" s="262"/>
    </row>
    <row r="22" spans="1:11" ht="24.75" thickTop="1" thickBot="1" x14ac:dyDescent="0.55000000000000004">
      <c r="A22" s="264" t="s">
        <v>33</v>
      </c>
      <c r="B22" s="265"/>
      <c r="C22" s="265"/>
      <c r="D22" s="265"/>
      <c r="E22" s="265"/>
      <c r="F22" s="265"/>
      <c r="G22" s="266">
        <f>SUM(G15:G20)</f>
        <v>100.69717827712138</v>
      </c>
      <c r="H22" s="267">
        <f>SUM(H15:H20)</f>
        <v>2.8770622364891825</v>
      </c>
      <c r="I22" s="317">
        <f ca="1">G22/$G$56</f>
        <v>0.31460610633797303</v>
      </c>
      <c r="J22" s="262"/>
      <c r="K22" s="262"/>
    </row>
    <row r="23" spans="1:11" ht="24" thickTop="1" x14ac:dyDescent="0.5">
      <c r="A23" s="238" t="s">
        <v>34</v>
      </c>
      <c r="B23" s="268"/>
      <c r="C23" s="268"/>
      <c r="D23" s="269"/>
      <c r="E23" s="270"/>
      <c r="F23" s="271"/>
      <c r="G23" s="272"/>
      <c r="H23" s="273"/>
      <c r="I23" s="318"/>
      <c r="J23" s="262"/>
      <c r="K23" s="262"/>
    </row>
    <row r="24" spans="1:11" x14ac:dyDescent="0.5">
      <c r="A24" s="274" t="s">
        <v>211</v>
      </c>
      <c r="B24" s="275"/>
      <c r="C24" s="275"/>
      <c r="D24" s="254"/>
      <c r="E24" s="259"/>
      <c r="F24" s="254"/>
      <c r="G24" s="260"/>
      <c r="H24" s="261"/>
      <c r="I24" s="315"/>
      <c r="J24" s="262"/>
      <c r="K24" s="262"/>
    </row>
    <row r="25" spans="1:11" x14ac:dyDescent="0.5">
      <c r="A25" s="319" t="s">
        <v>250</v>
      </c>
      <c r="B25" s="263"/>
      <c r="C25" s="255">
        <v>250</v>
      </c>
      <c r="D25" s="254">
        <v>1.9</v>
      </c>
      <c r="E25" s="277">
        <v>100</v>
      </c>
      <c r="F25" s="254">
        <f t="shared" ref="F25:F29" si="4">+D25/E25%*$B$10/1000</f>
        <v>4.5599999999999995E-2</v>
      </c>
      <c r="G25" s="260">
        <f>F25*C25</f>
        <v>11.399999999999999</v>
      </c>
      <c r="H25" s="261">
        <f t="shared" ref="H25:H29" si="5">G25/$H$11</f>
        <v>0.32571428571428568</v>
      </c>
      <c r="I25" s="315">
        <f ca="1">G25/$G$56</f>
        <v>3.5616783643953952E-2</v>
      </c>
      <c r="J25" s="262"/>
      <c r="K25" s="262"/>
    </row>
    <row r="26" spans="1:11" x14ac:dyDescent="0.5">
      <c r="A26" s="320" t="s">
        <v>238</v>
      </c>
      <c r="B26" s="263">
        <v>4400004</v>
      </c>
      <c r="C26" s="255">
        <v>24.386250000000004</v>
      </c>
      <c r="D26" s="254">
        <v>1.2</v>
      </c>
      <c r="E26" s="277">
        <v>100</v>
      </c>
      <c r="F26" s="254">
        <f t="shared" si="4"/>
        <v>2.8799999999999996E-2</v>
      </c>
      <c r="G26" s="260">
        <f t="shared" ref="G26:G29" si="6">(F26*C26)</f>
        <v>0.70232400000000006</v>
      </c>
      <c r="H26" s="261">
        <f t="shared" si="5"/>
        <v>2.0066400000000002E-2</v>
      </c>
      <c r="I26" s="315">
        <f ca="1">G26/$G$56</f>
        <v>2.1942563119259932E-3</v>
      </c>
      <c r="J26" s="262"/>
      <c r="K26" s="262"/>
    </row>
    <row r="27" spans="1:11" x14ac:dyDescent="0.5">
      <c r="A27" s="320" t="s">
        <v>252</v>
      </c>
      <c r="B27" s="263">
        <v>4100005</v>
      </c>
      <c r="C27" s="255">
        <v>64.690606653749995</v>
      </c>
      <c r="D27" s="254">
        <v>0.7</v>
      </c>
      <c r="E27" s="277">
        <v>100</v>
      </c>
      <c r="F27" s="254">
        <f t="shared" si="4"/>
        <v>1.6799999999999995E-2</v>
      </c>
      <c r="G27" s="260">
        <f t="shared" si="6"/>
        <v>1.0868021917829995</v>
      </c>
      <c r="H27" s="261">
        <f t="shared" si="5"/>
        <v>3.1051491193799987E-2</v>
      </c>
      <c r="I27" s="315">
        <f ca="1">G27/$G$56</f>
        <v>3.3954735551324604E-3</v>
      </c>
      <c r="J27" s="262"/>
      <c r="K27" s="262"/>
    </row>
    <row r="28" spans="1:11" x14ac:dyDescent="0.5">
      <c r="A28" s="320" t="s">
        <v>240</v>
      </c>
      <c r="B28" s="263">
        <v>4100095</v>
      </c>
      <c r="C28" s="255">
        <v>56.7</v>
      </c>
      <c r="D28" s="254">
        <v>0.02</v>
      </c>
      <c r="E28" s="277">
        <v>100</v>
      </c>
      <c r="F28" s="254">
        <f t="shared" si="4"/>
        <v>4.7999999999999996E-4</v>
      </c>
      <c r="G28" s="260">
        <f t="shared" si="6"/>
        <v>2.7216000000000001E-2</v>
      </c>
      <c r="H28" s="261">
        <f t="shared" si="5"/>
        <v>7.7760000000000004E-4</v>
      </c>
      <c r="I28" s="315">
        <f ca="1">G28/$G$56</f>
        <v>8.5030384531039555E-5</v>
      </c>
      <c r="J28" s="262"/>
      <c r="K28" s="262"/>
    </row>
    <row r="29" spans="1:11" x14ac:dyDescent="0.5">
      <c r="A29" s="320" t="s">
        <v>56</v>
      </c>
      <c r="B29" s="263"/>
      <c r="C29" s="255">
        <v>0</v>
      </c>
      <c r="D29" s="254">
        <v>67.180000000000007</v>
      </c>
      <c r="E29" s="277">
        <v>100</v>
      </c>
      <c r="F29" s="254">
        <f t="shared" si="4"/>
        <v>1.6123200000000002</v>
      </c>
      <c r="G29" s="260">
        <f t="shared" si="6"/>
        <v>0</v>
      </c>
      <c r="H29" s="261">
        <f t="shared" si="5"/>
        <v>0</v>
      </c>
      <c r="I29" s="315">
        <f ca="1">G29/$G$56</f>
        <v>0</v>
      </c>
      <c r="J29" s="262"/>
      <c r="K29" s="262"/>
    </row>
    <row r="30" spans="1:11" ht="24" thickBot="1" x14ac:dyDescent="0.55000000000000004">
      <c r="A30" s="321"/>
      <c r="B30" s="322"/>
      <c r="C30" s="281"/>
      <c r="D30" s="282"/>
      <c r="E30" s="323"/>
      <c r="F30" s="282"/>
      <c r="G30" s="260"/>
      <c r="H30" s="324"/>
      <c r="I30" s="325"/>
      <c r="J30" s="262"/>
      <c r="K30" s="262"/>
    </row>
    <row r="31" spans="1:11" ht="24.75" thickTop="1" thickBot="1" x14ac:dyDescent="0.55000000000000004">
      <c r="A31" s="264" t="s">
        <v>35</v>
      </c>
      <c r="B31" s="265"/>
      <c r="C31" s="265"/>
      <c r="D31" s="265"/>
      <c r="E31" s="265"/>
      <c r="F31" s="265"/>
      <c r="G31" s="266">
        <f>SUM(G24:G30)</f>
        <v>13.216342191782998</v>
      </c>
      <c r="H31" s="267">
        <f>SUM(H24:H30)</f>
        <v>0.37760977690808561</v>
      </c>
      <c r="I31" s="317">
        <f ca="1">G31/$G$56</f>
        <v>4.1291543895543445E-2</v>
      </c>
      <c r="J31" s="262"/>
      <c r="K31" s="262"/>
    </row>
    <row r="32" spans="1:11" ht="24" thickTop="1" x14ac:dyDescent="0.5">
      <c r="A32" s="326" t="s">
        <v>201</v>
      </c>
      <c r="B32" s="327"/>
      <c r="C32" s="327"/>
      <c r="D32" s="288"/>
      <c r="E32" s="224"/>
      <c r="F32" s="328"/>
      <c r="G32" s="329"/>
      <c r="H32" s="273"/>
      <c r="I32" s="315"/>
      <c r="J32" s="262"/>
      <c r="K32" s="262"/>
    </row>
    <row r="33" spans="1:11" x14ac:dyDescent="0.5">
      <c r="A33" s="330" t="s">
        <v>254</v>
      </c>
      <c r="B33" s="331" t="s">
        <v>256</v>
      </c>
      <c r="C33" s="289">
        <v>1.91</v>
      </c>
      <c r="D33" s="288"/>
      <c r="E33" s="224"/>
      <c r="F33" s="328">
        <f>$B$10</f>
        <v>24</v>
      </c>
      <c r="G33" s="260">
        <f>F33*C33</f>
        <v>45.839999999999996</v>
      </c>
      <c r="H33" s="261">
        <f>G33/$H$11</f>
        <v>1.3097142857142856</v>
      </c>
      <c r="I33" s="315">
        <f ca="1">G33/$G$56</f>
        <v>0.14321696159989905</v>
      </c>
      <c r="J33" s="262"/>
      <c r="K33" s="262"/>
    </row>
    <row r="34" spans="1:11" x14ac:dyDescent="0.5">
      <c r="A34" s="227"/>
      <c r="B34" s="289"/>
      <c r="C34" s="289"/>
      <c r="D34" s="288"/>
      <c r="E34" s="224"/>
      <c r="F34" s="328"/>
      <c r="G34" s="260"/>
      <c r="H34" s="261"/>
      <c r="I34" s="315"/>
      <c r="J34" s="262"/>
      <c r="K34" s="262"/>
    </row>
    <row r="35" spans="1:11" ht="24" thickBot="1" x14ac:dyDescent="0.55000000000000004">
      <c r="A35" s="330"/>
      <c r="B35" s="227"/>
      <c r="C35" s="289"/>
      <c r="D35" s="288"/>
      <c r="E35" s="224"/>
      <c r="F35" s="328"/>
      <c r="G35" s="260"/>
      <c r="H35" s="261"/>
      <c r="I35" s="315"/>
      <c r="J35" s="262"/>
      <c r="K35" s="262"/>
    </row>
    <row r="36" spans="1:11" ht="24.75" thickTop="1" thickBot="1" x14ac:dyDescent="0.55000000000000004">
      <c r="A36" s="332" t="s">
        <v>203</v>
      </c>
      <c r="B36" s="333"/>
      <c r="C36" s="333"/>
      <c r="D36" s="333"/>
      <c r="E36" s="333"/>
      <c r="F36" s="333"/>
      <c r="G36" s="266">
        <f>SUM(G33:G35)</f>
        <v>45.839999999999996</v>
      </c>
      <c r="H36" s="267">
        <f>SUM(H33:H35)</f>
        <v>1.3097142857142856</v>
      </c>
      <c r="I36" s="317">
        <f ca="1">G36/$G$56</f>
        <v>0.14321696159989905</v>
      </c>
    </row>
    <row r="37" spans="1:11" ht="24" thickTop="1" x14ac:dyDescent="0.5">
      <c r="A37" s="326" t="s">
        <v>202</v>
      </c>
      <c r="B37" s="327"/>
      <c r="C37" s="327"/>
      <c r="D37" s="288"/>
      <c r="E37" s="224"/>
      <c r="F37" s="328"/>
      <c r="G37" s="329"/>
      <c r="H37" s="273"/>
      <c r="I37" s="315"/>
      <c r="J37" s="262"/>
      <c r="K37" s="262"/>
    </row>
    <row r="38" spans="1:11" x14ac:dyDescent="0.5">
      <c r="A38" s="330" t="s">
        <v>257</v>
      </c>
      <c r="B38" s="227"/>
      <c r="C38" s="289">
        <v>3.73</v>
      </c>
      <c r="D38" s="288"/>
      <c r="E38" s="224"/>
      <c r="F38" s="328">
        <v>2</v>
      </c>
      <c r="G38" s="260">
        <f>F38*C38</f>
        <v>7.46</v>
      </c>
      <c r="H38" s="261">
        <f>G38/$H$11</f>
        <v>0.21314285714285713</v>
      </c>
      <c r="I38" s="315">
        <f ca="1">G38/$G$56</f>
        <v>2.3307123331920747E-2</v>
      </c>
      <c r="J38" s="262"/>
      <c r="K38" s="262"/>
    </row>
    <row r="39" spans="1:11" x14ac:dyDescent="0.5">
      <c r="A39" s="330" t="s">
        <v>255</v>
      </c>
      <c r="B39" s="227"/>
      <c r="C39" s="334">
        <v>4.62</v>
      </c>
      <c r="D39" s="288"/>
      <c r="E39" s="224"/>
      <c r="F39" s="328">
        <v>1</v>
      </c>
      <c r="G39" s="260">
        <f>F39*C39</f>
        <v>4.62</v>
      </c>
      <c r="H39" s="261">
        <f>G39/$H$11</f>
        <v>0.13200000000000001</v>
      </c>
      <c r="I39" s="315">
        <f ca="1">G39/$G$56</f>
        <v>1.4434170213602392E-2</v>
      </c>
      <c r="J39" s="262"/>
      <c r="K39" s="262"/>
    </row>
    <row r="40" spans="1:11" x14ac:dyDescent="0.5">
      <c r="A40" s="330"/>
      <c r="B40" s="227"/>
      <c r="C40" s="289"/>
      <c r="D40" s="288"/>
      <c r="E40" s="224"/>
      <c r="F40" s="328"/>
      <c r="G40" s="260"/>
      <c r="H40" s="261"/>
      <c r="I40" s="315"/>
      <c r="J40" s="262"/>
      <c r="K40" s="262"/>
    </row>
    <row r="41" spans="1:11" ht="24" thickBot="1" x14ac:dyDescent="0.55000000000000004">
      <c r="A41" s="330"/>
      <c r="B41" s="227"/>
      <c r="C41" s="289"/>
      <c r="D41" s="288"/>
      <c r="E41" s="224"/>
      <c r="F41" s="328"/>
      <c r="G41" s="260"/>
      <c r="H41" s="261"/>
      <c r="I41" s="315"/>
      <c r="J41" s="262"/>
      <c r="K41" s="262"/>
    </row>
    <row r="42" spans="1:11" ht="24.75" thickTop="1" thickBot="1" x14ac:dyDescent="0.55000000000000004">
      <c r="A42" s="332" t="s">
        <v>204</v>
      </c>
      <c r="B42" s="333"/>
      <c r="C42" s="333"/>
      <c r="D42" s="333"/>
      <c r="E42" s="333"/>
      <c r="F42" s="333"/>
      <c r="G42" s="266">
        <f>SUM(G38:G41)</f>
        <v>12.08</v>
      </c>
      <c r="H42" s="267">
        <f>SUM(H38:H41)</f>
        <v>0.34514285714285714</v>
      </c>
      <c r="I42" s="317">
        <f ca="1">G42/$G$56</f>
        <v>3.7741293545523143E-2</v>
      </c>
    </row>
    <row r="43" spans="1:11" ht="24" thickTop="1" x14ac:dyDescent="0.5">
      <c r="A43" s="335" t="s">
        <v>205</v>
      </c>
      <c r="B43" s="336"/>
      <c r="C43" s="336"/>
      <c r="D43" s="337"/>
      <c r="E43" s="221"/>
      <c r="F43" s="221"/>
      <c r="G43" s="338"/>
      <c r="H43" s="339"/>
      <c r="I43" s="315"/>
    </row>
    <row r="44" spans="1:11" x14ac:dyDescent="0.5">
      <c r="A44" s="223" t="s">
        <v>46</v>
      </c>
      <c r="B44" s="224"/>
      <c r="C44" s="224"/>
      <c r="D44" s="288"/>
      <c r="E44" s="224"/>
      <c r="F44" s="224"/>
      <c r="G44" s="260">
        <v>117.32</v>
      </c>
      <c r="H44" s="261">
        <f>G44/$H$11</f>
        <v>3.3519999999999999</v>
      </c>
      <c r="I44" s="315">
        <f ca="1">G44/$G$56</f>
        <v>0.36654044360602439</v>
      </c>
    </row>
    <row r="45" spans="1:11" ht="24" thickBot="1" x14ac:dyDescent="0.55000000000000004">
      <c r="A45" s="340"/>
      <c r="B45" s="341"/>
      <c r="C45" s="341"/>
      <c r="D45" s="342"/>
      <c r="E45" s="343"/>
      <c r="F45" s="343"/>
      <c r="G45" s="260"/>
      <c r="H45" s="261"/>
      <c r="I45" s="315"/>
    </row>
    <row r="46" spans="1:11" ht="24.75" thickTop="1" thickBot="1" x14ac:dyDescent="0.55000000000000004">
      <c r="A46" s="332" t="s">
        <v>206</v>
      </c>
      <c r="B46" s="333"/>
      <c r="C46" s="333"/>
      <c r="D46" s="333"/>
      <c r="E46" s="333"/>
      <c r="F46" s="333"/>
      <c r="G46" s="266">
        <f>SUM(G44:G45)</f>
        <v>117.32</v>
      </c>
      <c r="H46" s="267">
        <f>SUM(H44:H45)</f>
        <v>3.3519999999999999</v>
      </c>
      <c r="I46" s="317">
        <f ca="1">G46/$G$56</f>
        <v>0.36654044360602439</v>
      </c>
    </row>
    <row r="47" spans="1:11" ht="24" thickTop="1" x14ac:dyDescent="0.5">
      <c r="A47" s="335" t="s">
        <v>207</v>
      </c>
      <c r="B47" s="336"/>
      <c r="C47" s="336"/>
      <c r="D47" s="337"/>
      <c r="E47" s="221"/>
      <c r="F47" s="221"/>
      <c r="G47" s="338"/>
      <c r="H47" s="339"/>
      <c r="I47" s="315"/>
    </row>
    <row r="48" spans="1:11" x14ac:dyDescent="0.5">
      <c r="A48" s="223" t="s">
        <v>253</v>
      </c>
      <c r="B48" s="224"/>
      <c r="C48" s="224">
        <v>0.35</v>
      </c>
      <c r="D48" s="288"/>
      <c r="E48" s="224"/>
      <c r="F48" s="224">
        <v>24</v>
      </c>
      <c r="G48" s="260">
        <f>F48*C48</f>
        <v>8.3999999999999986</v>
      </c>
      <c r="H48" s="261">
        <f>G48/$H$11</f>
        <v>0.23999999999999996</v>
      </c>
      <c r="I48" s="315">
        <f ca="1">G48/$G$56</f>
        <v>2.6243945842913438E-2</v>
      </c>
    </row>
    <row r="49" spans="1:14" ht="24" thickBot="1" x14ac:dyDescent="0.55000000000000004">
      <c r="A49" s="340"/>
      <c r="B49" s="341"/>
      <c r="C49" s="341"/>
      <c r="D49" s="342"/>
      <c r="E49" s="343"/>
      <c r="F49" s="343"/>
      <c r="G49" s="260"/>
      <c r="H49" s="261"/>
      <c r="I49" s="315"/>
    </row>
    <row r="50" spans="1:14" ht="24.75" thickTop="1" thickBot="1" x14ac:dyDescent="0.55000000000000004">
      <c r="A50" s="332" t="s">
        <v>208</v>
      </c>
      <c r="B50" s="333"/>
      <c r="C50" s="333"/>
      <c r="D50" s="333"/>
      <c r="E50" s="333"/>
      <c r="F50" s="333"/>
      <c r="G50" s="266">
        <f>SUM(G48:G49)</f>
        <v>8.3999999999999986</v>
      </c>
      <c r="H50" s="267">
        <f>SUM(H48:H49)</f>
        <v>0.23999999999999996</v>
      </c>
      <c r="I50" s="317">
        <f t="shared" ref="I50:I56" ca="1" si="7">G50/$G$56</f>
        <v>2.6243945842913438E-2</v>
      </c>
    </row>
    <row r="51" spans="1:14" ht="24" thickTop="1" x14ac:dyDescent="0.5">
      <c r="A51" s="344" t="s">
        <v>40</v>
      </c>
      <c r="B51" s="345"/>
      <c r="C51" s="345"/>
      <c r="D51" s="345"/>
      <c r="E51" s="345"/>
      <c r="F51" s="345"/>
      <c r="G51" s="346">
        <f>SUM(G22,G31,G42,G36,G46,G50)</f>
        <v>297.55352046890437</v>
      </c>
      <c r="H51" s="347">
        <f>SUM(H22,H31,H42,H36,H46,H50)</f>
        <v>8.5015291562544117</v>
      </c>
      <c r="I51" s="348">
        <f t="shared" ca="1" si="7"/>
        <v>0.92964029482787647</v>
      </c>
    </row>
    <row r="52" spans="1:14" x14ac:dyDescent="0.5">
      <c r="A52" s="349" t="s">
        <v>41</v>
      </c>
      <c r="B52" s="350">
        <v>0.02</v>
      </c>
      <c r="C52" s="351"/>
      <c r="D52" s="351" t="s">
        <v>210</v>
      </c>
      <c r="E52" s="352"/>
      <c r="F52" s="352"/>
      <c r="G52" s="260">
        <f>SUM(G22,G31)*B52</f>
        <v>2.2782704093780874</v>
      </c>
      <c r="H52" s="261">
        <f>G52/$H$11</f>
        <v>6.5093440267945349E-2</v>
      </c>
      <c r="I52" s="315">
        <f t="shared" ca="1" si="7"/>
        <v>7.117953004670329E-3</v>
      </c>
    </row>
    <row r="53" spans="1:14" x14ac:dyDescent="0.5">
      <c r="A53" s="283" t="s">
        <v>41</v>
      </c>
      <c r="B53" s="353">
        <v>0.02</v>
      </c>
      <c r="C53" s="353"/>
      <c r="D53" s="285" t="s">
        <v>53</v>
      </c>
      <c r="E53" s="284"/>
      <c r="F53" s="284"/>
      <c r="G53" s="260">
        <f>SUM(G36)*B53</f>
        <v>0.91679999999999995</v>
      </c>
      <c r="H53" s="261">
        <f>G53/$H$11</f>
        <v>2.6194285714285712E-2</v>
      </c>
      <c r="I53" s="315">
        <f t="shared" ca="1" si="7"/>
        <v>2.8643392319979812E-3</v>
      </c>
    </row>
    <row r="54" spans="1:14" x14ac:dyDescent="0.5">
      <c r="A54" s="283" t="s">
        <v>41</v>
      </c>
      <c r="B54" s="353">
        <v>0.01</v>
      </c>
      <c r="C54" s="353"/>
      <c r="D54" s="285" t="s">
        <v>54</v>
      </c>
      <c r="E54" s="284"/>
      <c r="F54" s="284"/>
      <c r="G54" s="260">
        <f>G42*B54</f>
        <v>0.1208</v>
      </c>
      <c r="H54" s="261">
        <f>G54/$H$11</f>
        <v>3.4514285714285714E-3</v>
      </c>
      <c r="I54" s="315">
        <f t="shared" ca="1" si="7"/>
        <v>3.7741293545523144E-4</v>
      </c>
    </row>
    <row r="55" spans="1:14" x14ac:dyDescent="0.5">
      <c r="A55" s="323" t="s">
        <v>209</v>
      </c>
      <c r="B55" s="354">
        <v>0.06</v>
      </c>
      <c r="C55" s="355"/>
      <c r="D55" s="355"/>
      <c r="E55" s="356"/>
      <c r="F55" s="356"/>
      <c r="G55" s="357">
        <f ca="1">G56*B55</f>
        <v>19.204429204996753</v>
      </c>
      <c r="H55" s="261">
        <f ca="1">G55/$H$11</f>
        <v>0.54869797728562153</v>
      </c>
      <c r="I55" s="315">
        <f t="shared" ca="1" si="7"/>
        <v>6.0000000000000005E-2</v>
      </c>
    </row>
    <row r="56" spans="1:14" x14ac:dyDescent="0.5">
      <c r="A56" s="358" t="s">
        <v>42</v>
      </c>
      <c r="B56" s="359"/>
      <c r="C56" s="359"/>
      <c r="D56" s="360"/>
      <c r="E56" s="359"/>
      <c r="F56" s="359"/>
      <c r="G56" s="361">
        <f ca="1">SUM(G51:G55)</f>
        <v>320.0738200832792</v>
      </c>
      <c r="H56" s="362">
        <f ca="1">SUM(H51:H55)</f>
        <v>9.1449662880936948</v>
      </c>
      <c r="I56" s="363">
        <f t="shared" ca="1" si="7"/>
        <v>1</v>
      </c>
    </row>
    <row r="57" spans="1:14" x14ac:dyDescent="0.5">
      <c r="A57" s="283" t="s">
        <v>43</v>
      </c>
      <c r="B57" s="284"/>
      <c r="C57" s="284"/>
      <c r="D57" s="285"/>
      <c r="E57" s="284"/>
      <c r="F57" s="284"/>
      <c r="G57" s="286"/>
      <c r="H57" s="286"/>
      <c r="I57" s="364"/>
    </row>
    <row r="58" spans="1:14" x14ac:dyDescent="0.5">
      <c r="A58" s="283"/>
      <c r="B58" s="284"/>
      <c r="C58" s="284"/>
      <c r="D58" s="285"/>
      <c r="E58" s="284"/>
      <c r="F58" s="284"/>
      <c r="G58" s="286"/>
      <c r="H58" s="286"/>
      <c r="I58" s="364"/>
    </row>
    <row r="59" spans="1:14" x14ac:dyDescent="0.5">
      <c r="A59" s="283"/>
      <c r="B59" s="284"/>
      <c r="C59" s="284"/>
      <c r="D59" s="285"/>
      <c r="E59" s="284"/>
      <c r="F59" s="284"/>
      <c r="G59" s="286"/>
      <c r="H59" s="286"/>
      <c r="I59" s="364"/>
    </row>
    <row r="60" spans="1:14" x14ac:dyDescent="0.5">
      <c r="A60" s="284"/>
      <c r="B60" s="284"/>
      <c r="C60" s="284"/>
      <c r="D60" s="285"/>
      <c r="E60" s="284"/>
      <c r="F60" s="284"/>
      <c r="G60" s="286"/>
      <c r="H60" s="286"/>
      <c r="I60" s="364"/>
    </row>
    <row r="61" spans="1:14" ht="24" thickBot="1" x14ac:dyDescent="0.55000000000000004">
      <c r="A61" s="224"/>
      <c r="B61" s="224"/>
      <c r="C61" s="224"/>
      <c r="D61" s="288"/>
      <c r="E61" s="224"/>
      <c r="F61" s="224"/>
      <c r="G61" s="289"/>
      <c r="H61" s="289"/>
      <c r="I61" s="289"/>
    </row>
    <row r="62" spans="1:14" ht="24" thickBot="1" x14ac:dyDescent="0.55000000000000004">
      <c r="A62" s="290" t="s">
        <v>47</v>
      </c>
      <c r="B62" s="291"/>
      <c r="C62" s="291"/>
      <c r="D62" s="291"/>
      <c r="E62" s="291"/>
      <c r="F62" s="291"/>
      <c r="G62" s="292" t="s">
        <v>217</v>
      </c>
      <c r="H62" s="293"/>
      <c r="I62" s="365"/>
    </row>
    <row r="63" spans="1:14" x14ac:dyDescent="0.5">
      <c r="A63" s="224"/>
      <c r="B63" s="224"/>
      <c r="C63" s="224"/>
      <c r="D63" s="288"/>
      <c r="E63" s="224"/>
      <c r="F63" s="224"/>
      <c r="G63" s="289"/>
      <c r="H63" s="289"/>
      <c r="I63" s="289"/>
      <c r="J63" s="294"/>
      <c r="K63" s="226"/>
      <c r="L63" s="226"/>
      <c r="M63" s="226"/>
      <c r="N63" s="226"/>
    </row>
    <row r="64" spans="1:14" x14ac:dyDescent="0.5">
      <c r="A64" s="224"/>
      <c r="B64" s="224"/>
      <c r="C64" s="224"/>
      <c r="D64" s="288"/>
      <c r="E64" s="224"/>
      <c r="F64" s="224"/>
      <c r="G64" s="289"/>
      <c r="H64" s="289"/>
      <c r="I64" s="289"/>
      <c r="J64" s="294"/>
      <c r="K64" s="226"/>
      <c r="L64" s="226"/>
      <c r="M64" s="226"/>
      <c r="N64" s="226"/>
    </row>
    <row r="65" spans="1:9" x14ac:dyDescent="0.5">
      <c r="A65" s="224"/>
      <c r="B65" s="224"/>
      <c r="C65" s="224"/>
      <c r="D65" s="288"/>
      <c r="E65" s="224"/>
      <c r="F65" s="224"/>
      <c r="G65" s="289"/>
      <c r="H65" s="289"/>
      <c r="I65" s="289"/>
    </row>
    <row r="66" spans="1:9" x14ac:dyDescent="0.5">
      <c r="A66" s="224"/>
      <c r="B66" s="224"/>
      <c r="C66" s="224"/>
      <c r="D66" s="288"/>
      <c r="E66" s="224"/>
      <c r="F66" s="224"/>
      <c r="G66" s="289"/>
      <c r="H66" s="289"/>
      <c r="I66" s="289"/>
    </row>
    <row r="67" spans="1:9" x14ac:dyDescent="0.5">
      <c r="A67" s="226" t="s">
        <v>44</v>
      </c>
      <c r="B67" s="224"/>
      <c r="C67" s="224"/>
      <c r="D67" s="295"/>
      <c r="E67" s="235"/>
      <c r="F67" s="226"/>
      <c r="G67" s="226" t="s">
        <v>49</v>
      </c>
      <c r="H67" s="296"/>
      <c r="I67" s="296"/>
    </row>
    <row r="68" spans="1:9" x14ac:dyDescent="0.5">
      <c r="A68" s="226"/>
      <c r="B68" s="226"/>
      <c r="C68" s="226"/>
      <c r="D68" s="297"/>
      <c r="E68" s="226"/>
      <c r="F68" s="226"/>
      <c r="G68" s="226"/>
      <c r="H68" s="294"/>
      <c r="I68" s="294"/>
    </row>
    <row r="69" spans="1:9" x14ac:dyDescent="0.5">
      <c r="A69" s="226"/>
      <c r="B69" s="226"/>
      <c r="C69" s="226"/>
      <c r="D69" s="297"/>
      <c r="E69" s="226"/>
      <c r="F69" s="226"/>
      <c r="G69" s="226"/>
      <c r="H69" s="294"/>
      <c r="I69" s="294"/>
    </row>
    <row r="70" spans="1:9" x14ac:dyDescent="0.5">
      <c r="A70" s="226"/>
      <c r="B70" s="226"/>
      <c r="C70" s="226"/>
      <c r="D70" s="297"/>
      <c r="E70" s="226"/>
      <c r="F70" s="226"/>
      <c r="G70" s="226"/>
      <c r="H70" s="294"/>
      <c r="I70" s="294"/>
    </row>
    <row r="71" spans="1:9" x14ac:dyDescent="0.5">
      <c r="A71" s="226"/>
      <c r="B71" s="226"/>
      <c r="C71" s="226"/>
      <c r="D71" s="297"/>
      <c r="E71" s="226"/>
      <c r="F71" s="226"/>
      <c r="G71" s="226"/>
      <c r="H71" s="294"/>
      <c r="I71" s="294"/>
    </row>
    <row r="72" spans="1:9" x14ac:dyDescent="0.5">
      <c r="A72" s="226"/>
      <c r="B72" s="226"/>
      <c r="C72" s="226"/>
      <c r="D72" s="297"/>
      <c r="E72" s="226"/>
      <c r="F72" s="226"/>
      <c r="G72" s="226"/>
      <c r="H72" s="294"/>
      <c r="I72" s="294"/>
    </row>
    <row r="73" spans="1:9" x14ac:dyDescent="0.5">
      <c r="A73" s="226"/>
      <c r="B73" s="226"/>
      <c r="C73" s="226"/>
      <c r="D73" s="297"/>
      <c r="E73" s="226"/>
      <c r="F73" s="226"/>
      <c r="G73" s="226"/>
      <c r="H73" s="294"/>
      <c r="I73" s="294"/>
    </row>
    <row r="74" spans="1:9" x14ac:dyDescent="0.5">
      <c r="A74" s="226"/>
      <c r="B74" s="226"/>
      <c r="C74" s="226"/>
      <c r="D74" s="297"/>
      <c r="E74" s="226"/>
      <c r="F74" s="226"/>
      <c r="G74" s="226"/>
      <c r="H74" s="294"/>
      <c r="I74" s="294"/>
    </row>
    <row r="75" spans="1:9" x14ac:dyDescent="0.5">
      <c r="A75" s="226"/>
      <c r="B75" s="226"/>
      <c r="C75" s="226"/>
      <c r="D75" s="297"/>
      <c r="E75" s="226"/>
      <c r="F75" s="226"/>
      <c r="G75" s="226"/>
      <c r="H75" s="294"/>
      <c r="I75" s="294"/>
    </row>
    <row r="76" spans="1:9" x14ac:dyDescent="0.5">
      <c r="A76" s="226"/>
      <c r="B76" s="226"/>
      <c r="C76" s="226"/>
      <c r="D76" s="297"/>
      <c r="E76" s="226"/>
      <c r="F76" s="226"/>
      <c r="G76" s="226"/>
      <c r="H76" s="294"/>
      <c r="I76" s="294"/>
    </row>
    <row r="77" spans="1:9" x14ac:dyDescent="0.5">
      <c r="A77" s="226"/>
      <c r="B77" s="226"/>
      <c r="C77" s="226"/>
      <c r="D77" s="297"/>
      <c r="E77" s="226"/>
      <c r="F77" s="226"/>
      <c r="G77" s="226"/>
      <c r="H77" s="294"/>
      <c r="I77" s="294"/>
    </row>
    <row r="78" spans="1:9" x14ac:dyDescent="0.5">
      <c r="A78" s="226"/>
      <c r="B78" s="226"/>
      <c r="C78" s="226"/>
      <c r="D78" s="297"/>
      <c r="E78" s="226"/>
      <c r="F78" s="226"/>
      <c r="G78" s="226"/>
      <c r="H78" s="294"/>
      <c r="I78" s="294"/>
    </row>
    <row r="79" spans="1:9" x14ac:dyDescent="0.5">
      <c r="A79" s="226"/>
      <c r="B79" s="226"/>
      <c r="C79" s="226"/>
      <c r="D79" s="297"/>
      <c r="E79" s="226"/>
      <c r="F79" s="226"/>
      <c r="G79" s="226"/>
      <c r="H79" s="294"/>
      <c r="I79" s="294"/>
    </row>
    <row r="80" spans="1:9" x14ac:dyDescent="0.5">
      <c r="A80" s="226"/>
      <c r="B80" s="226"/>
      <c r="C80" s="226"/>
      <c r="D80" s="297"/>
      <c r="E80" s="226"/>
      <c r="F80" s="226"/>
      <c r="G80" s="226"/>
      <c r="H80" s="294"/>
      <c r="I80" s="294"/>
    </row>
    <row r="81" spans="1:9" x14ac:dyDescent="0.5">
      <c r="A81" s="226"/>
      <c r="B81" s="226"/>
      <c r="C81" s="226"/>
      <c r="D81" s="297"/>
      <c r="E81" s="226"/>
      <c r="F81" s="226"/>
      <c r="G81" s="226"/>
      <c r="H81" s="294"/>
      <c r="I81" s="294"/>
    </row>
  </sheetData>
  <mergeCells count="12">
    <mergeCell ref="G62:I62"/>
    <mergeCell ref="A1:G1"/>
    <mergeCell ref="A3:I3"/>
    <mergeCell ref="G12:I12"/>
    <mergeCell ref="A22:F22"/>
    <mergeCell ref="A31:F31"/>
    <mergeCell ref="A36:F36"/>
    <mergeCell ref="A42:F42"/>
    <mergeCell ref="A46:F46"/>
    <mergeCell ref="A50:F50"/>
    <mergeCell ref="A51:F51"/>
    <mergeCell ref="A62:F62"/>
  </mergeCells>
  <pageMargins left="0.33" right="0.19" top="0.196850393700787" bottom="0.196850393700787" header="0.511811023622047" footer="0.511811023622047"/>
  <pageSetup paperSize="9" scale="54" orientation="portrait" r:id="rId1"/>
  <headerFooter alignWithMargins="0">
    <oddFooter>&amp;R&amp;F /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M62"/>
  <sheetViews>
    <sheetView tabSelected="1" topLeftCell="A13" zoomScale="112" zoomScaleNormal="112" zoomScaleSheetLayoutView="85" workbookViewId="0">
      <selection activeCell="B23" sqref="B23"/>
    </sheetView>
  </sheetViews>
  <sheetFormatPr defaultRowHeight="21" x14ac:dyDescent="0.45"/>
  <cols>
    <col min="1" max="1" width="50.42578125" style="134" customWidth="1"/>
    <col min="2" max="3" width="17.7109375" style="134" customWidth="1"/>
    <col min="4" max="4" width="12.5703125" style="136" customWidth="1"/>
    <col min="5" max="5" width="11.85546875" style="134" customWidth="1"/>
    <col min="6" max="6" width="14.42578125" style="134" customWidth="1"/>
    <col min="7" max="7" width="16.140625" style="134" customWidth="1"/>
    <col min="8" max="8" width="21.5703125" style="213" customWidth="1"/>
    <col min="9" max="16384" width="9.140625" style="134"/>
  </cols>
  <sheetData>
    <row r="1" spans="1:10" x14ac:dyDescent="0.45">
      <c r="A1" s="132" t="s">
        <v>215</v>
      </c>
      <c r="B1" s="132"/>
      <c r="C1" s="132"/>
      <c r="D1" s="132"/>
      <c r="E1" s="132"/>
      <c r="F1" s="132"/>
      <c r="G1" s="132"/>
      <c r="H1" s="133" t="s">
        <v>50</v>
      </c>
    </row>
    <row r="2" spans="1:10" x14ac:dyDescent="0.45">
      <c r="A2" s="135"/>
      <c r="H2" s="137" t="s">
        <v>0</v>
      </c>
    </row>
    <row r="3" spans="1:10" x14ac:dyDescent="0.45">
      <c r="A3" s="132" t="s">
        <v>214</v>
      </c>
      <c r="B3" s="132"/>
      <c r="C3" s="132"/>
      <c r="D3" s="132"/>
      <c r="E3" s="132"/>
      <c r="F3" s="132"/>
      <c r="G3" s="132"/>
      <c r="H3" s="132"/>
    </row>
    <row r="4" spans="1:10" x14ac:dyDescent="0.45">
      <c r="A4" s="138" t="s">
        <v>2</v>
      </c>
      <c r="B4" s="139" t="s">
        <v>220</v>
      </c>
      <c r="C4" s="139"/>
      <c r="D4" s="139"/>
      <c r="E4" s="139"/>
      <c r="F4" s="139"/>
      <c r="G4" s="138" t="s">
        <v>3</v>
      </c>
      <c r="H4" s="140">
        <f ca="1">NOW()</f>
        <v>42955.723239699073</v>
      </c>
    </row>
    <row r="5" spans="1:10" x14ac:dyDescent="0.45">
      <c r="A5" s="141" t="s">
        <v>212</v>
      </c>
      <c r="B5" s="142" t="s">
        <v>221</v>
      </c>
      <c r="C5" s="142"/>
      <c r="D5" s="142"/>
      <c r="E5" s="142"/>
      <c r="F5" s="143"/>
      <c r="G5" s="141" t="s">
        <v>4</v>
      </c>
      <c r="H5" s="142" t="s">
        <v>213</v>
      </c>
    </row>
    <row r="6" spans="1:10" x14ac:dyDescent="0.45">
      <c r="A6" s="141" t="s">
        <v>6</v>
      </c>
      <c r="B6" s="142"/>
      <c r="C6" s="142"/>
      <c r="D6" s="144"/>
      <c r="E6" s="142"/>
      <c r="F6" s="145"/>
      <c r="G6" s="141" t="s">
        <v>7</v>
      </c>
      <c r="H6" s="142" t="s">
        <v>218</v>
      </c>
    </row>
    <row r="7" spans="1:10" x14ac:dyDescent="0.45">
      <c r="A7" s="141" t="s">
        <v>8</v>
      </c>
      <c r="B7" s="142"/>
      <c r="C7" s="142"/>
      <c r="D7" s="146"/>
      <c r="E7" s="142"/>
      <c r="F7" s="145"/>
      <c r="G7" s="141" t="s">
        <v>9</v>
      </c>
      <c r="H7" s="142" t="s">
        <v>216</v>
      </c>
    </row>
    <row r="8" spans="1:10" x14ac:dyDescent="0.45">
      <c r="A8" s="141" t="s">
        <v>10</v>
      </c>
      <c r="B8" s="147"/>
      <c r="C8" s="147"/>
      <c r="D8" s="146"/>
      <c r="E8" s="142"/>
      <c r="F8" s="145"/>
      <c r="G8" s="141" t="s">
        <v>193</v>
      </c>
      <c r="H8" s="148"/>
    </row>
    <row r="9" spans="1:10" x14ac:dyDescent="0.45">
      <c r="A9" s="141" t="s">
        <v>11</v>
      </c>
      <c r="B9" s="149" t="s">
        <v>45</v>
      </c>
      <c r="C9" s="149"/>
      <c r="D9" s="142"/>
      <c r="E9" s="142"/>
      <c r="F9" s="145"/>
      <c r="G9" s="141" t="s">
        <v>12</v>
      </c>
      <c r="H9" s="142" t="s">
        <v>219</v>
      </c>
    </row>
    <row r="10" spans="1:10" x14ac:dyDescent="0.45">
      <c r="A10" s="141" t="s">
        <v>13</v>
      </c>
      <c r="B10" s="150">
        <v>1</v>
      </c>
      <c r="C10" s="150"/>
      <c r="D10" s="142"/>
      <c r="E10" s="142"/>
      <c r="F10" s="145"/>
      <c r="G10" s="141" t="s">
        <v>14</v>
      </c>
      <c r="H10" s="143"/>
    </row>
    <row r="11" spans="1:10" x14ac:dyDescent="0.45">
      <c r="A11" s="151" t="s">
        <v>15</v>
      </c>
      <c r="B11" s="152"/>
      <c r="C11" s="152"/>
      <c r="D11" s="153" t="s">
        <v>16</v>
      </c>
      <c r="E11" s="154"/>
      <c r="F11" s="155" t="s">
        <v>17</v>
      </c>
      <c r="G11" s="156" t="s">
        <v>18</v>
      </c>
      <c r="H11" s="157">
        <v>35</v>
      </c>
    </row>
    <row r="12" spans="1:10" x14ac:dyDescent="0.45">
      <c r="A12" s="158" t="s">
        <v>20</v>
      </c>
      <c r="B12" s="159" t="s">
        <v>55</v>
      </c>
      <c r="C12" s="160" t="s">
        <v>24</v>
      </c>
      <c r="D12" s="161" t="s">
        <v>21</v>
      </c>
      <c r="E12" s="160" t="s">
        <v>22</v>
      </c>
      <c r="F12" s="162" t="s">
        <v>23</v>
      </c>
      <c r="G12" s="163" t="s">
        <v>25</v>
      </c>
      <c r="H12" s="164"/>
    </row>
    <row r="13" spans="1:10" x14ac:dyDescent="0.45">
      <c r="A13" s="165"/>
      <c r="B13" s="166"/>
      <c r="C13" s="160" t="s">
        <v>28</v>
      </c>
      <c r="D13" s="161" t="s">
        <v>26</v>
      </c>
      <c r="E13" s="160" t="s">
        <v>27</v>
      </c>
      <c r="F13" s="162"/>
      <c r="G13" s="167" t="s">
        <v>29</v>
      </c>
      <c r="H13" s="168" t="s">
        <v>30</v>
      </c>
    </row>
    <row r="14" spans="1:10" x14ac:dyDescent="0.45">
      <c r="A14" s="169" t="s">
        <v>32</v>
      </c>
      <c r="B14" s="170"/>
      <c r="C14" s="171"/>
      <c r="D14" s="172"/>
      <c r="E14" s="171"/>
      <c r="F14" s="173"/>
      <c r="G14" s="174"/>
      <c r="H14" s="173"/>
    </row>
    <row r="15" spans="1:10" x14ac:dyDescent="0.45">
      <c r="A15" s="175" t="s">
        <v>223</v>
      </c>
      <c r="B15" s="176"/>
      <c r="C15" s="173">
        <v>1.5</v>
      </c>
      <c r="D15" s="172">
        <v>25.2</v>
      </c>
      <c r="E15" s="177">
        <v>95</v>
      </c>
      <c r="F15" s="172">
        <f>+D15/E15%*$B$10/1000</f>
        <v>2.6526315789473686E-2</v>
      </c>
      <c r="G15" s="178">
        <f>F15*C15*$H$11/0.95</f>
        <v>1.4659279778393353</v>
      </c>
      <c r="H15" s="179">
        <f>G15/$H$11</f>
        <v>4.1883656509695291E-2</v>
      </c>
      <c r="I15" s="180"/>
      <c r="J15" s="180"/>
    </row>
    <row r="16" spans="1:10" x14ac:dyDescent="0.45">
      <c r="A16" s="175" t="s">
        <v>224</v>
      </c>
      <c r="B16" s="181" t="s">
        <v>272</v>
      </c>
      <c r="C16" s="173">
        <v>88.725000000000009</v>
      </c>
      <c r="D16" s="172">
        <v>17</v>
      </c>
      <c r="E16" s="177">
        <v>95</v>
      </c>
      <c r="F16" s="172">
        <f>+D16/E16%*$B$10/1000</f>
        <v>1.7894736842105265E-2</v>
      </c>
      <c r="G16" s="178">
        <f>F16*C16/0.95</f>
        <v>1.6712742382271473</v>
      </c>
      <c r="H16" s="179">
        <f>G16/$H$11</f>
        <v>4.7750692520775635E-2</v>
      </c>
      <c r="I16" s="180"/>
      <c r="J16" s="180"/>
    </row>
    <row r="17" spans="1:10" x14ac:dyDescent="0.45">
      <c r="A17" s="175" t="s">
        <v>225</v>
      </c>
      <c r="B17" s="181" t="s">
        <v>273</v>
      </c>
      <c r="C17" s="173">
        <v>0.5</v>
      </c>
      <c r="D17" s="172">
        <v>10</v>
      </c>
      <c r="E17" s="177">
        <v>100</v>
      </c>
      <c r="F17" s="172">
        <f>+D17/E17%*$B$10/1000</f>
        <v>0.01</v>
      </c>
      <c r="G17" s="178">
        <f>F17*C17*$H$11</f>
        <v>0.17500000000000002</v>
      </c>
      <c r="H17" s="179">
        <f>G17/$H$11</f>
        <v>5.0000000000000001E-3</v>
      </c>
      <c r="I17" s="180"/>
      <c r="J17" s="180"/>
    </row>
    <row r="18" spans="1:10" x14ac:dyDescent="0.45">
      <c r="A18" s="175"/>
      <c r="B18" s="176"/>
      <c r="C18" s="173"/>
      <c r="D18" s="172"/>
      <c r="E18" s="177"/>
      <c r="F18" s="172"/>
      <c r="G18" s="178"/>
      <c r="H18" s="179"/>
      <c r="I18" s="180"/>
      <c r="J18" s="180"/>
    </row>
    <row r="19" spans="1:10" ht="21.75" thickBot="1" x14ac:dyDescent="0.5">
      <c r="A19" s="299"/>
      <c r="B19" s="300"/>
      <c r="C19" s="204"/>
      <c r="D19" s="203">
        <f>SUM(D14:D18)</f>
        <v>52.2</v>
      </c>
      <c r="E19" s="301"/>
      <c r="F19" s="203"/>
      <c r="G19" s="302"/>
      <c r="H19" s="303"/>
      <c r="I19" s="180"/>
      <c r="J19" s="180"/>
    </row>
    <row r="20" spans="1:10" ht="22.5" thickTop="1" thickBot="1" x14ac:dyDescent="0.5">
      <c r="A20" s="182" t="s">
        <v>33</v>
      </c>
      <c r="B20" s="183"/>
      <c r="C20" s="183"/>
      <c r="D20" s="183"/>
      <c r="E20" s="183"/>
      <c r="F20" s="183"/>
      <c r="G20" s="184">
        <f>SUM(G15:G18)</f>
        <v>3.3122022160664821</v>
      </c>
      <c r="H20" s="185">
        <f>SUM(H15:H18)</f>
        <v>9.4634349030470938E-2</v>
      </c>
      <c r="I20" s="180"/>
      <c r="J20" s="180"/>
    </row>
    <row r="21" spans="1:10" ht="21.75" thickTop="1" x14ac:dyDescent="0.45">
      <c r="A21" s="156" t="s">
        <v>34</v>
      </c>
      <c r="B21" s="186"/>
      <c r="C21" s="186"/>
      <c r="D21" s="187"/>
      <c r="E21" s="188"/>
      <c r="F21" s="189"/>
      <c r="G21" s="190"/>
      <c r="H21" s="191"/>
      <c r="I21" s="180"/>
      <c r="J21" s="180"/>
    </row>
    <row r="22" spans="1:10" x14ac:dyDescent="0.45">
      <c r="A22" s="192" t="s">
        <v>211</v>
      </c>
      <c r="B22" s="193"/>
      <c r="C22" s="193"/>
      <c r="D22" s="172"/>
      <c r="E22" s="177"/>
      <c r="F22" s="172"/>
      <c r="G22" s="178"/>
      <c r="H22" s="179"/>
      <c r="I22" s="180"/>
      <c r="J22" s="180"/>
    </row>
    <row r="23" spans="1:10" x14ac:dyDescent="0.45">
      <c r="A23" s="304" t="s">
        <v>226</v>
      </c>
      <c r="B23" s="181">
        <v>4100008</v>
      </c>
      <c r="C23" s="173">
        <v>45.99</v>
      </c>
      <c r="D23" s="172">
        <v>1</v>
      </c>
      <c r="E23" s="194">
        <v>100</v>
      </c>
      <c r="F23" s="172">
        <f t="shared" ref="F23:F27" si="0">+D23/E23%*$B$10/1000</f>
        <v>1E-3</v>
      </c>
      <c r="G23" s="178">
        <f>F23*C23</f>
        <v>4.5990000000000003E-2</v>
      </c>
      <c r="H23" s="179">
        <f t="shared" ref="H23:H27" si="1">G23/$H$11</f>
        <v>1.3140000000000001E-3</v>
      </c>
      <c r="I23" s="180"/>
      <c r="J23" s="180"/>
    </row>
    <row r="24" spans="1:10" x14ac:dyDescent="0.45">
      <c r="A24" s="305" t="s">
        <v>227</v>
      </c>
      <c r="B24" s="181">
        <v>4100277</v>
      </c>
      <c r="C24" s="173">
        <v>3.4650000000000003</v>
      </c>
      <c r="D24" s="172">
        <v>0.25</v>
      </c>
      <c r="E24" s="194">
        <v>100</v>
      </c>
      <c r="F24" s="172">
        <f t="shared" si="0"/>
        <v>2.5000000000000001E-4</v>
      </c>
      <c r="G24" s="178">
        <f t="shared" ref="G24:G27" si="2">(F24*C24)</f>
        <v>8.6625000000000005E-4</v>
      </c>
      <c r="H24" s="179">
        <f t="shared" si="1"/>
        <v>2.4750000000000002E-5</v>
      </c>
      <c r="I24" s="180"/>
      <c r="J24" s="180"/>
    </row>
    <row r="25" spans="1:10" x14ac:dyDescent="0.45">
      <c r="A25" s="305" t="s">
        <v>228</v>
      </c>
      <c r="B25" s="181">
        <v>4700013</v>
      </c>
      <c r="C25" s="173">
        <v>415.8</v>
      </c>
      <c r="D25" s="172">
        <v>0.13300000000000001</v>
      </c>
      <c r="E25" s="194">
        <v>100</v>
      </c>
      <c r="F25" s="172">
        <f t="shared" si="0"/>
        <v>1.3300000000000001E-4</v>
      </c>
      <c r="G25" s="178">
        <f t="shared" si="2"/>
        <v>5.5301400000000007E-2</v>
      </c>
      <c r="H25" s="179">
        <f t="shared" si="1"/>
        <v>1.5800400000000002E-3</v>
      </c>
      <c r="I25" s="180"/>
      <c r="J25" s="180"/>
    </row>
    <row r="26" spans="1:10" x14ac:dyDescent="0.45">
      <c r="A26" s="305" t="s">
        <v>229</v>
      </c>
      <c r="B26" s="181">
        <v>4700014</v>
      </c>
      <c r="C26" s="173">
        <v>81.900000000000006</v>
      </c>
      <c r="D26" s="172">
        <v>0.183</v>
      </c>
      <c r="E26" s="194">
        <v>100</v>
      </c>
      <c r="F26" s="172">
        <f t="shared" si="0"/>
        <v>1.83E-4</v>
      </c>
      <c r="G26" s="178">
        <f t="shared" si="2"/>
        <v>1.4987700000000001E-2</v>
      </c>
      <c r="H26" s="179">
        <f t="shared" si="1"/>
        <v>4.2822000000000004E-4</v>
      </c>
      <c r="I26" s="180"/>
      <c r="J26" s="180"/>
    </row>
    <row r="27" spans="1:10" x14ac:dyDescent="0.45">
      <c r="A27" s="305" t="s">
        <v>230</v>
      </c>
      <c r="B27" s="181">
        <v>4100332</v>
      </c>
      <c r="C27" s="173">
        <v>63</v>
      </c>
      <c r="D27" s="172">
        <v>0.5</v>
      </c>
      <c r="E27" s="194">
        <v>100</v>
      </c>
      <c r="F27" s="172">
        <f t="shared" si="0"/>
        <v>5.0000000000000001E-4</v>
      </c>
      <c r="G27" s="178">
        <f t="shared" si="2"/>
        <v>3.15E-2</v>
      </c>
      <c r="H27" s="179">
        <f t="shared" si="1"/>
        <v>8.9999999999999998E-4</v>
      </c>
      <c r="I27" s="180"/>
      <c r="J27" s="180"/>
    </row>
    <row r="28" spans="1:10" x14ac:dyDescent="0.45">
      <c r="A28" s="306" t="s">
        <v>231</v>
      </c>
      <c r="B28" s="195">
        <v>4100447</v>
      </c>
      <c r="C28" s="196">
        <v>50.400000000000006</v>
      </c>
      <c r="D28" s="197">
        <v>0.1</v>
      </c>
      <c r="E28" s="194">
        <v>100</v>
      </c>
      <c r="F28" s="172">
        <f t="shared" ref="F28:F38" si="3">+D28/E28%*$B$10/1000</f>
        <v>1E-4</v>
      </c>
      <c r="G28" s="178">
        <f t="shared" ref="G28:G38" si="4">(F28*C28)</f>
        <v>5.0400000000000011E-3</v>
      </c>
      <c r="H28" s="179">
        <f t="shared" ref="H28:H40" si="5">G28/$H$11</f>
        <v>1.4400000000000003E-4</v>
      </c>
      <c r="I28" s="180"/>
      <c r="J28" s="180"/>
    </row>
    <row r="29" spans="1:10" x14ac:dyDescent="0.45">
      <c r="A29" s="306" t="s">
        <v>232</v>
      </c>
      <c r="B29" s="195">
        <v>4100542</v>
      </c>
      <c r="C29" s="196">
        <v>164.85</v>
      </c>
      <c r="D29" s="197">
        <v>2</v>
      </c>
      <c r="E29" s="194">
        <v>100</v>
      </c>
      <c r="F29" s="172">
        <f t="shared" si="3"/>
        <v>2E-3</v>
      </c>
      <c r="G29" s="178">
        <f t="shared" si="4"/>
        <v>0.32969999999999999</v>
      </c>
      <c r="H29" s="179">
        <f t="shared" si="5"/>
        <v>9.4199999999999996E-3</v>
      </c>
      <c r="I29" s="180"/>
      <c r="J29" s="180"/>
    </row>
    <row r="30" spans="1:10" x14ac:dyDescent="0.45">
      <c r="A30" s="306" t="s">
        <v>233</v>
      </c>
      <c r="B30" s="195">
        <v>4100360</v>
      </c>
      <c r="C30" s="196">
        <v>136.5</v>
      </c>
      <c r="D30" s="197">
        <v>4</v>
      </c>
      <c r="E30" s="194">
        <v>100</v>
      </c>
      <c r="F30" s="172">
        <f t="shared" si="3"/>
        <v>4.0000000000000001E-3</v>
      </c>
      <c r="G30" s="178">
        <f t="shared" si="4"/>
        <v>0.54600000000000004</v>
      </c>
      <c r="H30" s="179">
        <f t="shared" si="5"/>
        <v>1.5600000000000001E-2</v>
      </c>
      <c r="I30" s="180"/>
      <c r="J30" s="180"/>
    </row>
    <row r="31" spans="1:10" x14ac:dyDescent="0.45">
      <c r="A31" s="306" t="s">
        <v>234</v>
      </c>
      <c r="B31" s="195">
        <v>4100353</v>
      </c>
      <c r="C31" s="196">
        <v>11.991</v>
      </c>
      <c r="D31" s="197">
        <v>6</v>
      </c>
      <c r="E31" s="194">
        <v>100</v>
      </c>
      <c r="F31" s="172">
        <f t="shared" si="3"/>
        <v>6.0000000000000001E-3</v>
      </c>
      <c r="G31" s="178">
        <f t="shared" si="4"/>
        <v>7.1945999999999996E-2</v>
      </c>
      <c r="H31" s="179">
        <f t="shared" si="5"/>
        <v>2.0555999999999999E-3</v>
      </c>
      <c r="I31" s="180"/>
      <c r="J31" s="180"/>
    </row>
    <row r="32" spans="1:10" x14ac:dyDescent="0.45">
      <c r="A32" s="306" t="s">
        <v>235</v>
      </c>
      <c r="B32" s="195">
        <v>4100348</v>
      </c>
      <c r="C32" s="196">
        <v>115.5</v>
      </c>
      <c r="D32" s="197">
        <v>0.3</v>
      </c>
      <c r="E32" s="194">
        <v>100</v>
      </c>
      <c r="F32" s="172">
        <f t="shared" si="3"/>
        <v>2.9999999999999997E-4</v>
      </c>
      <c r="G32" s="178">
        <f t="shared" si="4"/>
        <v>3.465E-2</v>
      </c>
      <c r="H32" s="179">
        <f t="shared" si="5"/>
        <v>9.8999999999999999E-4</v>
      </c>
      <c r="I32" s="180"/>
      <c r="J32" s="180"/>
    </row>
    <row r="33" spans="1:13" x14ac:dyDescent="0.45">
      <c r="A33" s="306" t="s">
        <v>236</v>
      </c>
      <c r="B33" s="195">
        <v>4100269</v>
      </c>
      <c r="C33" s="196">
        <v>140.18</v>
      </c>
      <c r="D33" s="197">
        <v>0.3</v>
      </c>
      <c r="E33" s="194">
        <v>100</v>
      </c>
      <c r="F33" s="172">
        <f t="shared" si="3"/>
        <v>2.9999999999999997E-4</v>
      </c>
      <c r="G33" s="178">
        <f t="shared" si="4"/>
        <v>4.2054000000000001E-2</v>
      </c>
      <c r="H33" s="179">
        <f t="shared" si="5"/>
        <v>1.2015428571428572E-3</v>
      </c>
      <c r="I33" s="180"/>
      <c r="J33" s="180"/>
    </row>
    <row r="34" spans="1:13" x14ac:dyDescent="0.45">
      <c r="A34" s="306" t="s">
        <v>237</v>
      </c>
      <c r="B34" s="195">
        <v>4400108</v>
      </c>
      <c r="C34" s="196">
        <v>1.9498500000000001</v>
      </c>
      <c r="D34" s="197">
        <v>4</v>
      </c>
      <c r="E34" s="194">
        <v>100</v>
      </c>
      <c r="F34" s="172">
        <f t="shared" si="3"/>
        <v>4.0000000000000001E-3</v>
      </c>
      <c r="G34" s="178">
        <f>F34*C34*$H$11</f>
        <v>0.27297900000000003</v>
      </c>
      <c r="H34" s="179">
        <f t="shared" si="5"/>
        <v>7.7994000000000006E-3</v>
      </c>
      <c r="I34" s="180"/>
      <c r="J34" s="180"/>
    </row>
    <row r="35" spans="1:13" x14ac:dyDescent="0.45">
      <c r="A35" s="306" t="s">
        <v>238</v>
      </c>
      <c r="B35" s="195">
        <v>4400004</v>
      </c>
      <c r="C35" s="196">
        <v>24.386250000000004</v>
      </c>
      <c r="D35" s="197">
        <v>5</v>
      </c>
      <c r="E35" s="194">
        <v>100</v>
      </c>
      <c r="F35" s="172">
        <f t="shared" si="3"/>
        <v>5.0000000000000001E-3</v>
      </c>
      <c r="G35" s="178">
        <f t="shared" si="4"/>
        <v>0.12193125000000002</v>
      </c>
      <c r="H35" s="179">
        <f t="shared" si="5"/>
        <v>3.4837500000000007E-3</v>
      </c>
      <c r="I35" s="180"/>
      <c r="J35" s="180"/>
    </row>
    <row r="36" spans="1:13" x14ac:dyDescent="0.45">
      <c r="A36" s="306" t="s">
        <v>239</v>
      </c>
      <c r="B36" s="195">
        <v>4500269</v>
      </c>
      <c r="C36" s="196">
        <v>3517.5</v>
      </c>
      <c r="D36" s="197">
        <v>6.7000000000000004E-2</v>
      </c>
      <c r="E36" s="194">
        <v>100</v>
      </c>
      <c r="F36" s="172">
        <f t="shared" si="3"/>
        <v>6.7000000000000002E-5</v>
      </c>
      <c r="G36" s="178">
        <f t="shared" si="4"/>
        <v>0.23567250000000001</v>
      </c>
      <c r="H36" s="179">
        <f t="shared" si="5"/>
        <v>6.7334999999999999E-3</v>
      </c>
      <c r="I36" s="180"/>
      <c r="J36" s="180"/>
    </row>
    <row r="37" spans="1:13" x14ac:dyDescent="0.45">
      <c r="A37" s="306" t="s">
        <v>240</v>
      </c>
      <c r="B37" s="195">
        <v>4100095</v>
      </c>
      <c r="C37" s="196">
        <v>56.7</v>
      </c>
      <c r="D37" s="197">
        <v>1.2</v>
      </c>
      <c r="E37" s="194">
        <v>100</v>
      </c>
      <c r="F37" s="172">
        <f t="shared" si="3"/>
        <v>1.1999999999999999E-3</v>
      </c>
      <c r="G37" s="178">
        <f t="shared" si="4"/>
        <v>6.8040000000000003E-2</v>
      </c>
      <c r="H37" s="179">
        <f t="shared" si="5"/>
        <v>1.9440000000000002E-3</v>
      </c>
      <c r="I37" s="180"/>
      <c r="J37" s="180"/>
    </row>
    <row r="38" spans="1:13" x14ac:dyDescent="0.45">
      <c r="A38" s="306" t="s">
        <v>222</v>
      </c>
      <c r="B38" s="195"/>
      <c r="C38" s="196">
        <v>5</v>
      </c>
      <c r="D38" s="197">
        <v>22.766999999999996</v>
      </c>
      <c r="E38" s="194">
        <v>100</v>
      </c>
      <c r="F38" s="172">
        <f t="shared" si="3"/>
        <v>2.2766999999999996E-2</v>
      </c>
      <c r="G38" s="178">
        <f t="shared" si="4"/>
        <v>0.11383499999999998</v>
      </c>
      <c r="H38" s="179">
        <f t="shared" si="5"/>
        <v>3.2524285714285706E-3</v>
      </c>
      <c r="I38" s="180"/>
      <c r="J38" s="180"/>
    </row>
    <row r="39" spans="1:13" x14ac:dyDescent="0.45">
      <c r="A39" s="198"/>
      <c r="B39" s="199"/>
      <c r="C39" s="199"/>
      <c r="D39" s="200">
        <f>SUM(D23:D38)</f>
        <v>47.8</v>
      </c>
      <c r="E39" s="199"/>
      <c r="F39" s="199"/>
      <c r="G39" s="201">
        <f>SUM(G23:G38)</f>
        <v>1.9904931000000003</v>
      </c>
      <c r="H39" s="201">
        <f t="shared" si="5"/>
        <v>5.6871231428571437E-2</v>
      </c>
    </row>
    <row r="40" spans="1:13" x14ac:dyDescent="0.45">
      <c r="A40" s="198"/>
      <c r="B40" s="199"/>
      <c r="C40" s="199"/>
      <c r="D40" s="200">
        <f>D19+D39</f>
        <v>100</v>
      </c>
      <c r="E40" s="199"/>
      <c r="F40" s="199"/>
      <c r="G40" s="201">
        <f>G20+G39</f>
        <v>5.3026953160664823</v>
      </c>
      <c r="H40" s="201">
        <f t="shared" si="5"/>
        <v>0.15150558045904236</v>
      </c>
    </row>
    <row r="41" spans="1:13" x14ac:dyDescent="0.45">
      <c r="A41" s="199"/>
      <c r="B41" s="199"/>
      <c r="C41" s="199"/>
      <c r="D41" s="200"/>
      <c r="E41" s="199"/>
      <c r="F41" s="199"/>
      <c r="G41" s="202">
        <f>G40*100/D40*10/0.85</f>
        <v>62.384650777252737</v>
      </c>
      <c r="H41" s="201"/>
    </row>
    <row r="42" spans="1:13" ht="21.75" thickBot="1" x14ac:dyDescent="0.5">
      <c r="A42" s="142"/>
      <c r="B42" s="142"/>
      <c r="C42" s="142"/>
      <c r="D42" s="203"/>
      <c r="E42" s="142"/>
      <c r="F42" s="142"/>
      <c r="G42" s="204"/>
      <c r="H42" s="204"/>
    </row>
    <row r="43" spans="1:13" ht="21.75" thickBot="1" x14ac:dyDescent="0.5">
      <c r="A43" s="205" t="s">
        <v>47</v>
      </c>
      <c r="B43" s="206"/>
      <c r="C43" s="206"/>
      <c r="D43" s="206"/>
      <c r="E43" s="206"/>
      <c r="F43" s="206"/>
      <c r="G43" s="207" t="s">
        <v>217</v>
      </c>
      <c r="H43" s="208"/>
    </row>
    <row r="44" spans="1:13" x14ac:dyDescent="0.45">
      <c r="A44" s="142"/>
      <c r="B44" s="142"/>
      <c r="C44" s="142"/>
      <c r="D44" s="203"/>
      <c r="E44" s="142"/>
      <c r="F44" s="142"/>
      <c r="G44" s="204"/>
      <c r="H44" s="204"/>
      <c r="I44" s="209"/>
      <c r="J44" s="144"/>
      <c r="K44" s="144"/>
      <c r="L44" s="144"/>
      <c r="M44" s="144"/>
    </row>
    <row r="45" spans="1:13" x14ac:dyDescent="0.45">
      <c r="A45" s="142"/>
      <c r="B45" s="142"/>
      <c r="C45" s="142"/>
      <c r="D45" s="203"/>
      <c r="E45" s="142"/>
      <c r="F45" s="142"/>
      <c r="G45" s="204"/>
      <c r="H45" s="204"/>
      <c r="I45" s="209"/>
      <c r="J45" s="144"/>
      <c r="K45" s="144"/>
      <c r="L45" s="144"/>
      <c r="M45" s="144"/>
    </row>
    <row r="46" spans="1:13" x14ac:dyDescent="0.45">
      <c r="A46" s="142"/>
      <c r="B46" s="142"/>
      <c r="C46" s="142"/>
      <c r="D46" s="203"/>
      <c r="E46" s="142"/>
      <c r="F46" s="142"/>
      <c r="G46" s="204"/>
      <c r="H46" s="204"/>
    </row>
    <row r="47" spans="1:13" x14ac:dyDescent="0.45">
      <c r="A47" s="142"/>
      <c r="B47" s="142"/>
      <c r="C47" s="142"/>
      <c r="D47" s="203"/>
      <c r="E47" s="142"/>
      <c r="F47" s="142"/>
      <c r="G47" s="204"/>
      <c r="H47" s="204"/>
    </row>
    <row r="48" spans="1:13" x14ac:dyDescent="0.45">
      <c r="A48" s="144" t="s">
        <v>44</v>
      </c>
      <c r="B48" s="142"/>
      <c r="C48" s="142"/>
      <c r="D48" s="210"/>
      <c r="E48" s="153"/>
      <c r="F48" s="144"/>
      <c r="G48" s="144" t="s">
        <v>49</v>
      </c>
      <c r="H48" s="211"/>
    </row>
    <row r="49" spans="1:8" x14ac:dyDescent="0.45">
      <c r="A49" s="144"/>
      <c r="B49" s="144"/>
      <c r="C49" s="144"/>
      <c r="D49" s="212"/>
      <c r="E49" s="144"/>
      <c r="F49" s="144"/>
      <c r="G49" s="144"/>
      <c r="H49" s="209"/>
    </row>
    <row r="50" spans="1:8" x14ac:dyDescent="0.45">
      <c r="A50" s="144"/>
      <c r="B50" s="144"/>
      <c r="C50" s="144"/>
      <c r="D50" s="212"/>
      <c r="E50" s="144"/>
      <c r="F50" s="144"/>
      <c r="G50" s="144"/>
      <c r="H50" s="209"/>
    </row>
    <row r="51" spans="1:8" x14ac:dyDescent="0.45">
      <c r="A51" s="144"/>
      <c r="B51" s="144"/>
      <c r="C51" s="144"/>
      <c r="D51" s="212"/>
      <c r="E51" s="144"/>
      <c r="F51" s="144"/>
      <c r="G51" s="144"/>
      <c r="H51" s="209"/>
    </row>
    <row r="52" spans="1:8" x14ac:dyDescent="0.45">
      <c r="A52" s="144"/>
      <c r="B52" s="144"/>
      <c r="C52" s="144"/>
      <c r="D52" s="212"/>
      <c r="E52" s="144"/>
      <c r="F52" s="144"/>
      <c r="G52" s="144"/>
      <c r="H52" s="209"/>
    </row>
    <row r="53" spans="1:8" x14ac:dyDescent="0.45">
      <c r="A53" s="144"/>
      <c r="B53" s="144"/>
      <c r="C53" s="144"/>
      <c r="D53" s="212"/>
      <c r="E53" s="144"/>
      <c r="F53" s="144"/>
      <c r="G53" s="144"/>
      <c r="H53" s="209"/>
    </row>
    <row r="54" spans="1:8" x14ac:dyDescent="0.45">
      <c r="A54" s="144"/>
      <c r="B54" s="144"/>
      <c r="C54" s="144"/>
      <c r="D54" s="212"/>
      <c r="E54" s="144"/>
      <c r="F54" s="144"/>
      <c r="G54" s="144"/>
      <c r="H54" s="209"/>
    </row>
    <row r="55" spans="1:8" x14ac:dyDescent="0.45">
      <c r="A55" s="144"/>
      <c r="B55" s="144"/>
      <c r="C55" s="144"/>
      <c r="D55" s="212"/>
      <c r="E55" s="144"/>
      <c r="F55" s="144"/>
      <c r="G55" s="144"/>
      <c r="H55" s="209"/>
    </row>
    <row r="56" spans="1:8" x14ac:dyDescent="0.45">
      <c r="A56" s="144"/>
      <c r="B56" s="144"/>
      <c r="C56" s="144"/>
      <c r="D56" s="212"/>
      <c r="E56" s="144"/>
      <c r="F56" s="144"/>
      <c r="G56" s="144"/>
      <c r="H56" s="209"/>
    </row>
    <row r="57" spans="1:8" x14ac:dyDescent="0.45">
      <c r="A57" s="144"/>
      <c r="B57" s="144"/>
      <c r="C57" s="144"/>
      <c r="D57" s="212"/>
      <c r="E57" s="144"/>
      <c r="F57" s="144"/>
      <c r="G57" s="144"/>
      <c r="H57" s="209"/>
    </row>
    <row r="58" spans="1:8" x14ac:dyDescent="0.45">
      <c r="A58" s="144"/>
      <c r="B58" s="144"/>
      <c r="C58" s="144"/>
      <c r="D58" s="212"/>
      <c r="E58" s="144"/>
      <c r="F58" s="144"/>
      <c r="G58" s="144"/>
      <c r="H58" s="209"/>
    </row>
    <row r="59" spans="1:8" x14ac:dyDescent="0.45">
      <c r="A59" s="144"/>
      <c r="B59" s="144"/>
      <c r="C59" s="144"/>
      <c r="D59" s="212"/>
      <c r="E59" s="144"/>
      <c r="F59" s="144"/>
      <c r="G59" s="144"/>
      <c r="H59" s="209"/>
    </row>
    <row r="60" spans="1:8" x14ac:dyDescent="0.45">
      <c r="A60" s="144"/>
      <c r="B60" s="144"/>
      <c r="C60" s="144"/>
      <c r="D60" s="212"/>
      <c r="E60" s="144"/>
      <c r="F60" s="144"/>
      <c r="G60" s="144"/>
      <c r="H60" s="209"/>
    </row>
    <row r="61" spans="1:8" x14ac:dyDescent="0.45">
      <c r="A61" s="144"/>
      <c r="B61" s="144"/>
      <c r="C61" s="144"/>
      <c r="D61" s="212"/>
      <c r="E61" s="144"/>
      <c r="F61" s="144"/>
      <c r="G61" s="144"/>
      <c r="H61" s="209"/>
    </row>
    <row r="62" spans="1:8" x14ac:dyDescent="0.45">
      <c r="A62" s="144"/>
      <c r="B62" s="144"/>
      <c r="C62" s="144"/>
      <c r="D62" s="212"/>
      <c r="E62" s="144"/>
      <c r="F62" s="144"/>
      <c r="G62" s="144"/>
      <c r="H62" s="209"/>
    </row>
  </sheetData>
  <mergeCells count="6">
    <mergeCell ref="A43:F43"/>
    <mergeCell ref="G43:H43"/>
    <mergeCell ref="A1:G1"/>
    <mergeCell ref="A3:H3"/>
    <mergeCell ref="G12:H12"/>
    <mergeCell ref="A20:F20"/>
  </mergeCells>
  <pageMargins left="0.33" right="0.19" top="0.196850393700787" bottom="0.196850393700787" header="0.511811023622047" footer="0.511811023622047"/>
  <pageSetup paperSize="9" scale="61" orientation="portrait" r:id="rId1"/>
  <headerFooter alignWithMargins="0">
    <oddFooter>&amp;R&amp;F /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M57"/>
  <sheetViews>
    <sheetView topLeftCell="A13" zoomScale="90" zoomScaleNormal="90" zoomScaleSheetLayoutView="85" workbookViewId="0">
      <selection activeCell="C22" sqref="C22"/>
    </sheetView>
  </sheetViews>
  <sheetFormatPr defaultRowHeight="23.25" x14ac:dyDescent="0.5"/>
  <cols>
    <col min="1" max="1" width="50.42578125" style="216" customWidth="1"/>
    <col min="2" max="3" width="17.7109375" style="216" customWidth="1"/>
    <col min="4" max="4" width="12.5703125" style="218" customWidth="1"/>
    <col min="5" max="5" width="11.85546875" style="216" customWidth="1"/>
    <col min="6" max="6" width="14.42578125" style="216" customWidth="1"/>
    <col min="7" max="7" width="16.140625" style="216" customWidth="1"/>
    <col min="8" max="8" width="21.5703125" style="298" customWidth="1"/>
    <col min="9" max="16384" width="9.140625" style="216"/>
  </cols>
  <sheetData>
    <row r="1" spans="1:10" x14ac:dyDescent="0.5">
      <c r="A1" s="214" t="s">
        <v>215</v>
      </c>
      <c r="B1" s="214"/>
      <c r="C1" s="214"/>
      <c r="D1" s="214"/>
      <c r="E1" s="214"/>
      <c r="F1" s="214"/>
      <c r="G1" s="214"/>
      <c r="H1" s="215" t="s">
        <v>50</v>
      </c>
    </row>
    <row r="2" spans="1:10" x14ac:dyDescent="0.5">
      <c r="A2" s="217"/>
      <c r="H2" s="219" t="s">
        <v>0</v>
      </c>
    </row>
    <row r="3" spans="1:10" x14ac:dyDescent="0.5">
      <c r="A3" s="214" t="s">
        <v>214</v>
      </c>
      <c r="B3" s="214"/>
      <c r="C3" s="214"/>
      <c r="D3" s="214"/>
      <c r="E3" s="214"/>
      <c r="F3" s="214"/>
      <c r="G3" s="214"/>
      <c r="H3" s="214"/>
    </row>
    <row r="4" spans="1:10" x14ac:dyDescent="0.5">
      <c r="A4" s="220" t="s">
        <v>2</v>
      </c>
      <c r="B4" s="221" t="s">
        <v>220</v>
      </c>
      <c r="C4" s="221"/>
      <c r="D4" s="221"/>
      <c r="E4" s="221"/>
      <c r="F4" s="221"/>
      <c r="G4" s="220" t="s">
        <v>3</v>
      </c>
      <c r="H4" s="222">
        <v>42720.63393611111</v>
      </c>
    </row>
    <row r="5" spans="1:10" x14ac:dyDescent="0.5">
      <c r="A5" s="223" t="s">
        <v>212</v>
      </c>
      <c r="B5" s="224" t="s">
        <v>241</v>
      </c>
      <c r="C5" s="224"/>
      <c r="D5" s="224"/>
      <c r="E5" s="224"/>
      <c r="F5" s="225"/>
      <c r="G5" s="223" t="s">
        <v>4</v>
      </c>
      <c r="H5" s="224" t="s">
        <v>213</v>
      </c>
    </row>
    <row r="6" spans="1:10" x14ac:dyDescent="0.5">
      <c r="A6" s="223" t="s">
        <v>6</v>
      </c>
      <c r="B6" s="224"/>
      <c r="C6" s="224"/>
      <c r="D6" s="226"/>
      <c r="E6" s="224"/>
      <c r="F6" s="227"/>
      <c r="G6" s="223" t="s">
        <v>7</v>
      </c>
      <c r="H6" s="224" t="s">
        <v>218</v>
      </c>
    </row>
    <row r="7" spans="1:10" x14ac:dyDescent="0.5">
      <c r="A7" s="223" t="s">
        <v>8</v>
      </c>
      <c r="B7" s="224"/>
      <c r="C7" s="224"/>
      <c r="D7" s="228"/>
      <c r="E7" s="224"/>
      <c r="F7" s="227"/>
      <c r="G7" s="223" t="s">
        <v>9</v>
      </c>
      <c r="H7" s="224" t="s">
        <v>216</v>
      </c>
    </row>
    <row r="8" spans="1:10" x14ac:dyDescent="0.5">
      <c r="A8" s="223" t="s">
        <v>10</v>
      </c>
      <c r="B8" s="229"/>
      <c r="C8" s="229"/>
      <c r="D8" s="228"/>
      <c r="E8" s="224"/>
      <c r="F8" s="227"/>
      <c r="G8" s="223" t="s">
        <v>193</v>
      </c>
      <c r="H8" s="230"/>
    </row>
    <row r="9" spans="1:10" x14ac:dyDescent="0.5">
      <c r="A9" s="223" t="s">
        <v>11</v>
      </c>
      <c r="B9" s="231" t="s">
        <v>45</v>
      </c>
      <c r="C9" s="231"/>
      <c r="D9" s="224"/>
      <c r="E9" s="224"/>
      <c r="F9" s="227"/>
      <c r="G9" s="223" t="s">
        <v>12</v>
      </c>
      <c r="H9" s="224" t="s">
        <v>219</v>
      </c>
    </row>
    <row r="10" spans="1:10" x14ac:dyDescent="0.5">
      <c r="A10" s="223" t="s">
        <v>13</v>
      </c>
      <c r="B10" s="232">
        <v>1</v>
      </c>
      <c r="C10" s="232"/>
      <c r="D10" s="224"/>
      <c r="E10" s="224"/>
      <c r="F10" s="227"/>
      <c r="G10" s="223" t="s">
        <v>14</v>
      </c>
      <c r="H10" s="225"/>
    </row>
    <row r="11" spans="1:10" x14ac:dyDescent="0.5">
      <c r="A11" s="233" t="s">
        <v>15</v>
      </c>
      <c r="B11" s="234"/>
      <c r="C11" s="234"/>
      <c r="D11" s="235" t="s">
        <v>16</v>
      </c>
      <c r="E11" s="236"/>
      <c r="F11" s="237" t="s">
        <v>17</v>
      </c>
      <c r="G11" s="238" t="s">
        <v>18</v>
      </c>
      <c r="H11" s="239">
        <v>35</v>
      </c>
    </row>
    <row r="12" spans="1:10" x14ac:dyDescent="0.5">
      <c r="A12" s="240" t="s">
        <v>20</v>
      </c>
      <c r="B12" s="241" t="s">
        <v>55</v>
      </c>
      <c r="C12" s="242" t="s">
        <v>24</v>
      </c>
      <c r="D12" s="243" t="s">
        <v>21</v>
      </c>
      <c r="E12" s="242" t="s">
        <v>22</v>
      </c>
      <c r="F12" s="244" t="s">
        <v>23</v>
      </c>
      <c r="G12" s="245" t="s">
        <v>25</v>
      </c>
      <c r="H12" s="246"/>
    </row>
    <row r="13" spans="1:10" x14ac:dyDescent="0.5">
      <c r="A13" s="247"/>
      <c r="B13" s="248"/>
      <c r="C13" s="242" t="s">
        <v>28</v>
      </c>
      <c r="D13" s="243" t="s">
        <v>26</v>
      </c>
      <c r="E13" s="242" t="s">
        <v>27</v>
      </c>
      <c r="F13" s="244"/>
      <c r="G13" s="249" t="s">
        <v>29</v>
      </c>
      <c r="H13" s="250" t="s">
        <v>30</v>
      </c>
    </row>
    <row r="14" spans="1:10" x14ac:dyDescent="0.5">
      <c r="A14" s="251" t="s">
        <v>32</v>
      </c>
      <c r="B14" s="252"/>
      <c r="C14" s="253"/>
      <c r="D14" s="254"/>
      <c r="E14" s="253"/>
      <c r="F14" s="255"/>
      <c r="G14" s="256"/>
      <c r="H14" s="255"/>
    </row>
    <row r="15" spans="1:10" x14ac:dyDescent="0.5">
      <c r="A15" s="257" t="s">
        <v>242</v>
      </c>
      <c r="B15" s="258" t="s">
        <v>270</v>
      </c>
      <c r="C15" s="255">
        <v>22.574999999999999</v>
      </c>
      <c r="D15" s="254">
        <v>33.299999999999997</v>
      </c>
      <c r="E15" s="259">
        <v>95</v>
      </c>
      <c r="F15" s="254">
        <f>+D15/E15%*$B$10/1000</f>
        <v>3.505263157894737E-2</v>
      </c>
      <c r="G15" s="260">
        <f>F15*C15/0.95</f>
        <v>0.83296121883656515</v>
      </c>
      <c r="H15" s="261">
        <f>G15/$H$11</f>
        <v>2.3798891966759005E-2</v>
      </c>
      <c r="I15" s="262"/>
      <c r="J15" s="262"/>
    </row>
    <row r="16" spans="1:10" x14ac:dyDescent="0.5">
      <c r="A16" s="257" t="s">
        <v>243</v>
      </c>
      <c r="B16" s="263" t="s">
        <v>271</v>
      </c>
      <c r="C16" s="255">
        <v>19.425000000000001</v>
      </c>
      <c r="D16" s="254">
        <v>2.7</v>
      </c>
      <c r="E16" s="259">
        <v>85</v>
      </c>
      <c r="F16" s="254">
        <f>+D16/E16%*$B$10/1000</f>
        <v>3.1764705882352945E-3</v>
      </c>
      <c r="G16" s="260">
        <f>F16*C16/0.95</f>
        <v>6.4950464396284838E-2</v>
      </c>
      <c r="H16" s="261">
        <f>G16/$H$11</f>
        <v>1.8557275541795668E-3</v>
      </c>
      <c r="I16" s="262"/>
      <c r="J16" s="262"/>
    </row>
    <row r="17" spans="1:10" x14ac:dyDescent="0.5">
      <c r="A17" s="257"/>
      <c r="B17" s="263"/>
      <c r="C17" s="255"/>
      <c r="D17" s="254">
        <f>SUM(D14:D16)</f>
        <v>36</v>
      </c>
      <c r="E17" s="259"/>
      <c r="F17" s="254"/>
      <c r="G17" s="260"/>
      <c r="H17" s="261"/>
      <c r="I17" s="262"/>
      <c r="J17" s="262"/>
    </row>
    <row r="18" spans="1:10" ht="24" thickBot="1" x14ac:dyDescent="0.55000000000000004">
      <c r="A18" s="257"/>
      <c r="B18" s="258"/>
      <c r="C18" s="255"/>
      <c r="D18" s="254"/>
      <c r="E18" s="259"/>
      <c r="F18" s="254"/>
      <c r="G18" s="260"/>
      <c r="H18" s="261"/>
      <c r="I18" s="262"/>
      <c r="J18" s="262"/>
    </row>
    <row r="19" spans="1:10" ht="24.75" thickTop="1" thickBot="1" x14ac:dyDescent="0.55000000000000004">
      <c r="A19" s="264" t="s">
        <v>33</v>
      </c>
      <c r="B19" s="265"/>
      <c r="C19" s="265"/>
      <c r="D19" s="265"/>
      <c r="E19" s="265"/>
      <c r="F19" s="265"/>
      <c r="G19" s="266">
        <f>SUM(G15:G18)</f>
        <v>0.89791168323284998</v>
      </c>
      <c r="H19" s="267">
        <f>SUM(H15:H18)</f>
        <v>2.5654619520938574E-2</v>
      </c>
      <c r="I19" s="262"/>
      <c r="J19" s="262"/>
    </row>
    <row r="20" spans="1:10" ht="24" thickTop="1" x14ac:dyDescent="0.5">
      <c r="A20" s="238" t="s">
        <v>34</v>
      </c>
      <c r="B20" s="268"/>
      <c r="C20" s="268"/>
      <c r="D20" s="269"/>
      <c r="E20" s="270"/>
      <c r="F20" s="271"/>
      <c r="G20" s="272"/>
      <c r="H20" s="273"/>
      <c r="I20" s="262"/>
      <c r="J20" s="262"/>
    </row>
    <row r="21" spans="1:10" x14ac:dyDescent="0.5">
      <c r="A21" s="274" t="s">
        <v>211</v>
      </c>
      <c r="B21" s="275"/>
      <c r="C21" s="275"/>
      <c r="D21" s="254"/>
      <c r="E21" s="259"/>
      <c r="F21" s="254"/>
      <c r="G21" s="260"/>
      <c r="H21" s="261"/>
      <c r="I21" s="262"/>
      <c r="J21" s="262"/>
    </row>
    <row r="22" spans="1:10" x14ac:dyDescent="0.5">
      <c r="A22" s="276" t="s">
        <v>226</v>
      </c>
      <c r="B22" s="263">
        <v>4100008</v>
      </c>
      <c r="C22" s="255">
        <v>45.99</v>
      </c>
      <c r="D22" s="254">
        <v>0.87</v>
      </c>
      <c r="E22" s="277">
        <v>100</v>
      </c>
      <c r="F22" s="254">
        <f t="shared" ref="F22:F26" si="0">+D22/E22%*$B$10/1000</f>
        <v>8.7000000000000001E-4</v>
      </c>
      <c r="G22" s="260">
        <f>F22*C22</f>
        <v>4.00113E-2</v>
      </c>
      <c r="H22" s="261">
        <f t="shared" ref="H22:H26" si="1">G22/$H$11</f>
        <v>1.1431799999999999E-3</v>
      </c>
      <c r="I22" s="262"/>
      <c r="J22" s="262"/>
    </row>
    <row r="23" spans="1:10" x14ac:dyDescent="0.5">
      <c r="A23" s="278" t="s">
        <v>227</v>
      </c>
      <c r="B23" s="263">
        <v>4100277</v>
      </c>
      <c r="C23" s="255">
        <v>3.4650000000000003</v>
      </c>
      <c r="D23" s="254">
        <v>0.87</v>
      </c>
      <c r="E23" s="277">
        <v>100</v>
      </c>
      <c r="F23" s="254">
        <f t="shared" si="0"/>
        <v>8.7000000000000001E-4</v>
      </c>
      <c r="G23" s="260">
        <f t="shared" ref="G23:G26" si="2">(F23*C23)</f>
        <v>3.0145500000000004E-3</v>
      </c>
      <c r="H23" s="261">
        <f t="shared" si="1"/>
        <v>8.6130000000000017E-5</v>
      </c>
      <c r="I23" s="262"/>
      <c r="J23" s="262"/>
    </row>
    <row r="24" spans="1:10" x14ac:dyDescent="0.5">
      <c r="A24" s="278" t="s">
        <v>232</v>
      </c>
      <c r="B24" s="263">
        <v>4100542</v>
      </c>
      <c r="C24" s="255">
        <v>164.85</v>
      </c>
      <c r="D24" s="254">
        <v>6.7</v>
      </c>
      <c r="E24" s="277">
        <v>100</v>
      </c>
      <c r="F24" s="254">
        <f t="shared" si="0"/>
        <v>6.7000000000000002E-3</v>
      </c>
      <c r="G24" s="260">
        <f t="shared" si="2"/>
        <v>1.104495</v>
      </c>
      <c r="H24" s="261">
        <f t="shared" si="1"/>
        <v>3.1557000000000002E-2</v>
      </c>
      <c r="I24" s="262"/>
      <c r="J24" s="262"/>
    </row>
    <row r="25" spans="1:10" x14ac:dyDescent="0.5">
      <c r="A25" s="278" t="s">
        <v>244</v>
      </c>
      <c r="B25" s="263">
        <v>4100273</v>
      </c>
      <c r="C25" s="255">
        <v>3.0975000000000001</v>
      </c>
      <c r="D25" s="254">
        <v>4</v>
      </c>
      <c r="E25" s="277">
        <v>100</v>
      </c>
      <c r="F25" s="254">
        <f t="shared" si="0"/>
        <v>4.0000000000000001E-3</v>
      </c>
      <c r="G25" s="260">
        <f>(F25*C25)*$H$11</f>
        <v>0.43364999999999998</v>
      </c>
      <c r="H25" s="261">
        <f t="shared" si="1"/>
        <v>1.239E-2</v>
      </c>
      <c r="I25" s="262"/>
      <c r="J25" s="262"/>
    </row>
    <row r="26" spans="1:10" x14ac:dyDescent="0.5">
      <c r="A26" s="278" t="s">
        <v>236</v>
      </c>
      <c r="B26" s="263">
        <v>4100269</v>
      </c>
      <c r="C26" s="255">
        <v>140.18</v>
      </c>
      <c r="D26" s="254">
        <v>0.9</v>
      </c>
      <c r="E26" s="277">
        <v>100</v>
      </c>
      <c r="F26" s="254">
        <f t="shared" si="0"/>
        <v>8.9999999999999998E-4</v>
      </c>
      <c r="G26" s="260">
        <f t="shared" si="2"/>
        <v>0.126162</v>
      </c>
      <c r="H26" s="261">
        <f t="shared" si="1"/>
        <v>3.6046285714285715E-3</v>
      </c>
      <c r="I26" s="262"/>
      <c r="J26" s="262"/>
    </row>
    <row r="27" spans="1:10" x14ac:dyDescent="0.5">
      <c r="A27" s="279" t="s">
        <v>246</v>
      </c>
      <c r="B27" s="280"/>
      <c r="C27" s="281">
        <v>250</v>
      </c>
      <c r="D27" s="282">
        <v>0.6</v>
      </c>
      <c r="E27" s="277">
        <v>100</v>
      </c>
      <c r="F27" s="254">
        <f t="shared" ref="F27:F33" si="3">+D27/E27%*$B$10/1000</f>
        <v>5.9999999999999995E-4</v>
      </c>
      <c r="G27" s="260">
        <f t="shared" ref="G27:G33" si="4">(F27*C27)</f>
        <v>0.15</v>
      </c>
      <c r="H27" s="261">
        <f t="shared" ref="H27:H35" si="5">G27/$H$11</f>
        <v>4.2857142857142859E-3</v>
      </c>
      <c r="I27" s="262"/>
      <c r="J27" s="262"/>
    </row>
    <row r="28" spans="1:10" x14ac:dyDescent="0.5">
      <c r="A28" s="279" t="s">
        <v>245</v>
      </c>
      <c r="B28" s="280">
        <v>4100497</v>
      </c>
      <c r="C28" s="281">
        <v>378</v>
      </c>
      <c r="D28" s="282">
        <v>0.09</v>
      </c>
      <c r="E28" s="277">
        <v>100</v>
      </c>
      <c r="F28" s="254">
        <f t="shared" si="3"/>
        <v>8.9999999999999992E-5</v>
      </c>
      <c r="G28" s="260">
        <f t="shared" si="4"/>
        <v>3.4019999999999995E-2</v>
      </c>
      <c r="H28" s="261">
        <f t="shared" si="5"/>
        <v>9.7199999999999988E-4</v>
      </c>
      <c r="I28" s="262"/>
      <c r="J28" s="262"/>
    </row>
    <row r="29" spans="1:10" x14ac:dyDescent="0.5">
      <c r="A29" s="279" t="s">
        <v>228</v>
      </c>
      <c r="B29" s="280">
        <v>4700013</v>
      </c>
      <c r="C29" s="281">
        <v>415.8</v>
      </c>
      <c r="D29" s="282">
        <v>0.09</v>
      </c>
      <c r="E29" s="277">
        <v>100</v>
      </c>
      <c r="F29" s="254">
        <f t="shared" si="3"/>
        <v>8.9999999999999992E-5</v>
      </c>
      <c r="G29" s="260">
        <f t="shared" si="4"/>
        <v>3.7421999999999997E-2</v>
      </c>
      <c r="H29" s="261">
        <f t="shared" si="5"/>
        <v>1.0692E-3</v>
      </c>
      <c r="I29" s="262"/>
      <c r="J29" s="262"/>
    </row>
    <row r="30" spans="1:10" x14ac:dyDescent="0.5">
      <c r="A30" s="279" t="s">
        <v>229</v>
      </c>
      <c r="B30" s="280">
        <v>4700014</v>
      </c>
      <c r="C30" s="281">
        <v>81.900000000000006</v>
      </c>
      <c r="D30" s="282">
        <v>0.09</v>
      </c>
      <c r="E30" s="277">
        <v>100</v>
      </c>
      <c r="F30" s="254">
        <f t="shared" si="3"/>
        <v>8.9999999999999992E-5</v>
      </c>
      <c r="G30" s="260">
        <f t="shared" si="4"/>
        <v>7.3709999999999999E-3</v>
      </c>
      <c r="H30" s="261">
        <f t="shared" si="5"/>
        <v>2.106E-4</v>
      </c>
      <c r="I30" s="262"/>
      <c r="J30" s="262"/>
    </row>
    <row r="31" spans="1:10" x14ac:dyDescent="0.5">
      <c r="A31" s="279" t="s">
        <v>237</v>
      </c>
      <c r="B31" s="280">
        <v>4400108</v>
      </c>
      <c r="C31" s="281">
        <v>1.9498500000000001</v>
      </c>
      <c r="D31" s="282">
        <v>11.7</v>
      </c>
      <c r="E31" s="277">
        <v>100</v>
      </c>
      <c r="F31" s="254">
        <f t="shared" si="3"/>
        <v>1.1699999999999999E-2</v>
      </c>
      <c r="G31" s="260">
        <f>(F31*C31)*$H$11</f>
        <v>0.79846357499999998</v>
      </c>
      <c r="H31" s="261">
        <f t="shared" si="5"/>
        <v>2.2813244999999999E-2</v>
      </c>
      <c r="I31" s="262"/>
      <c r="J31" s="262"/>
    </row>
    <row r="32" spans="1:10" x14ac:dyDescent="0.5">
      <c r="A32" s="279" t="s">
        <v>238</v>
      </c>
      <c r="B32" s="280">
        <v>4400004</v>
      </c>
      <c r="C32" s="281">
        <v>24.386250000000004</v>
      </c>
      <c r="D32" s="282">
        <v>11.7</v>
      </c>
      <c r="E32" s="277">
        <v>100</v>
      </c>
      <c r="F32" s="254">
        <f t="shared" si="3"/>
        <v>1.1699999999999999E-2</v>
      </c>
      <c r="G32" s="260">
        <f t="shared" si="4"/>
        <v>0.28531912500000001</v>
      </c>
      <c r="H32" s="261">
        <f t="shared" si="5"/>
        <v>8.1519750000000005E-3</v>
      </c>
      <c r="I32" s="262"/>
      <c r="J32" s="262"/>
    </row>
    <row r="33" spans="1:13" x14ac:dyDescent="0.5">
      <c r="A33" s="279" t="s">
        <v>247</v>
      </c>
      <c r="B33" s="280"/>
      <c r="C33" s="281">
        <v>5</v>
      </c>
      <c r="D33" s="282">
        <v>26.389999999999986</v>
      </c>
      <c r="E33" s="277">
        <v>100</v>
      </c>
      <c r="F33" s="254">
        <f t="shared" si="3"/>
        <v>2.6389999999999986E-2</v>
      </c>
      <c r="G33" s="260">
        <f t="shared" si="4"/>
        <v>0.13194999999999993</v>
      </c>
      <c r="H33" s="261">
        <f t="shared" si="5"/>
        <v>3.7699999999999977E-3</v>
      </c>
      <c r="I33" s="262"/>
      <c r="J33" s="262"/>
    </row>
    <row r="34" spans="1:13" x14ac:dyDescent="0.5">
      <c r="A34" s="283"/>
      <c r="B34" s="284"/>
      <c r="C34" s="284"/>
      <c r="D34" s="285">
        <f>SUM(D22:D33)</f>
        <v>63.999999999999986</v>
      </c>
      <c r="E34" s="284"/>
      <c r="F34" s="284"/>
      <c r="G34" s="286">
        <f>SUM(G22:G33)</f>
        <v>3.1518785499999993</v>
      </c>
      <c r="H34" s="286">
        <f t="shared" si="5"/>
        <v>9.005367285714283E-2</v>
      </c>
    </row>
    <row r="35" spans="1:13" x14ac:dyDescent="0.5">
      <c r="A35" s="283"/>
      <c r="B35" s="284"/>
      <c r="C35" s="284"/>
      <c r="D35" s="285">
        <f>D17+D34</f>
        <v>99.999999999999986</v>
      </c>
      <c r="E35" s="284"/>
      <c r="F35" s="284"/>
      <c r="G35" s="286">
        <f>G19+G34</f>
        <v>4.0497902332328497</v>
      </c>
      <c r="H35" s="286">
        <f t="shared" si="5"/>
        <v>0.11570829237808142</v>
      </c>
    </row>
    <row r="36" spans="1:13" x14ac:dyDescent="0.5">
      <c r="A36" s="284"/>
      <c r="B36" s="284"/>
      <c r="C36" s="284"/>
      <c r="D36" s="285"/>
      <c r="E36" s="284"/>
      <c r="F36" s="284"/>
      <c r="G36" s="287">
        <f>G35*100/D35*10/0.9</f>
        <v>44.997669258142786</v>
      </c>
      <c r="H36" s="286"/>
    </row>
    <row r="37" spans="1:13" ht="24" thickBot="1" x14ac:dyDescent="0.55000000000000004">
      <c r="A37" s="224"/>
      <c r="B37" s="224"/>
      <c r="C37" s="224"/>
      <c r="D37" s="288"/>
      <c r="E37" s="224"/>
      <c r="F37" s="224"/>
      <c r="G37" s="289"/>
      <c r="H37" s="289"/>
    </row>
    <row r="38" spans="1:13" ht="24" thickBot="1" x14ac:dyDescent="0.55000000000000004">
      <c r="A38" s="290" t="s">
        <v>47</v>
      </c>
      <c r="B38" s="291"/>
      <c r="C38" s="291"/>
      <c r="D38" s="291"/>
      <c r="E38" s="291"/>
      <c r="F38" s="291"/>
      <c r="G38" s="292" t="s">
        <v>217</v>
      </c>
      <c r="H38" s="293"/>
    </row>
    <row r="39" spans="1:13" x14ac:dyDescent="0.5">
      <c r="A39" s="224"/>
      <c r="B39" s="224"/>
      <c r="C39" s="224"/>
      <c r="D39" s="288"/>
      <c r="E39" s="224"/>
      <c r="F39" s="224"/>
      <c r="G39" s="289"/>
      <c r="H39" s="289"/>
      <c r="I39" s="294"/>
      <c r="J39" s="226"/>
      <c r="K39" s="226"/>
      <c r="L39" s="226"/>
      <c r="M39" s="226"/>
    </row>
    <row r="40" spans="1:13" x14ac:dyDescent="0.5">
      <c r="A40" s="224"/>
      <c r="B40" s="224"/>
      <c r="C40" s="224"/>
      <c r="D40" s="288"/>
      <c r="E40" s="224"/>
      <c r="F40" s="224"/>
      <c r="G40" s="289"/>
      <c r="H40" s="289"/>
      <c r="I40" s="294"/>
      <c r="J40" s="226"/>
      <c r="K40" s="226"/>
      <c r="L40" s="226"/>
      <c r="M40" s="226"/>
    </row>
    <row r="41" spans="1:13" x14ac:dyDescent="0.5">
      <c r="A41" s="224"/>
      <c r="B41" s="224"/>
      <c r="C41" s="224"/>
      <c r="D41" s="288"/>
      <c r="E41" s="224"/>
      <c r="F41" s="224"/>
      <c r="G41" s="289"/>
      <c r="H41" s="289"/>
    </row>
    <row r="42" spans="1:13" x14ac:dyDescent="0.5">
      <c r="A42" s="224"/>
      <c r="B42" s="224"/>
      <c r="C42" s="224"/>
      <c r="D42" s="288"/>
      <c r="E42" s="224"/>
      <c r="F42" s="224"/>
      <c r="G42" s="289"/>
      <c r="H42" s="289"/>
    </row>
    <row r="43" spans="1:13" x14ac:dyDescent="0.5">
      <c r="A43" s="226" t="s">
        <v>44</v>
      </c>
      <c r="B43" s="224"/>
      <c r="C43" s="224"/>
      <c r="D43" s="295"/>
      <c r="E43" s="235"/>
      <c r="F43" s="226"/>
      <c r="G43" s="226" t="s">
        <v>49</v>
      </c>
      <c r="H43" s="296"/>
    </row>
    <row r="44" spans="1:13" x14ac:dyDescent="0.5">
      <c r="A44" s="226"/>
      <c r="B44" s="226"/>
      <c r="C44" s="226"/>
      <c r="D44" s="297"/>
      <c r="E44" s="226"/>
      <c r="F44" s="226"/>
      <c r="G44" s="226"/>
      <c r="H44" s="294"/>
    </row>
    <row r="45" spans="1:13" x14ac:dyDescent="0.5">
      <c r="A45" s="226"/>
      <c r="B45" s="226"/>
      <c r="C45" s="226"/>
      <c r="D45" s="297"/>
      <c r="E45" s="226"/>
      <c r="F45" s="226"/>
      <c r="G45" s="226"/>
      <c r="H45" s="294"/>
    </row>
    <row r="46" spans="1:13" x14ac:dyDescent="0.5">
      <c r="A46" s="226"/>
      <c r="B46" s="226"/>
      <c r="C46" s="226"/>
      <c r="D46" s="297"/>
      <c r="E46" s="226"/>
      <c r="F46" s="226"/>
      <c r="G46" s="226"/>
      <c r="H46" s="294"/>
    </row>
    <row r="47" spans="1:13" x14ac:dyDescent="0.5">
      <c r="A47" s="226"/>
      <c r="B47" s="226"/>
      <c r="C47" s="226"/>
      <c r="D47" s="297"/>
      <c r="E47" s="226"/>
      <c r="F47" s="226"/>
      <c r="G47" s="226"/>
      <c r="H47" s="294"/>
    </row>
    <row r="48" spans="1:13" x14ac:dyDescent="0.5">
      <c r="A48" s="226"/>
      <c r="B48" s="226"/>
      <c r="C48" s="226"/>
      <c r="D48" s="297"/>
      <c r="E48" s="226"/>
      <c r="F48" s="226"/>
      <c r="G48" s="226"/>
      <c r="H48" s="294"/>
    </row>
    <row r="49" spans="1:8" x14ac:dyDescent="0.5">
      <c r="A49" s="226"/>
      <c r="B49" s="226"/>
      <c r="C49" s="226"/>
      <c r="D49" s="297"/>
      <c r="E49" s="226"/>
      <c r="F49" s="226"/>
      <c r="G49" s="226"/>
      <c r="H49" s="294"/>
    </row>
    <row r="50" spans="1:8" x14ac:dyDescent="0.5">
      <c r="A50" s="226"/>
      <c r="B50" s="226"/>
      <c r="C50" s="226"/>
      <c r="D50" s="297"/>
      <c r="E50" s="226"/>
      <c r="F50" s="226"/>
      <c r="G50" s="226"/>
      <c r="H50" s="294"/>
    </row>
    <row r="51" spans="1:8" x14ac:dyDescent="0.5">
      <c r="A51" s="226"/>
      <c r="B51" s="226"/>
      <c r="C51" s="226"/>
      <c r="D51" s="297"/>
      <c r="E51" s="226"/>
      <c r="F51" s="226"/>
      <c r="G51" s="226"/>
      <c r="H51" s="294"/>
    </row>
    <row r="52" spans="1:8" x14ac:dyDescent="0.5">
      <c r="A52" s="226"/>
      <c r="B52" s="226"/>
      <c r="C52" s="226"/>
      <c r="D52" s="297"/>
      <c r="E52" s="226"/>
      <c r="F52" s="226"/>
      <c r="G52" s="226"/>
      <c r="H52" s="294"/>
    </row>
    <row r="53" spans="1:8" x14ac:dyDescent="0.5">
      <c r="A53" s="226"/>
      <c r="B53" s="226"/>
      <c r="C53" s="226"/>
      <c r="D53" s="297"/>
      <c r="E53" s="226"/>
      <c r="F53" s="226"/>
      <c r="G53" s="226"/>
      <c r="H53" s="294"/>
    </row>
    <row r="54" spans="1:8" x14ac:dyDescent="0.5">
      <c r="A54" s="226"/>
      <c r="B54" s="226"/>
      <c r="C54" s="226"/>
      <c r="D54" s="297"/>
      <c r="E54" s="226"/>
      <c r="F54" s="226"/>
      <c r="G54" s="226"/>
      <c r="H54" s="294"/>
    </row>
    <row r="55" spans="1:8" x14ac:dyDescent="0.5">
      <c r="A55" s="226"/>
      <c r="B55" s="226"/>
      <c r="C55" s="226"/>
      <c r="D55" s="297"/>
      <c r="E55" s="226"/>
      <c r="F55" s="226"/>
      <c r="G55" s="226"/>
      <c r="H55" s="294"/>
    </row>
    <row r="56" spans="1:8" x14ac:dyDescent="0.5">
      <c r="A56" s="226"/>
      <c r="B56" s="226"/>
      <c r="C56" s="226"/>
      <c r="D56" s="297"/>
      <c r="E56" s="226"/>
      <c r="F56" s="226"/>
      <c r="G56" s="226"/>
      <c r="H56" s="294"/>
    </row>
    <row r="57" spans="1:8" x14ac:dyDescent="0.5">
      <c r="A57" s="226"/>
      <c r="B57" s="226"/>
      <c r="C57" s="226"/>
      <c r="D57" s="297"/>
      <c r="E57" s="226"/>
      <c r="F57" s="226"/>
      <c r="G57" s="226"/>
      <c r="H57" s="294"/>
    </row>
  </sheetData>
  <mergeCells count="6">
    <mergeCell ref="A38:F38"/>
    <mergeCell ref="G38:H38"/>
    <mergeCell ref="A1:G1"/>
    <mergeCell ref="A3:H3"/>
    <mergeCell ref="G12:H12"/>
    <mergeCell ref="A19:F19"/>
  </mergeCells>
  <pageMargins left="0.33" right="0.19" top="0.196850393700787" bottom="0.196850393700787" header="0.511811023622047" footer="0.511811023622047"/>
  <pageSetup paperSize="9" scale="61" orientation="portrait" r:id="rId1"/>
  <headerFooter alignWithMargins="0">
    <oddFooter>&amp;R&amp;F /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N113"/>
  <sheetViews>
    <sheetView topLeftCell="E75" zoomScale="90" zoomScaleNormal="90" workbookViewId="0">
      <selection activeCell="C80" sqref="C80"/>
    </sheetView>
  </sheetViews>
  <sheetFormatPr defaultRowHeight="21" x14ac:dyDescent="0.45"/>
  <cols>
    <col min="1" max="1" width="27.28515625" style="95" customWidth="1"/>
    <col min="2" max="3" width="17.7109375" style="95" customWidth="1"/>
    <col min="4" max="4" width="12.5703125" style="94" customWidth="1"/>
    <col min="5" max="5" width="11.85546875" style="95" customWidth="1"/>
    <col min="6" max="6" width="14.42578125" style="95" customWidth="1"/>
    <col min="7" max="7" width="16.140625" style="95" customWidth="1"/>
    <col min="8" max="8" width="21.5703125" style="97" customWidth="1"/>
    <col min="9" max="9" width="20.42578125" style="97" customWidth="1"/>
    <col min="10" max="16384" width="9.140625" style="95"/>
  </cols>
  <sheetData>
    <row r="1" spans="1:11" ht="31.5" x14ac:dyDescent="0.65">
      <c r="A1" s="116" t="s">
        <v>184</v>
      </c>
      <c r="B1" s="116"/>
      <c r="C1" s="116"/>
      <c r="D1" s="116"/>
      <c r="E1" s="116"/>
      <c r="F1" s="116"/>
      <c r="G1" s="116"/>
      <c r="H1" s="102" t="s">
        <v>50</v>
      </c>
      <c r="I1" s="115" t="s">
        <v>48</v>
      </c>
    </row>
    <row r="2" spans="1:11" ht="28.5" x14ac:dyDescent="0.45">
      <c r="A2" s="103" t="s">
        <v>51</v>
      </c>
      <c r="B2" s="96"/>
      <c r="C2" s="96"/>
      <c r="H2" s="1" t="s">
        <v>0</v>
      </c>
      <c r="I2" s="2" t="s">
        <v>1</v>
      </c>
    </row>
    <row r="3" spans="1:11" ht="26.25" x14ac:dyDescent="0.55000000000000004">
      <c r="A3" s="124" t="s">
        <v>52</v>
      </c>
      <c r="B3" s="124"/>
      <c r="C3" s="124"/>
      <c r="D3" s="124"/>
      <c r="E3" s="124"/>
      <c r="F3" s="124"/>
      <c r="G3" s="124"/>
      <c r="H3" s="124"/>
      <c r="I3" s="124"/>
    </row>
    <row r="4" spans="1:11" x14ac:dyDescent="0.45">
      <c r="A4" s="3" t="s">
        <v>2</v>
      </c>
      <c r="B4" s="4" t="s">
        <v>171</v>
      </c>
      <c r="C4" s="4"/>
      <c r="D4" s="4"/>
      <c r="E4" s="4"/>
      <c r="F4" s="4"/>
      <c r="G4" s="3" t="s">
        <v>3</v>
      </c>
      <c r="H4" s="5" t="s">
        <v>192</v>
      </c>
      <c r="I4" s="6"/>
    </row>
    <row r="5" spans="1:11" x14ac:dyDescent="0.45">
      <c r="A5" s="9" t="s">
        <v>126</v>
      </c>
      <c r="B5" s="10"/>
      <c r="C5" s="10"/>
      <c r="D5" s="10"/>
      <c r="E5" s="10"/>
      <c r="F5" s="11"/>
      <c r="G5" s="9" t="s">
        <v>4</v>
      </c>
      <c r="H5" s="10" t="s">
        <v>5</v>
      </c>
      <c r="I5" s="13"/>
    </row>
    <row r="6" spans="1:11" x14ac:dyDescent="0.45">
      <c r="A6" s="9" t="s">
        <v>6</v>
      </c>
      <c r="B6" s="111" t="s">
        <v>167</v>
      </c>
      <c r="C6" s="10"/>
      <c r="D6" s="8"/>
      <c r="E6" s="10"/>
      <c r="F6" s="14"/>
      <c r="G6" s="9" t="s">
        <v>7</v>
      </c>
      <c r="H6" s="10" t="s">
        <v>182</v>
      </c>
      <c r="I6" s="13"/>
    </row>
    <row r="7" spans="1:11" x14ac:dyDescent="0.45">
      <c r="A7" s="9" t="s">
        <v>8</v>
      </c>
      <c r="B7" s="10" t="s">
        <v>67</v>
      </c>
      <c r="C7" s="10"/>
      <c r="D7" s="15"/>
      <c r="E7" s="10"/>
      <c r="F7" s="14"/>
      <c r="G7" s="9" t="s">
        <v>9</v>
      </c>
      <c r="H7" s="10" t="s">
        <v>183</v>
      </c>
      <c r="I7" s="13"/>
    </row>
    <row r="8" spans="1:11" x14ac:dyDescent="0.45">
      <c r="A8" s="9" t="s">
        <v>10</v>
      </c>
      <c r="B8" s="16">
        <v>70</v>
      </c>
      <c r="C8" s="16"/>
      <c r="D8" s="15"/>
      <c r="E8" s="10"/>
      <c r="F8" s="14"/>
      <c r="G8" s="9" t="s">
        <v>193</v>
      </c>
      <c r="H8" s="114" t="s">
        <v>194</v>
      </c>
      <c r="I8" s="13"/>
    </row>
    <row r="9" spans="1:11" x14ac:dyDescent="0.45">
      <c r="A9" s="9" t="s">
        <v>11</v>
      </c>
      <c r="B9" s="90" t="s">
        <v>45</v>
      </c>
      <c r="C9" s="90"/>
      <c r="D9" s="10"/>
      <c r="E9" s="10"/>
      <c r="F9" s="14"/>
      <c r="G9" s="9" t="s">
        <v>12</v>
      </c>
      <c r="H9" s="10" t="s">
        <v>196</v>
      </c>
      <c r="I9" s="13"/>
    </row>
    <row r="10" spans="1:11" x14ac:dyDescent="0.45">
      <c r="A10" s="9" t="s">
        <v>13</v>
      </c>
      <c r="B10" s="17">
        <v>24</v>
      </c>
      <c r="C10" s="17"/>
      <c r="D10" s="10"/>
      <c r="E10" s="10"/>
      <c r="F10" s="14"/>
      <c r="G10" s="9" t="s">
        <v>14</v>
      </c>
      <c r="H10" s="11" t="s">
        <v>166</v>
      </c>
      <c r="I10" s="13"/>
    </row>
    <row r="11" spans="1:11" x14ac:dyDescent="0.45">
      <c r="A11" s="18" t="s">
        <v>15</v>
      </c>
      <c r="B11" s="98"/>
      <c r="C11" s="98"/>
      <c r="D11" s="19" t="s">
        <v>16</v>
      </c>
      <c r="E11" s="20"/>
      <c r="F11" s="21" t="s">
        <v>17</v>
      </c>
      <c r="G11" s="22" t="s">
        <v>18</v>
      </c>
      <c r="H11" s="23">
        <v>35</v>
      </c>
      <c r="I11" s="24" t="s">
        <v>19</v>
      </c>
    </row>
    <row r="12" spans="1:11" x14ac:dyDescent="0.45">
      <c r="A12" s="105" t="s">
        <v>20</v>
      </c>
      <c r="B12" s="110" t="s">
        <v>55</v>
      </c>
      <c r="C12" s="26" t="s">
        <v>24</v>
      </c>
      <c r="D12" s="25" t="s">
        <v>21</v>
      </c>
      <c r="E12" s="26" t="s">
        <v>22</v>
      </c>
      <c r="F12" s="27" t="s">
        <v>23</v>
      </c>
      <c r="G12" s="125" t="s">
        <v>25</v>
      </c>
      <c r="H12" s="126"/>
      <c r="I12" s="127"/>
    </row>
    <row r="13" spans="1:11" x14ac:dyDescent="0.45">
      <c r="A13" s="29"/>
      <c r="B13" s="30"/>
      <c r="C13" s="26" t="s">
        <v>28</v>
      </c>
      <c r="D13" s="25" t="s">
        <v>26</v>
      </c>
      <c r="E13" s="26" t="s">
        <v>27</v>
      </c>
      <c r="F13" s="27"/>
      <c r="G13" s="31" t="s">
        <v>29</v>
      </c>
      <c r="H13" s="28" t="s">
        <v>30</v>
      </c>
      <c r="I13" s="32" t="s">
        <v>31</v>
      </c>
    </row>
    <row r="14" spans="1:11" x14ac:dyDescent="0.45">
      <c r="A14" s="33" t="s">
        <v>32</v>
      </c>
      <c r="B14" s="34"/>
      <c r="C14" s="36"/>
      <c r="D14" s="35"/>
      <c r="E14" s="36"/>
      <c r="F14" s="37"/>
      <c r="G14" s="38"/>
      <c r="H14" s="37"/>
      <c r="I14" s="39"/>
    </row>
    <row r="15" spans="1:11" x14ac:dyDescent="0.45">
      <c r="A15" s="40" t="s">
        <v>127</v>
      </c>
      <c r="B15" s="106" t="s">
        <v>90</v>
      </c>
      <c r="C15" s="37">
        <v>102.44500000000001</v>
      </c>
      <c r="D15" s="35">
        <v>2.7887005574999999</v>
      </c>
      <c r="E15" s="91">
        <v>55</v>
      </c>
      <c r="F15" s="35">
        <f>+D15/E15%*$B$10/1000</f>
        <v>0.12168875159999999</v>
      </c>
      <c r="G15" s="41">
        <f t="shared" ref="G15:G19" si="0">F15*C15</f>
        <v>12.466404157662</v>
      </c>
      <c r="H15" s="42">
        <f t="shared" ref="H15:H19" si="1">G15/$H$11</f>
        <v>0.35618297593319997</v>
      </c>
      <c r="I15" s="43">
        <f t="shared" ref="I15:I19" si="2">G15/$G$88</f>
        <v>4.877593856558967E-2</v>
      </c>
      <c r="J15" s="109"/>
      <c r="K15" s="109"/>
    </row>
    <row r="16" spans="1:11" x14ac:dyDescent="0.45">
      <c r="A16" s="40" t="s">
        <v>128</v>
      </c>
      <c r="B16" s="106" t="s">
        <v>92</v>
      </c>
      <c r="C16" s="37">
        <v>48.125</v>
      </c>
      <c r="D16" s="35">
        <v>10.220000000000001</v>
      </c>
      <c r="E16" s="91">
        <v>52</v>
      </c>
      <c r="F16" s="35">
        <f>+D16/E16%*$B$10/1000</f>
        <v>0.47169230769230769</v>
      </c>
      <c r="G16" s="41">
        <f t="shared" si="0"/>
        <v>22.700192307692308</v>
      </c>
      <c r="H16" s="42">
        <f t="shared" si="1"/>
        <v>0.64857692307692305</v>
      </c>
      <c r="I16" s="43">
        <f t="shared" si="2"/>
        <v>8.8816564217241323E-2</v>
      </c>
      <c r="J16" s="109"/>
      <c r="K16" s="109"/>
    </row>
    <row r="17" spans="1:11" x14ac:dyDescent="0.45">
      <c r="A17" s="40" t="s">
        <v>129</v>
      </c>
      <c r="B17" s="92" t="s">
        <v>186</v>
      </c>
      <c r="C17" s="37">
        <v>41.125</v>
      </c>
      <c r="D17" s="35">
        <v>7.9752178799999998</v>
      </c>
      <c r="E17" s="91">
        <v>32</v>
      </c>
      <c r="F17" s="35">
        <f>+D17/E17%*$B$10/1000</f>
        <v>0.59814134100000005</v>
      </c>
      <c r="G17" s="41">
        <f t="shared" si="0"/>
        <v>24.598562648625002</v>
      </c>
      <c r="H17" s="42">
        <f t="shared" si="1"/>
        <v>0.70281607567500004</v>
      </c>
      <c r="I17" s="43">
        <f t="shared" si="2"/>
        <v>9.624411060134927E-2</v>
      </c>
      <c r="J17" s="109"/>
      <c r="K17" s="109"/>
    </row>
    <row r="18" spans="1:11" x14ac:dyDescent="0.45">
      <c r="A18" s="40" t="s">
        <v>130</v>
      </c>
      <c r="B18" s="106" t="s">
        <v>153</v>
      </c>
      <c r="C18" s="37">
        <v>40.14</v>
      </c>
      <c r="D18" s="35">
        <v>1.46</v>
      </c>
      <c r="E18" s="91">
        <v>85</v>
      </c>
      <c r="F18" s="35">
        <f>+D18/E18%*$B$10/1000</f>
        <v>4.1223529411764701E-2</v>
      </c>
      <c r="G18" s="41">
        <f t="shared" si="0"/>
        <v>1.654712470588235</v>
      </c>
      <c r="H18" s="42">
        <f t="shared" si="1"/>
        <v>4.7277499159663859E-2</v>
      </c>
      <c r="I18" s="43">
        <f t="shared" si="2"/>
        <v>6.4742128354246756E-3</v>
      </c>
      <c r="J18" s="109"/>
      <c r="K18" s="109"/>
    </row>
    <row r="19" spans="1:11" x14ac:dyDescent="0.45">
      <c r="A19" s="40" t="s">
        <v>131</v>
      </c>
      <c r="B19" s="106">
        <v>410703</v>
      </c>
      <c r="C19" s="37">
        <v>459.77803319999998</v>
      </c>
      <c r="D19" s="35">
        <v>5.8400000000000001E-2</v>
      </c>
      <c r="E19" s="91">
        <v>98</v>
      </c>
      <c r="F19" s="35">
        <f>+D19/E19%*$B$10/1000</f>
        <v>1.4302040816326531E-3</v>
      </c>
      <c r="G19" s="41">
        <f t="shared" si="0"/>
        <v>0.65757641972767344</v>
      </c>
      <c r="H19" s="42">
        <f t="shared" si="1"/>
        <v>1.8787897706504957E-2</v>
      </c>
      <c r="I19" s="43">
        <f t="shared" si="2"/>
        <v>2.5728274685450818E-3</v>
      </c>
      <c r="J19" s="109"/>
      <c r="K19" s="109"/>
    </row>
    <row r="20" spans="1:11" x14ac:dyDescent="0.45">
      <c r="A20" s="40" t="s">
        <v>117</v>
      </c>
      <c r="B20" s="106"/>
      <c r="C20" s="37"/>
      <c r="D20" s="35"/>
      <c r="E20" s="91"/>
      <c r="F20" s="35"/>
      <c r="G20" s="41"/>
      <c r="H20" s="42"/>
      <c r="I20" s="43"/>
      <c r="J20" s="109"/>
      <c r="K20" s="109"/>
    </row>
    <row r="21" spans="1:11" x14ac:dyDescent="0.45">
      <c r="A21" s="107" t="s">
        <v>62</v>
      </c>
      <c r="B21" s="106" t="s">
        <v>121</v>
      </c>
      <c r="C21" s="37">
        <v>46.067600000000006</v>
      </c>
      <c r="D21" s="35">
        <v>3.1545842677429552</v>
      </c>
      <c r="E21" s="91">
        <v>90</v>
      </c>
      <c r="F21" s="35">
        <f>+D21/E21%*$B$10/1000</f>
        <v>8.4122247139812131E-2</v>
      </c>
      <c r="G21" s="41">
        <f>F21*C21</f>
        <v>3.8753100323380099</v>
      </c>
      <c r="H21" s="42">
        <f>G21/$H$11</f>
        <v>0.110723143781086</v>
      </c>
      <c r="I21" s="43">
        <f>G21/$G$88</f>
        <v>1.5162502488238118E-2</v>
      </c>
      <c r="J21" s="109"/>
      <c r="K21" s="109"/>
    </row>
    <row r="22" spans="1:11" x14ac:dyDescent="0.45">
      <c r="A22" s="107" t="s">
        <v>73</v>
      </c>
      <c r="B22" s="106" t="s">
        <v>88</v>
      </c>
      <c r="C22" s="37">
        <v>25</v>
      </c>
      <c r="D22" s="35">
        <v>2.9200294977983487</v>
      </c>
      <c r="E22" s="91">
        <v>90</v>
      </c>
      <c r="F22" s="35">
        <f>+D22/E22%*$B$10/1000</f>
        <v>7.7867453274622633E-2</v>
      </c>
      <c r="G22" s="41">
        <f>F22*C22</f>
        <v>1.9466863318655658</v>
      </c>
      <c r="H22" s="42">
        <f>G22/$H$11</f>
        <v>5.5619609481873312E-2</v>
      </c>
      <c r="I22" s="43">
        <f>G22/$G$88</f>
        <v>7.6165870870783265E-3</v>
      </c>
      <c r="J22" s="109"/>
      <c r="K22" s="109"/>
    </row>
    <row r="23" spans="1:11" x14ac:dyDescent="0.45">
      <c r="A23" s="107"/>
      <c r="B23" s="106"/>
      <c r="C23" s="37"/>
      <c r="D23" s="35"/>
      <c r="E23" s="91"/>
      <c r="F23" s="35"/>
      <c r="G23" s="41"/>
      <c r="H23" s="42"/>
      <c r="I23" s="43"/>
      <c r="J23" s="109"/>
      <c r="K23" s="109"/>
    </row>
    <row r="24" spans="1:11" x14ac:dyDescent="0.45">
      <c r="A24" s="107"/>
      <c r="B24" s="106"/>
      <c r="C24" s="37"/>
      <c r="D24" s="35"/>
      <c r="E24" s="91"/>
      <c r="F24" s="35"/>
      <c r="G24" s="41"/>
      <c r="H24" s="42"/>
      <c r="I24" s="43"/>
      <c r="J24" s="109"/>
      <c r="K24" s="109"/>
    </row>
    <row r="25" spans="1:11" x14ac:dyDescent="0.45">
      <c r="A25" s="107"/>
      <c r="B25" s="106"/>
      <c r="C25" s="37"/>
      <c r="D25" s="35"/>
      <c r="E25" s="91"/>
      <c r="F25" s="35"/>
      <c r="G25" s="41"/>
      <c r="H25" s="42"/>
      <c r="I25" s="43"/>
      <c r="J25" s="109"/>
      <c r="K25" s="109"/>
    </row>
    <row r="26" spans="1:11" x14ac:dyDescent="0.45">
      <c r="A26" s="40"/>
      <c r="B26" s="92"/>
      <c r="C26" s="37"/>
      <c r="D26" s="35"/>
      <c r="E26" s="91"/>
      <c r="F26" s="35"/>
      <c r="G26" s="41"/>
      <c r="H26" s="42"/>
      <c r="I26" s="43"/>
      <c r="J26" s="109"/>
      <c r="K26" s="109"/>
    </row>
    <row r="27" spans="1:11" x14ac:dyDescent="0.45">
      <c r="A27" s="40"/>
      <c r="B27" s="92"/>
      <c r="C27" s="37"/>
      <c r="D27" s="35"/>
      <c r="E27" s="91"/>
      <c r="F27" s="35"/>
      <c r="G27" s="41"/>
      <c r="H27" s="42"/>
      <c r="I27" s="43"/>
      <c r="J27" s="109"/>
      <c r="K27" s="109"/>
    </row>
    <row r="28" spans="1:11" x14ac:dyDescent="0.45">
      <c r="A28" s="40"/>
      <c r="B28" s="92"/>
      <c r="C28" s="37"/>
      <c r="D28" s="35"/>
      <c r="E28" s="91"/>
      <c r="F28" s="35"/>
      <c r="G28" s="41"/>
      <c r="H28" s="42"/>
      <c r="I28" s="43"/>
      <c r="J28" s="109"/>
      <c r="K28" s="109"/>
    </row>
    <row r="29" spans="1:11" x14ac:dyDescent="0.45">
      <c r="A29" s="40"/>
      <c r="B29" s="92"/>
      <c r="C29" s="37"/>
      <c r="D29" s="35"/>
      <c r="E29" s="91"/>
      <c r="F29" s="35"/>
      <c r="G29" s="41"/>
      <c r="H29" s="42"/>
      <c r="I29" s="43"/>
      <c r="J29" s="109"/>
      <c r="K29" s="109"/>
    </row>
    <row r="30" spans="1:11" ht="21.75" thickBot="1" x14ac:dyDescent="0.5">
      <c r="A30" s="40"/>
      <c r="B30" s="92"/>
      <c r="C30" s="37"/>
      <c r="D30" s="35"/>
      <c r="E30" s="91"/>
      <c r="F30" s="35"/>
      <c r="G30" s="41"/>
      <c r="H30" s="42"/>
      <c r="I30" s="43"/>
      <c r="J30" s="109"/>
      <c r="K30" s="109"/>
    </row>
    <row r="31" spans="1:11" ht="22.5" thickTop="1" thickBot="1" x14ac:dyDescent="0.5">
      <c r="A31" s="128" t="s">
        <v>33</v>
      </c>
      <c r="B31" s="129"/>
      <c r="C31" s="129"/>
      <c r="D31" s="129"/>
      <c r="E31" s="129"/>
      <c r="F31" s="129"/>
      <c r="G31" s="44">
        <f>SUM(G15:G30)</f>
        <v>67.899444368498791</v>
      </c>
      <c r="H31" s="45">
        <f>SUM(H15:H30)</f>
        <v>1.9399841248142513</v>
      </c>
      <c r="I31" s="46">
        <f>G31/$G$88</f>
        <v>0.26566274326346645</v>
      </c>
      <c r="J31" s="109"/>
      <c r="K31" s="109"/>
    </row>
    <row r="32" spans="1:11" ht="21.75" thickTop="1" x14ac:dyDescent="0.45">
      <c r="A32" s="22" t="s">
        <v>34</v>
      </c>
      <c r="B32" s="47"/>
      <c r="C32" s="47"/>
      <c r="D32" s="48"/>
      <c r="E32" s="49"/>
      <c r="F32" s="50"/>
      <c r="G32" s="51"/>
      <c r="H32" s="52"/>
      <c r="I32" s="53"/>
      <c r="J32" s="109"/>
      <c r="K32" s="109"/>
    </row>
    <row r="33" spans="1:11" x14ac:dyDescent="0.45">
      <c r="A33" s="99" t="s">
        <v>135</v>
      </c>
      <c r="B33" s="93"/>
      <c r="C33" s="93"/>
      <c r="D33" s="35"/>
      <c r="E33" s="91"/>
      <c r="F33" s="35"/>
      <c r="G33" s="41"/>
      <c r="H33" s="42"/>
      <c r="I33" s="43"/>
      <c r="J33" s="109"/>
      <c r="K33" s="109"/>
    </row>
    <row r="34" spans="1:11" x14ac:dyDescent="0.45">
      <c r="A34" s="108" t="s">
        <v>136</v>
      </c>
      <c r="B34" s="106">
        <v>410720</v>
      </c>
      <c r="C34" s="37">
        <v>5700.24</v>
      </c>
      <c r="D34" s="35">
        <v>2.9217155000000002E-3</v>
      </c>
      <c r="E34" s="100">
        <v>98</v>
      </c>
      <c r="F34" s="35">
        <f>+D34/E34%*$B$10/1000</f>
        <v>7.1552216326530618E-5</v>
      </c>
      <c r="G34" s="41">
        <f>(F34*C34)</f>
        <v>0.40786480559314287</v>
      </c>
      <c r="H34" s="42">
        <f>G34/$H$11</f>
        <v>1.1653280159804082E-2</v>
      </c>
      <c r="I34" s="43">
        <f>G34/$G$88</f>
        <v>1.5958080974336317E-3</v>
      </c>
      <c r="J34" s="109"/>
      <c r="K34" s="109"/>
    </row>
    <row r="35" spans="1:11" x14ac:dyDescent="0.45">
      <c r="A35" s="107" t="s">
        <v>137</v>
      </c>
      <c r="B35" s="106"/>
      <c r="C35" s="37">
        <v>2.5000000000000001E-2</v>
      </c>
      <c r="D35" s="35">
        <v>0.28386772700000001</v>
      </c>
      <c r="E35" s="100">
        <v>98</v>
      </c>
      <c r="F35" s="35">
        <f>+D35/E35%*$B$10/1000</f>
        <v>6.9518627020408166E-3</v>
      </c>
      <c r="G35" s="41">
        <f>(F35*C35)</f>
        <v>1.7379656755102044E-4</v>
      </c>
      <c r="H35" s="42">
        <f>G35/$H$11</f>
        <v>4.9656162157434412E-6</v>
      </c>
      <c r="I35" s="43">
        <f>G35/$G$88</f>
        <v>6.7999485614051814E-7</v>
      </c>
      <c r="J35" s="109"/>
      <c r="K35" s="109"/>
    </row>
    <row r="36" spans="1:11" x14ac:dyDescent="0.45">
      <c r="A36" s="99" t="s">
        <v>138</v>
      </c>
      <c r="B36" s="93"/>
      <c r="C36" s="93"/>
      <c r="D36" s="35"/>
      <c r="E36" s="91"/>
      <c r="F36" s="35"/>
      <c r="G36" s="41"/>
      <c r="H36" s="42"/>
      <c r="I36" s="43"/>
      <c r="J36" s="109"/>
      <c r="K36" s="109"/>
    </row>
    <row r="37" spans="1:11" x14ac:dyDescent="0.45">
      <c r="A37" s="108" t="s">
        <v>136</v>
      </c>
      <c r="B37" s="106">
        <v>410720</v>
      </c>
      <c r="C37" s="37">
        <v>5700.24</v>
      </c>
      <c r="D37" s="35">
        <v>3.955961249999999E-3</v>
      </c>
      <c r="E37" s="100">
        <v>98</v>
      </c>
      <c r="F37" s="35">
        <f>+D37/E37%*$B$10/1000</f>
        <v>9.6880683673469353E-5</v>
      </c>
      <c r="G37" s="41">
        <f>(F37*C37)</f>
        <v>0.55224314830285692</v>
      </c>
      <c r="H37" s="42">
        <f>G37/$H$11</f>
        <v>1.5778375665795912E-2</v>
      </c>
      <c r="I37" s="43">
        <f>G37/$G$88</f>
        <v>2.1607014768835874E-3</v>
      </c>
      <c r="J37" s="109"/>
      <c r="K37" s="109"/>
    </row>
    <row r="38" spans="1:11" x14ac:dyDescent="0.45">
      <c r="A38" s="107" t="s">
        <v>137</v>
      </c>
      <c r="B38" s="106"/>
      <c r="C38" s="37">
        <v>2.5000000000000001E-2</v>
      </c>
      <c r="D38" s="35">
        <v>0.81185115874999969</v>
      </c>
      <c r="E38" s="100">
        <v>98</v>
      </c>
      <c r="F38" s="35">
        <f>+D38/E38%*$B$10/1000</f>
        <v>1.9882069193877541E-2</v>
      </c>
      <c r="G38" s="41">
        <f>(F38*C38)</f>
        <v>4.9705172984693851E-4</v>
      </c>
      <c r="H38" s="42">
        <f>G38/$H$11</f>
        <v>1.4201477995626814E-5</v>
      </c>
      <c r="I38" s="43">
        <f>G38/$G$88</f>
        <v>1.9447600392478528E-6</v>
      </c>
      <c r="J38" s="109"/>
      <c r="K38" s="109"/>
    </row>
    <row r="39" spans="1:11" x14ac:dyDescent="0.45">
      <c r="A39" s="99" t="s">
        <v>118</v>
      </c>
      <c r="B39" s="93"/>
      <c r="C39" s="93"/>
      <c r="D39" s="35"/>
      <c r="E39" s="91"/>
      <c r="F39" s="35"/>
      <c r="G39" s="41"/>
      <c r="H39" s="42"/>
      <c r="I39" s="43"/>
      <c r="J39" s="109"/>
      <c r="K39" s="109"/>
    </row>
    <row r="40" spans="1:11" x14ac:dyDescent="0.45">
      <c r="A40" s="108" t="s">
        <v>65</v>
      </c>
      <c r="B40" s="106">
        <v>411007</v>
      </c>
      <c r="C40" s="37">
        <v>46.13</v>
      </c>
      <c r="D40" s="35">
        <v>0.15861896551979288</v>
      </c>
      <c r="E40" s="100">
        <v>90</v>
      </c>
      <c r="F40" s="35">
        <f t="shared" ref="F40:F48" si="3">+D40/E40%*$B$10/1000</f>
        <v>4.2298390805278092E-3</v>
      </c>
      <c r="G40" s="41">
        <f t="shared" ref="G40:G48" si="4">(F40*C40)</f>
        <v>0.19512247678474784</v>
      </c>
      <c r="H40" s="42">
        <f t="shared" ref="H40:H48" si="5">G40/$H$11</f>
        <v>5.574927908135653E-3</v>
      </c>
      <c r="I40" s="43">
        <f t="shared" ref="I40:I50" si="6">G40/$G$88</f>
        <v>7.6343441300746884E-4</v>
      </c>
      <c r="J40" s="109"/>
      <c r="K40" s="109"/>
    </row>
    <row r="41" spans="1:11" x14ac:dyDescent="0.45">
      <c r="A41" s="107" t="s">
        <v>72</v>
      </c>
      <c r="B41" s="106">
        <v>415215</v>
      </c>
      <c r="C41" s="37">
        <v>185.76</v>
      </c>
      <c r="D41" s="35">
        <v>0.36498952502508047</v>
      </c>
      <c r="E41" s="100">
        <v>90</v>
      </c>
      <c r="F41" s="35">
        <f t="shared" si="3"/>
        <v>9.7330540006688119E-3</v>
      </c>
      <c r="G41" s="41">
        <f t="shared" si="4"/>
        <v>1.8080121111642384</v>
      </c>
      <c r="H41" s="42">
        <f t="shared" si="5"/>
        <v>5.1657488890406812E-2</v>
      </c>
      <c r="I41" s="43">
        <f t="shared" si="6"/>
        <v>7.0740116030802601E-3</v>
      </c>
      <c r="J41" s="109"/>
      <c r="K41" s="109"/>
    </row>
    <row r="42" spans="1:11" x14ac:dyDescent="0.45">
      <c r="A42" s="107" t="s">
        <v>185</v>
      </c>
      <c r="B42" s="106">
        <v>410230</v>
      </c>
      <c r="C42" s="37">
        <v>266.60000000000002</v>
      </c>
      <c r="D42" s="35">
        <v>0.73005118236735966</v>
      </c>
      <c r="E42" s="100">
        <v>90</v>
      </c>
      <c r="F42" s="35">
        <f t="shared" si="3"/>
        <v>1.9468031529796256E-2</v>
      </c>
      <c r="G42" s="41">
        <f t="shared" si="4"/>
        <v>5.1901772058436819</v>
      </c>
      <c r="H42" s="42">
        <f t="shared" si="5"/>
        <v>0.14829077730981949</v>
      </c>
      <c r="I42" s="43">
        <f t="shared" si="6"/>
        <v>2.0307039731353709E-2</v>
      </c>
      <c r="J42" s="109"/>
      <c r="K42" s="109"/>
    </row>
    <row r="43" spans="1:11" x14ac:dyDescent="0.45">
      <c r="A43" s="107" t="s">
        <v>58</v>
      </c>
      <c r="B43" s="106">
        <v>413024</v>
      </c>
      <c r="C43" s="37">
        <v>23.871739130434783</v>
      </c>
      <c r="D43" s="35">
        <v>0.47513557338739237</v>
      </c>
      <c r="E43" s="100">
        <v>90</v>
      </c>
      <c r="F43" s="35">
        <f t="shared" si="3"/>
        <v>1.2670281956997129E-2</v>
      </c>
      <c r="G43" s="41">
        <f t="shared" si="4"/>
        <v>0.30246166558649018</v>
      </c>
      <c r="H43" s="42">
        <f t="shared" si="5"/>
        <v>8.6417618738997195E-3</v>
      </c>
      <c r="I43" s="43">
        <f t="shared" si="6"/>
        <v>1.1834087385996783E-3</v>
      </c>
      <c r="J43" s="109"/>
      <c r="K43" s="109"/>
    </row>
    <row r="44" spans="1:11" x14ac:dyDescent="0.45">
      <c r="A44" s="107" t="s">
        <v>75</v>
      </c>
      <c r="B44" s="106">
        <v>410108</v>
      </c>
      <c r="C44" s="37">
        <v>41</v>
      </c>
      <c r="D44" s="35">
        <v>0.21899371501504833</v>
      </c>
      <c r="E44" s="100">
        <v>90</v>
      </c>
      <c r="F44" s="35">
        <f t="shared" si="3"/>
        <v>5.8398324004012882E-3</v>
      </c>
      <c r="G44" s="41">
        <f t="shared" si="4"/>
        <v>0.23943312841645281</v>
      </c>
      <c r="H44" s="42">
        <f t="shared" si="5"/>
        <v>6.8409465261843657E-3</v>
      </c>
      <c r="I44" s="43">
        <f t="shared" si="6"/>
        <v>9.3680386216502161E-4</v>
      </c>
      <c r="J44" s="109"/>
      <c r="K44" s="109"/>
    </row>
    <row r="45" spans="1:11" x14ac:dyDescent="0.45">
      <c r="A45" s="107" t="s">
        <v>178</v>
      </c>
      <c r="B45" s="106">
        <v>416078</v>
      </c>
      <c r="C45" s="37">
        <v>418</v>
      </c>
      <c r="D45" s="35">
        <v>4.3784316539569934E-2</v>
      </c>
      <c r="E45" s="100">
        <v>90</v>
      </c>
      <c r="F45" s="35">
        <f t="shared" si="3"/>
        <v>1.1675817743885318E-3</v>
      </c>
      <c r="G45" s="41">
        <f t="shared" si="4"/>
        <v>0.48804918169440631</v>
      </c>
      <c r="H45" s="42">
        <f t="shared" si="5"/>
        <v>1.3944262334125894E-2</v>
      </c>
      <c r="I45" s="43">
        <f t="shared" si="6"/>
        <v>1.9095367519174969E-3</v>
      </c>
      <c r="J45" s="109"/>
      <c r="K45" s="109"/>
    </row>
    <row r="46" spans="1:11" x14ac:dyDescent="0.45">
      <c r="A46" s="107" t="s">
        <v>82</v>
      </c>
      <c r="B46" s="106">
        <v>416063</v>
      </c>
      <c r="C46" s="37">
        <v>286.572</v>
      </c>
      <c r="D46" s="35">
        <v>4.3784316539569934E-2</v>
      </c>
      <c r="E46" s="100">
        <v>90</v>
      </c>
      <c r="F46" s="35">
        <f t="shared" si="3"/>
        <v>1.1675817743885318E-3</v>
      </c>
      <c r="G46" s="41">
        <f t="shared" si="4"/>
        <v>0.33459624425007034</v>
      </c>
      <c r="H46" s="42">
        <f t="shared" si="5"/>
        <v>9.5598926928591524E-3</v>
      </c>
      <c r="I46" s="43">
        <f t="shared" si="6"/>
        <v>1.3091381963409112E-3</v>
      </c>
      <c r="J46" s="109"/>
      <c r="K46" s="109"/>
    </row>
    <row r="47" spans="1:11" x14ac:dyDescent="0.45">
      <c r="A47" s="107" t="s">
        <v>70</v>
      </c>
      <c r="B47" s="106">
        <v>410056</v>
      </c>
      <c r="C47" s="37">
        <v>145.27500000000001</v>
      </c>
      <c r="D47" s="35">
        <v>3.649895250250805E-2</v>
      </c>
      <c r="E47" s="100">
        <v>90</v>
      </c>
      <c r="F47" s="35">
        <f t="shared" si="3"/>
        <v>9.7330540006688136E-4</v>
      </c>
      <c r="G47" s="41">
        <f t="shared" si="4"/>
        <v>0.1413969419947162</v>
      </c>
      <c r="H47" s="42">
        <f t="shared" si="5"/>
        <v>4.0399126284204629E-3</v>
      </c>
      <c r="I47" s="43">
        <f t="shared" si="6"/>
        <v>5.5322837835781926E-4</v>
      </c>
      <c r="J47" s="109"/>
      <c r="K47" s="109"/>
    </row>
    <row r="48" spans="1:11" x14ac:dyDescent="0.45">
      <c r="A48" s="107" t="s">
        <v>157</v>
      </c>
      <c r="B48" s="106">
        <v>410349</v>
      </c>
      <c r="C48" s="37">
        <v>1225.5265999999999</v>
      </c>
      <c r="D48" s="35">
        <v>8.7597873345636925E-3</v>
      </c>
      <c r="E48" s="100">
        <v>90</v>
      </c>
      <c r="F48" s="35">
        <f t="shared" si="3"/>
        <v>2.3359432892169844E-4</v>
      </c>
      <c r="G48" s="41">
        <f t="shared" si="4"/>
        <v>0.28627606370269076</v>
      </c>
      <c r="H48" s="42">
        <f t="shared" si="5"/>
        <v>8.1793161057911647E-3</v>
      </c>
      <c r="I48" s="43">
        <f t="shared" si="6"/>
        <v>1.1200811011232311E-3</v>
      </c>
      <c r="J48" s="109"/>
      <c r="K48" s="109"/>
    </row>
    <row r="49" spans="1:11" x14ac:dyDescent="0.45">
      <c r="A49" s="107" t="s">
        <v>97</v>
      </c>
      <c r="B49" s="106">
        <v>410087</v>
      </c>
      <c r="C49" s="37">
        <v>360</v>
      </c>
      <c r="D49" s="35">
        <v>3.6066158599316249E-4</v>
      </c>
      <c r="E49" s="100">
        <v>90</v>
      </c>
      <c r="F49" s="35">
        <f>+D49/E49%*$B$10/1000</f>
        <v>9.6176422931509989E-6</v>
      </c>
      <c r="G49" s="41">
        <f>(F49*C49)</f>
        <v>3.4623512255343596E-3</v>
      </c>
      <c r="H49" s="42">
        <f>G49/$H$11</f>
        <v>9.8924320729553136E-5</v>
      </c>
      <c r="I49" s="43">
        <f t="shared" si="6"/>
        <v>1.3546763648390361E-5</v>
      </c>
      <c r="J49" s="109"/>
      <c r="K49" s="109"/>
    </row>
    <row r="50" spans="1:11" x14ac:dyDescent="0.45">
      <c r="A50" s="107" t="s">
        <v>63</v>
      </c>
      <c r="B50" s="106"/>
      <c r="C50" s="37">
        <v>2.5000000000000001E-2</v>
      </c>
      <c r="D50" s="35">
        <v>0.52629902597638234</v>
      </c>
      <c r="E50" s="100">
        <v>90</v>
      </c>
      <c r="F50" s="35">
        <f>+D50/E50%*$B$10/1000</f>
        <v>1.4034640692703527E-2</v>
      </c>
      <c r="G50" s="41">
        <f>(F50*C50)</f>
        <v>3.508660173175882E-4</v>
      </c>
      <c r="H50" s="42">
        <f>G50/$H$11</f>
        <v>1.0024743351931092E-5</v>
      </c>
      <c r="I50" s="43">
        <f t="shared" si="6"/>
        <v>1.3727951612187583E-6</v>
      </c>
      <c r="J50" s="109"/>
      <c r="K50" s="109"/>
    </row>
    <row r="51" spans="1:11" x14ac:dyDescent="0.45">
      <c r="A51" s="99" t="s">
        <v>110</v>
      </c>
      <c r="B51" s="93"/>
      <c r="C51" s="93"/>
      <c r="D51" s="35"/>
      <c r="E51" s="91"/>
      <c r="F51" s="35"/>
      <c r="G51" s="41"/>
      <c r="H51" s="42"/>
      <c r="I51" s="43"/>
      <c r="J51" s="109"/>
      <c r="K51" s="109"/>
    </row>
    <row r="52" spans="1:11" x14ac:dyDescent="0.45">
      <c r="A52" s="108" t="s">
        <v>75</v>
      </c>
      <c r="B52" s="106">
        <v>410108</v>
      </c>
      <c r="C52" s="37">
        <v>41</v>
      </c>
      <c r="D52" s="35">
        <v>0.219</v>
      </c>
      <c r="E52" s="100">
        <v>98</v>
      </c>
      <c r="F52" s="35">
        <f>+D52/E52%*$B$10/1000</f>
        <v>5.3632653061224493E-3</v>
      </c>
      <c r="G52" s="41">
        <f>(F52*C52)</f>
        <v>0.21989387755102041</v>
      </c>
      <c r="H52" s="42">
        <f>G52/$H$11</f>
        <v>6.28268221574344E-3</v>
      </c>
      <c r="I52" s="43">
        <f>G52/$G$88</f>
        <v>8.6035476844265719E-4</v>
      </c>
      <c r="J52" s="109"/>
      <c r="K52" s="109"/>
    </row>
    <row r="53" spans="1:11" x14ac:dyDescent="0.45">
      <c r="A53" s="107" t="s">
        <v>68</v>
      </c>
      <c r="B53" s="106">
        <v>411007</v>
      </c>
      <c r="C53" s="37">
        <v>46.13</v>
      </c>
      <c r="D53" s="35">
        <v>2.03159</v>
      </c>
      <c r="E53" s="100">
        <v>98</v>
      </c>
      <c r="F53" s="35">
        <f>+D53/E53%*$B$10/1000</f>
        <v>4.9753224489795911E-2</v>
      </c>
      <c r="G53" s="41">
        <f>(F53*C53)</f>
        <v>2.2951162457142855</v>
      </c>
      <c r="H53" s="42">
        <f>G53/$H$11</f>
        <v>6.557474987755102E-2</v>
      </c>
      <c r="I53" s="43">
        <f>G53/$G$88</f>
        <v>8.9798507722086956E-3</v>
      </c>
      <c r="J53" s="109"/>
      <c r="K53" s="109"/>
    </row>
    <row r="54" spans="1:11" x14ac:dyDescent="0.45">
      <c r="A54" s="99" t="s">
        <v>111</v>
      </c>
      <c r="B54" s="93"/>
      <c r="C54" s="93"/>
      <c r="D54" s="35"/>
      <c r="E54" s="100"/>
      <c r="F54" s="35"/>
      <c r="G54" s="41"/>
      <c r="H54" s="42"/>
      <c r="I54" s="43"/>
      <c r="J54" s="109"/>
      <c r="K54" s="109"/>
    </row>
    <row r="55" spans="1:11" x14ac:dyDescent="0.45">
      <c r="A55" s="108" t="s">
        <v>132</v>
      </c>
      <c r="B55" s="106">
        <v>413024</v>
      </c>
      <c r="C55" s="37">
        <v>23.871739130434783</v>
      </c>
      <c r="D55" s="35">
        <v>1.46</v>
      </c>
      <c r="E55" s="100">
        <v>98</v>
      </c>
      <c r="F55" s="35">
        <f t="shared" ref="F55:F63" si="7">+D55/E55%*$B$10/1000</f>
        <v>3.5755102040816326E-2</v>
      </c>
      <c r="G55" s="41">
        <f t="shared" ref="G55:G63" si="8">(F55*C55)</f>
        <v>0.85353646850044362</v>
      </c>
      <c r="H55" s="42">
        <f t="shared" ref="H55:H63" si="9">G55/$H$11</f>
        <v>2.4386756242869817E-2</v>
      </c>
      <c r="I55" s="43">
        <f t="shared" ref="I55:I63" si="10">G55/$G$88</f>
        <v>3.3395389580306886E-3</v>
      </c>
      <c r="J55" s="109"/>
      <c r="K55" s="109"/>
    </row>
    <row r="56" spans="1:11" x14ac:dyDescent="0.45">
      <c r="A56" s="107" t="s">
        <v>69</v>
      </c>
      <c r="B56" s="106">
        <v>410119</v>
      </c>
      <c r="C56" s="37">
        <v>490</v>
      </c>
      <c r="D56" s="35">
        <v>0.12410000000000002</v>
      </c>
      <c r="E56" s="100">
        <v>98</v>
      </c>
      <c r="F56" s="35">
        <f t="shared" si="7"/>
        <v>3.0391836734693883E-3</v>
      </c>
      <c r="G56" s="41">
        <f t="shared" si="8"/>
        <v>1.4892000000000003</v>
      </c>
      <c r="H56" s="42">
        <f t="shared" si="9"/>
        <v>4.2548571428571436E-2</v>
      </c>
      <c r="I56" s="43">
        <f t="shared" si="10"/>
        <v>5.8266302610791351E-3</v>
      </c>
      <c r="J56" s="109"/>
      <c r="K56" s="109"/>
    </row>
    <row r="57" spans="1:11" x14ac:dyDescent="0.45">
      <c r="A57" s="107" t="s">
        <v>76</v>
      </c>
      <c r="B57" s="106">
        <v>410139</v>
      </c>
      <c r="C57" s="37">
        <v>96.26</v>
      </c>
      <c r="D57" s="35">
        <v>4.9640000000000004E-2</v>
      </c>
      <c r="E57" s="100">
        <v>98</v>
      </c>
      <c r="F57" s="35">
        <f t="shared" si="7"/>
        <v>1.215673469387755E-3</v>
      </c>
      <c r="G57" s="41">
        <f t="shared" si="8"/>
        <v>0.11702072816326531</v>
      </c>
      <c r="H57" s="42">
        <f t="shared" si="9"/>
        <v>3.3434493760932946E-3</v>
      </c>
      <c r="I57" s="43">
        <f t="shared" si="10"/>
        <v>4.5785422769916524E-4</v>
      </c>
      <c r="J57" s="109"/>
      <c r="K57" s="109"/>
    </row>
    <row r="58" spans="1:11" x14ac:dyDescent="0.45">
      <c r="A58" s="108" t="s">
        <v>133</v>
      </c>
      <c r="B58" s="106">
        <v>410020</v>
      </c>
      <c r="C58" s="37">
        <v>60</v>
      </c>
      <c r="D58" s="35">
        <v>4.9640000000000004E-2</v>
      </c>
      <c r="E58" s="100">
        <v>98</v>
      </c>
      <c r="F58" s="35">
        <f t="shared" si="7"/>
        <v>1.215673469387755E-3</v>
      </c>
      <c r="G58" s="41">
        <f t="shared" si="8"/>
        <v>7.2940408163265302E-2</v>
      </c>
      <c r="H58" s="42">
        <f t="shared" si="9"/>
        <v>2.0840116618075799E-3</v>
      </c>
      <c r="I58" s="43">
        <f t="shared" si="10"/>
        <v>2.8538597197122289E-4</v>
      </c>
      <c r="J58" s="109"/>
      <c r="K58" s="109"/>
    </row>
    <row r="59" spans="1:11" x14ac:dyDescent="0.45">
      <c r="A59" s="107" t="s">
        <v>134</v>
      </c>
      <c r="B59" s="106">
        <v>416028</v>
      </c>
      <c r="C59" s="37">
        <v>1235</v>
      </c>
      <c r="D59" s="35">
        <v>1.46E-2</v>
      </c>
      <c r="E59" s="100">
        <v>98</v>
      </c>
      <c r="F59" s="35">
        <f t="shared" si="7"/>
        <v>3.5755102040816328E-4</v>
      </c>
      <c r="G59" s="41">
        <f t="shared" si="8"/>
        <v>0.44157551020408164</v>
      </c>
      <c r="H59" s="42">
        <f t="shared" si="9"/>
        <v>1.2616443148688048E-2</v>
      </c>
      <c r="I59" s="43">
        <f t="shared" si="10"/>
        <v>1.7277042911002954E-3</v>
      </c>
      <c r="J59" s="109"/>
      <c r="K59" s="109"/>
    </row>
    <row r="60" spans="1:11" x14ac:dyDescent="0.45">
      <c r="A60" s="107" t="s">
        <v>78</v>
      </c>
      <c r="B60" s="106">
        <v>410232</v>
      </c>
      <c r="C60" s="37">
        <v>45</v>
      </c>
      <c r="D60" s="35">
        <v>7.2999999999999995E-2</v>
      </c>
      <c r="E60" s="100">
        <v>98</v>
      </c>
      <c r="F60" s="35">
        <f t="shared" si="7"/>
        <v>1.7877551020408159E-3</v>
      </c>
      <c r="G60" s="41">
        <f t="shared" si="8"/>
        <v>8.0448979591836722E-2</v>
      </c>
      <c r="H60" s="42">
        <f t="shared" si="9"/>
        <v>2.298542274052478E-3</v>
      </c>
      <c r="I60" s="43">
        <f t="shared" si="10"/>
        <v>3.1476393967414283E-4</v>
      </c>
      <c r="J60" s="109"/>
      <c r="K60" s="109"/>
    </row>
    <row r="61" spans="1:11" x14ac:dyDescent="0.45">
      <c r="A61" s="107" t="s">
        <v>119</v>
      </c>
      <c r="B61" s="106">
        <v>412012</v>
      </c>
      <c r="C61" s="37">
        <v>102</v>
      </c>
      <c r="D61" s="35">
        <v>0.33945000000000003</v>
      </c>
      <c r="E61" s="100">
        <v>98</v>
      </c>
      <c r="F61" s="35">
        <f t="shared" si="7"/>
        <v>8.3130612244897966E-3</v>
      </c>
      <c r="G61" s="41">
        <f t="shared" si="8"/>
        <v>0.84793224489795926</v>
      </c>
      <c r="H61" s="42">
        <f t="shared" si="9"/>
        <v>2.4226635568513122E-2</v>
      </c>
      <c r="I61" s="43">
        <f t="shared" si="10"/>
        <v>3.3176119241654662E-3</v>
      </c>
      <c r="J61" s="109"/>
      <c r="K61" s="109"/>
    </row>
    <row r="62" spans="1:11" x14ac:dyDescent="0.45">
      <c r="A62" s="107" t="s">
        <v>97</v>
      </c>
      <c r="B62" s="106">
        <v>410087</v>
      </c>
      <c r="C62" s="37">
        <v>360</v>
      </c>
      <c r="D62" s="35">
        <v>7.3000000000000007E-4</v>
      </c>
      <c r="E62" s="100">
        <v>98</v>
      </c>
      <c r="F62" s="35">
        <f t="shared" si="7"/>
        <v>1.7877551020408167E-5</v>
      </c>
      <c r="G62" s="41">
        <f t="shared" si="8"/>
        <v>6.4359183673469399E-3</v>
      </c>
      <c r="H62" s="42">
        <f t="shared" si="9"/>
        <v>1.8388338192419827E-4</v>
      </c>
      <c r="I62" s="43">
        <f t="shared" si="10"/>
        <v>2.5181115173931436E-5</v>
      </c>
      <c r="J62" s="109"/>
      <c r="K62" s="109"/>
    </row>
    <row r="63" spans="1:11" x14ac:dyDescent="0.45">
      <c r="A63" s="107" t="s">
        <v>56</v>
      </c>
      <c r="B63" s="106"/>
      <c r="C63" s="37">
        <v>2.5000000000000001E-2</v>
      </c>
      <c r="D63" s="35">
        <v>34.015445</v>
      </c>
      <c r="E63" s="100">
        <v>98</v>
      </c>
      <c r="F63" s="35">
        <f t="shared" si="7"/>
        <v>0.83303130612244902</v>
      </c>
      <c r="G63" s="41">
        <f t="shared" si="8"/>
        <v>2.0825782653061228E-2</v>
      </c>
      <c r="H63" s="42">
        <f t="shared" si="9"/>
        <v>5.9502236151603505E-4</v>
      </c>
      <c r="I63" s="43">
        <f t="shared" si="10"/>
        <v>8.1482766194590009E-5</v>
      </c>
      <c r="J63" s="109"/>
      <c r="K63" s="109"/>
    </row>
    <row r="64" spans="1:11" x14ac:dyDescent="0.45">
      <c r="A64" s="107" t="s">
        <v>85</v>
      </c>
      <c r="B64" s="106"/>
      <c r="C64" s="37"/>
      <c r="D64" s="35"/>
      <c r="E64" s="100"/>
      <c r="F64" s="35"/>
      <c r="G64" s="41"/>
      <c r="H64" s="42"/>
      <c r="I64" s="43"/>
      <c r="J64" s="109"/>
      <c r="K64" s="109"/>
    </row>
    <row r="65" spans="1:11" x14ac:dyDescent="0.45">
      <c r="A65" s="112" t="s">
        <v>86</v>
      </c>
      <c r="B65" s="106">
        <v>414014</v>
      </c>
      <c r="C65" s="37">
        <v>95</v>
      </c>
      <c r="D65" s="35">
        <v>0.36499999999999999</v>
      </c>
      <c r="E65" s="100">
        <v>98</v>
      </c>
      <c r="F65" s="35">
        <f>+D65/E65%*$B$10/1000</f>
        <v>8.9387755102040816E-3</v>
      </c>
      <c r="G65" s="41">
        <f>(F65*C65)</f>
        <v>0.84918367346938772</v>
      </c>
      <c r="H65" s="42">
        <f>G65/$H$11</f>
        <v>2.4262390670553934E-2</v>
      </c>
      <c r="I65" s="43">
        <f>G65/$G$88</f>
        <v>3.3225082521159527E-3</v>
      </c>
      <c r="J65" s="109"/>
      <c r="K65" s="109"/>
    </row>
    <row r="66" spans="1:11" x14ac:dyDescent="0.45">
      <c r="A66" s="112" t="s">
        <v>59</v>
      </c>
      <c r="B66" s="106">
        <v>410213</v>
      </c>
      <c r="C66" s="37">
        <v>22.84</v>
      </c>
      <c r="D66" s="35">
        <v>0.1825</v>
      </c>
      <c r="E66" s="100">
        <v>98</v>
      </c>
      <c r="F66" s="35">
        <f>+D66/E66%*$B$10/1000</f>
        <v>4.4693877551020408E-3</v>
      </c>
      <c r="G66" s="41">
        <f>(F66*C66)</f>
        <v>0.10208081632653061</v>
      </c>
      <c r="H66" s="42">
        <f>G66/$H$11</f>
        <v>2.9165947521865888E-3</v>
      </c>
      <c r="I66" s="43">
        <f>G66/$G$88</f>
        <v>3.9940046567541241E-4</v>
      </c>
      <c r="J66" s="109"/>
      <c r="K66" s="109"/>
    </row>
    <row r="67" spans="1:11" ht="21.75" thickBot="1" x14ac:dyDescent="0.5">
      <c r="A67" s="112" t="s">
        <v>56</v>
      </c>
      <c r="B67" s="106"/>
      <c r="C67" s="37">
        <v>2.5000000000000001E-2</v>
      </c>
      <c r="D67" s="35">
        <v>1.7972600000000003</v>
      </c>
      <c r="E67" s="100">
        <v>98</v>
      </c>
      <c r="F67" s="35">
        <f>+D67/E67%*$B$10/1000</f>
        <v>4.4014530612244904E-2</v>
      </c>
      <c r="G67" s="41">
        <f>(F67*C67)</f>
        <v>1.1003632653061226E-3</v>
      </c>
      <c r="H67" s="42">
        <f>G67/$H$11</f>
        <v>3.143895043731779E-5</v>
      </c>
      <c r="I67" s="43">
        <f>G67/$G$88</f>
        <v>4.3052712193207773E-6</v>
      </c>
      <c r="J67" s="109"/>
      <c r="K67" s="109"/>
    </row>
    <row r="68" spans="1:11" ht="22.5" thickTop="1" thickBot="1" x14ac:dyDescent="0.5">
      <c r="A68" s="128" t="s">
        <v>35</v>
      </c>
      <c r="B68" s="129"/>
      <c r="C68" s="129"/>
      <c r="D68" s="129"/>
      <c r="E68" s="129"/>
      <c r="F68" s="129"/>
      <c r="G68" s="44">
        <f>SUM(G33:G67)</f>
        <v>17.347408055741536</v>
      </c>
      <c r="H68" s="45">
        <f>SUM(H33:H67)</f>
        <v>0.49564023016404396</v>
      </c>
      <c r="I68" s="46">
        <f>G68/$G$88</f>
        <v>6.7873309648718488E-2</v>
      </c>
      <c r="J68" s="109"/>
      <c r="K68" s="109"/>
    </row>
    <row r="69" spans="1:11" ht="21.75" thickTop="1" x14ac:dyDescent="0.45">
      <c r="A69" s="55" t="s">
        <v>36</v>
      </c>
      <c r="B69" s="56"/>
      <c r="C69" s="56"/>
      <c r="D69" s="57"/>
      <c r="E69" s="10"/>
      <c r="F69" s="58"/>
      <c r="G69" s="60"/>
      <c r="H69" s="52"/>
      <c r="I69" s="43"/>
      <c r="J69" s="109"/>
      <c r="K69" s="109"/>
    </row>
    <row r="70" spans="1:11" x14ac:dyDescent="0.45">
      <c r="A70" s="61" t="s">
        <v>156</v>
      </c>
      <c r="B70" s="14" t="s">
        <v>155</v>
      </c>
      <c r="C70" s="12">
        <v>2.2200000000000002</v>
      </c>
      <c r="D70" s="57"/>
      <c r="E70" s="10"/>
      <c r="F70" s="58">
        <f>$B$10</f>
        <v>24</v>
      </c>
      <c r="G70" s="41">
        <f>F70*C70</f>
        <v>53.28</v>
      </c>
      <c r="H70" s="42">
        <f>G70/$H$11</f>
        <v>1.5222857142857142</v>
      </c>
      <c r="I70" s="43">
        <f>G70/$G$88</f>
        <v>0.20846283931661044</v>
      </c>
      <c r="J70" s="109"/>
      <c r="K70" s="109"/>
    </row>
    <row r="71" spans="1:11" x14ac:dyDescent="0.45">
      <c r="A71" s="61" t="s">
        <v>174</v>
      </c>
      <c r="B71" s="14" t="s">
        <v>175</v>
      </c>
      <c r="C71" s="12">
        <v>1.22</v>
      </c>
      <c r="D71" s="57"/>
      <c r="E71" s="10"/>
      <c r="F71" s="58">
        <f>$B$10</f>
        <v>24</v>
      </c>
      <c r="G71" s="41">
        <f>F71*C71</f>
        <v>29.28</v>
      </c>
      <c r="H71" s="42">
        <f>G71/$H$11</f>
        <v>0.83657142857142863</v>
      </c>
      <c r="I71" s="43">
        <f>G71/$G$88</f>
        <v>0.1145606594442634</v>
      </c>
      <c r="J71" s="109"/>
      <c r="K71" s="109"/>
    </row>
    <row r="72" spans="1:11" x14ac:dyDescent="0.45">
      <c r="A72" s="61" t="s">
        <v>177</v>
      </c>
      <c r="B72" s="14" t="s">
        <v>176</v>
      </c>
      <c r="C72" s="12">
        <v>0.12</v>
      </c>
      <c r="D72" s="57"/>
      <c r="E72" s="10"/>
      <c r="F72" s="58">
        <f>$B$10</f>
        <v>24</v>
      </c>
      <c r="G72" s="41">
        <f>F72*C72</f>
        <v>2.88</v>
      </c>
      <c r="H72" s="42">
        <f>G72/$H$11</f>
        <v>8.2285714285714281E-2</v>
      </c>
      <c r="I72" s="43">
        <f>G72/$G$88</f>
        <v>1.1268261584681645E-2</v>
      </c>
      <c r="J72" s="109"/>
      <c r="K72" s="109"/>
    </row>
    <row r="73" spans="1:11" x14ac:dyDescent="0.45">
      <c r="A73" s="61" t="s">
        <v>188</v>
      </c>
      <c r="B73" s="14" t="s">
        <v>190</v>
      </c>
      <c r="C73" s="59">
        <v>5.950000000000002</v>
      </c>
      <c r="D73" s="57"/>
      <c r="E73" s="10"/>
      <c r="F73" s="58">
        <f>$B$10/12</f>
        <v>2</v>
      </c>
      <c r="G73" s="41">
        <f>F73*C73</f>
        <v>11.900000000000004</v>
      </c>
      <c r="H73" s="42">
        <f>G73/$H$11</f>
        <v>0.34000000000000014</v>
      </c>
      <c r="I73" s="43">
        <f>G73/$G$88</f>
        <v>4.6559830853372092E-2</v>
      </c>
      <c r="J73" s="109"/>
      <c r="K73" s="109"/>
    </row>
    <row r="74" spans="1:11" x14ac:dyDescent="0.45">
      <c r="A74" s="61" t="s">
        <v>189</v>
      </c>
      <c r="B74" s="14" t="s">
        <v>191</v>
      </c>
      <c r="C74" s="59">
        <v>5.450000000000002</v>
      </c>
      <c r="D74" s="57"/>
      <c r="E74" s="10"/>
      <c r="F74" s="58">
        <f>$B$10/24</f>
        <v>1</v>
      </c>
      <c r="G74" s="41">
        <f>F74*C74</f>
        <v>5.450000000000002</v>
      </c>
      <c r="H74" s="42">
        <f>G74/$H$11</f>
        <v>0.15571428571428578</v>
      </c>
      <c r="I74" s="43">
        <f>G74/$G$88</f>
        <v>2.1323620012678814E-2</v>
      </c>
      <c r="J74" s="109"/>
      <c r="K74" s="109"/>
    </row>
    <row r="75" spans="1:11" x14ac:dyDescent="0.45">
      <c r="A75" s="61"/>
      <c r="B75" s="14"/>
      <c r="C75" s="12"/>
      <c r="D75" s="57"/>
      <c r="E75" s="10"/>
      <c r="F75" s="58"/>
      <c r="G75" s="41"/>
      <c r="H75" s="42"/>
      <c r="I75" s="43"/>
      <c r="J75" s="109"/>
      <c r="K75" s="109"/>
    </row>
    <row r="76" spans="1:11" ht="21.75" thickBot="1" x14ac:dyDescent="0.5">
      <c r="A76" s="61"/>
      <c r="B76" s="14"/>
      <c r="C76" s="12"/>
      <c r="D76" s="57"/>
      <c r="E76" s="10"/>
      <c r="F76" s="58"/>
      <c r="G76" s="41"/>
      <c r="H76" s="42"/>
      <c r="I76" s="43"/>
      <c r="J76" s="109"/>
      <c r="K76" s="109"/>
    </row>
    <row r="77" spans="1:11" ht="22.5" thickTop="1" thickBot="1" x14ac:dyDescent="0.5">
      <c r="A77" s="130" t="s">
        <v>37</v>
      </c>
      <c r="B77" s="131"/>
      <c r="C77" s="131"/>
      <c r="D77" s="131"/>
      <c r="E77" s="131"/>
      <c r="F77" s="131"/>
      <c r="G77" s="44">
        <f>SUM(G70:G76)</f>
        <v>102.79</v>
      </c>
      <c r="H77" s="45">
        <f>SUM(H70:H76)</f>
        <v>2.9368571428571433</v>
      </c>
      <c r="I77" s="46">
        <f>G77/$G$88</f>
        <v>0.40217521121160638</v>
      </c>
    </row>
    <row r="78" spans="1:11" ht="21.75" thickTop="1" x14ac:dyDescent="0.45">
      <c r="A78" s="64" t="s">
        <v>38</v>
      </c>
      <c r="B78" s="65"/>
      <c r="C78" s="65"/>
      <c r="D78" s="66"/>
      <c r="E78" s="4"/>
      <c r="F78" s="4"/>
      <c r="G78" s="104"/>
      <c r="H78" s="67"/>
      <c r="I78" s="43"/>
    </row>
    <row r="79" spans="1:11" x14ac:dyDescent="0.45">
      <c r="A79" s="9" t="s">
        <v>46</v>
      </c>
      <c r="B79" s="10"/>
      <c r="C79" s="10"/>
      <c r="D79" s="57"/>
      <c r="E79" s="10"/>
      <c r="F79" s="10"/>
      <c r="G79" s="41">
        <f>58/24*$B$10</f>
        <v>58</v>
      </c>
      <c r="H79" s="42">
        <f>G79/$H$11</f>
        <v>1.6571428571428573</v>
      </c>
      <c r="I79" s="43">
        <f>G79/$G$88</f>
        <v>0.22693026802483868</v>
      </c>
    </row>
    <row r="80" spans="1:11" x14ac:dyDescent="0.45">
      <c r="A80" s="9" t="s">
        <v>179</v>
      </c>
      <c r="B80" s="10"/>
      <c r="C80" s="10"/>
      <c r="D80" s="57"/>
      <c r="E80" s="10"/>
      <c r="F80" s="10"/>
      <c r="G80" s="41">
        <f>2.5/24*$B$10</f>
        <v>2.5</v>
      </c>
      <c r="H80" s="42">
        <f>G80/$H$11</f>
        <v>7.1428571428571425E-2</v>
      </c>
      <c r="I80" s="43">
        <f>G80/$G$88</f>
        <v>9.7814770700361507E-3</v>
      </c>
    </row>
    <row r="81" spans="1:14" x14ac:dyDescent="0.45">
      <c r="A81" s="9" t="s">
        <v>195</v>
      </c>
      <c r="B81" s="10"/>
      <c r="C81" s="10"/>
      <c r="D81" s="57"/>
      <c r="E81" s="10"/>
      <c r="F81" s="10"/>
      <c r="G81" s="41">
        <f>0.1*H11/24*$B$10</f>
        <v>3.5</v>
      </c>
      <c r="H81" s="42">
        <f>G81/$H$11</f>
        <v>0.1</v>
      </c>
      <c r="I81" s="43">
        <f>G81/$G$88</f>
        <v>1.369406789805061E-2</v>
      </c>
    </row>
    <row r="82" spans="1:14" ht="21.75" thickBot="1" x14ac:dyDescent="0.5">
      <c r="A82" s="68"/>
      <c r="B82" s="69"/>
      <c r="C82" s="69"/>
      <c r="D82" s="62"/>
      <c r="E82" s="63"/>
      <c r="F82" s="63"/>
      <c r="G82" s="41"/>
      <c r="H82" s="42"/>
      <c r="I82" s="43"/>
    </row>
    <row r="83" spans="1:14" ht="22.5" thickTop="1" thickBot="1" x14ac:dyDescent="0.5">
      <c r="A83" s="130" t="s">
        <v>39</v>
      </c>
      <c r="B83" s="131"/>
      <c r="C83" s="131"/>
      <c r="D83" s="131"/>
      <c r="E83" s="131"/>
      <c r="F83" s="131"/>
      <c r="G83" s="44">
        <f>SUM(G79:G82)</f>
        <v>64</v>
      </c>
      <c r="H83" s="45">
        <f>SUM(H79:H82)</f>
        <v>1.8285714285714287</v>
      </c>
      <c r="I83" s="46">
        <f t="shared" ref="I83:I88" si="11">G83/$G$88</f>
        <v>0.25040581299292547</v>
      </c>
    </row>
    <row r="84" spans="1:14" ht="21.75" thickTop="1" x14ac:dyDescent="0.45">
      <c r="A84" s="117" t="s">
        <v>40</v>
      </c>
      <c r="B84" s="118"/>
      <c r="C84" s="118"/>
      <c r="D84" s="118"/>
      <c r="E84" s="118"/>
      <c r="F84" s="118"/>
      <c r="G84" s="70">
        <f>SUM(G31,G68,G77,G83)</f>
        <v>252.03685242424035</v>
      </c>
      <c r="H84" s="71">
        <f>SUM(H31,H68,H77,H83)</f>
        <v>7.2010529264068683</v>
      </c>
      <c r="I84" s="72">
        <f t="shared" si="11"/>
        <v>0.98611707711671681</v>
      </c>
    </row>
    <row r="85" spans="1:14" x14ac:dyDescent="0.45">
      <c r="A85" s="73" t="s">
        <v>41</v>
      </c>
      <c r="B85" s="54">
        <v>0.02</v>
      </c>
      <c r="C85" s="54"/>
      <c r="D85" s="74" t="s">
        <v>53</v>
      </c>
      <c r="E85" s="75"/>
      <c r="F85" s="75"/>
      <c r="G85" s="41">
        <f>SUM(G70:G71)*B85</f>
        <v>1.6512</v>
      </c>
      <c r="H85" s="42">
        <f>G85/$H$11</f>
        <v>4.7177142857142855E-2</v>
      </c>
      <c r="I85" s="43">
        <f t="shared" si="11"/>
        <v>6.4604699752174762E-3</v>
      </c>
    </row>
    <row r="86" spans="1:14" x14ac:dyDescent="0.45">
      <c r="A86" s="73" t="s">
        <v>41</v>
      </c>
      <c r="B86" s="54">
        <v>0.02</v>
      </c>
      <c r="C86" s="54"/>
      <c r="D86" s="74" t="s">
        <v>54</v>
      </c>
      <c r="E86" s="75"/>
      <c r="F86" s="75"/>
      <c r="G86" s="41">
        <f>SUM(G72:G74)*B86</f>
        <v>0.40460000000000018</v>
      </c>
      <c r="H86" s="42">
        <f>G86/$H$11</f>
        <v>1.1560000000000006E-2</v>
      </c>
      <c r="I86" s="43">
        <f t="shared" si="11"/>
        <v>1.5830342490146512E-3</v>
      </c>
    </row>
    <row r="87" spans="1:14" x14ac:dyDescent="0.45">
      <c r="A87" s="76" t="s">
        <v>172</v>
      </c>
      <c r="B87" s="113">
        <v>0.01</v>
      </c>
      <c r="C87" s="77"/>
      <c r="D87" s="77" t="s">
        <v>173</v>
      </c>
      <c r="E87" s="78"/>
      <c r="F87" s="78"/>
      <c r="G87" s="41">
        <f>SUM(G31,G68,G83)*B87</f>
        <v>1.4924685242424034</v>
      </c>
      <c r="H87" s="42">
        <f>G87/$H$11</f>
        <v>4.2641957835497242E-2</v>
      </c>
      <c r="I87" s="43">
        <f t="shared" si="11"/>
        <v>5.8394186590511044E-3</v>
      </c>
    </row>
    <row r="88" spans="1:14" x14ac:dyDescent="0.45">
      <c r="A88" s="79" t="s">
        <v>42</v>
      </c>
      <c r="B88" s="80"/>
      <c r="C88" s="80"/>
      <c r="D88" s="81"/>
      <c r="E88" s="80"/>
      <c r="F88" s="80"/>
      <c r="G88" s="101">
        <f>SUM(G84:G87)</f>
        <v>255.58512094848274</v>
      </c>
      <c r="H88" s="82">
        <f>SUM(H84:H87)</f>
        <v>7.302432027099508</v>
      </c>
      <c r="I88" s="83">
        <f t="shared" si="11"/>
        <v>1</v>
      </c>
    </row>
    <row r="89" spans="1:14" x14ac:dyDescent="0.45">
      <c r="A89" s="73" t="s">
        <v>43</v>
      </c>
      <c r="B89" s="75" t="s">
        <v>181</v>
      </c>
      <c r="C89" s="75"/>
      <c r="D89" s="74"/>
      <c r="E89" s="75"/>
      <c r="F89" s="75"/>
      <c r="G89" s="84"/>
      <c r="H89" s="84"/>
      <c r="I89" s="85"/>
    </row>
    <row r="90" spans="1:14" x14ac:dyDescent="0.45">
      <c r="A90" s="73"/>
      <c r="B90" s="75" t="s">
        <v>187</v>
      </c>
      <c r="C90" s="75"/>
      <c r="D90" s="74"/>
      <c r="E90" s="75"/>
      <c r="F90" s="75"/>
      <c r="G90" s="84"/>
      <c r="H90" s="84"/>
      <c r="I90" s="85"/>
    </row>
    <row r="91" spans="1:14" x14ac:dyDescent="0.45">
      <c r="A91" s="73"/>
      <c r="B91" s="75"/>
      <c r="C91" s="75"/>
      <c r="D91" s="74"/>
      <c r="E91" s="75"/>
      <c r="F91" s="75"/>
      <c r="G91" s="84"/>
      <c r="H91" s="84"/>
      <c r="I91" s="85"/>
    </row>
    <row r="92" spans="1:14" x14ac:dyDescent="0.45">
      <c r="A92" s="75"/>
      <c r="B92" s="75"/>
      <c r="C92" s="75"/>
      <c r="D92" s="74"/>
      <c r="E92" s="75"/>
      <c r="F92" s="75"/>
      <c r="G92" s="84"/>
      <c r="H92" s="84"/>
      <c r="I92" s="85"/>
    </row>
    <row r="93" spans="1:14" ht="21.75" thickBot="1" x14ac:dyDescent="0.5">
      <c r="A93" s="10"/>
      <c r="B93" s="10"/>
      <c r="C93" s="10"/>
      <c r="D93" s="57"/>
      <c r="E93" s="10"/>
      <c r="F93" s="10"/>
      <c r="G93" s="12"/>
      <c r="H93" s="12"/>
      <c r="I93" s="12"/>
    </row>
    <row r="94" spans="1:14" ht="24" thickBot="1" x14ac:dyDescent="0.55000000000000004">
      <c r="A94" s="119" t="s">
        <v>47</v>
      </c>
      <c r="B94" s="120"/>
      <c r="C94" s="120"/>
      <c r="D94" s="120"/>
      <c r="E94" s="120"/>
      <c r="F94" s="120"/>
      <c r="G94" s="121" t="s">
        <v>180</v>
      </c>
      <c r="H94" s="122"/>
      <c r="I94" s="123"/>
    </row>
    <row r="95" spans="1:14" x14ac:dyDescent="0.45">
      <c r="A95" s="10"/>
      <c r="B95" s="10"/>
      <c r="C95" s="10"/>
      <c r="D95" s="57"/>
      <c r="E95" s="10"/>
      <c r="F95" s="10"/>
      <c r="G95" s="12"/>
      <c r="H95" s="12"/>
      <c r="I95" s="12"/>
      <c r="J95" s="7"/>
      <c r="K95" s="8"/>
      <c r="L95" s="8"/>
      <c r="M95" s="8"/>
      <c r="N95" s="8"/>
    </row>
    <row r="96" spans="1:14" x14ac:dyDescent="0.45">
      <c r="A96" s="10"/>
      <c r="B96" s="10"/>
      <c r="C96" s="10"/>
      <c r="D96" s="57"/>
      <c r="E96" s="10"/>
      <c r="F96" s="10"/>
      <c r="G96" s="12"/>
      <c r="H96" s="12"/>
      <c r="I96" s="12"/>
      <c r="J96" s="7"/>
      <c r="K96" s="8"/>
      <c r="L96" s="8"/>
      <c r="M96" s="8"/>
      <c r="N96" s="8"/>
    </row>
    <row r="97" spans="1:9" x14ac:dyDescent="0.45">
      <c r="A97" s="10"/>
      <c r="B97" s="10"/>
      <c r="C97" s="10"/>
      <c r="D97" s="57"/>
      <c r="E97" s="10"/>
      <c r="F97" s="10"/>
      <c r="G97" s="12"/>
      <c r="H97" s="12"/>
      <c r="I97" s="12"/>
    </row>
    <row r="98" spans="1:9" x14ac:dyDescent="0.45">
      <c r="A98" s="10"/>
      <c r="B98" s="10"/>
      <c r="C98" s="10"/>
      <c r="D98" s="57"/>
      <c r="E98" s="10"/>
      <c r="F98" s="10"/>
      <c r="G98" s="12"/>
      <c r="H98" s="12"/>
      <c r="I98" s="12"/>
    </row>
    <row r="99" spans="1:9" x14ac:dyDescent="0.45">
      <c r="A99" s="86" t="s">
        <v>44</v>
      </c>
      <c r="B99" s="10"/>
      <c r="C99" s="10"/>
      <c r="D99" s="87"/>
      <c r="E99" s="19"/>
      <c r="F99" s="86"/>
      <c r="G99" s="86" t="s">
        <v>49</v>
      </c>
      <c r="H99" s="88"/>
      <c r="I99" s="88"/>
    </row>
    <row r="100" spans="1:9" x14ac:dyDescent="0.45">
      <c r="A100" s="8"/>
      <c r="B100" s="8"/>
      <c r="C100" s="8"/>
      <c r="D100" s="89"/>
      <c r="E100" s="8"/>
      <c r="F100" s="8"/>
      <c r="G100" s="8"/>
      <c r="H100" s="7"/>
      <c r="I100" s="7"/>
    </row>
    <row r="101" spans="1:9" x14ac:dyDescent="0.45">
      <c r="A101" s="8"/>
      <c r="B101" s="8"/>
      <c r="C101" s="8"/>
      <c r="D101" s="89"/>
      <c r="E101" s="8"/>
      <c r="F101" s="8"/>
      <c r="G101" s="8"/>
      <c r="H101" s="7"/>
      <c r="I101" s="7"/>
    </row>
    <row r="102" spans="1:9" x14ac:dyDescent="0.45">
      <c r="A102" s="8"/>
      <c r="B102" s="8"/>
      <c r="C102" s="8"/>
      <c r="D102" s="89"/>
      <c r="E102" s="8"/>
      <c r="F102" s="8"/>
      <c r="G102" s="8"/>
      <c r="H102" s="7"/>
      <c r="I102" s="7"/>
    </row>
    <row r="103" spans="1:9" x14ac:dyDescent="0.45">
      <c r="A103" s="8"/>
      <c r="B103" s="8"/>
      <c r="C103" s="8"/>
      <c r="D103" s="89"/>
      <c r="E103" s="8"/>
      <c r="F103" s="8"/>
      <c r="G103" s="8"/>
      <c r="H103" s="7"/>
      <c r="I103" s="7"/>
    </row>
    <row r="104" spans="1:9" x14ac:dyDescent="0.45">
      <c r="A104" s="8"/>
      <c r="B104" s="8"/>
      <c r="C104" s="8"/>
      <c r="D104" s="89"/>
      <c r="E104" s="8"/>
      <c r="F104" s="8"/>
      <c r="G104" s="8"/>
      <c r="H104" s="7"/>
      <c r="I104" s="7"/>
    </row>
    <row r="105" spans="1:9" x14ac:dyDescent="0.45">
      <c r="A105" s="8"/>
      <c r="B105" s="8"/>
      <c r="C105" s="8"/>
      <c r="D105" s="89"/>
      <c r="E105" s="8"/>
      <c r="F105" s="8"/>
      <c r="G105" s="8"/>
      <c r="H105" s="7"/>
      <c r="I105" s="7"/>
    </row>
    <row r="106" spans="1:9" x14ac:dyDescent="0.45">
      <c r="A106" s="8"/>
      <c r="B106" s="8"/>
      <c r="C106" s="8"/>
      <c r="D106" s="89"/>
      <c r="E106" s="8"/>
      <c r="F106" s="8"/>
      <c r="G106" s="8"/>
      <c r="H106" s="7"/>
      <c r="I106" s="7"/>
    </row>
    <row r="107" spans="1:9" x14ac:dyDescent="0.45">
      <c r="A107" s="8"/>
      <c r="B107" s="8"/>
      <c r="C107" s="8"/>
      <c r="D107" s="89"/>
      <c r="E107" s="8"/>
      <c r="F107" s="8"/>
      <c r="G107" s="8"/>
      <c r="H107" s="7"/>
      <c r="I107" s="7"/>
    </row>
    <row r="108" spans="1:9" x14ac:dyDescent="0.45">
      <c r="A108" s="8"/>
      <c r="B108" s="8"/>
      <c r="C108" s="8"/>
      <c r="D108" s="89"/>
      <c r="E108" s="8"/>
      <c r="F108" s="8"/>
      <c r="G108" s="8"/>
      <c r="H108" s="7"/>
      <c r="I108" s="7"/>
    </row>
    <row r="109" spans="1:9" x14ac:dyDescent="0.45">
      <c r="A109" s="8"/>
      <c r="B109" s="8"/>
      <c r="C109" s="8"/>
      <c r="D109" s="89"/>
      <c r="E109" s="8"/>
      <c r="F109" s="8"/>
      <c r="G109" s="8"/>
      <c r="H109" s="7"/>
      <c r="I109" s="7"/>
    </row>
    <row r="110" spans="1:9" x14ac:dyDescent="0.45">
      <c r="A110" s="8"/>
      <c r="B110" s="8"/>
      <c r="C110" s="8"/>
      <c r="D110" s="89"/>
      <c r="E110" s="8"/>
      <c r="F110" s="8"/>
      <c r="G110" s="8"/>
      <c r="H110" s="7"/>
      <c r="I110" s="7"/>
    </row>
    <row r="111" spans="1:9" x14ac:dyDescent="0.45">
      <c r="A111" s="8"/>
      <c r="B111" s="8"/>
      <c r="C111" s="8"/>
      <c r="D111" s="89"/>
      <c r="E111" s="8"/>
      <c r="F111" s="8"/>
      <c r="G111" s="8"/>
      <c r="H111" s="7"/>
      <c r="I111" s="7"/>
    </row>
    <row r="112" spans="1:9" x14ac:dyDescent="0.45">
      <c r="A112" s="8"/>
      <c r="B112" s="8"/>
      <c r="C112" s="8"/>
      <c r="D112" s="89"/>
      <c r="E112" s="8"/>
      <c r="F112" s="8"/>
      <c r="G112" s="8"/>
      <c r="H112" s="7"/>
      <c r="I112" s="7"/>
    </row>
    <row r="113" spans="1:9" x14ac:dyDescent="0.45">
      <c r="A113" s="8"/>
      <c r="B113" s="8"/>
      <c r="C113" s="8"/>
      <c r="D113" s="89"/>
      <c r="E113" s="8"/>
      <c r="F113" s="8"/>
      <c r="G113" s="8"/>
      <c r="H113" s="7"/>
      <c r="I113" s="7"/>
    </row>
  </sheetData>
  <mergeCells count="10">
    <mergeCell ref="A1:G1"/>
    <mergeCell ref="A84:F84"/>
    <mergeCell ref="A94:F94"/>
    <mergeCell ref="G94:I94"/>
    <mergeCell ref="A3:I3"/>
    <mergeCell ref="G12:I12"/>
    <mergeCell ref="A31:F31"/>
    <mergeCell ref="A68:F68"/>
    <mergeCell ref="A77:F77"/>
    <mergeCell ref="A83:F83"/>
  </mergeCells>
  <pageMargins left="1.4173228346456694" right="0.59055118110236227" top="0.19685039370078741" bottom="0.19685039370078741" header="0.51181102362204722" footer="0.51181102362204722"/>
  <pageSetup paperSize="9" scale="39" orientation="portrait" blackAndWhite="1" r:id="rId1"/>
  <headerFooter alignWithMargins="0">
    <oddFooter>&amp;R&amp;F /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7030A0"/>
    <pageSetUpPr fitToPage="1"/>
  </sheetPr>
  <dimension ref="A1:N113"/>
  <sheetViews>
    <sheetView topLeftCell="D81" zoomScale="90" zoomScaleNormal="90" workbookViewId="0">
      <selection activeCell="C80" sqref="C80"/>
    </sheetView>
  </sheetViews>
  <sheetFormatPr defaultRowHeight="21" x14ac:dyDescent="0.45"/>
  <cols>
    <col min="1" max="1" width="27.28515625" style="95" customWidth="1"/>
    <col min="2" max="3" width="17.7109375" style="95" customWidth="1"/>
    <col min="4" max="4" width="12.5703125" style="94" customWidth="1"/>
    <col min="5" max="5" width="11.85546875" style="95" customWidth="1"/>
    <col min="6" max="6" width="14.42578125" style="95" customWidth="1"/>
    <col min="7" max="7" width="16.140625" style="95" customWidth="1"/>
    <col min="8" max="8" width="21.5703125" style="97" customWidth="1"/>
    <col min="9" max="9" width="20.42578125" style="97" customWidth="1"/>
    <col min="10" max="16384" width="9.140625" style="95"/>
  </cols>
  <sheetData>
    <row r="1" spans="1:11" ht="31.5" x14ac:dyDescent="0.65">
      <c r="A1" s="116" t="s">
        <v>184</v>
      </c>
      <c r="B1" s="116"/>
      <c r="C1" s="116"/>
      <c r="D1" s="116"/>
      <c r="E1" s="116"/>
      <c r="F1" s="116"/>
      <c r="G1" s="116"/>
      <c r="H1" s="102" t="s">
        <v>50</v>
      </c>
      <c r="I1" s="115" t="s">
        <v>48</v>
      </c>
    </row>
    <row r="2" spans="1:11" ht="28.5" x14ac:dyDescent="0.45">
      <c r="A2" s="103" t="s">
        <v>51</v>
      </c>
      <c r="B2" s="96"/>
      <c r="C2" s="96"/>
      <c r="H2" s="1" t="s">
        <v>0</v>
      </c>
      <c r="I2" s="2" t="s">
        <v>1</v>
      </c>
    </row>
    <row r="3" spans="1:11" ht="26.25" x14ac:dyDescent="0.55000000000000004">
      <c r="A3" s="124" t="s">
        <v>52</v>
      </c>
      <c r="B3" s="124"/>
      <c r="C3" s="124"/>
      <c r="D3" s="124"/>
      <c r="E3" s="124"/>
      <c r="F3" s="124"/>
      <c r="G3" s="124"/>
      <c r="H3" s="124"/>
      <c r="I3" s="124"/>
    </row>
    <row r="4" spans="1:11" x14ac:dyDescent="0.45">
      <c r="A4" s="3" t="s">
        <v>2</v>
      </c>
      <c r="B4" s="4" t="s">
        <v>171</v>
      </c>
      <c r="C4" s="4"/>
      <c r="D4" s="4"/>
      <c r="E4" s="4"/>
      <c r="F4" s="4"/>
      <c r="G4" s="3" t="s">
        <v>3</v>
      </c>
      <c r="H4" s="5" t="s">
        <v>192</v>
      </c>
      <c r="I4" s="6"/>
    </row>
    <row r="5" spans="1:11" x14ac:dyDescent="0.45">
      <c r="A5" s="9" t="s">
        <v>99</v>
      </c>
      <c r="B5" s="10"/>
      <c r="C5" s="10"/>
      <c r="D5" s="10"/>
      <c r="E5" s="10"/>
      <c r="F5" s="11"/>
      <c r="G5" s="9" t="s">
        <v>4</v>
      </c>
      <c r="H5" s="10" t="s">
        <v>5</v>
      </c>
      <c r="I5" s="13"/>
    </row>
    <row r="6" spans="1:11" x14ac:dyDescent="0.45">
      <c r="A6" s="9" t="s">
        <v>6</v>
      </c>
      <c r="B6" s="111" t="s">
        <v>165</v>
      </c>
      <c r="C6" s="10"/>
      <c r="D6" s="8"/>
      <c r="E6" s="10"/>
      <c r="F6" s="14"/>
      <c r="G6" s="9" t="s">
        <v>7</v>
      </c>
      <c r="H6" s="10" t="s">
        <v>182</v>
      </c>
      <c r="I6" s="13"/>
    </row>
    <row r="7" spans="1:11" x14ac:dyDescent="0.45">
      <c r="A7" s="9" t="s">
        <v>8</v>
      </c>
      <c r="B7" s="10" t="s">
        <v>67</v>
      </c>
      <c r="C7" s="10"/>
      <c r="D7" s="15"/>
      <c r="E7" s="10"/>
      <c r="F7" s="14"/>
      <c r="G7" s="9" t="s">
        <v>9</v>
      </c>
      <c r="H7" s="10" t="s">
        <v>183</v>
      </c>
      <c r="I7" s="13"/>
    </row>
    <row r="8" spans="1:11" x14ac:dyDescent="0.45">
      <c r="A8" s="9" t="s">
        <v>10</v>
      </c>
      <c r="B8" s="16">
        <v>70</v>
      </c>
      <c r="C8" s="16"/>
      <c r="D8" s="15"/>
      <c r="E8" s="10"/>
      <c r="F8" s="14"/>
      <c r="G8" s="9" t="s">
        <v>193</v>
      </c>
      <c r="H8" s="114" t="s">
        <v>194</v>
      </c>
      <c r="I8" s="13"/>
    </row>
    <row r="9" spans="1:11" x14ac:dyDescent="0.45">
      <c r="A9" s="9" t="s">
        <v>11</v>
      </c>
      <c r="B9" s="90" t="s">
        <v>45</v>
      </c>
      <c r="C9" s="90"/>
      <c r="D9" s="10"/>
      <c r="E9" s="10"/>
      <c r="F9" s="14"/>
      <c r="G9" s="9" t="s">
        <v>12</v>
      </c>
      <c r="H9" s="10" t="s">
        <v>197</v>
      </c>
      <c r="I9" s="13"/>
    </row>
    <row r="10" spans="1:11" x14ac:dyDescent="0.45">
      <c r="A10" s="9" t="s">
        <v>13</v>
      </c>
      <c r="B10" s="17">
        <v>24</v>
      </c>
      <c r="C10" s="17"/>
      <c r="D10" s="10"/>
      <c r="E10" s="10"/>
      <c r="F10" s="14"/>
      <c r="G10" s="9" t="s">
        <v>14</v>
      </c>
      <c r="H10" s="11" t="s">
        <v>164</v>
      </c>
      <c r="I10" s="13"/>
    </row>
    <row r="11" spans="1:11" x14ac:dyDescent="0.45">
      <c r="A11" s="18" t="s">
        <v>15</v>
      </c>
      <c r="B11" s="98"/>
      <c r="C11" s="98"/>
      <c r="D11" s="19" t="s">
        <v>16</v>
      </c>
      <c r="E11" s="20"/>
      <c r="F11" s="21" t="s">
        <v>17</v>
      </c>
      <c r="G11" s="22" t="s">
        <v>18</v>
      </c>
      <c r="H11" s="23">
        <v>35</v>
      </c>
      <c r="I11" s="24" t="s">
        <v>19</v>
      </c>
    </row>
    <row r="12" spans="1:11" x14ac:dyDescent="0.45">
      <c r="A12" s="105" t="s">
        <v>20</v>
      </c>
      <c r="B12" s="110" t="s">
        <v>55</v>
      </c>
      <c r="C12" s="26" t="s">
        <v>24</v>
      </c>
      <c r="D12" s="25" t="s">
        <v>21</v>
      </c>
      <c r="E12" s="26" t="s">
        <v>22</v>
      </c>
      <c r="F12" s="27" t="s">
        <v>23</v>
      </c>
      <c r="G12" s="125" t="s">
        <v>25</v>
      </c>
      <c r="H12" s="126"/>
      <c r="I12" s="127"/>
    </row>
    <row r="13" spans="1:11" x14ac:dyDescent="0.45">
      <c r="A13" s="29"/>
      <c r="B13" s="30"/>
      <c r="C13" s="26" t="s">
        <v>28</v>
      </c>
      <c r="D13" s="25" t="s">
        <v>26</v>
      </c>
      <c r="E13" s="26" t="s">
        <v>27</v>
      </c>
      <c r="F13" s="27"/>
      <c r="G13" s="31" t="s">
        <v>29</v>
      </c>
      <c r="H13" s="28" t="s">
        <v>30</v>
      </c>
      <c r="I13" s="32" t="s">
        <v>31</v>
      </c>
    </row>
    <row r="14" spans="1:11" x14ac:dyDescent="0.45">
      <c r="A14" s="33" t="s">
        <v>32</v>
      </c>
      <c r="B14" s="34"/>
      <c r="C14" s="36"/>
      <c r="D14" s="35"/>
      <c r="E14" s="36"/>
      <c r="F14" s="37"/>
      <c r="G14" s="38"/>
      <c r="H14" s="37"/>
      <c r="I14" s="39"/>
    </row>
    <row r="15" spans="1:11" x14ac:dyDescent="0.45">
      <c r="A15" s="40" t="s">
        <v>113</v>
      </c>
      <c r="B15" s="92" t="s">
        <v>186</v>
      </c>
      <c r="C15" s="37">
        <v>41.125</v>
      </c>
      <c r="D15" s="35">
        <v>9.782</v>
      </c>
      <c r="E15" s="91">
        <v>32</v>
      </c>
      <c r="F15" s="35">
        <f>+D15/E15%*$B$10/1000</f>
        <v>0.73365000000000002</v>
      </c>
      <c r="G15" s="41">
        <f>F15*C15</f>
        <v>30.171356250000002</v>
      </c>
      <c r="H15" s="42">
        <f>G15/$H$11</f>
        <v>0.86203875000000008</v>
      </c>
      <c r="I15" s="43">
        <f>G15/$G$88</f>
        <v>0.12056778100864828</v>
      </c>
      <c r="J15" s="109"/>
      <c r="K15" s="109"/>
    </row>
    <row r="16" spans="1:11" x14ac:dyDescent="0.45">
      <c r="A16" s="40" t="s">
        <v>100</v>
      </c>
      <c r="B16" s="106" t="s">
        <v>92</v>
      </c>
      <c r="C16" s="37">
        <v>48.125</v>
      </c>
      <c r="D16" s="35">
        <v>9.49</v>
      </c>
      <c r="E16" s="91">
        <v>52</v>
      </c>
      <c r="F16" s="35">
        <f>+D16/E16%*$B$10/1000</f>
        <v>0.438</v>
      </c>
      <c r="G16" s="41">
        <f>F16*C16</f>
        <v>21.078749999999999</v>
      </c>
      <c r="H16" s="42">
        <f>G16/$H$11</f>
        <v>0.60224999999999995</v>
      </c>
      <c r="I16" s="43">
        <f>G16/$G$88</f>
        <v>8.4232809850437018E-2</v>
      </c>
      <c r="J16" s="109"/>
      <c r="K16" s="109"/>
    </row>
    <row r="17" spans="1:11" x14ac:dyDescent="0.45">
      <c r="A17" s="40" t="s">
        <v>139</v>
      </c>
      <c r="B17" s="106" t="s">
        <v>153</v>
      </c>
      <c r="C17" s="37">
        <v>40.14</v>
      </c>
      <c r="D17" s="35">
        <v>2.6542800000000004</v>
      </c>
      <c r="E17" s="91">
        <v>85</v>
      </c>
      <c r="F17" s="35">
        <f>+D17/E17%*$B$10/1000</f>
        <v>7.4944376470588256E-2</v>
      </c>
      <c r="G17" s="41">
        <f>F17*C17</f>
        <v>3.0082672715294128</v>
      </c>
      <c r="H17" s="42">
        <f>G17/$H$11</f>
        <v>8.5950493472268935E-2</v>
      </c>
      <c r="I17" s="43">
        <f>G17/$G$88</f>
        <v>1.2021339266419025E-2</v>
      </c>
      <c r="J17" s="109"/>
      <c r="K17" s="109"/>
    </row>
    <row r="18" spans="1:11" x14ac:dyDescent="0.45">
      <c r="A18" s="40" t="s">
        <v>81</v>
      </c>
      <c r="B18" s="106">
        <v>410703</v>
      </c>
      <c r="C18" s="37">
        <v>459.77803319999998</v>
      </c>
      <c r="D18" s="35">
        <v>5.8400000000000001E-2</v>
      </c>
      <c r="E18" s="91">
        <v>98</v>
      </c>
      <c r="F18" s="35">
        <f>+D18/E18%*$B$10/1000</f>
        <v>1.4302040816326531E-3</v>
      </c>
      <c r="G18" s="41">
        <f>F18*C18</f>
        <v>0.65757641972767344</v>
      </c>
      <c r="H18" s="42">
        <f>G18/$H$11</f>
        <v>1.8787897706504957E-2</v>
      </c>
      <c r="I18" s="43">
        <f>G18/$G$88</f>
        <v>2.627741660442497E-3</v>
      </c>
      <c r="J18" s="109"/>
      <c r="K18" s="109"/>
    </row>
    <row r="19" spans="1:11" x14ac:dyDescent="0.45">
      <c r="A19" s="40" t="s">
        <v>117</v>
      </c>
      <c r="B19" s="106"/>
      <c r="C19" s="37"/>
      <c r="D19" s="35"/>
      <c r="E19" s="91"/>
      <c r="F19" s="35"/>
      <c r="G19" s="41"/>
      <c r="H19" s="42"/>
      <c r="I19" s="43"/>
      <c r="J19" s="109"/>
      <c r="K19" s="109"/>
    </row>
    <row r="20" spans="1:11" x14ac:dyDescent="0.45">
      <c r="A20" s="107" t="s">
        <v>61</v>
      </c>
      <c r="B20" s="106" t="s">
        <v>87</v>
      </c>
      <c r="C20" s="37">
        <v>20</v>
      </c>
      <c r="D20" s="35">
        <v>0.36499999999999999</v>
      </c>
      <c r="E20" s="91">
        <v>90</v>
      </c>
      <c r="F20" s="35">
        <f>+D20/E20%*$B$10/1000</f>
        <v>9.7333333333333334E-3</v>
      </c>
      <c r="G20" s="41">
        <f>F20*C20</f>
        <v>0.19466666666666665</v>
      </c>
      <c r="H20" s="42">
        <f>G20/$H$11</f>
        <v>5.5619047619047618E-3</v>
      </c>
      <c r="I20" s="43">
        <f>G20/$G$88</f>
        <v>7.7790762343837936E-4</v>
      </c>
      <c r="J20" s="109"/>
      <c r="K20" s="109"/>
    </row>
    <row r="21" spans="1:11" x14ac:dyDescent="0.45">
      <c r="A21" s="107" t="s">
        <v>71</v>
      </c>
      <c r="B21" s="106" t="s">
        <v>120</v>
      </c>
      <c r="C21" s="37">
        <v>20</v>
      </c>
      <c r="D21" s="35">
        <v>0.36499999999999999</v>
      </c>
      <c r="E21" s="91">
        <v>90</v>
      </c>
      <c r="F21" s="35">
        <f>+D21/E21%*$B$10/1000</f>
        <v>9.7333333333333334E-3</v>
      </c>
      <c r="G21" s="41">
        <f>F21*C21</f>
        <v>0.19466666666666665</v>
      </c>
      <c r="H21" s="42">
        <f>G21/$H$11</f>
        <v>5.5619047619047618E-3</v>
      </c>
      <c r="I21" s="43">
        <f>G21/$G$88</f>
        <v>7.7790762343837936E-4</v>
      </c>
      <c r="J21" s="109"/>
      <c r="K21" s="109"/>
    </row>
    <row r="22" spans="1:11" x14ac:dyDescent="0.45">
      <c r="A22" s="107" t="s">
        <v>62</v>
      </c>
      <c r="B22" s="106" t="s">
        <v>121</v>
      </c>
      <c r="C22" s="37">
        <v>46.067600000000006</v>
      </c>
      <c r="D22" s="35">
        <v>3.3003299999999993</v>
      </c>
      <c r="E22" s="91">
        <v>90</v>
      </c>
      <c r="F22" s="35">
        <f>+D22/E22%*$B$10/1000</f>
        <v>8.8008799999999984E-2</v>
      </c>
      <c r="G22" s="41">
        <f>F22*C22</f>
        <v>4.0543541948800002</v>
      </c>
      <c r="H22" s="42">
        <f>G22/$H$11</f>
        <v>0.11583869128228572</v>
      </c>
      <c r="I22" s="43">
        <f>G22/$G$88</f>
        <v>1.6201608063269819E-2</v>
      </c>
      <c r="J22" s="109"/>
      <c r="K22" s="109"/>
    </row>
    <row r="23" spans="1:11" x14ac:dyDescent="0.45">
      <c r="A23" s="107" t="s">
        <v>73</v>
      </c>
      <c r="B23" s="106" t="s">
        <v>88</v>
      </c>
      <c r="C23" s="37">
        <v>25</v>
      </c>
      <c r="D23" s="35">
        <v>3.1389999999999998</v>
      </c>
      <c r="E23" s="91">
        <v>90</v>
      </c>
      <c r="F23" s="35">
        <f>+D23/E23%*$B$10/1000</f>
        <v>8.3706666666666665E-2</v>
      </c>
      <c r="G23" s="41">
        <f>F23*C23</f>
        <v>2.0926666666666667</v>
      </c>
      <c r="H23" s="42">
        <f>G23/$H$11</f>
        <v>5.9790476190476192E-2</v>
      </c>
      <c r="I23" s="43">
        <f>G23/$G$88</f>
        <v>8.3625069519625787E-3</v>
      </c>
      <c r="J23" s="109"/>
      <c r="K23" s="109"/>
    </row>
    <row r="24" spans="1:11" x14ac:dyDescent="0.45">
      <c r="A24" s="107"/>
      <c r="B24" s="106"/>
      <c r="C24" s="37"/>
      <c r="D24" s="35"/>
      <c r="E24" s="91"/>
      <c r="F24" s="35"/>
      <c r="G24" s="41"/>
      <c r="H24" s="42"/>
      <c r="I24" s="43"/>
      <c r="J24" s="109"/>
      <c r="K24" s="109"/>
    </row>
    <row r="25" spans="1:11" x14ac:dyDescent="0.45">
      <c r="A25" s="40"/>
      <c r="B25" s="92"/>
      <c r="C25" s="37"/>
      <c r="D25" s="35"/>
      <c r="E25" s="91"/>
      <c r="F25" s="35"/>
      <c r="G25" s="41"/>
      <c r="H25" s="42"/>
      <c r="I25" s="43"/>
      <c r="J25" s="109"/>
      <c r="K25" s="109"/>
    </row>
    <row r="26" spans="1:11" x14ac:dyDescent="0.45">
      <c r="A26" s="40"/>
      <c r="B26" s="92"/>
      <c r="C26" s="37"/>
      <c r="D26" s="35"/>
      <c r="E26" s="91"/>
      <c r="F26" s="35"/>
      <c r="G26" s="41"/>
      <c r="H26" s="42"/>
      <c r="I26" s="43"/>
      <c r="J26" s="109"/>
      <c r="K26" s="109"/>
    </row>
    <row r="27" spans="1:11" x14ac:dyDescent="0.45">
      <c r="A27" s="40"/>
      <c r="B27" s="92"/>
      <c r="C27" s="37"/>
      <c r="D27" s="35"/>
      <c r="E27" s="91"/>
      <c r="F27" s="35"/>
      <c r="G27" s="41"/>
      <c r="H27" s="42"/>
      <c r="I27" s="43"/>
      <c r="J27" s="109"/>
      <c r="K27" s="109"/>
    </row>
    <row r="28" spans="1:11" x14ac:dyDescent="0.45">
      <c r="A28" s="40"/>
      <c r="B28" s="92"/>
      <c r="C28" s="37"/>
      <c r="D28" s="35"/>
      <c r="E28" s="91"/>
      <c r="F28" s="35"/>
      <c r="G28" s="41"/>
      <c r="H28" s="42"/>
      <c r="I28" s="43"/>
      <c r="J28" s="109"/>
      <c r="K28" s="109"/>
    </row>
    <row r="29" spans="1:11" x14ac:dyDescent="0.45">
      <c r="A29" s="40"/>
      <c r="B29" s="92"/>
      <c r="C29" s="37"/>
      <c r="D29" s="35"/>
      <c r="E29" s="91"/>
      <c r="F29" s="35"/>
      <c r="G29" s="41"/>
      <c r="H29" s="42"/>
      <c r="I29" s="43"/>
      <c r="J29" s="109"/>
      <c r="K29" s="109"/>
    </row>
    <row r="30" spans="1:11" ht="21.75" thickBot="1" x14ac:dyDescent="0.5">
      <c r="A30" s="40"/>
      <c r="B30" s="92"/>
      <c r="C30" s="37"/>
      <c r="D30" s="35"/>
      <c r="E30" s="91"/>
      <c r="F30" s="35"/>
      <c r="G30" s="41"/>
      <c r="H30" s="42"/>
      <c r="I30" s="43"/>
      <c r="J30" s="109"/>
      <c r="K30" s="109"/>
    </row>
    <row r="31" spans="1:11" ht="22.5" thickTop="1" thickBot="1" x14ac:dyDescent="0.5">
      <c r="A31" s="128" t="s">
        <v>33</v>
      </c>
      <c r="B31" s="129"/>
      <c r="C31" s="129"/>
      <c r="D31" s="129"/>
      <c r="E31" s="129"/>
      <c r="F31" s="129"/>
      <c r="G31" s="44">
        <f>SUM(G15:G30)</f>
        <v>61.452304136137094</v>
      </c>
      <c r="H31" s="45">
        <f>SUM(H15:H30)</f>
        <v>1.7557801181753454</v>
      </c>
      <c r="I31" s="46">
        <f>G31/$G$88</f>
        <v>0.245569602048056</v>
      </c>
      <c r="J31" s="109"/>
      <c r="K31" s="109"/>
    </row>
    <row r="32" spans="1:11" ht="21.75" thickTop="1" x14ac:dyDescent="0.45">
      <c r="A32" s="22" t="s">
        <v>34</v>
      </c>
      <c r="B32" s="47"/>
      <c r="C32" s="47"/>
      <c r="D32" s="48"/>
      <c r="E32" s="49"/>
      <c r="F32" s="50"/>
      <c r="G32" s="51"/>
      <c r="H32" s="52"/>
      <c r="I32" s="53"/>
      <c r="J32" s="109"/>
      <c r="K32" s="109"/>
    </row>
    <row r="33" spans="1:11" x14ac:dyDescent="0.45">
      <c r="A33" s="99" t="s">
        <v>118</v>
      </c>
      <c r="B33" s="93"/>
      <c r="C33" s="93"/>
      <c r="D33" s="35"/>
      <c r="E33" s="91"/>
      <c r="F33" s="35"/>
      <c r="G33" s="41"/>
      <c r="H33" s="42"/>
      <c r="I33" s="43"/>
      <c r="J33" s="109"/>
      <c r="K33" s="109"/>
    </row>
    <row r="34" spans="1:11" x14ac:dyDescent="0.45">
      <c r="A34" s="108" t="s">
        <v>65</v>
      </c>
      <c r="B34" s="106">
        <v>411007</v>
      </c>
      <c r="C34" s="37">
        <v>46.13</v>
      </c>
      <c r="D34" s="35">
        <v>0.15862741372586275</v>
      </c>
      <c r="E34" s="100">
        <v>90</v>
      </c>
      <c r="F34" s="35">
        <f t="shared" ref="F34:F44" si="0">+D34/E34%*$B$10/1000</f>
        <v>4.2300643660230066E-3</v>
      </c>
      <c r="G34" s="41">
        <f t="shared" ref="G34:G44" si="1">(F34*C34)</f>
        <v>0.19513286920464129</v>
      </c>
      <c r="H34" s="42">
        <f t="shared" ref="H34:H44" si="2">G34/$H$11</f>
        <v>5.5752248344183228E-3</v>
      </c>
      <c r="I34" s="43">
        <f t="shared" ref="I34:I44" si="3">G34/$G$88</f>
        <v>7.797706157758286E-4</v>
      </c>
      <c r="J34" s="109"/>
      <c r="K34" s="109"/>
    </row>
    <row r="35" spans="1:11" x14ac:dyDescent="0.45">
      <c r="A35" s="107" t="s">
        <v>72</v>
      </c>
      <c r="B35" s="106">
        <v>415215</v>
      </c>
      <c r="C35" s="37">
        <v>185.76</v>
      </c>
      <c r="D35" s="35">
        <v>0.36499635003649966</v>
      </c>
      <c r="E35" s="100">
        <v>90</v>
      </c>
      <c r="F35" s="35">
        <f t="shared" si="0"/>
        <v>9.7332360009733249E-3</v>
      </c>
      <c r="G35" s="41">
        <f t="shared" si="1"/>
        <v>1.8080459195408047</v>
      </c>
      <c r="H35" s="42">
        <f t="shared" si="2"/>
        <v>5.165845484402299E-2</v>
      </c>
      <c r="I35" s="43">
        <f t="shared" si="3"/>
        <v>7.2251337551581165E-3</v>
      </c>
      <c r="J35" s="109"/>
      <c r="K35" s="109"/>
    </row>
    <row r="36" spans="1:11" x14ac:dyDescent="0.45">
      <c r="A36" s="107" t="s">
        <v>185</v>
      </c>
      <c r="B36" s="106">
        <v>410230</v>
      </c>
      <c r="C36" s="37">
        <v>266.60000000000002</v>
      </c>
      <c r="D36" s="35">
        <v>0.94899051009489943</v>
      </c>
      <c r="E36" s="100">
        <v>90</v>
      </c>
      <c r="F36" s="35">
        <f t="shared" si="0"/>
        <v>2.5306413602530647E-2</v>
      </c>
      <c r="G36" s="41">
        <f t="shared" si="1"/>
        <v>6.7466898664346706</v>
      </c>
      <c r="H36" s="42">
        <f t="shared" si="2"/>
        <v>0.19276256761241917</v>
      </c>
      <c r="I36" s="43">
        <f t="shared" si="3"/>
        <v>2.6960452808599274E-2</v>
      </c>
      <c r="J36" s="109"/>
      <c r="K36" s="109"/>
    </row>
    <row r="37" spans="1:11" x14ac:dyDescent="0.45">
      <c r="A37" s="107" t="s">
        <v>58</v>
      </c>
      <c r="B37" s="106">
        <v>413024</v>
      </c>
      <c r="C37" s="37">
        <v>23.871739130434783</v>
      </c>
      <c r="D37" s="35">
        <v>0.4750792492075081</v>
      </c>
      <c r="E37" s="100">
        <v>90</v>
      </c>
      <c r="F37" s="35">
        <f t="shared" si="0"/>
        <v>1.2668779978866881E-2</v>
      </c>
      <c r="G37" s="41">
        <f t="shared" si="1"/>
        <v>0.30242581075638525</v>
      </c>
      <c r="H37" s="42">
        <f t="shared" si="2"/>
        <v>8.6407374501824355E-3</v>
      </c>
      <c r="I37" s="43">
        <f t="shared" si="3"/>
        <v>1.2085240259174215E-3</v>
      </c>
      <c r="J37" s="109"/>
      <c r="K37" s="109"/>
    </row>
    <row r="38" spans="1:11" x14ac:dyDescent="0.45">
      <c r="A38" s="107" t="s">
        <v>75</v>
      </c>
      <c r="B38" s="106">
        <v>410108</v>
      </c>
      <c r="C38" s="37">
        <v>41</v>
      </c>
      <c r="D38" s="35">
        <v>8.7234127658723459E-2</v>
      </c>
      <c r="E38" s="100">
        <v>90</v>
      </c>
      <c r="F38" s="35">
        <f t="shared" si="0"/>
        <v>2.3262434042326261E-3</v>
      </c>
      <c r="G38" s="41">
        <f t="shared" si="1"/>
        <v>9.5375979573537675E-2</v>
      </c>
      <c r="H38" s="42">
        <f t="shared" si="2"/>
        <v>2.7250279878153622E-3</v>
      </c>
      <c r="I38" s="43">
        <f t="shared" si="3"/>
        <v>3.8113202878334648E-4</v>
      </c>
      <c r="J38" s="109"/>
      <c r="K38" s="109"/>
    </row>
    <row r="39" spans="1:11" x14ac:dyDescent="0.45">
      <c r="A39" s="107" t="s">
        <v>178</v>
      </c>
      <c r="B39" s="106">
        <v>416078</v>
      </c>
      <c r="C39" s="37">
        <v>418</v>
      </c>
      <c r="D39" s="35">
        <v>4.3799562004379962E-2</v>
      </c>
      <c r="E39" s="100">
        <v>90</v>
      </c>
      <c r="F39" s="35">
        <f t="shared" si="0"/>
        <v>1.1679883201167992E-3</v>
      </c>
      <c r="G39" s="41">
        <f t="shared" si="1"/>
        <v>0.48821911780882205</v>
      </c>
      <c r="H39" s="42">
        <f t="shared" si="2"/>
        <v>1.394911765168063E-2</v>
      </c>
      <c r="I39" s="43">
        <f t="shared" si="3"/>
        <v>1.9509728098553575E-3</v>
      </c>
      <c r="J39" s="109"/>
      <c r="K39" s="109"/>
    </row>
    <row r="40" spans="1:11" x14ac:dyDescent="0.45">
      <c r="A40" s="107" t="s">
        <v>82</v>
      </c>
      <c r="B40" s="106">
        <v>416063</v>
      </c>
      <c r="C40" s="37">
        <v>286.572</v>
      </c>
      <c r="D40" s="35">
        <v>4.3799562004379962E-2</v>
      </c>
      <c r="E40" s="100">
        <v>90</v>
      </c>
      <c r="F40" s="35">
        <f t="shared" si="0"/>
        <v>1.1679883201167992E-3</v>
      </c>
      <c r="G40" s="41">
        <f t="shared" si="1"/>
        <v>0.3347127488725114</v>
      </c>
      <c r="H40" s="42">
        <f t="shared" si="2"/>
        <v>9.5632213963574679E-3</v>
      </c>
      <c r="I40" s="43">
        <f t="shared" si="3"/>
        <v>1.3375458853250469E-3</v>
      </c>
      <c r="J40" s="109"/>
      <c r="K40" s="109"/>
    </row>
    <row r="41" spans="1:11" x14ac:dyDescent="0.45">
      <c r="A41" s="107" t="s">
        <v>70</v>
      </c>
      <c r="B41" s="106">
        <v>410056</v>
      </c>
      <c r="C41" s="37">
        <v>145.27500000000001</v>
      </c>
      <c r="D41" s="35">
        <v>3.6499635003649986E-2</v>
      </c>
      <c r="E41" s="100">
        <v>90</v>
      </c>
      <c r="F41" s="35">
        <f t="shared" si="0"/>
        <v>9.7332360009733283E-4</v>
      </c>
      <c r="G41" s="41">
        <f t="shared" si="1"/>
        <v>0.14139958600414004</v>
      </c>
      <c r="H41" s="42">
        <f t="shared" si="2"/>
        <v>4.0399881715468587E-3</v>
      </c>
      <c r="I41" s="43">
        <f t="shared" si="3"/>
        <v>5.6504699950505808E-4</v>
      </c>
      <c r="J41" s="109"/>
      <c r="K41" s="109"/>
    </row>
    <row r="42" spans="1:11" x14ac:dyDescent="0.45">
      <c r="A42" s="107" t="s">
        <v>157</v>
      </c>
      <c r="B42" s="106">
        <v>410349</v>
      </c>
      <c r="C42" s="37">
        <v>1225.5265999999999</v>
      </c>
      <c r="D42" s="35">
        <v>1.0249097509024916E-2</v>
      </c>
      <c r="E42" s="100">
        <v>90</v>
      </c>
      <c r="F42" s="35">
        <f t="shared" si="0"/>
        <v>2.733092669073311E-4</v>
      </c>
      <c r="G42" s="41">
        <f t="shared" si="1"/>
        <v>0.33494777662143399</v>
      </c>
      <c r="H42" s="42">
        <f t="shared" si="2"/>
        <v>9.5699364748981133E-3</v>
      </c>
      <c r="I42" s="43">
        <f t="shared" si="3"/>
        <v>1.3384850799017921E-3</v>
      </c>
      <c r="J42" s="109"/>
      <c r="K42" s="109"/>
    </row>
    <row r="43" spans="1:11" x14ac:dyDescent="0.45">
      <c r="A43" s="107" t="s">
        <v>97</v>
      </c>
      <c r="B43" s="106">
        <v>410087</v>
      </c>
      <c r="C43" s="37">
        <v>360</v>
      </c>
      <c r="D43" s="35">
        <v>3.649963500364997E-4</v>
      </c>
      <c r="E43" s="100">
        <v>90</v>
      </c>
      <c r="F43" s="35">
        <f t="shared" si="0"/>
        <v>9.7332360009733243E-6</v>
      </c>
      <c r="G43" s="41">
        <f t="shared" si="1"/>
        <v>3.5039649603503969E-3</v>
      </c>
      <c r="H43" s="42">
        <f t="shared" si="2"/>
        <v>1.0011328458143991E-4</v>
      </c>
      <c r="I43" s="43">
        <f t="shared" si="3"/>
        <v>1.4002197199918832E-5</v>
      </c>
      <c r="J43" s="109"/>
      <c r="K43" s="109"/>
    </row>
    <row r="44" spans="1:11" x14ac:dyDescent="0.45">
      <c r="A44" s="107" t="s">
        <v>63</v>
      </c>
      <c r="B44" s="106"/>
      <c r="C44" s="37">
        <v>2.5000000000000001E-2</v>
      </c>
      <c r="D44" s="35">
        <v>0.51610118898811053</v>
      </c>
      <c r="E44" s="100">
        <v>90</v>
      </c>
      <c r="F44" s="35">
        <f t="shared" si="0"/>
        <v>1.3762698373016281E-2</v>
      </c>
      <c r="G44" s="41">
        <f t="shared" si="1"/>
        <v>3.4406745932540707E-4</v>
      </c>
      <c r="H44" s="42">
        <f t="shared" si="2"/>
        <v>9.8304988378687738E-6</v>
      </c>
      <c r="I44" s="43">
        <f t="shared" si="3"/>
        <v>1.3749282512995308E-6</v>
      </c>
      <c r="J44" s="109"/>
      <c r="K44" s="109"/>
    </row>
    <row r="45" spans="1:11" x14ac:dyDescent="0.45">
      <c r="A45" s="99" t="s">
        <v>112</v>
      </c>
      <c r="B45" s="93"/>
      <c r="C45" s="93"/>
      <c r="D45" s="35"/>
      <c r="E45" s="91"/>
      <c r="F45" s="35"/>
      <c r="G45" s="41"/>
      <c r="H45" s="42"/>
      <c r="I45" s="43"/>
      <c r="J45" s="109"/>
      <c r="K45" s="109"/>
    </row>
    <row r="46" spans="1:11" x14ac:dyDescent="0.45">
      <c r="A46" s="108" t="s">
        <v>83</v>
      </c>
      <c r="B46" s="106">
        <v>410046</v>
      </c>
      <c r="C46" s="37">
        <v>146.51</v>
      </c>
      <c r="D46" s="35">
        <v>2.4820000000000002E-2</v>
      </c>
      <c r="E46" s="100">
        <v>98</v>
      </c>
      <c r="F46" s="35">
        <f>+D46/E46%*$B$10/1000</f>
        <v>6.0783673469387751E-4</v>
      </c>
      <c r="G46" s="41">
        <f>(F46*C46)</f>
        <v>8.9054159999999993E-2</v>
      </c>
      <c r="H46" s="42">
        <f>G46/$H$11</f>
        <v>2.5444045714285712E-3</v>
      </c>
      <c r="I46" s="43">
        <f>G46/$G$88</f>
        <v>3.5586940049435538E-4</v>
      </c>
      <c r="J46" s="109"/>
      <c r="K46" s="109"/>
    </row>
    <row r="47" spans="1:11" x14ac:dyDescent="0.45">
      <c r="A47" s="107" t="s">
        <v>84</v>
      </c>
      <c r="B47" s="106">
        <v>410108</v>
      </c>
      <c r="C47" s="37">
        <v>41</v>
      </c>
      <c r="D47" s="35">
        <v>0.219</v>
      </c>
      <c r="E47" s="100">
        <v>98</v>
      </c>
      <c r="F47" s="35">
        <f>+D47/E47%*$B$10/1000</f>
        <v>5.3632653061224493E-3</v>
      </c>
      <c r="G47" s="41">
        <f>(F47*C47)</f>
        <v>0.21989387755102041</v>
      </c>
      <c r="H47" s="42">
        <f>G47/$H$11</f>
        <v>6.28268221574344E-3</v>
      </c>
      <c r="I47" s="43">
        <f>G47/$G$88</f>
        <v>8.7871810116967963E-4</v>
      </c>
      <c r="J47" s="109"/>
      <c r="K47" s="109"/>
    </row>
    <row r="48" spans="1:11" x14ac:dyDescent="0.45">
      <c r="A48" s="108" t="s">
        <v>154</v>
      </c>
      <c r="B48" s="106">
        <v>410228</v>
      </c>
      <c r="C48" s="37">
        <v>21.950155500000001</v>
      </c>
      <c r="D48" s="35">
        <v>0.16425000000000001</v>
      </c>
      <c r="E48" s="100">
        <v>98</v>
      </c>
      <c r="F48" s="35">
        <f>+D48/E48%*$B$10/1000</f>
        <v>4.022448979591837E-3</v>
      </c>
      <c r="G48" s="41">
        <f>(F48*C48)</f>
        <v>8.8293380592857157E-2</v>
      </c>
      <c r="H48" s="42">
        <f>G48/$H$11</f>
        <v>2.5226680169387759E-3</v>
      </c>
      <c r="I48" s="43">
        <f>G48/$G$88</f>
        <v>3.5282924929279027E-4</v>
      </c>
      <c r="J48" s="109"/>
      <c r="K48" s="109"/>
    </row>
    <row r="49" spans="1:11" x14ac:dyDescent="0.45">
      <c r="A49" s="107" t="s">
        <v>65</v>
      </c>
      <c r="B49" s="106">
        <v>411007</v>
      </c>
      <c r="C49" s="37">
        <v>46.13</v>
      </c>
      <c r="D49" s="35">
        <v>1.9710000000000003</v>
      </c>
      <c r="E49" s="100">
        <v>98</v>
      </c>
      <c r="F49" s="35">
        <f>+D49/E49%*$B$10/1000</f>
        <v>4.8269387755102054E-2</v>
      </c>
      <c r="G49" s="41">
        <f>(F49*C49)</f>
        <v>2.2266668571428578</v>
      </c>
      <c r="H49" s="42">
        <f>G49/$H$11</f>
        <v>6.3619053061224506E-2</v>
      </c>
      <c r="I49" s="43">
        <f>G49/$G$88</f>
        <v>8.8979852210394148E-3</v>
      </c>
      <c r="J49" s="109"/>
      <c r="K49" s="109"/>
    </row>
    <row r="50" spans="1:11" x14ac:dyDescent="0.45">
      <c r="A50" s="99" t="s">
        <v>109</v>
      </c>
      <c r="B50" s="106"/>
      <c r="C50" s="37"/>
      <c r="D50" s="35"/>
      <c r="E50" s="100"/>
      <c r="F50" s="35"/>
      <c r="G50" s="41"/>
      <c r="H50" s="42"/>
      <c r="I50" s="43"/>
      <c r="J50" s="109"/>
      <c r="K50" s="109"/>
    </row>
    <row r="51" spans="1:11" x14ac:dyDescent="0.45">
      <c r="A51" s="107" t="s">
        <v>58</v>
      </c>
      <c r="B51" s="106">
        <v>413024</v>
      </c>
      <c r="C51" s="37">
        <v>23.871739130434783</v>
      </c>
      <c r="D51" s="35">
        <v>1.6592899999999999</v>
      </c>
      <c r="E51" s="100">
        <v>98</v>
      </c>
      <c r="F51" s="35">
        <f t="shared" ref="F51:F57" si="4">+D51/E51%*$B$10/1000</f>
        <v>4.0635673469387755E-2</v>
      </c>
      <c r="G51" s="41">
        <f t="shared" ref="G51:G57" si="5">(F51*C51)</f>
        <v>0.97004419645075424</v>
      </c>
      <c r="H51" s="42">
        <f t="shared" ref="H51:H57" si="6">G51/$H$11</f>
        <v>2.7715548470021549E-2</v>
      </c>
      <c r="I51" s="43">
        <f t="shared" ref="I51:I60" si="7">G51/$G$88</f>
        <v>3.8763943946465685E-3</v>
      </c>
      <c r="J51" s="109"/>
      <c r="K51" s="109"/>
    </row>
    <row r="52" spans="1:11" x14ac:dyDescent="0.45">
      <c r="A52" s="107" t="s">
        <v>78</v>
      </c>
      <c r="B52" s="106">
        <v>410232</v>
      </c>
      <c r="C52" s="37">
        <v>45</v>
      </c>
      <c r="D52" s="35">
        <v>7.2999999999999995E-2</v>
      </c>
      <c r="E52" s="100">
        <v>98</v>
      </c>
      <c r="F52" s="35">
        <f t="shared" si="4"/>
        <v>1.7877551020408159E-3</v>
      </c>
      <c r="G52" s="41">
        <f t="shared" si="5"/>
        <v>8.0448979591836722E-2</v>
      </c>
      <c r="H52" s="42">
        <f t="shared" si="6"/>
        <v>2.298542274052478E-3</v>
      </c>
      <c r="I52" s="43">
        <f t="shared" si="7"/>
        <v>3.2148223213524857E-4</v>
      </c>
      <c r="J52" s="109"/>
      <c r="K52" s="109"/>
    </row>
    <row r="53" spans="1:11" x14ac:dyDescent="0.45">
      <c r="A53" s="107" t="s">
        <v>69</v>
      </c>
      <c r="B53" s="106">
        <v>410119</v>
      </c>
      <c r="C53" s="37">
        <v>490</v>
      </c>
      <c r="D53" s="35">
        <v>0.14964999999999998</v>
      </c>
      <c r="E53" s="100">
        <v>98</v>
      </c>
      <c r="F53" s="35">
        <f t="shared" si="4"/>
        <v>3.6648979591836729E-3</v>
      </c>
      <c r="G53" s="41">
        <f t="shared" si="5"/>
        <v>1.7957999999999996</v>
      </c>
      <c r="H53" s="42">
        <f t="shared" si="6"/>
        <v>5.1308571428571419E-2</v>
      </c>
      <c r="I53" s="43">
        <f t="shared" si="7"/>
        <v>7.1761978262190485E-3</v>
      </c>
      <c r="J53" s="109"/>
      <c r="K53" s="109"/>
    </row>
    <row r="54" spans="1:11" x14ac:dyDescent="0.45">
      <c r="A54" s="107" t="s">
        <v>76</v>
      </c>
      <c r="B54" s="106">
        <v>410139</v>
      </c>
      <c r="C54" s="37">
        <v>96.26</v>
      </c>
      <c r="D54" s="35">
        <v>4.7449999999999999E-2</v>
      </c>
      <c r="E54" s="100">
        <v>98</v>
      </c>
      <c r="F54" s="35">
        <f t="shared" si="4"/>
        <v>1.1620408163265305E-3</v>
      </c>
      <c r="G54" s="41">
        <f t="shared" si="5"/>
        <v>0.11185804897959183</v>
      </c>
      <c r="H54" s="42">
        <f t="shared" si="6"/>
        <v>3.1959442565597665E-3</v>
      </c>
      <c r="I54" s="43">
        <f t="shared" si="7"/>
        <v>4.4699603961045263E-4</v>
      </c>
      <c r="J54" s="109"/>
      <c r="K54" s="109"/>
    </row>
    <row r="55" spans="1:11" x14ac:dyDescent="0.45">
      <c r="A55" s="107" t="s">
        <v>133</v>
      </c>
      <c r="B55" s="106">
        <v>410020</v>
      </c>
      <c r="C55" s="37">
        <v>60</v>
      </c>
      <c r="D55" s="35">
        <v>4.7449999999999999E-2</v>
      </c>
      <c r="E55" s="100">
        <v>98</v>
      </c>
      <c r="F55" s="35">
        <f t="shared" si="4"/>
        <v>1.1620408163265305E-3</v>
      </c>
      <c r="G55" s="41">
        <f t="shared" si="5"/>
        <v>6.9722448979591831E-2</v>
      </c>
      <c r="H55" s="42">
        <f t="shared" si="6"/>
        <v>1.9920699708454808E-3</v>
      </c>
      <c r="I55" s="43">
        <f t="shared" si="7"/>
        <v>2.7861793451721545E-4</v>
      </c>
      <c r="J55" s="109"/>
      <c r="K55" s="109"/>
    </row>
    <row r="56" spans="1:11" x14ac:dyDescent="0.45">
      <c r="A56" s="107" t="s">
        <v>140</v>
      </c>
      <c r="B56" s="106">
        <v>416028</v>
      </c>
      <c r="C56" s="37">
        <v>1235</v>
      </c>
      <c r="D56" s="35">
        <v>1.6789999999999999E-2</v>
      </c>
      <c r="E56" s="100">
        <v>98</v>
      </c>
      <c r="F56" s="35">
        <f t="shared" si="4"/>
        <v>4.111836734693877E-4</v>
      </c>
      <c r="G56" s="41">
        <f t="shared" si="5"/>
        <v>0.50781183673469377</v>
      </c>
      <c r="H56" s="42">
        <f t="shared" si="6"/>
        <v>1.450890962099125E-2</v>
      </c>
      <c r="I56" s="43">
        <f t="shared" si="7"/>
        <v>2.0292672897337188E-3</v>
      </c>
      <c r="J56" s="109"/>
      <c r="K56" s="109"/>
    </row>
    <row r="57" spans="1:11" x14ac:dyDescent="0.45">
      <c r="A57" s="107" t="s">
        <v>97</v>
      </c>
      <c r="B57" s="106">
        <v>410087</v>
      </c>
      <c r="C57" s="37">
        <v>360</v>
      </c>
      <c r="D57" s="35">
        <v>7.3000000000000007E-4</v>
      </c>
      <c r="E57" s="100">
        <v>98</v>
      </c>
      <c r="F57" s="35">
        <f t="shared" si="4"/>
        <v>1.7877551020408167E-5</v>
      </c>
      <c r="G57" s="41">
        <f t="shared" si="5"/>
        <v>6.4359183673469399E-3</v>
      </c>
      <c r="H57" s="42">
        <f t="shared" si="6"/>
        <v>1.8388338192419827E-4</v>
      </c>
      <c r="I57" s="43">
        <f t="shared" si="7"/>
        <v>2.5718578570819895E-5</v>
      </c>
      <c r="J57" s="109"/>
      <c r="K57" s="109"/>
    </row>
    <row r="58" spans="1:11" x14ac:dyDescent="0.45">
      <c r="A58" s="107" t="s">
        <v>125</v>
      </c>
      <c r="B58" s="106">
        <v>410527</v>
      </c>
      <c r="C58" s="37">
        <v>158</v>
      </c>
      <c r="D58" s="35">
        <v>7.3000000000000001E-3</v>
      </c>
      <c r="E58" s="100">
        <v>98</v>
      </c>
      <c r="F58" s="35">
        <f>+D58/E58%*$B$10/1000</f>
        <v>1.7877551020408164E-4</v>
      </c>
      <c r="G58" s="41">
        <f>(F58*C58)</f>
        <v>2.8246530612244899E-2</v>
      </c>
      <c r="H58" s="42">
        <f>G58/$H$11</f>
        <v>8.0704373177842574E-4</v>
      </c>
      <c r="I58" s="43">
        <f t="shared" si="7"/>
        <v>1.1287598372748731E-4</v>
      </c>
      <c r="J58" s="109"/>
      <c r="K58" s="109"/>
    </row>
    <row r="59" spans="1:11" x14ac:dyDescent="0.45">
      <c r="A59" s="107" t="s">
        <v>119</v>
      </c>
      <c r="B59" s="106">
        <v>412012</v>
      </c>
      <c r="C59" s="37">
        <v>102</v>
      </c>
      <c r="D59" s="35">
        <v>0.73</v>
      </c>
      <c r="E59" s="100">
        <v>98</v>
      </c>
      <c r="F59" s="35">
        <f>+D59/E59%*$B$10/1000</f>
        <v>1.7877551020408163E-2</v>
      </c>
      <c r="G59" s="41">
        <f>(F59*C59)</f>
        <v>1.8235102040816327</v>
      </c>
      <c r="H59" s="42">
        <f>G59/$H$11</f>
        <v>5.2100291545189505E-2</v>
      </c>
      <c r="I59" s="43">
        <f t="shared" si="7"/>
        <v>7.2869305950656353E-3</v>
      </c>
      <c r="J59" s="109"/>
      <c r="K59" s="109"/>
    </row>
    <row r="60" spans="1:11" ht="21.75" customHeight="1" x14ac:dyDescent="0.45">
      <c r="A60" s="107" t="s">
        <v>56</v>
      </c>
      <c r="B60" s="106"/>
      <c r="C60" s="37">
        <v>2.5000000000000001E-2</v>
      </c>
      <c r="D60" s="35">
        <v>33.54569</v>
      </c>
      <c r="E60" s="100">
        <v>98</v>
      </c>
      <c r="F60" s="35">
        <f>+D60/E60%*$B$10/1000</f>
        <v>0.82152710204081636</v>
      </c>
      <c r="G60" s="41">
        <f>(F60*C60)</f>
        <v>2.0538177551020411E-2</v>
      </c>
      <c r="H60" s="42">
        <f>G60/$H$11</f>
        <v>5.8680507288629751E-4</v>
      </c>
      <c r="I60" s="43">
        <f t="shared" si="7"/>
        <v>8.2072627851728232E-5</v>
      </c>
      <c r="J60" s="109"/>
      <c r="K60" s="109"/>
    </row>
    <row r="61" spans="1:11" ht="21.75" customHeight="1" x14ac:dyDescent="0.45">
      <c r="A61" s="107" t="s">
        <v>98</v>
      </c>
      <c r="B61" s="106"/>
      <c r="C61" s="37"/>
      <c r="D61" s="35"/>
      <c r="E61" s="100"/>
      <c r="F61" s="35"/>
      <c r="G61" s="41"/>
      <c r="H61" s="42"/>
      <c r="I61" s="43"/>
      <c r="J61" s="109"/>
      <c r="K61" s="109"/>
    </row>
    <row r="62" spans="1:11" ht="21.75" customHeight="1" x14ac:dyDescent="0.45">
      <c r="A62" s="112" t="s">
        <v>86</v>
      </c>
      <c r="B62" s="106">
        <v>414014</v>
      </c>
      <c r="C62" s="37">
        <v>95</v>
      </c>
      <c r="D62" s="35">
        <v>0.38982</v>
      </c>
      <c r="E62" s="100">
        <v>98</v>
      </c>
      <c r="F62" s="35">
        <f>+D62/E62%*$B$10/1000</f>
        <v>9.546612244897959E-3</v>
      </c>
      <c r="G62" s="41">
        <f>(F62*C62)</f>
        <v>0.90692816326530612</v>
      </c>
      <c r="H62" s="42">
        <f>G62/$H$11</f>
        <v>2.5912233236151605E-2</v>
      </c>
      <c r="I62" s="43">
        <f>G62/$G$88</f>
        <v>3.624176363604703E-3</v>
      </c>
      <c r="J62" s="109"/>
      <c r="K62" s="109"/>
    </row>
    <row r="63" spans="1:11" ht="21.75" customHeight="1" x14ac:dyDescent="0.45">
      <c r="A63" s="112" t="s">
        <v>59</v>
      </c>
      <c r="B63" s="106">
        <v>410213</v>
      </c>
      <c r="C63" s="37">
        <v>22.84</v>
      </c>
      <c r="D63" s="35">
        <v>0.19491</v>
      </c>
      <c r="E63" s="100">
        <v>98</v>
      </c>
      <c r="F63" s="35">
        <f>+D63/E63%*$B$10/1000</f>
        <v>4.7733061224489795E-3</v>
      </c>
      <c r="G63" s="41">
        <f>(F63*C63)</f>
        <v>0.10902231183673469</v>
      </c>
      <c r="H63" s="42">
        <f>G63/$H$11</f>
        <v>3.1149231953352769E-3</v>
      </c>
      <c r="I63" s="43">
        <f>G63/$G$88</f>
        <v>4.356641481301653E-4</v>
      </c>
      <c r="J63" s="109"/>
      <c r="K63" s="109"/>
    </row>
    <row r="64" spans="1:11" ht="21.75" customHeight="1" x14ac:dyDescent="0.45">
      <c r="A64" s="112" t="s">
        <v>56</v>
      </c>
      <c r="B64" s="106"/>
      <c r="C64" s="37">
        <v>2.5000000000000001E-2</v>
      </c>
      <c r="D64" s="35">
        <v>1.91917</v>
      </c>
      <c r="E64" s="100">
        <v>98</v>
      </c>
      <c r="F64" s="35">
        <f>+D64/E64%*$B$10/1000</f>
        <v>4.7000081632653061E-2</v>
      </c>
      <c r="G64" s="41">
        <f>(F64*C64)</f>
        <v>1.1750020408163265E-3</v>
      </c>
      <c r="H64" s="42">
        <f>G64/$H$11</f>
        <v>3.3571486880466473E-5</v>
      </c>
      <c r="I64" s="43">
        <f>G64/$G$88</f>
        <v>4.6954266015753812E-6</v>
      </c>
      <c r="J64" s="109"/>
      <c r="K64" s="109"/>
    </row>
    <row r="65" spans="1:11" ht="21.75" customHeight="1" x14ac:dyDescent="0.45">
      <c r="A65" s="107"/>
      <c r="B65" s="106"/>
      <c r="C65" s="37"/>
      <c r="D65" s="35"/>
      <c r="E65" s="100"/>
      <c r="F65" s="35"/>
      <c r="G65" s="41"/>
      <c r="H65" s="42"/>
      <c r="I65" s="43"/>
      <c r="J65" s="109"/>
      <c r="K65" s="109"/>
    </row>
    <row r="66" spans="1:11" ht="21.75" customHeight="1" x14ac:dyDescent="0.45">
      <c r="A66" s="107"/>
      <c r="B66" s="106"/>
      <c r="C66" s="37"/>
      <c r="D66" s="35"/>
      <c r="E66" s="100"/>
      <c r="F66" s="35"/>
      <c r="G66" s="41"/>
      <c r="H66" s="42"/>
      <c r="I66" s="43"/>
      <c r="J66" s="109"/>
      <c r="K66" s="109"/>
    </row>
    <row r="67" spans="1:11" ht="21.75" customHeight="1" thickBot="1" x14ac:dyDescent="0.5">
      <c r="A67" s="107"/>
      <c r="B67" s="106"/>
      <c r="C67" s="37"/>
      <c r="D67" s="35"/>
      <c r="E67" s="100"/>
      <c r="F67" s="35"/>
      <c r="G67" s="41"/>
      <c r="H67" s="42"/>
      <c r="I67" s="43"/>
      <c r="J67" s="109"/>
      <c r="K67" s="109"/>
    </row>
    <row r="68" spans="1:11" ht="22.5" thickTop="1" thickBot="1" x14ac:dyDescent="0.5">
      <c r="A68" s="128" t="s">
        <v>35</v>
      </c>
      <c r="B68" s="129"/>
      <c r="C68" s="129"/>
      <c r="D68" s="129"/>
      <c r="E68" s="129"/>
      <c r="F68" s="129"/>
      <c r="G68" s="44">
        <f>SUM(G33:G67)</f>
        <v>19.506247801014929</v>
      </c>
      <c r="H68" s="45">
        <f>SUM(H33:H67)</f>
        <v>0.55732136574328373</v>
      </c>
      <c r="I68" s="46">
        <f>G68/$G$88</f>
        <v>7.7948932546683072E-2</v>
      </c>
      <c r="J68" s="109"/>
      <c r="K68" s="109"/>
    </row>
    <row r="69" spans="1:11" ht="21.75" thickTop="1" x14ac:dyDescent="0.45">
      <c r="A69" s="55" t="s">
        <v>36</v>
      </c>
      <c r="B69" s="56"/>
      <c r="C69" s="56"/>
      <c r="D69" s="57"/>
      <c r="E69" s="10"/>
      <c r="F69" s="58"/>
      <c r="G69" s="60"/>
      <c r="H69" s="52"/>
      <c r="I69" s="43"/>
      <c r="J69" s="109"/>
      <c r="K69" s="109"/>
    </row>
    <row r="70" spans="1:11" x14ac:dyDescent="0.45">
      <c r="A70" s="61" t="s">
        <v>156</v>
      </c>
      <c r="B70" s="14" t="s">
        <v>155</v>
      </c>
      <c r="C70" s="12">
        <v>2.2200000000000002</v>
      </c>
      <c r="D70" s="57"/>
      <c r="E70" s="10"/>
      <c r="F70" s="58">
        <f>$B$10</f>
        <v>24</v>
      </c>
      <c r="G70" s="41">
        <f>F70*C70</f>
        <v>53.28</v>
      </c>
      <c r="H70" s="42">
        <f>G70/$H$11</f>
        <v>1.5222857142857142</v>
      </c>
      <c r="I70" s="43">
        <f>G70/$G$88</f>
        <v>0.21291225090820301</v>
      </c>
      <c r="J70" s="109"/>
      <c r="K70" s="109"/>
    </row>
    <row r="71" spans="1:11" x14ac:dyDescent="0.45">
      <c r="A71" s="61" t="s">
        <v>174</v>
      </c>
      <c r="B71" s="14" t="s">
        <v>175</v>
      </c>
      <c r="C71" s="12">
        <v>1.22</v>
      </c>
      <c r="D71" s="57"/>
      <c r="E71" s="10"/>
      <c r="F71" s="58">
        <f>$B$10</f>
        <v>24</v>
      </c>
      <c r="G71" s="41">
        <f>F71*C71</f>
        <v>29.28</v>
      </c>
      <c r="H71" s="42">
        <f>G71/$H$11</f>
        <v>0.83657142857142863</v>
      </c>
      <c r="I71" s="43">
        <f>G71/$G$88</f>
        <v>0.11700583158018364</v>
      </c>
      <c r="J71" s="109"/>
      <c r="K71" s="109"/>
    </row>
    <row r="72" spans="1:11" x14ac:dyDescent="0.45">
      <c r="A72" s="61" t="s">
        <v>177</v>
      </c>
      <c r="B72" s="14" t="s">
        <v>176</v>
      </c>
      <c r="C72" s="12">
        <v>0.12</v>
      </c>
      <c r="D72" s="57"/>
      <c r="E72" s="10"/>
      <c r="F72" s="58">
        <f>$B$10</f>
        <v>24</v>
      </c>
      <c r="G72" s="41">
        <f>F72*C72</f>
        <v>2.88</v>
      </c>
      <c r="H72" s="42">
        <f>G72/$H$11</f>
        <v>8.2285714285714281E-2</v>
      </c>
      <c r="I72" s="43">
        <f>G72/$G$88</f>
        <v>1.1508770319362325E-2</v>
      </c>
      <c r="J72" s="109"/>
      <c r="K72" s="109"/>
    </row>
    <row r="73" spans="1:11" x14ac:dyDescent="0.45">
      <c r="A73" s="61" t="s">
        <v>188</v>
      </c>
      <c r="B73" s="14" t="s">
        <v>190</v>
      </c>
      <c r="C73" s="59">
        <v>5.950000000000002</v>
      </c>
      <c r="D73" s="57"/>
      <c r="E73" s="10"/>
      <c r="F73" s="58">
        <f>$B$10/12</f>
        <v>2</v>
      </c>
      <c r="G73" s="41">
        <f>F73*C73</f>
        <v>11.900000000000004</v>
      </c>
      <c r="H73" s="42">
        <f>G73/$H$11</f>
        <v>0.34000000000000014</v>
      </c>
      <c r="I73" s="43">
        <f>G73/$G$88</f>
        <v>4.755359958347629E-2</v>
      </c>
      <c r="J73" s="109"/>
      <c r="K73" s="109"/>
    </row>
    <row r="74" spans="1:11" x14ac:dyDescent="0.45">
      <c r="A74" s="61" t="s">
        <v>189</v>
      </c>
      <c r="B74" s="14" t="s">
        <v>191</v>
      </c>
      <c r="C74" s="59">
        <v>5.450000000000002</v>
      </c>
      <c r="D74" s="57"/>
      <c r="E74" s="10"/>
      <c r="F74" s="58">
        <f>$B$10/24</f>
        <v>1</v>
      </c>
      <c r="G74" s="41">
        <f>F74*C74</f>
        <v>5.450000000000002</v>
      </c>
      <c r="H74" s="42">
        <f>G74/$H$11</f>
        <v>0.15571428571428578</v>
      </c>
      <c r="I74" s="43">
        <f>G74/$G$88</f>
        <v>2.1778749389071074E-2</v>
      </c>
      <c r="J74" s="109"/>
      <c r="K74" s="109"/>
    </row>
    <row r="75" spans="1:11" x14ac:dyDescent="0.45">
      <c r="A75" s="61"/>
      <c r="B75" s="14"/>
      <c r="C75" s="12"/>
      <c r="D75" s="57"/>
      <c r="E75" s="10"/>
      <c r="F75" s="58"/>
      <c r="G75" s="41"/>
      <c r="H75" s="42"/>
      <c r="I75" s="43"/>
      <c r="J75" s="109"/>
      <c r="K75" s="109"/>
    </row>
    <row r="76" spans="1:11" ht="21.75" thickBot="1" x14ac:dyDescent="0.5">
      <c r="A76" s="61"/>
      <c r="B76" s="14"/>
      <c r="C76" s="12"/>
      <c r="D76" s="57"/>
      <c r="E76" s="10"/>
      <c r="F76" s="58"/>
      <c r="G76" s="41"/>
      <c r="H76" s="42"/>
      <c r="I76" s="43"/>
      <c r="J76" s="109"/>
      <c r="K76" s="109"/>
    </row>
    <row r="77" spans="1:11" ht="22.5" thickTop="1" thickBot="1" x14ac:dyDescent="0.5">
      <c r="A77" s="130" t="s">
        <v>37</v>
      </c>
      <c r="B77" s="131"/>
      <c r="C77" s="131"/>
      <c r="D77" s="131"/>
      <c r="E77" s="131"/>
      <c r="F77" s="131"/>
      <c r="G77" s="44">
        <f>SUM(G70:G76)</f>
        <v>102.79</v>
      </c>
      <c r="H77" s="45">
        <f>SUM(H70:H76)</f>
        <v>2.9368571428571433</v>
      </c>
      <c r="I77" s="46">
        <f>G77/$G$88</f>
        <v>0.41075920178029635</v>
      </c>
    </row>
    <row r="78" spans="1:11" ht="21.75" thickTop="1" x14ac:dyDescent="0.45">
      <c r="A78" s="64" t="s">
        <v>38</v>
      </c>
      <c r="B78" s="65"/>
      <c r="C78" s="65"/>
      <c r="D78" s="66"/>
      <c r="E78" s="4"/>
      <c r="F78" s="4"/>
      <c r="G78" s="104"/>
      <c r="H78" s="67"/>
      <c r="I78" s="43"/>
    </row>
    <row r="79" spans="1:11" x14ac:dyDescent="0.45">
      <c r="A79" s="9" t="s">
        <v>46</v>
      </c>
      <c r="B79" s="10"/>
      <c r="C79" s="10"/>
      <c r="D79" s="57"/>
      <c r="E79" s="10"/>
      <c r="F79" s="10"/>
      <c r="G79" s="41">
        <f>57/24*$B$10</f>
        <v>57</v>
      </c>
      <c r="H79" s="42">
        <f>G79/$H$11</f>
        <v>1.6285714285714286</v>
      </c>
      <c r="I79" s="43">
        <f>G79/$G$88</f>
        <v>0.22777774590404601</v>
      </c>
    </row>
    <row r="80" spans="1:11" x14ac:dyDescent="0.45">
      <c r="A80" s="9" t="s">
        <v>179</v>
      </c>
      <c r="B80" s="10"/>
      <c r="C80" s="10"/>
      <c r="D80" s="57"/>
      <c r="E80" s="10"/>
      <c r="F80" s="10"/>
      <c r="G80" s="41">
        <f>2.5/24*$B$10</f>
        <v>2.5</v>
      </c>
      <c r="H80" s="42">
        <f>G80/$H$11</f>
        <v>7.1428571428571425E-2</v>
      </c>
      <c r="I80" s="43">
        <f>G80/$G$88</f>
        <v>9.9902520133353517E-3</v>
      </c>
    </row>
    <row r="81" spans="1:14" x14ac:dyDescent="0.45">
      <c r="A81" s="9" t="s">
        <v>195</v>
      </c>
      <c r="B81" s="10"/>
      <c r="C81" s="10"/>
      <c r="D81" s="57"/>
      <c r="E81" s="10"/>
      <c r="F81" s="10"/>
      <c r="G81" s="41">
        <f>0.1*H11/24*$B$10</f>
        <v>3.5</v>
      </c>
      <c r="H81" s="42">
        <f>G81/$H$11</f>
        <v>0.1</v>
      </c>
      <c r="I81" s="43">
        <f>G81/$G$88</f>
        <v>1.3986352818669492E-2</v>
      </c>
    </row>
    <row r="82" spans="1:14" ht="21.75" thickBot="1" x14ac:dyDescent="0.5">
      <c r="A82" s="68"/>
      <c r="B82" s="69"/>
      <c r="C82" s="69"/>
      <c r="D82" s="62"/>
      <c r="E82" s="63"/>
      <c r="F82" s="63"/>
      <c r="G82" s="41"/>
      <c r="H82" s="42"/>
      <c r="I82" s="43"/>
    </row>
    <row r="83" spans="1:14" ht="22.5" thickTop="1" thickBot="1" x14ac:dyDescent="0.5">
      <c r="A83" s="130" t="s">
        <v>39</v>
      </c>
      <c r="B83" s="131"/>
      <c r="C83" s="131"/>
      <c r="D83" s="131"/>
      <c r="E83" s="131"/>
      <c r="F83" s="131"/>
      <c r="G83" s="44">
        <f>SUM(G79:G82)</f>
        <v>63</v>
      </c>
      <c r="H83" s="45">
        <f>SUM(H79:H82)</f>
        <v>1.8</v>
      </c>
      <c r="I83" s="46">
        <f t="shared" ref="I83:I88" si="8">G83/$G$88</f>
        <v>0.25175435073605085</v>
      </c>
    </row>
    <row r="84" spans="1:14" ht="21.75" thickTop="1" x14ac:dyDescent="0.45">
      <c r="A84" s="117" t="s">
        <v>40</v>
      </c>
      <c r="B84" s="118"/>
      <c r="C84" s="118"/>
      <c r="D84" s="118"/>
      <c r="E84" s="118"/>
      <c r="F84" s="118"/>
      <c r="G84" s="70">
        <f>SUM(G31,G68,G77,G83)</f>
        <v>246.74855193715203</v>
      </c>
      <c r="H84" s="71">
        <f>SUM(H31,H68,H77,H83)</f>
        <v>7.0499586267757719</v>
      </c>
      <c r="I84" s="72">
        <f t="shared" si="8"/>
        <v>0.98603208711108625</v>
      </c>
    </row>
    <row r="85" spans="1:14" x14ac:dyDescent="0.45">
      <c r="A85" s="73" t="s">
        <v>41</v>
      </c>
      <c r="B85" s="54">
        <v>0.02</v>
      </c>
      <c r="C85" s="54"/>
      <c r="D85" s="74" t="s">
        <v>53</v>
      </c>
      <c r="E85" s="75"/>
      <c r="F85" s="75"/>
      <c r="G85" s="41">
        <f>SUM(G70:G71)*B85</f>
        <v>1.6512</v>
      </c>
      <c r="H85" s="42">
        <f>G85/$H$11</f>
        <v>4.7177142857142855E-2</v>
      </c>
      <c r="I85" s="43">
        <f t="shared" si="8"/>
        <v>6.5983616497677332E-3</v>
      </c>
    </row>
    <row r="86" spans="1:14" x14ac:dyDescent="0.45">
      <c r="A86" s="73" t="s">
        <v>41</v>
      </c>
      <c r="B86" s="54">
        <v>0.02</v>
      </c>
      <c r="C86" s="54"/>
      <c r="D86" s="74" t="s">
        <v>54</v>
      </c>
      <c r="E86" s="75"/>
      <c r="F86" s="75"/>
      <c r="G86" s="41">
        <f>SUM(G72:G74)*B86</f>
        <v>0.40460000000000018</v>
      </c>
      <c r="H86" s="42">
        <f>G86/$H$11</f>
        <v>1.1560000000000006E-2</v>
      </c>
      <c r="I86" s="43">
        <f t="shared" si="8"/>
        <v>1.616822385838194E-3</v>
      </c>
    </row>
    <row r="87" spans="1:14" x14ac:dyDescent="0.45">
      <c r="A87" s="76" t="s">
        <v>172</v>
      </c>
      <c r="B87" s="113">
        <v>0.01</v>
      </c>
      <c r="C87" s="77"/>
      <c r="D87" s="77" t="s">
        <v>173</v>
      </c>
      <c r="E87" s="78"/>
      <c r="F87" s="78"/>
      <c r="G87" s="41">
        <f>SUM(G31,G68,G83)*B87</f>
        <v>1.4395855193715204</v>
      </c>
      <c r="H87" s="42">
        <f>G87/$H$11</f>
        <v>4.1131014839186297E-2</v>
      </c>
      <c r="I87" s="43">
        <f t="shared" si="8"/>
        <v>5.7527288533078995E-3</v>
      </c>
    </row>
    <row r="88" spans="1:14" x14ac:dyDescent="0.45">
      <c r="A88" s="79" t="s">
        <v>42</v>
      </c>
      <c r="B88" s="80"/>
      <c r="C88" s="80"/>
      <c r="D88" s="81"/>
      <c r="E88" s="80"/>
      <c r="F88" s="80"/>
      <c r="G88" s="101">
        <f>SUM(G84:G87)</f>
        <v>250.24393745652353</v>
      </c>
      <c r="H88" s="82">
        <f>SUM(H84:H87)</f>
        <v>7.1498267844721006</v>
      </c>
      <c r="I88" s="83">
        <f t="shared" si="8"/>
        <v>1</v>
      </c>
    </row>
    <row r="89" spans="1:14" x14ac:dyDescent="0.45">
      <c r="A89" s="73" t="s">
        <v>43</v>
      </c>
      <c r="B89" s="75" t="s">
        <v>181</v>
      </c>
      <c r="C89" s="75"/>
      <c r="D89" s="74"/>
      <c r="E89" s="75"/>
      <c r="F89" s="75"/>
      <c r="G89" s="84"/>
      <c r="H89" s="84"/>
      <c r="I89" s="85"/>
    </row>
    <row r="90" spans="1:14" x14ac:dyDescent="0.45">
      <c r="A90" s="73"/>
      <c r="B90" s="75" t="s">
        <v>187</v>
      </c>
      <c r="C90" s="75"/>
      <c r="D90" s="74"/>
      <c r="E90" s="75"/>
      <c r="F90" s="75"/>
      <c r="G90" s="84"/>
      <c r="H90" s="84"/>
      <c r="I90" s="85"/>
    </row>
    <row r="91" spans="1:14" x14ac:dyDescent="0.45">
      <c r="A91" s="73"/>
      <c r="B91" s="75"/>
      <c r="C91" s="75"/>
      <c r="D91" s="74"/>
      <c r="E91" s="75"/>
      <c r="F91" s="75"/>
      <c r="G91" s="84"/>
      <c r="H91" s="84"/>
      <c r="I91" s="85"/>
    </row>
    <row r="92" spans="1:14" x14ac:dyDescent="0.45">
      <c r="A92" s="75"/>
      <c r="B92" s="75"/>
      <c r="C92" s="75"/>
      <c r="D92" s="74"/>
      <c r="E92" s="75"/>
      <c r="F92" s="75"/>
      <c r="G92" s="84"/>
      <c r="H92" s="84"/>
      <c r="I92" s="85"/>
    </row>
    <row r="93" spans="1:14" ht="21.75" thickBot="1" x14ac:dyDescent="0.5">
      <c r="A93" s="10"/>
      <c r="B93" s="10"/>
      <c r="C93" s="10"/>
      <c r="D93" s="57"/>
      <c r="E93" s="10"/>
      <c r="F93" s="10"/>
      <c r="G93" s="12"/>
      <c r="H93" s="12"/>
      <c r="I93" s="12"/>
    </row>
    <row r="94" spans="1:14" ht="24" thickBot="1" x14ac:dyDescent="0.55000000000000004">
      <c r="A94" s="119" t="s">
        <v>47</v>
      </c>
      <c r="B94" s="120"/>
      <c r="C94" s="120"/>
      <c r="D94" s="120"/>
      <c r="E94" s="120"/>
      <c r="F94" s="120"/>
      <c r="G94" s="121" t="s">
        <v>180</v>
      </c>
      <c r="H94" s="122"/>
      <c r="I94" s="123"/>
    </row>
    <row r="95" spans="1:14" x14ac:dyDescent="0.45">
      <c r="A95" s="10"/>
      <c r="B95" s="10"/>
      <c r="C95" s="10"/>
      <c r="D95" s="57"/>
      <c r="E95" s="10"/>
      <c r="F95" s="10"/>
      <c r="G95" s="12"/>
      <c r="H95" s="12"/>
      <c r="I95" s="12"/>
      <c r="J95" s="7"/>
      <c r="K95" s="8"/>
      <c r="L95" s="8"/>
      <c r="M95" s="8"/>
      <c r="N95" s="8"/>
    </row>
    <row r="96" spans="1:14" x14ac:dyDescent="0.45">
      <c r="A96" s="10"/>
      <c r="B96" s="10"/>
      <c r="C96" s="10"/>
      <c r="D96" s="57"/>
      <c r="E96" s="10"/>
      <c r="F96" s="10"/>
      <c r="G96" s="12"/>
      <c r="H96" s="12"/>
      <c r="I96" s="12"/>
      <c r="J96" s="7"/>
      <c r="K96" s="8"/>
      <c r="L96" s="8"/>
      <c r="M96" s="8"/>
      <c r="N96" s="8"/>
    </row>
    <row r="97" spans="1:9" x14ac:dyDescent="0.45">
      <c r="A97" s="10"/>
      <c r="B97" s="10"/>
      <c r="C97" s="10"/>
      <c r="D97" s="57"/>
      <c r="E97" s="10"/>
      <c r="F97" s="10"/>
      <c r="G97" s="12"/>
      <c r="H97" s="12"/>
      <c r="I97" s="12"/>
    </row>
    <row r="98" spans="1:9" x14ac:dyDescent="0.45">
      <c r="A98" s="10"/>
      <c r="B98" s="10"/>
      <c r="C98" s="10"/>
      <c r="D98" s="57"/>
      <c r="E98" s="10"/>
      <c r="F98" s="10"/>
      <c r="G98" s="12"/>
      <c r="H98" s="12"/>
      <c r="I98" s="12"/>
    </row>
    <row r="99" spans="1:9" x14ac:dyDescent="0.45">
      <c r="A99" s="86" t="s">
        <v>44</v>
      </c>
      <c r="B99" s="10"/>
      <c r="C99" s="10"/>
      <c r="D99" s="87"/>
      <c r="E99" s="19"/>
      <c r="F99" s="86"/>
      <c r="G99" s="86" t="s">
        <v>49</v>
      </c>
      <c r="H99" s="88"/>
      <c r="I99" s="88"/>
    </row>
    <row r="100" spans="1:9" x14ac:dyDescent="0.45">
      <c r="A100" s="8"/>
      <c r="B100" s="8"/>
      <c r="C100" s="8"/>
      <c r="D100" s="89"/>
      <c r="E100" s="8"/>
      <c r="F100" s="8"/>
      <c r="G100" s="8"/>
      <c r="H100" s="7"/>
      <c r="I100" s="7"/>
    </row>
    <row r="101" spans="1:9" x14ac:dyDescent="0.45">
      <c r="A101" s="8"/>
      <c r="B101" s="8"/>
      <c r="C101" s="8"/>
      <c r="D101" s="89"/>
      <c r="E101" s="8"/>
      <c r="F101" s="8"/>
      <c r="G101" s="8"/>
      <c r="H101" s="7"/>
      <c r="I101" s="7"/>
    </row>
    <row r="102" spans="1:9" x14ac:dyDescent="0.45">
      <c r="A102" s="8"/>
      <c r="B102" s="8"/>
      <c r="C102" s="8"/>
      <c r="D102" s="89"/>
      <c r="E102" s="8"/>
      <c r="F102" s="8"/>
      <c r="G102" s="8"/>
      <c r="H102" s="7"/>
      <c r="I102" s="7"/>
    </row>
    <row r="103" spans="1:9" x14ac:dyDescent="0.45">
      <c r="A103" s="8"/>
      <c r="B103" s="8"/>
      <c r="C103" s="8"/>
      <c r="D103" s="89"/>
      <c r="E103" s="8"/>
      <c r="F103" s="8"/>
      <c r="G103" s="8"/>
      <c r="H103" s="7"/>
      <c r="I103" s="7"/>
    </row>
    <row r="104" spans="1:9" x14ac:dyDescent="0.45">
      <c r="A104" s="8"/>
      <c r="B104" s="8"/>
      <c r="C104" s="8"/>
      <c r="D104" s="89"/>
      <c r="E104" s="8"/>
      <c r="F104" s="8"/>
      <c r="G104" s="8"/>
      <c r="H104" s="7"/>
      <c r="I104" s="7"/>
    </row>
    <row r="105" spans="1:9" x14ac:dyDescent="0.45">
      <c r="A105" s="8"/>
      <c r="B105" s="8"/>
      <c r="C105" s="8"/>
      <c r="D105" s="89"/>
      <c r="E105" s="8"/>
      <c r="F105" s="8"/>
      <c r="G105" s="8"/>
      <c r="H105" s="7"/>
      <c r="I105" s="7"/>
    </row>
    <row r="106" spans="1:9" x14ac:dyDescent="0.45">
      <c r="A106" s="8"/>
      <c r="B106" s="8"/>
      <c r="C106" s="8"/>
      <c r="D106" s="89"/>
      <c r="E106" s="8"/>
      <c r="F106" s="8"/>
      <c r="G106" s="8"/>
      <c r="H106" s="7"/>
      <c r="I106" s="7"/>
    </row>
    <row r="107" spans="1:9" x14ac:dyDescent="0.45">
      <c r="A107" s="8"/>
      <c r="B107" s="8"/>
      <c r="C107" s="8"/>
      <c r="D107" s="89"/>
      <c r="E107" s="8"/>
      <c r="F107" s="8"/>
      <c r="G107" s="8"/>
      <c r="H107" s="7"/>
      <c r="I107" s="7"/>
    </row>
    <row r="108" spans="1:9" x14ac:dyDescent="0.45">
      <c r="A108" s="8"/>
      <c r="B108" s="8"/>
      <c r="C108" s="8"/>
      <c r="D108" s="89"/>
      <c r="E108" s="8"/>
      <c r="F108" s="8"/>
      <c r="G108" s="8"/>
      <c r="H108" s="7"/>
      <c r="I108" s="7"/>
    </row>
    <row r="109" spans="1:9" x14ac:dyDescent="0.45">
      <c r="A109" s="8"/>
      <c r="B109" s="8"/>
      <c r="C109" s="8"/>
      <c r="D109" s="89"/>
      <c r="E109" s="8"/>
      <c r="F109" s="8"/>
      <c r="G109" s="8"/>
      <c r="H109" s="7"/>
      <c r="I109" s="7"/>
    </row>
    <row r="110" spans="1:9" x14ac:dyDescent="0.45">
      <c r="A110" s="8"/>
      <c r="B110" s="8"/>
      <c r="C110" s="8"/>
      <c r="D110" s="89"/>
      <c r="E110" s="8"/>
      <c r="F110" s="8"/>
      <c r="G110" s="8"/>
      <c r="H110" s="7"/>
      <c r="I110" s="7"/>
    </row>
    <row r="111" spans="1:9" x14ac:dyDescent="0.45">
      <c r="A111" s="8"/>
      <c r="B111" s="8"/>
      <c r="C111" s="8"/>
      <c r="D111" s="89"/>
      <c r="E111" s="8"/>
      <c r="F111" s="8"/>
      <c r="G111" s="8"/>
      <c r="H111" s="7"/>
      <c r="I111" s="7"/>
    </row>
    <row r="112" spans="1:9" x14ac:dyDescent="0.45">
      <c r="A112" s="8"/>
      <c r="B112" s="8"/>
      <c r="C112" s="8"/>
      <c r="D112" s="89"/>
      <c r="E112" s="8"/>
      <c r="F112" s="8"/>
      <c r="G112" s="8"/>
      <c r="H112" s="7"/>
      <c r="I112" s="7"/>
    </row>
    <row r="113" spans="1:9" x14ac:dyDescent="0.45">
      <c r="A113" s="8"/>
      <c r="B113" s="8"/>
      <c r="C113" s="8"/>
      <c r="D113" s="89"/>
      <c r="E113" s="8"/>
      <c r="F113" s="8"/>
      <c r="G113" s="8"/>
      <c r="H113" s="7"/>
      <c r="I113" s="7"/>
    </row>
  </sheetData>
  <mergeCells count="10">
    <mergeCell ref="A1:G1"/>
    <mergeCell ref="A84:F84"/>
    <mergeCell ref="A94:F94"/>
    <mergeCell ref="G94:I94"/>
    <mergeCell ref="A3:I3"/>
    <mergeCell ref="G12:I12"/>
    <mergeCell ref="A31:F31"/>
    <mergeCell ref="A68:F68"/>
    <mergeCell ref="A77:F77"/>
    <mergeCell ref="A83:F83"/>
  </mergeCells>
  <pageMargins left="1.4173228346456694" right="0.59055118110236227" top="0.19685039370078741" bottom="0.19685039370078741" header="0.51181102362204722" footer="0.51181102362204722"/>
  <pageSetup paperSize="9" scale="39" orientation="portrait" blackAndWhite="1" r:id="rId1"/>
  <headerFooter alignWithMargins="0">
    <oddFooter>&amp;R&amp;F /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7030A0"/>
    <pageSetUpPr fitToPage="1"/>
  </sheetPr>
  <dimension ref="A1:N113"/>
  <sheetViews>
    <sheetView topLeftCell="E75" zoomScale="90" zoomScaleNormal="90" workbookViewId="0">
      <selection activeCell="C80" sqref="C80"/>
    </sheetView>
  </sheetViews>
  <sheetFormatPr defaultRowHeight="21" x14ac:dyDescent="0.45"/>
  <cols>
    <col min="1" max="1" width="27.28515625" style="95" customWidth="1"/>
    <col min="2" max="3" width="17.7109375" style="95" customWidth="1"/>
    <col min="4" max="4" width="12.5703125" style="94" customWidth="1"/>
    <col min="5" max="5" width="11.85546875" style="95" customWidth="1"/>
    <col min="6" max="6" width="14.42578125" style="95" customWidth="1"/>
    <col min="7" max="7" width="16.140625" style="95" customWidth="1"/>
    <col min="8" max="8" width="21.5703125" style="97" customWidth="1"/>
    <col min="9" max="9" width="20.42578125" style="97" customWidth="1"/>
    <col min="10" max="16384" width="9.140625" style="95"/>
  </cols>
  <sheetData>
    <row r="1" spans="1:11" ht="31.5" x14ac:dyDescent="0.65">
      <c r="A1" s="116" t="s">
        <v>184</v>
      </c>
      <c r="B1" s="116"/>
      <c r="C1" s="116"/>
      <c r="D1" s="116"/>
      <c r="E1" s="116"/>
      <c r="F1" s="116"/>
      <c r="G1" s="116"/>
      <c r="H1" s="102" t="s">
        <v>50</v>
      </c>
      <c r="I1" s="115" t="s">
        <v>48</v>
      </c>
    </row>
    <row r="2" spans="1:11" ht="28.5" x14ac:dyDescent="0.45">
      <c r="A2" s="103" t="s">
        <v>51</v>
      </c>
      <c r="B2" s="96"/>
      <c r="C2" s="96"/>
      <c r="H2" s="1" t="s">
        <v>0</v>
      </c>
      <c r="I2" s="2" t="s">
        <v>1</v>
      </c>
    </row>
    <row r="3" spans="1:11" ht="26.25" x14ac:dyDescent="0.55000000000000004">
      <c r="A3" s="124" t="s">
        <v>52</v>
      </c>
      <c r="B3" s="124"/>
      <c r="C3" s="124"/>
      <c r="D3" s="124"/>
      <c r="E3" s="124"/>
      <c r="F3" s="124"/>
      <c r="G3" s="124"/>
      <c r="H3" s="124"/>
      <c r="I3" s="124"/>
    </row>
    <row r="4" spans="1:11" x14ac:dyDescent="0.45">
      <c r="A4" s="3" t="s">
        <v>2</v>
      </c>
      <c r="B4" s="4" t="s">
        <v>171</v>
      </c>
      <c r="C4" s="4"/>
      <c r="D4" s="4"/>
      <c r="E4" s="4"/>
      <c r="F4" s="4"/>
      <c r="G4" s="3" t="s">
        <v>3</v>
      </c>
      <c r="H4" s="5" t="s">
        <v>192</v>
      </c>
      <c r="I4" s="6"/>
    </row>
    <row r="5" spans="1:11" x14ac:dyDescent="0.45">
      <c r="A5" s="9" t="s">
        <v>101</v>
      </c>
      <c r="B5" s="10"/>
      <c r="C5" s="10"/>
      <c r="D5" s="10"/>
      <c r="E5" s="10"/>
      <c r="F5" s="11"/>
      <c r="G5" s="9" t="s">
        <v>4</v>
      </c>
      <c r="H5" s="10" t="s">
        <v>5</v>
      </c>
      <c r="I5" s="13"/>
    </row>
    <row r="6" spans="1:11" x14ac:dyDescent="0.45">
      <c r="A6" s="9" t="s">
        <v>6</v>
      </c>
      <c r="B6" s="111" t="s">
        <v>163</v>
      </c>
      <c r="C6" s="10"/>
      <c r="D6" s="8"/>
      <c r="E6" s="10"/>
      <c r="F6" s="14"/>
      <c r="G6" s="9" t="s">
        <v>7</v>
      </c>
      <c r="H6" s="10" t="s">
        <v>182</v>
      </c>
      <c r="I6" s="13"/>
    </row>
    <row r="7" spans="1:11" x14ac:dyDescent="0.45">
      <c r="A7" s="9" t="s">
        <v>8</v>
      </c>
      <c r="B7" s="10" t="s">
        <v>67</v>
      </c>
      <c r="C7" s="10"/>
      <c r="D7" s="15"/>
      <c r="E7" s="10"/>
      <c r="F7" s="14"/>
      <c r="G7" s="9" t="s">
        <v>9</v>
      </c>
      <c r="H7" s="10" t="s">
        <v>183</v>
      </c>
      <c r="I7" s="13"/>
    </row>
    <row r="8" spans="1:11" x14ac:dyDescent="0.45">
      <c r="A8" s="9" t="s">
        <v>10</v>
      </c>
      <c r="B8" s="16">
        <v>70</v>
      </c>
      <c r="C8" s="16"/>
      <c r="D8" s="15"/>
      <c r="E8" s="10"/>
      <c r="F8" s="14"/>
      <c r="G8" s="9" t="s">
        <v>193</v>
      </c>
      <c r="H8" s="114" t="s">
        <v>194</v>
      </c>
      <c r="I8" s="13"/>
    </row>
    <row r="9" spans="1:11" x14ac:dyDescent="0.45">
      <c r="A9" s="9" t="s">
        <v>11</v>
      </c>
      <c r="B9" s="90" t="s">
        <v>45</v>
      </c>
      <c r="C9" s="90"/>
      <c r="D9" s="10"/>
      <c r="E9" s="10"/>
      <c r="F9" s="14"/>
      <c r="G9" s="9" t="s">
        <v>12</v>
      </c>
      <c r="H9" s="10" t="s">
        <v>198</v>
      </c>
      <c r="I9" s="13"/>
    </row>
    <row r="10" spans="1:11" x14ac:dyDescent="0.45">
      <c r="A10" s="9" t="s">
        <v>13</v>
      </c>
      <c r="B10" s="17">
        <v>24</v>
      </c>
      <c r="C10" s="17"/>
      <c r="D10" s="10"/>
      <c r="E10" s="10"/>
      <c r="F10" s="14"/>
      <c r="G10" s="9" t="s">
        <v>14</v>
      </c>
      <c r="H10" s="11" t="s">
        <v>162</v>
      </c>
      <c r="I10" s="13"/>
    </row>
    <row r="11" spans="1:11" x14ac:dyDescent="0.45">
      <c r="A11" s="18" t="s">
        <v>15</v>
      </c>
      <c r="B11" s="98"/>
      <c r="C11" s="98"/>
      <c r="D11" s="19" t="s">
        <v>16</v>
      </c>
      <c r="E11" s="20"/>
      <c r="F11" s="21" t="s">
        <v>17</v>
      </c>
      <c r="G11" s="22" t="s">
        <v>18</v>
      </c>
      <c r="H11" s="23">
        <v>35</v>
      </c>
      <c r="I11" s="24" t="s">
        <v>19</v>
      </c>
    </row>
    <row r="12" spans="1:11" x14ac:dyDescent="0.45">
      <c r="A12" s="105" t="s">
        <v>20</v>
      </c>
      <c r="B12" s="110" t="s">
        <v>55</v>
      </c>
      <c r="C12" s="26" t="s">
        <v>24</v>
      </c>
      <c r="D12" s="25" t="s">
        <v>21</v>
      </c>
      <c r="E12" s="26" t="s">
        <v>22</v>
      </c>
      <c r="F12" s="27" t="s">
        <v>23</v>
      </c>
      <c r="G12" s="125" t="s">
        <v>25</v>
      </c>
      <c r="H12" s="126"/>
      <c r="I12" s="127"/>
    </row>
    <row r="13" spans="1:11" x14ac:dyDescent="0.45">
      <c r="A13" s="29"/>
      <c r="B13" s="30"/>
      <c r="C13" s="26" t="s">
        <v>28</v>
      </c>
      <c r="D13" s="25" t="s">
        <v>26</v>
      </c>
      <c r="E13" s="26" t="s">
        <v>27</v>
      </c>
      <c r="F13" s="27"/>
      <c r="G13" s="31" t="s">
        <v>29</v>
      </c>
      <c r="H13" s="28" t="s">
        <v>30</v>
      </c>
      <c r="I13" s="32" t="s">
        <v>31</v>
      </c>
    </row>
    <row r="14" spans="1:11" x14ac:dyDescent="0.45">
      <c r="A14" s="33" t="s">
        <v>32</v>
      </c>
      <c r="B14" s="34"/>
      <c r="C14" s="36"/>
      <c r="D14" s="35"/>
      <c r="E14" s="36"/>
      <c r="F14" s="37"/>
      <c r="G14" s="38"/>
      <c r="H14" s="37"/>
      <c r="I14" s="39"/>
    </row>
    <row r="15" spans="1:11" x14ac:dyDescent="0.45">
      <c r="A15" s="40" t="s">
        <v>169</v>
      </c>
      <c r="B15" s="92"/>
      <c r="C15" s="37"/>
      <c r="D15" s="35"/>
      <c r="E15" s="91"/>
      <c r="F15" s="35"/>
      <c r="G15" s="41"/>
      <c r="H15" s="42"/>
      <c r="I15" s="43"/>
    </row>
    <row r="16" spans="1:11" x14ac:dyDescent="0.45">
      <c r="A16" s="107" t="s">
        <v>73</v>
      </c>
      <c r="B16" s="106" t="s">
        <v>88</v>
      </c>
      <c r="C16" s="37">
        <v>25</v>
      </c>
      <c r="D16" s="35">
        <v>16.106428000000005</v>
      </c>
      <c r="E16" s="91">
        <v>85</v>
      </c>
      <c r="F16" s="35">
        <f>+D16/E16%*$B$10/1000</f>
        <v>0.45476973176470603</v>
      </c>
      <c r="G16" s="41">
        <f>F16*C16</f>
        <v>11.36924329411765</v>
      </c>
      <c r="H16" s="42">
        <f>G16/$H$11</f>
        <v>0.32483552268907573</v>
      </c>
      <c r="I16" s="43">
        <f>G16/$G$88</f>
        <v>4.573002709592399E-2</v>
      </c>
      <c r="J16" s="109"/>
      <c r="K16" s="109"/>
    </row>
    <row r="17" spans="1:11" x14ac:dyDescent="0.45">
      <c r="A17" s="107" t="s">
        <v>95</v>
      </c>
      <c r="B17" s="106" t="s">
        <v>107</v>
      </c>
      <c r="C17" s="37">
        <v>23.857142857142858</v>
      </c>
      <c r="D17" s="35">
        <v>0.2187080000000001</v>
      </c>
      <c r="E17" s="91">
        <v>85</v>
      </c>
      <c r="F17" s="35">
        <f>+D17/E17%*$B$10/1000</f>
        <v>6.1752847058823557E-3</v>
      </c>
      <c r="G17" s="41">
        <f>F17*C17</f>
        <v>0.14732464941176476</v>
      </c>
      <c r="H17" s="42">
        <f>G17/$H$11</f>
        <v>4.2092756974789931E-3</v>
      </c>
      <c r="I17" s="43">
        <f>G17/$G$88</f>
        <v>5.9257771473526777E-4</v>
      </c>
      <c r="J17" s="109"/>
      <c r="K17" s="109"/>
    </row>
    <row r="18" spans="1:11" x14ac:dyDescent="0.45">
      <c r="A18" s="40" t="s">
        <v>141</v>
      </c>
      <c r="B18" s="106" t="s">
        <v>153</v>
      </c>
      <c r="C18" s="37">
        <v>40.14</v>
      </c>
      <c r="D18" s="35">
        <v>1.0950000000000002</v>
      </c>
      <c r="E18" s="91">
        <v>85</v>
      </c>
      <c r="F18" s="35">
        <f>+D18/E18%*$B$10/1000</f>
        <v>3.0917647058823536E-2</v>
      </c>
      <c r="G18" s="41">
        <f>F18*C18</f>
        <v>1.2410343529411767</v>
      </c>
      <c r="H18" s="42">
        <f>G18/$H$11</f>
        <v>3.5458124369747906E-2</v>
      </c>
      <c r="I18" s="43">
        <f>G18/$G$88</f>
        <v>4.9917600599096853E-3</v>
      </c>
      <c r="J18" s="109"/>
      <c r="K18" s="109"/>
    </row>
    <row r="19" spans="1:11" x14ac:dyDescent="0.45">
      <c r="A19" s="40" t="s">
        <v>142</v>
      </c>
      <c r="B19" s="106">
        <v>410703</v>
      </c>
      <c r="C19" s="37">
        <v>459.77803319999998</v>
      </c>
      <c r="D19" s="35">
        <v>5.8400000000000007E-2</v>
      </c>
      <c r="E19" s="91">
        <v>98</v>
      </c>
      <c r="F19" s="35">
        <f>+D19/E19%*$B$10/1000</f>
        <v>1.4302040816326534E-3</v>
      </c>
      <c r="G19" s="41">
        <f>F19*C19</f>
        <v>0.65757641972767356</v>
      </c>
      <c r="H19" s="42">
        <f>G19/$H$11</f>
        <v>1.878789770650496E-2</v>
      </c>
      <c r="I19" s="43">
        <f>G19/$G$88</f>
        <v>2.6449418588258794E-3</v>
      </c>
      <c r="J19" s="109"/>
      <c r="K19" s="109"/>
    </row>
    <row r="20" spans="1:11" x14ac:dyDescent="0.45">
      <c r="A20" s="40" t="s">
        <v>102</v>
      </c>
      <c r="B20" s="106" t="s">
        <v>103</v>
      </c>
      <c r="C20" s="37">
        <v>182.44</v>
      </c>
      <c r="D20" s="35">
        <v>2.1899664419000002</v>
      </c>
      <c r="E20" s="91">
        <v>85</v>
      </c>
      <c r="F20" s="35">
        <f>+D20/E20%*$B$10/1000</f>
        <v>6.1834346594823529E-2</v>
      </c>
      <c r="G20" s="41">
        <f>F20*C20</f>
        <v>11.281058192759604</v>
      </c>
      <c r="H20" s="42">
        <f>G20/$H$11</f>
        <v>0.32231594836456012</v>
      </c>
      <c r="I20" s="43">
        <f>G20/$G$88</f>
        <v>4.5375323887431061E-2</v>
      </c>
      <c r="J20" s="109"/>
      <c r="K20" s="109"/>
    </row>
    <row r="21" spans="1:11" x14ac:dyDescent="0.45">
      <c r="A21" s="107"/>
      <c r="B21" s="106"/>
      <c r="C21" s="37"/>
      <c r="D21" s="35"/>
      <c r="E21" s="91"/>
      <c r="F21" s="35"/>
      <c r="G21" s="41"/>
      <c r="H21" s="42"/>
      <c r="I21" s="43"/>
      <c r="J21" s="109"/>
      <c r="K21" s="109"/>
    </row>
    <row r="22" spans="1:11" x14ac:dyDescent="0.45">
      <c r="A22" s="40"/>
      <c r="B22" s="92"/>
      <c r="C22" s="37"/>
      <c r="D22" s="35"/>
      <c r="E22" s="91"/>
      <c r="F22" s="35"/>
      <c r="G22" s="41"/>
      <c r="H22" s="42"/>
      <c r="I22" s="43"/>
      <c r="J22" s="109"/>
      <c r="K22" s="109"/>
    </row>
    <row r="23" spans="1:11" x14ac:dyDescent="0.45">
      <c r="A23" s="40"/>
      <c r="B23" s="92"/>
      <c r="C23" s="37"/>
      <c r="D23" s="35"/>
      <c r="E23" s="91"/>
      <c r="F23" s="35"/>
      <c r="G23" s="41"/>
      <c r="H23" s="42"/>
      <c r="I23" s="43"/>
      <c r="J23" s="109"/>
      <c r="K23" s="109"/>
    </row>
    <row r="24" spans="1:11" x14ac:dyDescent="0.45">
      <c r="A24" s="40"/>
      <c r="B24" s="92"/>
      <c r="C24" s="37"/>
      <c r="D24" s="35"/>
      <c r="E24" s="91"/>
      <c r="F24" s="35"/>
      <c r="G24" s="41"/>
      <c r="H24" s="42"/>
      <c r="I24" s="43"/>
      <c r="J24" s="109"/>
      <c r="K24" s="109"/>
    </row>
    <row r="25" spans="1:11" x14ac:dyDescent="0.45">
      <c r="A25" s="40"/>
      <c r="B25" s="92"/>
      <c r="C25" s="37"/>
      <c r="D25" s="35"/>
      <c r="E25" s="91"/>
      <c r="F25" s="35"/>
      <c r="G25" s="41"/>
      <c r="H25" s="42"/>
      <c r="I25" s="43"/>
      <c r="J25" s="109"/>
      <c r="K25" s="109"/>
    </row>
    <row r="26" spans="1:11" x14ac:dyDescent="0.45">
      <c r="A26" s="40"/>
      <c r="B26" s="92"/>
      <c r="C26" s="37"/>
      <c r="D26" s="35"/>
      <c r="E26" s="91"/>
      <c r="F26" s="35"/>
      <c r="G26" s="41"/>
      <c r="H26" s="42"/>
      <c r="I26" s="43"/>
      <c r="J26" s="109"/>
      <c r="K26" s="109"/>
    </row>
    <row r="27" spans="1:11" x14ac:dyDescent="0.45">
      <c r="A27" s="40"/>
      <c r="B27" s="92"/>
      <c r="C27" s="37"/>
      <c r="D27" s="35"/>
      <c r="E27" s="91"/>
      <c r="F27" s="35"/>
      <c r="G27" s="41"/>
      <c r="H27" s="42"/>
      <c r="I27" s="43"/>
      <c r="J27" s="109"/>
      <c r="K27" s="109"/>
    </row>
    <row r="28" spans="1:11" x14ac:dyDescent="0.45">
      <c r="A28" s="40"/>
      <c r="B28" s="92"/>
      <c r="C28" s="37"/>
      <c r="D28" s="35"/>
      <c r="E28" s="91"/>
      <c r="F28" s="35"/>
      <c r="G28" s="41"/>
      <c r="H28" s="42"/>
      <c r="I28" s="43"/>
      <c r="J28" s="109"/>
      <c r="K28" s="109"/>
    </row>
    <row r="29" spans="1:11" x14ac:dyDescent="0.45">
      <c r="A29" s="40"/>
      <c r="B29" s="92"/>
      <c r="C29" s="37"/>
      <c r="D29" s="35"/>
      <c r="E29" s="91"/>
      <c r="F29" s="35"/>
      <c r="G29" s="41"/>
      <c r="H29" s="42"/>
      <c r="I29" s="43"/>
      <c r="J29" s="109"/>
      <c r="K29" s="109"/>
    </row>
    <row r="30" spans="1:11" ht="21.75" thickBot="1" x14ac:dyDescent="0.5">
      <c r="A30" s="40"/>
      <c r="B30" s="92"/>
      <c r="C30" s="37"/>
      <c r="D30" s="35"/>
      <c r="E30" s="91"/>
      <c r="F30" s="35"/>
      <c r="G30" s="41"/>
      <c r="H30" s="42"/>
      <c r="I30" s="43"/>
      <c r="J30" s="109"/>
      <c r="K30" s="109"/>
    </row>
    <row r="31" spans="1:11" ht="22.5" thickTop="1" thickBot="1" x14ac:dyDescent="0.5">
      <c r="A31" s="128" t="s">
        <v>33</v>
      </c>
      <c r="B31" s="129"/>
      <c r="C31" s="129"/>
      <c r="D31" s="129"/>
      <c r="E31" s="129"/>
      <c r="F31" s="129"/>
      <c r="G31" s="44">
        <f>SUM(G15:G30)</f>
        <v>24.696236908957868</v>
      </c>
      <c r="H31" s="45">
        <f>SUM(H15:H30)</f>
        <v>0.70560676882736773</v>
      </c>
      <c r="I31" s="46">
        <f>G31/$G$88</f>
        <v>9.9334630616825889E-2</v>
      </c>
      <c r="J31" s="109"/>
      <c r="K31" s="109"/>
    </row>
    <row r="32" spans="1:11" ht="21.75" thickTop="1" x14ac:dyDescent="0.45">
      <c r="A32" s="22" t="s">
        <v>34</v>
      </c>
      <c r="B32" s="47"/>
      <c r="C32" s="47"/>
      <c r="D32" s="48"/>
      <c r="E32" s="49"/>
      <c r="F32" s="50"/>
      <c r="G32" s="51"/>
      <c r="H32" s="52"/>
      <c r="I32" s="53"/>
      <c r="J32" s="109"/>
      <c r="K32" s="109"/>
    </row>
    <row r="33" spans="1:11" x14ac:dyDescent="0.45">
      <c r="A33" s="99" t="s">
        <v>144</v>
      </c>
      <c r="B33" s="93"/>
      <c r="C33" s="93"/>
      <c r="D33" s="35"/>
      <c r="E33" s="91"/>
      <c r="F33" s="35"/>
      <c r="G33" s="41"/>
      <c r="H33" s="42"/>
      <c r="I33" s="43"/>
      <c r="J33" s="109"/>
      <c r="K33" s="109"/>
    </row>
    <row r="34" spans="1:11" x14ac:dyDescent="0.45">
      <c r="A34" s="108" t="s">
        <v>136</v>
      </c>
      <c r="B34" s="106">
        <v>410720</v>
      </c>
      <c r="C34" s="37">
        <v>5700.24</v>
      </c>
      <c r="D34" s="35">
        <v>1.7225810000000004E-4</v>
      </c>
      <c r="E34" s="100">
        <v>98</v>
      </c>
      <c r="F34" s="35">
        <f>+D34/E34%*$B$10/1000</f>
        <v>4.2185657142857149E-6</v>
      </c>
      <c r="G34" s="41">
        <f>(F34*C34)</f>
        <v>2.4046837027200004E-2</v>
      </c>
      <c r="H34" s="42">
        <f>G34/$H$11</f>
        <v>6.8705248649142869E-4</v>
      </c>
      <c r="I34" s="43">
        <f>G34/$G$88</f>
        <v>9.6722576901321175E-5</v>
      </c>
      <c r="J34" s="109"/>
      <c r="K34" s="109"/>
    </row>
    <row r="35" spans="1:11" x14ac:dyDescent="0.45">
      <c r="A35" s="107" t="s">
        <v>145</v>
      </c>
      <c r="B35" s="106"/>
      <c r="C35" s="37">
        <v>2.5000000000000001E-2</v>
      </c>
      <c r="D35" s="35">
        <v>0.27069130000000002</v>
      </c>
      <c r="E35" s="100">
        <v>98</v>
      </c>
      <c r="F35" s="35">
        <f>+D35/E35%*$B$10/1000</f>
        <v>6.6291746938775516E-3</v>
      </c>
      <c r="G35" s="41">
        <f>(F35*C35)</f>
        <v>1.657293673469388E-4</v>
      </c>
      <c r="H35" s="42">
        <f>G35/$H$11</f>
        <v>4.7351247813411084E-6</v>
      </c>
      <c r="I35" s="43">
        <f>G35/$G$88</f>
        <v>6.6660623432054295E-7</v>
      </c>
      <c r="J35" s="109"/>
      <c r="K35" s="109"/>
    </row>
    <row r="36" spans="1:11" x14ac:dyDescent="0.45">
      <c r="A36" s="99" t="s">
        <v>114</v>
      </c>
      <c r="B36" s="93"/>
      <c r="C36" s="93"/>
      <c r="D36" s="35"/>
      <c r="E36" s="91"/>
      <c r="F36" s="35"/>
      <c r="G36" s="41"/>
      <c r="H36" s="42"/>
      <c r="I36" s="43"/>
      <c r="J36" s="109"/>
      <c r="K36" s="109"/>
    </row>
    <row r="37" spans="1:11" x14ac:dyDescent="0.45">
      <c r="A37" s="108" t="s">
        <v>96</v>
      </c>
      <c r="B37" s="106">
        <v>411055</v>
      </c>
      <c r="C37" s="37">
        <v>422.03637354504826</v>
      </c>
      <c r="D37" s="35">
        <v>0.21900000000000006</v>
      </c>
      <c r="E37" s="100">
        <v>85</v>
      </c>
      <c r="F37" s="35">
        <f t="shared" ref="F37:F48" si="0">+D37/E37%*$B$10/1000</f>
        <v>6.1835294117647075E-3</v>
      </c>
      <c r="G37" s="41">
        <f t="shared" ref="G37:G48" si="1">(F37*C37)</f>
        <v>2.6096743286503226</v>
      </c>
      <c r="H37" s="42">
        <f t="shared" ref="H37:H48" si="2">G37/$H$11</f>
        <v>7.4562123675723499E-2</v>
      </c>
      <c r="I37" s="43">
        <f t="shared" ref="I37:I48" si="3">G37/$G$88</f>
        <v>1.049678282656351E-2</v>
      </c>
      <c r="J37" s="109"/>
      <c r="K37" s="109"/>
    </row>
    <row r="38" spans="1:11" x14ac:dyDescent="0.45">
      <c r="A38" s="107" t="s">
        <v>75</v>
      </c>
      <c r="B38" s="106">
        <v>410108</v>
      </c>
      <c r="C38" s="37">
        <v>41</v>
      </c>
      <c r="D38" s="35">
        <v>0.21900000000000006</v>
      </c>
      <c r="E38" s="100">
        <v>85</v>
      </c>
      <c r="F38" s="35">
        <f t="shared" si="0"/>
        <v>6.1835294117647075E-3</v>
      </c>
      <c r="G38" s="41">
        <f t="shared" si="1"/>
        <v>0.25352470588235299</v>
      </c>
      <c r="H38" s="42">
        <f t="shared" si="2"/>
        <v>7.2435630252100855E-3</v>
      </c>
      <c r="I38" s="43">
        <f t="shared" si="3"/>
        <v>1.0197417162745247E-3</v>
      </c>
      <c r="J38" s="109"/>
      <c r="K38" s="109"/>
    </row>
    <row r="39" spans="1:11" x14ac:dyDescent="0.45">
      <c r="A39" s="107" t="s">
        <v>185</v>
      </c>
      <c r="B39" s="106">
        <v>410230</v>
      </c>
      <c r="C39" s="37">
        <v>266.60000000000002</v>
      </c>
      <c r="D39" s="35">
        <v>5.8400000000000016</v>
      </c>
      <c r="E39" s="100">
        <v>85</v>
      </c>
      <c r="F39" s="35">
        <f t="shared" si="0"/>
        <v>0.16489411764705886</v>
      </c>
      <c r="G39" s="41">
        <f t="shared" si="1"/>
        <v>43.960771764705896</v>
      </c>
      <c r="H39" s="42">
        <f t="shared" si="2"/>
        <v>1.2560220504201685</v>
      </c>
      <c r="I39" s="43">
        <f t="shared" si="3"/>
        <v>0.17682155548539077</v>
      </c>
      <c r="J39" s="109"/>
      <c r="K39" s="109"/>
    </row>
    <row r="40" spans="1:11" x14ac:dyDescent="0.45">
      <c r="A40" s="107" t="s">
        <v>93</v>
      </c>
      <c r="B40" s="106">
        <v>415215</v>
      </c>
      <c r="C40" s="37">
        <v>185.76</v>
      </c>
      <c r="D40" s="35">
        <v>1.0220000000000002</v>
      </c>
      <c r="E40" s="100">
        <v>85</v>
      </c>
      <c r="F40" s="35">
        <f t="shared" si="0"/>
        <v>2.8856470588235299E-2</v>
      </c>
      <c r="G40" s="41">
        <f t="shared" si="1"/>
        <v>5.3603779764705886</v>
      </c>
      <c r="H40" s="42">
        <f t="shared" si="2"/>
        <v>0.15315365647058823</v>
      </c>
      <c r="I40" s="43">
        <f t="shared" si="3"/>
        <v>2.1560821926928288E-2</v>
      </c>
      <c r="J40" s="109"/>
      <c r="K40" s="109"/>
    </row>
    <row r="41" spans="1:11" x14ac:dyDescent="0.45">
      <c r="A41" s="107" t="s">
        <v>58</v>
      </c>
      <c r="B41" s="106">
        <v>413024</v>
      </c>
      <c r="C41" s="37">
        <v>23.871739130434783</v>
      </c>
      <c r="D41" s="35">
        <v>1.3140000000000005</v>
      </c>
      <c r="E41" s="100">
        <v>85</v>
      </c>
      <c r="F41" s="35">
        <f t="shared" si="0"/>
        <v>3.7101176470588249E-2</v>
      </c>
      <c r="G41" s="41">
        <f t="shared" si="1"/>
        <v>0.88566960613810775</v>
      </c>
      <c r="H41" s="42">
        <f t="shared" si="2"/>
        <v>2.530484588966022E-2</v>
      </c>
      <c r="I41" s="43">
        <f t="shared" si="3"/>
        <v>3.5623914484869219E-3</v>
      </c>
      <c r="J41" s="109"/>
      <c r="K41" s="109"/>
    </row>
    <row r="42" spans="1:11" x14ac:dyDescent="0.45">
      <c r="A42" s="107" t="s">
        <v>178</v>
      </c>
      <c r="B42" s="106">
        <v>416078</v>
      </c>
      <c r="C42" s="37">
        <v>418</v>
      </c>
      <c r="D42" s="35">
        <v>3.6500000000000012E-2</v>
      </c>
      <c r="E42" s="100">
        <v>85</v>
      </c>
      <c r="F42" s="35">
        <f t="shared" si="0"/>
        <v>1.030588235294118E-3</v>
      </c>
      <c r="G42" s="41">
        <f t="shared" si="1"/>
        <v>0.4307858823529413</v>
      </c>
      <c r="H42" s="42">
        <f t="shared" si="2"/>
        <v>1.2308168067226894E-2</v>
      </c>
      <c r="I42" s="43">
        <f t="shared" si="3"/>
        <v>1.7327318593607778E-3</v>
      </c>
      <c r="J42" s="109"/>
      <c r="K42" s="109"/>
    </row>
    <row r="43" spans="1:11" x14ac:dyDescent="0.45">
      <c r="A43" s="107" t="s">
        <v>143</v>
      </c>
      <c r="B43" s="106">
        <v>416063</v>
      </c>
      <c r="C43" s="37">
        <v>286.572</v>
      </c>
      <c r="D43" s="35">
        <v>4.3800000000000013E-2</v>
      </c>
      <c r="E43" s="100">
        <v>85</v>
      </c>
      <c r="F43" s="35">
        <f t="shared" si="0"/>
        <v>1.2367058823529416E-3</v>
      </c>
      <c r="G43" s="41">
        <f t="shared" si="1"/>
        <v>0.35440527811764722</v>
      </c>
      <c r="H43" s="42">
        <f t="shared" si="2"/>
        <v>1.0125865089075635E-2</v>
      </c>
      <c r="I43" s="43">
        <f t="shared" si="3"/>
        <v>1.4255093810547472E-3</v>
      </c>
      <c r="J43" s="109"/>
      <c r="K43" s="109"/>
    </row>
    <row r="44" spans="1:11" x14ac:dyDescent="0.45">
      <c r="A44" s="108" t="s">
        <v>154</v>
      </c>
      <c r="B44" s="106">
        <v>410228</v>
      </c>
      <c r="C44" s="37">
        <v>21.950155500000001</v>
      </c>
      <c r="D44" s="35">
        <v>0.58400000000000019</v>
      </c>
      <c r="E44" s="100">
        <v>85</v>
      </c>
      <c r="F44" s="35">
        <f t="shared" si="0"/>
        <v>1.6489411764705888E-2</v>
      </c>
      <c r="G44" s="41">
        <f t="shared" si="1"/>
        <v>0.36194515233882368</v>
      </c>
      <c r="H44" s="42">
        <f t="shared" si="2"/>
        <v>1.0341290066823534E-2</v>
      </c>
      <c r="I44" s="43">
        <f t="shared" si="3"/>
        <v>1.4558366986707448E-3</v>
      </c>
      <c r="J44" s="109"/>
      <c r="K44" s="109"/>
    </row>
    <row r="45" spans="1:11" x14ac:dyDescent="0.45">
      <c r="A45" s="107" t="s">
        <v>70</v>
      </c>
      <c r="B45" s="106">
        <v>410056</v>
      </c>
      <c r="C45" s="37">
        <v>145.27500000000001</v>
      </c>
      <c r="D45" s="35">
        <v>0.49640000000000017</v>
      </c>
      <c r="E45" s="100">
        <v>85</v>
      </c>
      <c r="F45" s="35">
        <f t="shared" si="0"/>
        <v>1.4016000000000006E-2</v>
      </c>
      <c r="G45" s="41">
        <f t="shared" si="1"/>
        <v>2.0361744000000011</v>
      </c>
      <c r="H45" s="42">
        <f t="shared" si="2"/>
        <v>5.817641142857146E-2</v>
      </c>
      <c r="I45" s="43">
        <f t="shared" si="3"/>
        <v>8.1900182866350823E-3</v>
      </c>
      <c r="J45" s="109"/>
      <c r="K45" s="109"/>
    </row>
    <row r="46" spans="1:11" x14ac:dyDescent="0.45">
      <c r="A46" s="107" t="s">
        <v>66</v>
      </c>
      <c r="B46" s="106">
        <v>410527</v>
      </c>
      <c r="C46" s="37">
        <v>158</v>
      </c>
      <c r="D46" s="35">
        <v>1.4600000000000005E-2</v>
      </c>
      <c r="E46" s="100">
        <v>85</v>
      </c>
      <c r="F46" s="35">
        <f t="shared" si="0"/>
        <v>4.1223529411764717E-4</v>
      </c>
      <c r="G46" s="41">
        <f t="shared" si="1"/>
        <v>6.513317647058825E-2</v>
      </c>
      <c r="H46" s="42">
        <f t="shared" si="2"/>
        <v>1.8609478991596642E-3</v>
      </c>
      <c r="I46" s="43">
        <f t="shared" si="3"/>
        <v>2.6198242466890227E-4</v>
      </c>
      <c r="J46" s="109"/>
      <c r="K46" s="109"/>
    </row>
    <row r="47" spans="1:11" x14ac:dyDescent="0.45">
      <c r="A47" s="107" t="s">
        <v>97</v>
      </c>
      <c r="B47" s="106">
        <v>410087</v>
      </c>
      <c r="C47" s="37">
        <v>360</v>
      </c>
      <c r="D47" s="35">
        <v>8.7600000000000015E-4</v>
      </c>
      <c r="E47" s="100">
        <v>85</v>
      </c>
      <c r="F47" s="35">
        <f t="shared" si="0"/>
        <v>2.4734117647058827E-5</v>
      </c>
      <c r="G47" s="41">
        <f t="shared" si="1"/>
        <v>8.9042823529411775E-3</v>
      </c>
      <c r="H47" s="42">
        <f t="shared" si="2"/>
        <v>2.544080672268908E-4</v>
      </c>
      <c r="I47" s="43">
        <f t="shared" si="3"/>
        <v>3.5815318815495497E-5</v>
      </c>
      <c r="J47" s="109"/>
      <c r="K47" s="109"/>
    </row>
    <row r="48" spans="1:11" x14ac:dyDescent="0.45">
      <c r="A48" s="107" t="s">
        <v>56</v>
      </c>
      <c r="B48" s="106"/>
      <c r="C48" s="37">
        <v>2.5000000000000001E-2</v>
      </c>
      <c r="D48" s="35">
        <v>3.0846880000000012</v>
      </c>
      <c r="E48" s="100">
        <v>85</v>
      </c>
      <c r="F48" s="35">
        <f t="shared" si="0"/>
        <v>8.7097072941176509E-2</v>
      </c>
      <c r="G48" s="41">
        <f t="shared" si="1"/>
        <v>2.1774268235294127E-3</v>
      </c>
      <c r="H48" s="42">
        <f t="shared" si="2"/>
        <v>6.2212194957983222E-5</v>
      </c>
      <c r="I48" s="43">
        <f t="shared" si="3"/>
        <v>8.7581719436781149E-6</v>
      </c>
      <c r="J48" s="109"/>
      <c r="K48" s="109"/>
    </row>
    <row r="49" spans="1:11" x14ac:dyDescent="0.45">
      <c r="A49" s="99" t="s">
        <v>109</v>
      </c>
      <c r="B49" s="106"/>
      <c r="C49" s="37"/>
      <c r="D49" s="35"/>
      <c r="E49" s="100"/>
      <c r="F49" s="35"/>
      <c r="G49" s="41"/>
      <c r="H49" s="42"/>
      <c r="I49" s="43"/>
      <c r="J49" s="109"/>
      <c r="K49" s="109"/>
    </row>
    <row r="50" spans="1:11" x14ac:dyDescent="0.45">
      <c r="A50" s="107" t="s">
        <v>58</v>
      </c>
      <c r="B50" s="106">
        <v>413024</v>
      </c>
      <c r="C50" s="37">
        <v>23.871739130434783</v>
      </c>
      <c r="D50" s="35">
        <v>1.022</v>
      </c>
      <c r="E50" s="100">
        <v>98</v>
      </c>
      <c r="F50" s="35">
        <f t="shared" ref="F50:F57" si="4">+D50/E50%*$B$10/1000</f>
        <v>2.5028571428571431E-2</v>
      </c>
      <c r="G50" s="41">
        <f t="shared" ref="G50:G57" si="5">(F50*C50)</f>
        <v>0.59747552795031067</v>
      </c>
      <c r="H50" s="42">
        <f t="shared" ref="H50:H57" si="6">G50/$H$11</f>
        <v>1.7070729370008877E-2</v>
      </c>
      <c r="I50" s="43">
        <f t="shared" ref="I50:I60" si="7">G50/$G$88</f>
        <v>2.4032005803284787E-3</v>
      </c>
      <c r="J50" s="109"/>
      <c r="K50" s="109"/>
    </row>
    <row r="51" spans="1:11" x14ac:dyDescent="0.45">
      <c r="A51" s="107" t="s">
        <v>57</v>
      </c>
      <c r="B51" s="106">
        <v>410046</v>
      </c>
      <c r="C51" s="37">
        <v>146.51</v>
      </c>
      <c r="D51" s="35">
        <v>0.10950000000000001</v>
      </c>
      <c r="E51" s="100">
        <v>98</v>
      </c>
      <c r="F51" s="35">
        <f t="shared" si="4"/>
        <v>2.6816326530612251E-3</v>
      </c>
      <c r="G51" s="41">
        <f t="shared" si="5"/>
        <v>0.39288600000000007</v>
      </c>
      <c r="H51" s="42">
        <f t="shared" si="6"/>
        <v>1.1225314285714287E-2</v>
      </c>
      <c r="I51" s="43">
        <f t="shared" si="7"/>
        <v>1.5802887633607954E-3</v>
      </c>
      <c r="J51" s="109"/>
      <c r="K51" s="109"/>
    </row>
    <row r="52" spans="1:11" x14ac:dyDescent="0.45">
      <c r="A52" s="107" t="s">
        <v>124</v>
      </c>
      <c r="B52" s="106">
        <v>410568</v>
      </c>
      <c r="C52" s="37">
        <v>759.75</v>
      </c>
      <c r="D52" s="35">
        <v>0.36500000000000005</v>
      </c>
      <c r="E52" s="100">
        <v>98</v>
      </c>
      <c r="F52" s="35">
        <f t="shared" si="4"/>
        <v>8.9387755102040833E-3</v>
      </c>
      <c r="G52" s="41">
        <f t="shared" si="5"/>
        <v>6.7912346938775521</v>
      </c>
      <c r="H52" s="42">
        <f t="shared" si="6"/>
        <v>0.19403527696793005</v>
      </c>
      <c r="I52" s="43">
        <f t="shared" si="7"/>
        <v>2.7316096465846797E-2</v>
      </c>
      <c r="J52" s="109"/>
      <c r="K52" s="109"/>
    </row>
    <row r="53" spans="1:11" x14ac:dyDescent="0.45">
      <c r="A53" s="107" t="s">
        <v>60</v>
      </c>
      <c r="B53" s="106">
        <v>414014</v>
      </c>
      <c r="C53" s="37">
        <v>95</v>
      </c>
      <c r="D53" s="35">
        <v>0.21900000000000003</v>
      </c>
      <c r="E53" s="100">
        <v>98</v>
      </c>
      <c r="F53" s="35">
        <f t="shared" si="4"/>
        <v>5.3632653061224502E-3</v>
      </c>
      <c r="G53" s="41">
        <f t="shared" si="5"/>
        <v>0.50951020408163272</v>
      </c>
      <c r="H53" s="42">
        <f t="shared" si="6"/>
        <v>1.4557434402332363E-2</v>
      </c>
      <c r="I53" s="43">
        <f t="shared" si="7"/>
        <v>2.0493813735482295E-3</v>
      </c>
      <c r="J53" s="109"/>
      <c r="K53" s="109"/>
    </row>
    <row r="54" spans="1:11" x14ac:dyDescent="0.45">
      <c r="A54" s="107" t="s">
        <v>59</v>
      </c>
      <c r="B54" s="106">
        <v>410213</v>
      </c>
      <c r="C54" s="37">
        <v>22.84</v>
      </c>
      <c r="D54" s="35">
        <v>0.10950000000000001</v>
      </c>
      <c r="E54" s="100">
        <v>98</v>
      </c>
      <c r="F54" s="35">
        <f t="shared" si="4"/>
        <v>2.6816326530612251E-3</v>
      </c>
      <c r="G54" s="41">
        <f t="shared" si="5"/>
        <v>6.1248489795918383E-2</v>
      </c>
      <c r="H54" s="42">
        <f t="shared" si="6"/>
        <v>1.7499568513119539E-3</v>
      </c>
      <c r="I54" s="43">
        <f t="shared" si="7"/>
        <v>2.4635721353600827E-4</v>
      </c>
      <c r="J54" s="109"/>
      <c r="K54" s="109"/>
    </row>
    <row r="55" spans="1:11" x14ac:dyDescent="0.45">
      <c r="A55" s="107" t="s">
        <v>76</v>
      </c>
      <c r="B55" s="106">
        <v>410139</v>
      </c>
      <c r="C55" s="37">
        <v>96.26</v>
      </c>
      <c r="D55" s="35">
        <v>5.4750000000000007E-2</v>
      </c>
      <c r="E55" s="100">
        <v>98</v>
      </c>
      <c r="F55" s="35">
        <f t="shared" si="4"/>
        <v>1.3408163265306125E-3</v>
      </c>
      <c r="G55" s="41">
        <f t="shared" si="5"/>
        <v>0.12906697959183677</v>
      </c>
      <c r="H55" s="42">
        <f t="shared" si="6"/>
        <v>3.6876279883381936E-3</v>
      </c>
      <c r="I55" s="43">
        <f t="shared" si="7"/>
        <v>5.191406605730332E-4</v>
      </c>
      <c r="J55" s="109"/>
      <c r="K55" s="109"/>
    </row>
    <row r="56" spans="1:11" x14ac:dyDescent="0.45">
      <c r="A56" s="107" t="s">
        <v>77</v>
      </c>
      <c r="B56" s="106">
        <v>416028</v>
      </c>
      <c r="C56" s="37">
        <v>1235</v>
      </c>
      <c r="D56" s="35">
        <v>1.6790000000000003E-2</v>
      </c>
      <c r="E56" s="100">
        <v>98</v>
      </c>
      <c r="F56" s="35">
        <f t="shared" si="4"/>
        <v>4.1118367346938776E-4</v>
      </c>
      <c r="G56" s="41">
        <f t="shared" si="5"/>
        <v>0.50781183673469388</v>
      </c>
      <c r="H56" s="42">
        <f t="shared" si="6"/>
        <v>1.4508909620991254E-2</v>
      </c>
      <c r="I56" s="43">
        <f t="shared" si="7"/>
        <v>2.0425501023030685E-3</v>
      </c>
      <c r="J56" s="109"/>
      <c r="K56" s="109"/>
    </row>
    <row r="57" spans="1:11" ht="21.75" customHeight="1" x14ac:dyDescent="0.45">
      <c r="A57" s="107" t="s">
        <v>78</v>
      </c>
      <c r="B57" s="106">
        <v>410232</v>
      </c>
      <c r="C57" s="37">
        <v>45</v>
      </c>
      <c r="D57" s="35">
        <v>0.18250000000000002</v>
      </c>
      <c r="E57" s="100">
        <v>98</v>
      </c>
      <c r="F57" s="35">
        <f t="shared" si="4"/>
        <v>4.4693877551020417E-3</v>
      </c>
      <c r="G57" s="41">
        <f t="shared" si="5"/>
        <v>0.20112244897959186</v>
      </c>
      <c r="H57" s="42">
        <f t="shared" si="6"/>
        <v>5.7463556851311964E-3</v>
      </c>
      <c r="I57" s="43">
        <f t="shared" si="7"/>
        <v>8.0896633166377483E-4</v>
      </c>
      <c r="J57" s="109"/>
      <c r="K57" s="109"/>
    </row>
    <row r="58" spans="1:11" ht="21.75" customHeight="1" x14ac:dyDescent="0.45">
      <c r="A58" s="107" t="s">
        <v>79</v>
      </c>
      <c r="B58" s="106">
        <v>410020</v>
      </c>
      <c r="C58" s="37">
        <v>60</v>
      </c>
      <c r="D58" s="35">
        <v>5.2560000000000003E-2</v>
      </c>
      <c r="E58" s="100">
        <v>98</v>
      </c>
      <c r="F58" s="35">
        <f>+D58/E58%*$B$10/1000</f>
        <v>1.2871836734693878E-3</v>
      </c>
      <c r="G58" s="41">
        <f>(F58*C58)</f>
        <v>7.7231020408163265E-2</v>
      </c>
      <c r="H58" s="42">
        <f>G58/$H$11</f>
        <v>2.2066005830903789E-3</v>
      </c>
      <c r="I58" s="43">
        <f t="shared" si="7"/>
        <v>3.1064307135888949E-4</v>
      </c>
      <c r="J58" s="109"/>
      <c r="K58" s="109"/>
    </row>
    <row r="59" spans="1:11" ht="21.75" customHeight="1" x14ac:dyDescent="0.45">
      <c r="A59" s="107" t="s">
        <v>97</v>
      </c>
      <c r="B59" s="106">
        <v>410087</v>
      </c>
      <c r="C59" s="37">
        <v>360</v>
      </c>
      <c r="D59" s="35">
        <v>7.3000000000000007E-4</v>
      </c>
      <c r="E59" s="100">
        <v>98</v>
      </c>
      <c r="F59" s="35">
        <f>+D59/E59%*$B$10/1000</f>
        <v>1.7877551020408167E-5</v>
      </c>
      <c r="G59" s="41">
        <f>(F59*C59)</f>
        <v>6.4359183673469399E-3</v>
      </c>
      <c r="H59" s="42">
        <f>G59/$H$11</f>
        <v>1.8388338192419827E-4</v>
      </c>
      <c r="I59" s="43">
        <f t="shared" si="7"/>
        <v>2.5886922613240796E-5</v>
      </c>
      <c r="J59" s="109"/>
      <c r="K59" s="109"/>
    </row>
    <row r="60" spans="1:11" ht="21.75" customHeight="1" x14ac:dyDescent="0.45">
      <c r="A60" s="107" t="s">
        <v>56</v>
      </c>
      <c r="B60" s="106"/>
      <c r="C60" s="37">
        <v>2.5000000000000001E-2</v>
      </c>
      <c r="D60" s="35">
        <v>38.053440000000009</v>
      </c>
      <c r="E60" s="100">
        <v>98</v>
      </c>
      <c r="F60" s="35">
        <f>+D60/E60%*$B$10/1000</f>
        <v>0.93192097959183684</v>
      </c>
      <c r="G60" s="41">
        <f>(F60*C60)</f>
        <v>2.3298024489795923E-2</v>
      </c>
      <c r="H60" s="42">
        <f>G60/$H$11</f>
        <v>6.6565784256559775E-4</v>
      </c>
      <c r="I60" s="43">
        <f t="shared" si="7"/>
        <v>9.3710659859931678E-5</v>
      </c>
      <c r="J60" s="109"/>
      <c r="K60" s="109"/>
    </row>
    <row r="61" spans="1:11" ht="21.75" customHeight="1" x14ac:dyDescent="0.45">
      <c r="A61" s="107"/>
      <c r="B61" s="106"/>
      <c r="C61" s="37"/>
      <c r="D61" s="35"/>
      <c r="E61" s="100"/>
      <c r="F61" s="35"/>
      <c r="G61" s="41"/>
      <c r="H61" s="42"/>
      <c r="I61" s="43"/>
      <c r="J61" s="109"/>
      <c r="K61" s="109"/>
    </row>
    <row r="62" spans="1:11" ht="21.75" customHeight="1" x14ac:dyDescent="0.45">
      <c r="A62" s="107"/>
      <c r="B62" s="106"/>
      <c r="C62" s="37"/>
      <c r="D62" s="35"/>
      <c r="E62" s="100"/>
      <c r="F62" s="35"/>
      <c r="G62" s="41"/>
      <c r="H62" s="42"/>
      <c r="I62" s="43"/>
      <c r="J62" s="109"/>
      <c r="K62" s="109"/>
    </row>
    <row r="63" spans="1:11" ht="21.75" customHeight="1" x14ac:dyDescent="0.45">
      <c r="A63" s="107"/>
      <c r="B63" s="106"/>
      <c r="C63" s="37"/>
      <c r="D63" s="35"/>
      <c r="E63" s="100"/>
      <c r="F63" s="35"/>
      <c r="G63" s="41"/>
      <c r="H63" s="42"/>
      <c r="I63" s="43"/>
      <c r="J63" s="109"/>
      <c r="K63" s="109"/>
    </row>
    <row r="64" spans="1:11" ht="21.75" customHeight="1" x14ac:dyDescent="0.45">
      <c r="A64" s="107"/>
      <c r="B64" s="106"/>
      <c r="C64" s="37"/>
      <c r="D64" s="35"/>
      <c r="E64" s="100"/>
      <c r="F64" s="35"/>
      <c r="G64" s="41"/>
      <c r="H64" s="42"/>
      <c r="I64" s="43"/>
      <c r="J64" s="109"/>
      <c r="K64" s="109"/>
    </row>
    <row r="65" spans="1:11" ht="21.75" customHeight="1" x14ac:dyDescent="0.45">
      <c r="A65" s="107"/>
      <c r="B65" s="106"/>
      <c r="C65" s="37"/>
      <c r="D65" s="35"/>
      <c r="E65" s="100"/>
      <c r="F65" s="35"/>
      <c r="G65" s="41"/>
      <c r="H65" s="42"/>
      <c r="I65" s="43"/>
      <c r="J65" s="109"/>
      <c r="K65" s="109"/>
    </row>
    <row r="66" spans="1:11" ht="21.75" customHeight="1" x14ac:dyDescent="0.45">
      <c r="A66" s="107"/>
      <c r="B66" s="106"/>
      <c r="C66" s="37"/>
      <c r="D66" s="35"/>
      <c r="E66" s="100"/>
      <c r="F66" s="35"/>
      <c r="G66" s="41"/>
      <c r="H66" s="42"/>
      <c r="I66" s="43"/>
      <c r="J66" s="109"/>
      <c r="K66" s="109"/>
    </row>
    <row r="67" spans="1:11" ht="21.75" customHeight="1" thickBot="1" x14ac:dyDescent="0.5">
      <c r="A67" s="107"/>
      <c r="B67" s="106"/>
      <c r="C67" s="37"/>
      <c r="D67" s="35"/>
      <c r="E67" s="100"/>
      <c r="F67" s="35"/>
      <c r="G67" s="41"/>
      <c r="H67" s="42"/>
      <c r="I67" s="43"/>
      <c r="J67" s="109"/>
      <c r="K67" s="109"/>
    </row>
    <row r="68" spans="1:11" ht="22.5" thickTop="1" thickBot="1" x14ac:dyDescent="0.5">
      <c r="A68" s="128" t="s">
        <v>35</v>
      </c>
      <c r="B68" s="129"/>
      <c r="C68" s="129"/>
      <c r="D68" s="129"/>
      <c r="E68" s="129"/>
      <c r="F68" s="129"/>
      <c r="G68" s="44">
        <f>SUM(G33:G67)</f>
        <v>65.651077690975114</v>
      </c>
      <c r="H68" s="45">
        <f>SUM(H33:H67)</f>
        <v>1.8757450768850037</v>
      </c>
      <c r="I68" s="46">
        <f>G68/$G$88</f>
        <v>0.26406555687292127</v>
      </c>
      <c r="J68" s="109"/>
      <c r="K68" s="109"/>
    </row>
    <row r="69" spans="1:11" ht="21.75" thickTop="1" x14ac:dyDescent="0.45">
      <c r="A69" s="55" t="s">
        <v>36</v>
      </c>
      <c r="B69" s="56"/>
      <c r="C69" s="56"/>
      <c r="D69" s="57"/>
      <c r="E69" s="10"/>
      <c r="F69" s="58"/>
      <c r="G69" s="60"/>
      <c r="H69" s="52"/>
      <c r="I69" s="43"/>
      <c r="J69" s="109"/>
      <c r="K69" s="109"/>
    </row>
    <row r="70" spans="1:11" x14ac:dyDescent="0.45">
      <c r="A70" s="61" t="s">
        <v>156</v>
      </c>
      <c r="B70" s="14" t="s">
        <v>155</v>
      </c>
      <c r="C70" s="12">
        <v>2.2200000000000002</v>
      </c>
      <c r="D70" s="57"/>
      <c r="E70" s="10"/>
      <c r="F70" s="58">
        <f>$B$10</f>
        <v>24</v>
      </c>
      <c r="G70" s="41">
        <f>F70*C70</f>
        <v>53.28</v>
      </c>
      <c r="H70" s="42">
        <f>G70/$H$11</f>
        <v>1.5222857142857142</v>
      </c>
      <c r="I70" s="43">
        <f>G70/$G$88</f>
        <v>0.21430589359728563</v>
      </c>
      <c r="J70" s="109"/>
      <c r="K70" s="109"/>
    </row>
    <row r="71" spans="1:11" x14ac:dyDescent="0.45">
      <c r="A71" s="61" t="s">
        <v>174</v>
      </c>
      <c r="B71" s="14" t="s">
        <v>175</v>
      </c>
      <c r="C71" s="12">
        <v>1.22</v>
      </c>
      <c r="D71" s="57"/>
      <c r="E71" s="10"/>
      <c r="F71" s="58">
        <f>$B$10</f>
        <v>24</v>
      </c>
      <c r="G71" s="41">
        <f>F71*C71</f>
        <v>29.28</v>
      </c>
      <c r="H71" s="42">
        <f>G71/$H$11</f>
        <v>0.83657142857142863</v>
      </c>
      <c r="I71" s="43">
        <f>G71/$G$88</f>
        <v>0.11777170729220202</v>
      </c>
      <c r="J71" s="109"/>
      <c r="K71" s="109"/>
    </row>
    <row r="72" spans="1:11" x14ac:dyDescent="0.45">
      <c r="A72" s="61" t="s">
        <v>177</v>
      </c>
      <c r="B72" s="14" t="s">
        <v>176</v>
      </c>
      <c r="C72" s="12">
        <v>0.12</v>
      </c>
      <c r="D72" s="57"/>
      <c r="E72" s="10"/>
      <c r="F72" s="58">
        <f>$B$10</f>
        <v>24</v>
      </c>
      <c r="G72" s="41">
        <f>F72*C72</f>
        <v>2.88</v>
      </c>
      <c r="H72" s="42">
        <f>G72/$H$11</f>
        <v>8.2285714285714281E-2</v>
      </c>
      <c r="I72" s="43">
        <f>G72/$G$88</f>
        <v>1.1584102356610034E-2</v>
      </c>
      <c r="J72" s="109"/>
      <c r="K72" s="109"/>
    </row>
    <row r="73" spans="1:11" x14ac:dyDescent="0.45">
      <c r="A73" s="61" t="s">
        <v>188</v>
      </c>
      <c r="B73" s="14" t="s">
        <v>190</v>
      </c>
      <c r="C73" s="59">
        <v>5.950000000000002</v>
      </c>
      <c r="D73" s="57"/>
      <c r="E73" s="10"/>
      <c r="F73" s="58">
        <f>$B$10/12</f>
        <v>2</v>
      </c>
      <c r="G73" s="41">
        <f>F73*C73</f>
        <v>11.900000000000004</v>
      </c>
      <c r="H73" s="42">
        <f>G73/$H$11</f>
        <v>0.34000000000000014</v>
      </c>
      <c r="I73" s="43">
        <f>G73/$G$88</f>
        <v>4.7864867376270645E-2</v>
      </c>
      <c r="J73" s="109"/>
      <c r="K73" s="109"/>
    </row>
    <row r="74" spans="1:11" x14ac:dyDescent="0.45">
      <c r="A74" s="61" t="s">
        <v>189</v>
      </c>
      <c r="B74" s="14" t="s">
        <v>191</v>
      </c>
      <c r="C74" s="59">
        <v>5.450000000000002</v>
      </c>
      <c r="D74" s="57"/>
      <c r="E74" s="10"/>
      <c r="F74" s="58">
        <f>$B$10/24</f>
        <v>1</v>
      </c>
      <c r="G74" s="41">
        <f>F74*C74</f>
        <v>5.450000000000002</v>
      </c>
      <c r="H74" s="42">
        <f>G74/$H$11</f>
        <v>0.15571428571428578</v>
      </c>
      <c r="I74" s="43">
        <f>G74/$G$88</f>
        <v>2.1921304806779413E-2</v>
      </c>
      <c r="J74" s="109"/>
      <c r="K74" s="109"/>
    </row>
    <row r="75" spans="1:11" x14ac:dyDescent="0.45">
      <c r="A75" s="61"/>
      <c r="B75" s="14"/>
      <c r="C75" s="12"/>
      <c r="D75" s="57"/>
      <c r="E75" s="10"/>
      <c r="F75" s="58"/>
      <c r="G75" s="41"/>
      <c r="H75" s="42"/>
      <c r="I75" s="43"/>
      <c r="J75" s="109"/>
      <c r="K75" s="109"/>
    </row>
    <row r="76" spans="1:11" ht="21.75" thickBot="1" x14ac:dyDescent="0.5">
      <c r="A76" s="61"/>
      <c r="B76" s="14"/>
      <c r="C76" s="12"/>
      <c r="D76" s="57"/>
      <c r="E76" s="10"/>
      <c r="F76" s="58"/>
      <c r="G76" s="41"/>
      <c r="H76" s="42"/>
      <c r="I76" s="43"/>
      <c r="J76" s="109"/>
      <c r="K76" s="109"/>
    </row>
    <row r="77" spans="1:11" ht="22.5" thickTop="1" thickBot="1" x14ac:dyDescent="0.5">
      <c r="A77" s="130" t="s">
        <v>37</v>
      </c>
      <c r="B77" s="131"/>
      <c r="C77" s="131"/>
      <c r="D77" s="131"/>
      <c r="E77" s="131"/>
      <c r="F77" s="131"/>
      <c r="G77" s="44">
        <f>SUM(G70:G76)</f>
        <v>102.79</v>
      </c>
      <c r="H77" s="45">
        <f>SUM(H70:H76)</f>
        <v>2.9368571428571433</v>
      </c>
      <c r="I77" s="46">
        <f>G77/$G$88</f>
        <v>0.41344787542914774</v>
      </c>
    </row>
    <row r="78" spans="1:11" ht="21.75" thickTop="1" x14ac:dyDescent="0.45">
      <c r="A78" s="64" t="s">
        <v>38</v>
      </c>
      <c r="B78" s="65"/>
      <c r="C78" s="65"/>
      <c r="D78" s="66"/>
      <c r="E78" s="4"/>
      <c r="F78" s="4"/>
      <c r="G78" s="104"/>
      <c r="H78" s="67"/>
      <c r="I78" s="43"/>
    </row>
    <row r="79" spans="1:11" x14ac:dyDescent="0.45">
      <c r="A79" s="9" t="s">
        <v>46</v>
      </c>
      <c r="B79" s="10"/>
      <c r="C79" s="10"/>
      <c r="D79" s="57"/>
      <c r="E79" s="10"/>
      <c r="F79" s="10"/>
      <c r="G79" s="41">
        <f>46/24*$B$10</f>
        <v>46</v>
      </c>
      <c r="H79" s="42">
        <f>G79/$H$11</f>
        <v>1.3142857142857143</v>
      </c>
      <c r="I79" s="43">
        <f>G79/$G$88</f>
        <v>0.18502385708474361</v>
      </c>
    </row>
    <row r="80" spans="1:11" x14ac:dyDescent="0.45">
      <c r="A80" s="9" t="s">
        <v>179</v>
      </c>
      <c r="B80" s="10"/>
      <c r="C80" s="10"/>
      <c r="D80" s="57"/>
      <c r="E80" s="10"/>
      <c r="F80" s="10"/>
      <c r="G80" s="41">
        <f>2.5/24*$B$10</f>
        <v>2.5</v>
      </c>
      <c r="H80" s="42">
        <f>G80/$H$11</f>
        <v>7.1428571428571425E-2</v>
      </c>
      <c r="I80" s="43">
        <f>G80/$G$88</f>
        <v>1.0055644406779543E-2</v>
      </c>
    </row>
    <row r="81" spans="1:14" x14ac:dyDescent="0.45">
      <c r="A81" s="9" t="s">
        <v>195</v>
      </c>
      <c r="B81" s="10"/>
      <c r="C81" s="10"/>
      <c r="D81" s="57"/>
      <c r="E81" s="10"/>
      <c r="F81" s="10"/>
      <c r="G81" s="41">
        <f>0.1*H11/24*$B$10</f>
        <v>3.5</v>
      </c>
      <c r="H81" s="42">
        <f>G81/$H$11</f>
        <v>0.1</v>
      </c>
      <c r="I81" s="43">
        <f>G81/$G$88</f>
        <v>1.4077902169491362E-2</v>
      </c>
    </row>
    <row r="82" spans="1:14" ht="21.75" thickBot="1" x14ac:dyDescent="0.5">
      <c r="A82" s="68"/>
      <c r="B82" s="69"/>
      <c r="C82" s="69"/>
      <c r="D82" s="62"/>
      <c r="E82" s="63"/>
      <c r="F82" s="63"/>
      <c r="G82" s="41"/>
      <c r="H82" s="42"/>
      <c r="I82" s="43"/>
    </row>
    <row r="83" spans="1:14" ht="22.5" thickTop="1" thickBot="1" x14ac:dyDescent="0.5">
      <c r="A83" s="130" t="s">
        <v>39</v>
      </c>
      <c r="B83" s="131"/>
      <c r="C83" s="131"/>
      <c r="D83" s="131"/>
      <c r="E83" s="131"/>
      <c r="F83" s="131"/>
      <c r="G83" s="44">
        <f>SUM(G79:G82)</f>
        <v>52</v>
      </c>
      <c r="H83" s="45">
        <f>SUM(H79:H82)</f>
        <v>1.4857142857142858</v>
      </c>
      <c r="I83" s="46">
        <f t="shared" ref="I83:I88" si="8">G83/$G$88</f>
        <v>0.20915740366101451</v>
      </c>
    </row>
    <row r="84" spans="1:14" ht="21.75" thickTop="1" x14ac:dyDescent="0.45">
      <c r="A84" s="117" t="s">
        <v>40</v>
      </c>
      <c r="B84" s="118"/>
      <c r="C84" s="118"/>
      <c r="D84" s="118"/>
      <c r="E84" s="118"/>
      <c r="F84" s="118"/>
      <c r="G84" s="70">
        <f>SUM(G31,G68,G77,G83)</f>
        <v>245.13731459993301</v>
      </c>
      <c r="H84" s="71">
        <f>SUM(H31,H68,H77,H83)</f>
        <v>7.0039232742838005</v>
      </c>
      <c r="I84" s="72">
        <f t="shared" si="8"/>
        <v>0.98600546657990951</v>
      </c>
    </row>
    <row r="85" spans="1:14" x14ac:dyDescent="0.45">
      <c r="A85" s="73" t="s">
        <v>41</v>
      </c>
      <c r="B85" s="54">
        <v>0.02</v>
      </c>
      <c r="C85" s="54"/>
      <c r="D85" s="74" t="s">
        <v>53</v>
      </c>
      <c r="E85" s="75"/>
      <c r="F85" s="75"/>
      <c r="G85" s="41">
        <f>SUM(G70:G71)*B85</f>
        <v>1.6512</v>
      </c>
      <c r="H85" s="42">
        <f>G85/$H$11</f>
        <v>4.7177142857142855E-2</v>
      </c>
      <c r="I85" s="43">
        <f t="shared" si="8"/>
        <v>6.6415520177897534E-3</v>
      </c>
    </row>
    <row r="86" spans="1:14" x14ac:dyDescent="0.45">
      <c r="A86" s="73" t="s">
        <v>41</v>
      </c>
      <c r="B86" s="54">
        <v>0.02</v>
      </c>
      <c r="C86" s="54"/>
      <c r="D86" s="74" t="s">
        <v>54</v>
      </c>
      <c r="E86" s="75"/>
      <c r="F86" s="75"/>
      <c r="G86" s="41">
        <f>SUM(G72:G74)*B86</f>
        <v>0.40460000000000018</v>
      </c>
      <c r="H86" s="42">
        <f>G86/$H$11</f>
        <v>1.1560000000000006E-2</v>
      </c>
      <c r="I86" s="43">
        <f t="shared" si="8"/>
        <v>1.627405490793202E-3</v>
      </c>
    </row>
    <row r="87" spans="1:14" x14ac:dyDescent="0.45">
      <c r="A87" s="76" t="s">
        <v>172</v>
      </c>
      <c r="B87" s="113">
        <v>0.01</v>
      </c>
      <c r="C87" s="77"/>
      <c r="D87" s="77" t="s">
        <v>173</v>
      </c>
      <c r="E87" s="78"/>
      <c r="F87" s="78"/>
      <c r="G87" s="41">
        <f>SUM(G31,G68,G83)*B87</f>
        <v>1.4234731459993299</v>
      </c>
      <c r="H87" s="42">
        <f>G87/$H$11</f>
        <v>4.0670661314266568E-2</v>
      </c>
      <c r="I87" s="43">
        <f t="shared" si="8"/>
        <v>5.7255759115076169E-3</v>
      </c>
    </row>
    <row r="88" spans="1:14" x14ac:dyDescent="0.45">
      <c r="A88" s="79" t="s">
        <v>42</v>
      </c>
      <c r="B88" s="80"/>
      <c r="C88" s="80"/>
      <c r="D88" s="81"/>
      <c r="E88" s="80"/>
      <c r="F88" s="80"/>
      <c r="G88" s="101">
        <f>SUM(G84:G87)</f>
        <v>248.61658774593232</v>
      </c>
      <c r="H88" s="82">
        <f>SUM(H84:H87)</f>
        <v>7.1033310784552102</v>
      </c>
      <c r="I88" s="83">
        <f t="shared" si="8"/>
        <v>1</v>
      </c>
    </row>
    <row r="89" spans="1:14" x14ac:dyDescent="0.45">
      <c r="A89" s="73" t="s">
        <v>43</v>
      </c>
      <c r="B89" s="75" t="s">
        <v>181</v>
      </c>
      <c r="C89" s="75"/>
      <c r="D89" s="74"/>
      <c r="E89" s="75"/>
      <c r="F89" s="75"/>
      <c r="G89" s="84"/>
      <c r="H89" s="84"/>
      <c r="I89" s="85"/>
    </row>
    <row r="90" spans="1:14" x14ac:dyDescent="0.45">
      <c r="A90" s="73"/>
      <c r="B90" s="75" t="s">
        <v>187</v>
      </c>
      <c r="C90" s="75"/>
      <c r="D90" s="74"/>
      <c r="E90" s="75"/>
      <c r="F90" s="75"/>
      <c r="G90" s="84"/>
      <c r="H90" s="84"/>
      <c r="I90" s="85"/>
    </row>
    <row r="91" spans="1:14" x14ac:dyDescent="0.45">
      <c r="A91" s="73"/>
      <c r="B91" s="75"/>
      <c r="C91" s="75"/>
      <c r="D91" s="74"/>
      <c r="E91" s="75"/>
      <c r="F91" s="75"/>
      <c r="G91" s="84"/>
      <c r="H91" s="84"/>
      <c r="I91" s="85"/>
    </row>
    <row r="92" spans="1:14" x14ac:dyDescent="0.45">
      <c r="A92" s="75"/>
      <c r="B92" s="75"/>
      <c r="C92" s="75"/>
      <c r="D92" s="74"/>
      <c r="E92" s="75"/>
      <c r="F92" s="75"/>
      <c r="G92" s="84"/>
      <c r="H92" s="84"/>
      <c r="I92" s="85"/>
    </row>
    <row r="93" spans="1:14" ht="21.75" thickBot="1" x14ac:dyDescent="0.5">
      <c r="A93" s="10"/>
      <c r="B93" s="10"/>
      <c r="C93" s="10"/>
      <c r="D93" s="57"/>
      <c r="E93" s="10"/>
      <c r="F93" s="10"/>
      <c r="G93" s="12"/>
      <c r="H93" s="12"/>
      <c r="I93" s="12"/>
    </row>
    <row r="94" spans="1:14" ht="24" thickBot="1" x14ac:dyDescent="0.55000000000000004">
      <c r="A94" s="119" t="s">
        <v>47</v>
      </c>
      <c r="B94" s="120"/>
      <c r="C94" s="120"/>
      <c r="D94" s="120"/>
      <c r="E94" s="120"/>
      <c r="F94" s="120"/>
      <c r="G94" s="121" t="s">
        <v>180</v>
      </c>
      <c r="H94" s="122"/>
      <c r="I94" s="123"/>
    </row>
    <row r="95" spans="1:14" x14ac:dyDescent="0.45">
      <c r="A95" s="10"/>
      <c r="B95" s="10"/>
      <c r="C95" s="10"/>
      <c r="D95" s="57"/>
      <c r="E95" s="10"/>
      <c r="F95" s="10"/>
      <c r="G95" s="12"/>
      <c r="H95" s="12"/>
      <c r="I95" s="12"/>
      <c r="J95" s="7"/>
      <c r="K95" s="8"/>
      <c r="L95" s="8"/>
      <c r="M95" s="8"/>
      <c r="N95" s="8"/>
    </row>
    <row r="96" spans="1:14" x14ac:dyDescent="0.45">
      <c r="A96" s="10"/>
      <c r="B96" s="10"/>
      <c r="C96" s="10"/>
      <c r="D96" s="57"/>
      <c r="E96" s="10"/>
      <c r="F96" s="10"/>
      <c r="G96" s="12"/>
      <c r="H96" s="12"/>
      <c r="I96" s="12"/>
      <c r="J96" s="7"/>
      <c r="K96" s="8"/>
      <c r="L96" s="8"/>
      <c r="M96" s="8"/>
      <c r="N96" s="8"/>
    </row>
    <row r="97" spans="1:9" x14ac:dyDescent="0.45">
      <c r="A97" s="10"/>
      <c r="B97" s="10"/>
      <c r="C97" s="10"/>
      <c r="D97" s="57"/>
      <c r="E97" s="10"/>
      <c r="F97" s="10"/>
      <c r="G97" s="12"/>
      <c r="H97" s="12"/>
      <c r="I97" s="12"/>
    </row>
    <row r="98" spans="1:9" x14ac:dyDescent="0.45">
      <c r="A98" s="10"/>
      <c r="B98" s="10"/>
      <c r="C98" s="10"/>
      <c r="D98" s="57"/>
      <c r="E98" s="10"/>
      <c r="F98" s="10"/>
      <c r="G98" s="12"/>
      <c r="H98" s="12"/>
      <c r="I98" s="12"/>
    </row>
    <row r="99" spans="1:9" x14ac:dyDescent="0.45">
      <c r="A99" s="86" t="s">
        <v>44</v>
      </c>
      <c r="B99" s="10"/>
      <c r="C99" s="10"/>
      <c r="D99" s="87"/>
      <c r="E99" s="19"/>
      <c r="F99" s="86"/>
      <c r="G99" s="86" t="s">
        <v>49</v>
      </c>
      <c r="H99" s="88"/>
      <c r="I99" s="88"/>
    </row>
    <row r="100" spans="1:9" x14ac:dyDescent="0.45">
      <c r="A100" s="8"/>
      <c r="B100" s="8"/>
      <c r="C100" s="8"/>
      <c r="D100" s="89"/>
      <c r="E100" s="8"/>
      <c r="F100" s="8"/>
      <c r="G100" s="8"/>
      <c r="H100" s="7"/>
      <c r="I100" s="7"/>
    </row>
    <row r="101" spans="1:9" x14ac:dyDescent="0.45">
      <c r="A101" s="8"/>
      <c r="B101" s="8"/>
      <c r="C101" s="8"/>
      <c r="D101" s="89"/>
      <c r="E101" s="8"/>
      <c r="F101" s="8"/>
      <c r="G101" s="8"/>
      <c r="H101" s="7"/>
      <c r="I101" s="7"/>
    </row>
    <row r="102" spans="1:9" x14ac:dyDescent="0.45">
      <c r="A102" s="8"/>
      <c r="B102" s="8"/>
      <c r="C102" s="8"/>
      <c r="D102" s="89"/>
      <c r="E102" s="8"/>
      <c r="F102" s="8"/>
      <c r="G102" s="8"/>
      <c r="H102" s="7"/>
      <c r="I102" s="7"/>
    </row>
    <row r="103" spans="1:9" x14ac:dyDescent="0.45">
      <c r="A103" s="8"/>
      <c r="B103" s="8"/>
      <c r="C103" s="8"/>
      <c r="D103" s="89"/>
      <c r="E103" s="8"/>
      <c r="F103" s="8"/>
      <c r="G103" s="8"/>
      <c r="H103" s="7"/>
      <c r="I103" s="7"/>
    </row>
    <row r="104" spans="1:9" x14ac:dyDescent="0.45">
      <c r="A104" s="8"/>
      <c r="B104" s="8"/>
      <c r="C104" s="8"/>
      <c r="D104" s="89"/>
      <c r="E104" s="8"/>
      <c r="F104" s="8"/>
      <c r="G104" s="8"/>
      <c r="H104" s="7"/>
      <c r="I104" s="7"/>
    </row>
    <row r="105" spans="1:9" x14ac:dyDescent="0.45">
      <c r="A105" s="8"/>
      <c r="B105" s="8"/>
      <c r="C105" s="8"/>
      <c r="D105" s="89"/>
      <c r="E105" s="8"/>
      <c r="F105" s="8"/>
      <c r="G105" s="8"/>
      <c r="H105" s="7"/>
      <c r="I105" s="7"/>
    </row>
    <row r="106" spans="1:9" x14ac:dyDescent="0.45">
      <c r="A106" s="8"/>
      <c r="B106" s="8"/>
      <c r="C106" s="8"/>
      <c r="D106" s="89"/>
      <c r="E106" s="8"/>
      <c r="F106" s="8"/>
      <c r="G106" s="8"/>
      <c r="H106" s="7"/>
      <c r="I106" s="7"/>
    </row>
    <row r="107" spans="1:9" x14ac:dyDescent="0.45">
      <c r="A107" s="8"/>
      <c r="B107" s="8"/>
      <c r="C107" s="8"/>
      <c r="D107" s="89"/>
      <c r="E107" s="8"/>
      <c r="F107" s="8"/>
      <c r="G107" s="8"/>
      <c r="H107" s="7"/>
      <c r="I107" s="7"/>
    </row>
    <row r="108" spans="1:9" x14ac:dyDescent="0.45">
      <c r="A108" s="8"/>
      <c r="B108" s="8"/>
      <c r="C108" s="8"/>
      <c r="D108" s="89"/>
      <c r="E108" s="8"/>
      <c r="F108" s="8"/>
      <c r="G108" s="8"/>
      <c r="H108" s="7"/>
      <c r="I108" s="7"/>
    </row>
    <row r="109" spans="1:9" x14ac:dyDescent="0.45">
      <c r="A109" s="8"/>
      <c r="B109" s="8"/>
      <c r="C109" s="8"/>
      <c r="D109" s="89"/>
      <c r="E109" s="8"/>
      <c r="F109" s="8"/>
      <c r="G109" s="8"/>
      <c r="H109" s="7"/>
      <c r="I109" s="7"/>
    </row>
    <row r="110" spans="1:9" x14ac:dyDescent="0.45">
      <c r="A110" s="8"/>
      <c r="B110" s="8"/>
      <c r="C110" s="8"/>
      <c r="D110" s="89"/>
      <c r="E110" s="8"/>
      <c r="F110" s="8"/>
      <c r="G110" s="8"/>
      <c r="H110" s="7"/>
      <c r="I110" s="7"/>
    </row>
    <row r="111" spans="1:9" x14ac:dyDescent="0.45">
      <c r="A111" s="8"/>
      <c r="B111" s="8"/>
      <c r="C111" s="8"/>
      <c r="D111" s="89"/>
      <c r="E111" s="8"/>
      <c r="F111" s="8"/>
      <c r="G111" s="8"/>
      <c r="H111" s="7"/>
      <c r="I111" s="7"/>
    </row>
    <row r="112" spans="1:9" x14ac:dyDescent="0.45">
      <c r="A112" s="8"/>
      <c r="B112" s="8"/>
      <c r="C112" s="8"/>
      <c r="D112" s="89"/>
      <c r="E112" s="8"/>
      <c r="F112" s="8"/>
      <c r="G112" s="8"/>
      <c r="H112" s="7"/>
      <c r="I112" s="7"/>
    </row>
    <row r="113" spans="1:9" x14ac:dyDescent="0.45">
      <c r="A113" s="8"/>
      <c r="B113" s="8"/>
      <c r="C113" s="8"/>
      <c r="D113" s="89"/>
      <c r="E113" s="8"/>
      <c r="F113" s="8"/>
      <c r="G113" s="8"/>
      <c r="H113" s="7"/>
      <c r="I113" s="7"/>
    </row>
  </sheetData>
  <mergeCells count="10">
    <mergeCell ref="A1:G1"/>
    <mergeCell ref="A84:F84"/>
    <mergeCell ref="A94:F94"/>
    <mergeCell ref="G94:I94"/>
    <mergeCell ref="A3:I3"/>
    <mergeCell ref="G12:I12"/>
    <mergeCell ref="A31:F31"/>
    <mergeCell ref="A68:F68"/>
    <mergeCell ref="A77:F77"/>
    <mergeCell ref="A83:F83"/>
  </mergeCells>
  <pageMargins left="1.4173228346456694" right="0.59055118110236227" top="0.19685039370078741" bottom="0.19685039370078741" header="0.51181102362204722" footer="0.51181102362204722"/>
  <pageSetup paperSize="9" scale="39" orientation="portrait" blackAndWhite="1" r:id="rId1"/>
  <headerFooter alignWithMargins="0">
    <oddFooter>&amp;R&amp;F /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  <pageSetUpPr fitToPage="1"/>
  </sheetPr>
  <dimension ref="A1:N113"/>
  <sheetViews>
    <sheetView topLeftCell="D66" zoomScale="90" zoomScaleNormal="90" workbookViewId="0">
      <selection activeCell="C80" sqref="C80"/>
    </sheetView>
  </sheetViews>
  <sheetFormatPr defaultRowHeight="21" x14ac:dyDescent="0.45"/>
  <cols>
    <col min="1" max="1" width="27.28515625" style="95" customWidth="1"/>
    <col min="2" max="3" width="17.7109375" style="95" customWidth="1"/>
    <col min="4" max="4" width="12.5703125" style="94" customWidth="1"/>
    <col min="5" max="5" width="11.85546875" style="95" customWidth="1"/>
    <col min="6" max="6" width="14.42578125" style="95" customWidth="1"/>
    <col min="7" max="7" width="16.140625" style="95" customWidth="1"/>
    <col min="8" max="8" width="21.5703125" style="97" customWidth="1"/>
    <col min="9" max="9" width="20.42578125" style="97" customWidth="1"/>
    <col min="10" max="16384" width="9.140625" style="95"/>
  </cols>
  <sheetData>
    <row r="1" spans="1:11" ht="31.5" x14ac:dyDescent="0.65">
      <c r="A1" s="116" t="s">
        <v>184</v>
      </c>
      <c r="B1" s="116"/>
      <c r="C1" s="116"/>
      <c r="D1" s="116"/>
      <c r="E1" s="116"/>
      <c r="F1" s="116"/>
      <c r="G1" s="116"/>
      <c r="H1" s="102" t="s">
        <v>50</v>
      </c>
      <c r="I1" s="115" t="s">
        <v>48</v>
      </c>
    </row>
    <row r="2" spans="1:11" ht="28.5" x14ac:dyDescent="0.45">
      <c r="A2" s="103" t="s">
        <v>51</v>
      </c>
      <c r="B2" s="96"/>
      <c r="C2" s="96"/>
      <c r="H2" s="1" t="s">
        <v>0</v>
      </c>
      <c r="I2" s="2" t="s">
        <v>1</v>
      </c>
    </row>
    <row r="3" spans="1:11" ht="26.25" x14ac:dyDescent="0.55000000000000004">
      <c r="A3" s="124" t="s">
        <v>52</v>
      </c>
      <c r="B3" s="124"/>
      <c r="C3" s="124"/>
      <c r="D3" s="124"/>
      <c r="E3" s="124"/>
      <c r="F3" s="124"/>
      <c r="G3" s="124"/>
      <c r="H3" s="124"/>
      <c r="I3" s="124"/>
    </row>
    <row r="4" spans="1:11" x14ac:dyDescent="0.45">
      <c r="A4" s="3" t="s">
        <v>2</v>
      </c>
      <c r="B4" s="4" t="s">
        <v>171</v>
      </c>
      <c r="C4" s="4"/>
      <c r="D4" s="4"/>
      <c r="E4" s="4"/>
      <c r="F4" s="4"/>
      <c r="G4" s="3" t="s">
        <v>3</v>
      </c>
      <c r="H4" s="5" t="s">
        <v>192</v>
      </c>
      <c r="I4" s="6"/>
    </row>
    <row r="5" spans="1:11" x14ac:dyDescent="0.45">
      <c r="A5" s="9" t="s">
        <v>146</v>
      </c>
      <c r="B5" s="10"/>
      <c r="C5" s="10"/>
      <c r="D5" s="10"/>
      <c r="E5" s="10"/>
      <c r="F5" s="11"/>
      <c r="G5" s="9" t="s">
        <v>4</v>
      </c>
      <c r="H5" s="10" t="s">
        <v>5</v>
      </c>
      <c r="I5" s="13"/>
    </row>
    <row r="6" spans="1:11" x14ac:dyDescent="0.45">
      <c r="A6" s="9" t="s">
        <v>6</v>
      </c>
      <c r="B6" s="111" t="s">
        <v>161</v>
      </c>
      <c r="C6" s="10"/>
      <c r="D6" s="8"/>
      <c r="E6" s="10"/>
      <c r="F6" s="14"/>
      <c r="G6" s="9" t="s">
        <v>7</v>
      </c>
      <c r="H6" s="10" t="s">
        <v>182</v>
      </c>
      <c r="I6" s="13"/>
    </row>
    <row r="7" spans="1:11" x14ac:dyDescent="0.45">
      <c r="A7" s="9" t="s">
        <v>8</v>
      </c>
      <c r="B7" s="10" t="s">
        <v>67</v>
      </c>
      <c r="C7" s="10"/>
      <c r="D7" s="15"/>
      <c r="E7" s="10"/>
      <c r="F7" s="14"/>
      <c r="G7" s="9" t="s">
        <v>9</v>
      </c>
      <c r="H7" s="10" t="s">
        <v>183</v>
      </c>
      <c r="I7" s="13"/>
    </row>
    <row r="8" spans="1:11" x14ac:dyDescent="0.45">
      <c r="A8" s="9" t="s">
        <v>10</v>
      </c>
      <c r="B8" s="16">
        <v>70</v>
      </c>
      <c r="C8" s="16"/>
      <c r="D8" s="15"/>
      <c r="E8" s="10"/>
      <c r="F8" s="14"/>
      <c r="G8" s="9" t="s">
        <v>193</v>
      </c>
      <c r="H8" s="114" t="s">
        <v>194</v>
      </c>
      <c r="I8" s="13"/>
    </row>
    <row r="9" spans="1:11" x14ac:dyDescent="0.45">
      <c r="A9" s="9" t="s">
        <v>11</v>
      </c>
      <c r="B9" s="90" t="s">
        <v>45</v>
      </c>
      <c r="C9" s="90"/>
      <c r="D9" s="10"/>
      <c r="E9" s="10"/>
      <c r="F9" s="14"/>
      <c r="G9" s="9" t="s">
        <v>12</v>
      </c>
      <c r="H9" s="10" t="s">
        <v>199</v>
      </c>
      <c r="I9" s="13"/>
    </row>
    <row r="10" spans="1:11" x14ac:dyDescent="0.45">
      <c r="A10" s="9" t="s">
        <v>13</v>
      </c>
      <c r="B10" s="17">
        <v>24</v>
      </c>
      <c r="C10" s="17"/>
      <c r="D10" s="10"/>
      <c r="E10" s="10"/>
      <c r="F10" s="14"/>
      <c r="G10" s="9" t="s">
        <v>14</v>
      </c>
      <c r="H10" s="11" t="s">
        <v>160</v>
      </c>
      <c r="I10" s="13"/>
    </row>
    <row r="11" spans="1:11" x14ac:dyDescent="0.45">
      <c r="A11" s="18" t="s">
        <v>15</v>
      </c>
      <c r="B11" s="98"/>
      <c r="C11" s="98"/>
      <c r="D11" s="19" t="s">
        <v>16</v>
      </c>
      <c r="E11" s="20"/>
      <c r="F11" s="21" t="s">
        <v>17</v>
      </c>
      <c r="G11" s="22" t="s">
        <v>18</v>
      </c>
      <c r="H11" s="23">
        <v>35</v>
      </c>
      <c r="I11" s="24" t="s">
        <v>19</v>
      </c>
    </row>
    <row r="12" spans="1:11" x14ac:dyDescent="0.45">
      <c r="A12" s="105" t="s">
        <v>20</v>
      </c>
      <c r="B12" s="110" t="s">
        <v>55</v>
      </c>
      <c r="C12" s="26" t="s">
        <v>24</v>
      </c>
      <c r="D12" s="25" t="s">
        <v>21</v>
      </c>
      <c r="E12" s="26" t="s">
        <v>22</v>
      </c>
      <c r="F12" s="27" t="s">
        <v>23</v>
      </c>
      <c r="G12" s="125" t="s">
        <v>25</v>
      </c>
      <c r="H12" s="126"/>
      <c r="I12" s="127"/>
    </row>
    <row r="13" spans="1:11" x14ac:dyDescent="0.45">
      <c r="A13" s="29"/>
      <c r="B13" s="30"/>
      <c r="C13" s="26" t="s">
        <v>28</v>
      </c>
      <c r="D13" s="25" t="s">
        <v>26</v>
      </c>
      <c r="E13" s="26" t="s">
        <v>27</v>
      </c>
      <c r="F13" s="27"/>
      <c r="G13" s="31" t="s">
        <v>29</v>
      </c>
      <c r="H13" s="28" t="s">
        <v>30</v>
      </c>
      <c r="I13" s="32" t="s">
        <v>31</v>
      </c>
    </row>
    <row r="14" spans="1:11" x14ac:dyDescent="0.45">
      <c r="A14" s="33" t="s">
        <v>32</v>
      </c>
      <c r="B14" s="34"/>
      <c r="C14" s="36"/>
      <c r="D14" s="35"/>
      <c r="E14" s="36"/>
      <c r="F14" s="37"/>
      <c r="G14" s="38"/>
      <c r="H14" s="37"/>
      <c r="I14" s="39"/>
    </row>
    <row r="15" spans="1:11" x14ac:dyDescent="0.45">
      <c r="A15" s="40" t="s">
        <v>168</v>
      </c>
      <c r="B15" s="92"/>
      <c r="C15" s="37"/>
      <c r="D15" s="35"/>
      <c r="E15" s="91"/>
      <c r="F15" s="35"/>
      <c r="G15" s="41"/>
      <c r="H15" s="42"/>
      <c r="I15" s="43"/>
    </row>
    <row r="16" spans="1:11" x14ac:dyDescent="0.45">
      <c r="A16" s="107" t="s">
        <v>64</v>
      </c>
      <c r="B16" s="106" t="s">
        <v>89</v>
      </c>
      <c r="C16" s="37">
        <v>63.5502832363916</v>
      </c>
      <c r="D16" s="35">
        <v>14.656209437905618</v>
      </c>
      <c r="E16" s="91">
        <v>85</v>
      </c>
      <c r="F16" s="35">
        <f>+D16/E16%*$B$10/1000</f>
        <v>0.41382238412909977</v>
      </c>
      <c r="G16" s="41">
        <f>F16*C16</f>
        <v>26.298529720963135</v>
      </c>
      <c r="H16" s="42">
        <f>G16/$H$11</f>
        <v>0.75138656345608956</v>
      </c>
      <c r="I16" s="43">
        <f>G16/$G$88</f>
        <v>0.10510901018308806</v>
      </c>
      <c r="J16" s="109"/>
      <c r="K16" s="109"/>
    </row>
    <row r="17" spans="1:11" x14ac:dyDescent="0.45">
      <c r="A17" s="40" t="s">
        <v>147</v>
      </c>
      <c r="B17" s="92"/>
      <c r="C17" s="37"/>
      <c r="D17" s="35"/>
      <c r="E17" s="91"/>
      <c r="F17" s="35"/>
      <c r="G17" s="41"/>
      <c r="H17" s="42"/>
      <c r="I17" s="43"/>
    </row>
    <row r="18" spans="1:11" x14ac:dyDescent="0.45">
      <c r="A18" s="107" t="s">
        <v>148</v>
      </c>
      <c r="B18" s="106" t="s">
        <v>91</v>
      </c>
      <c r="C18" s="37">
        <v>48.240576826519799</v>
      </c>
      <c r="D18" s="35">
        <v>2.774016059839401</v>
      </c>
      <c r="E18" s="91">
        <v>90</v>
      </c>
      <c r="F18" s="35">
        <f>+D18/E18%*$B$10/1000</f>
        <v>7.3973761595717363E-2</v>
      </c>
      <c r="G18" s="41">
        <f>F18*C18</f>
        <v>3.5685369294048632</v>
      </c>
      <c r="H18" s="42">
        <f>G18/$H$11</f>
        <v>0.10195819798299609</v>
      </c>
      <c r="I18" s="43">
        <f>G18/$G$88</f>
        <v>1.4262599028589526E-2</v>
      </c>
      <c r="J18" s="109"/>
      <c r="K18" s="109"/>
    </row>
    <row r="19" spans="1:11" x14ac:dyDescent="0.45">
      <c r="A19" s="107" t="s">
        <v>95</v>
      </c>
      <c r="B19" s="106" t="s">
        <v>107</v>
      </c>
      <c r="C19" s="37">
        <v>23.857142857142858</v>
      </c>
      <c r="D19" s="35">
        <v>0.14598394016059837</v>
      </c>
      <c r="E19" s="91">
        <v>90</v>
      </c>
      <c r="F19" s="35">
        <f>+D19/E19%*$B$10/1000</f>
        <v>3.8929050709492897E-3</v>
      </c>
      <c r="G19" s="41">
        <f>F19*C19</f>
        <v>9.2873592406933062E-2</v>
      </c>
      <c r="H19" s="42">
        <f>G19/$H$11</f>
        <v>2.6535312116266591E-3</v>
      </c>
      <c r="I19" s="43">
        <f>G19/$G$88</f>
        <v>3.7119380716781714E-4</v>
      </c>
      <c r="J19" s="109"/>
      <c r="K19" s="109"/>
    </row>
    <row r="20" spans="1:11" x14ac:dyDescent="0.45">
      <c r="A20" s="107" t="s">
        <v>64</v>
      </c>
      <c r="B20" s="106" t="s">
        <v>89</v>
      </c>
      <c r="C20" s="37">
        <v>63.5502832363916</v>
      </c>
      <c r="D20" s="35">
        <v>3.0221405785942137</v>
      </c>
      <c r="E20" s="91">
        <v>90</v>
      </c>
      <c r="F20" s="35">
        <f>+D20/E20%*$B$10/1000</f>
        <v>8.0590415429179024E-2</v>
      </c>
      <c r="G20" s="41">
        <f>F20*C20</f>
        <v>5.1215437266627903</v>
      </c>
      <c r="H20" s="42">
        <f>G20/$H$11</f>
        <v>0.14632982076179402</v>
      </c>
      <c r="I20" s="43">
        <f>G20/$G$88</f>
        <v>2.0469600294415812E-2</v>
      </c>
      <c r="J20" s="109"/>
      <c r="K20" s="109"/>
    </row>
    <row r="21" spans="1:11" x14ac:dyDescent="0.45">
      <c r="A21" s="40" t="s">
        <v>149</v>
      </c>
      <c r="B21" s="106" t="s">
        <v>153</v>
      </c>
      <c r="C21" s="37">
        <v>40.14</v>
      </c>
      <c r="D21" s="35">
        <v>1.095</v>
      </c>
      <c r="E21" s="91">
        <v>85</v>
      </c>
      <c r="F21" s="35">
        <f>+D21/E21%*$B$10/1000</f>
        <v>3.0917647058823532E-2</v>
      </c>
      <c r="G21" s="41">
        <f>F21*C21</f>
        <v>1.2410343529411767</v>
      </c>
      <c r="H21" s="42">
        <f>G21/$H$11</f>
        <v>3.5458124369747906E-2</v>
      </c>
      <c r="I21" s="43">
        <f>G21/$G$88</f>
        <v>4.9601211103781429E-3</v>
      </c>
      <c r="J21" s="109"/>
      <c r="K21" s="109"/>
    </row>
    <row r="22" spans="1:11" x14ac:dyDescent="0.45">
      <c r="A22" s="40" t="s">
        <v>142</v>
      </c>
      <c r="B22" s="106">
        <v>410703</v>
      </c>
      <c r="C22" s="37">
        <v>459.77803319999998</v>
      </c>
      <c r="D22" s="35">
        <v>5.8400000000000001E-2</v>
      </c>
      <c r="E22" s="91">
        <v>98</v>
      </c>
      <c r="F22" s="35">
        <f>+D22/E22%*$B$10/1000</f>
        <v>1.4302040816326531E-3</v>
      </c>
      <c r="G22" s="41">
        <f>F22*C22</f>
        <v>0.65757641972767344</v>
      </c>
      <c r="H22" s="42">
        <f>G22/$H$11</f>
        <v>1.8787897706504957E-2</v>
      </c>
      <c r="I22" s="43">
        <f>G22/$G$88</f>
        <v>2.6281775951231133E-3</v>
      </c>
      <c r="J22" s="109"/>
      <c r="K22" s="109"/>
    </row>
    <row r="23" spans="1:11" x14ac:dyDescent="0.45">
      <c r="A23" s="40"/>
      <c r="B23" s="106"/>
      <c r="C23" s="37"/>
      <c r="D23" s="35"/>
      <c r="E23" s="91"/>
      <c r="F23" s="35"/>
      <c r="G23" s="41"/>
      <c r="H23" s="42"/>
      <c r="I23" s="43"/>
      <c r="J23" s="109"/>
      <c r="K23" s="109"/>
    </row>
    <row r="24" spans="1:11" x14ac:dyDescent="0.45">
      <c r="A24" s="40"/>
      <c r="B24" s="92"/>
      <c r="C24" s="37"/>
      <c r="D24" s="35"/>
      <c r="E24" s="91"/>
      <c r="F24" s="35"/>
      <c r="G24" s="41"/>
      <c r="H24" s="42"/>
      <c r="I24" s="43"/>
      <c r="J24" s="109"/>
      <c r="K24" s="109"/>
    </row>
    <row r="25" spans="1:11" x14ac:dyDescent="0.45">
      <c r="A25" s="40"/>
      <c r="B25" s="92"/>
      <c r="C25" s="37"/>
      <c r="D25" s="35"/>
      <c r="E25" s="91"/>
      <c r="F25" s="35"/>
      <c r="G25" s="41"/>
      <c r="H25" s="42"/>
      <c r="I25" s="43"/>
      <c r="J25" s="109"/>
      <c r="K25" s="109"/>
    </row>
    <row r="26" spans="1:11" x14ac:dyDescent="0.45">
      <c r="A26" s="40"/>
      <c r="B26" s="92"/>
      <c r="C26" s="37"/>
      <c r="D26" s="35"/>
      <c r="E26" s="91"/>
      <c r="F26" s="35"/>
      <c r="G26" s="41"/>
      <c r="H26" s="42"/>
      <c r="I26" s="43"/>
      <c r="J26" s="109"/>
      <c r="K26" s="109"/>
    </row>
    <row r="27" spans="1:11" x14ac:dyDescent="0.45">
      <c r="A27" s="40"/>
      <c r="B27" s="92"/>
      <c r="C27" s="37"/>
      <c r="D27" s="35"/>
      <c r="E27" s="91"/>
      <c r="F27" s="35"/>
      <c r="G27" s="41"/>
      <c r="H27" s="42"/>
      <c r="I27" s="43"/>
      <c r="J27" s="109"/>
      <c r="K27" s="109"/>
    </row>
    <row r="28" spans="1:11" x14ac:dyDescent="0.45">
      <c r="A28" s="40"/>
      <c r="B28" s="92"/>
      <c r="C28" s="37"/>
      <c r="D28" s="35"/>
      <c r="E28" s="91"/>
      <c r="F28" s="35"/>
      <c r="G28" s="41"/>
      <c r="H28" s="42"/>
      <c r="I28" s="43"/>
      <c r="J28" s="109"/>
      <c r="K28" s="109"/>
    </row>
    <row r="29" spans="1:11" x14ac:dyDescent="0.45">
      <c r="A29" s="40"/>
      <c r="B29" s="92"/>
      <c r="C29" s="37"/>
      <c r="D29" s="35"/>
      <c r="E29" s="91"/>
      <c r="F29" s="35"/>
      <c r="G29" s="41"/>
      <c r="H29" s="42"/>
      <c r="I29" s="43"/>
      <c r="J29" s="109"/>
      <c r="K29" s="109"/>
    </row>
    <row r="30" spans="1:11" ht="21.75" thickBot="1" x14ac:dyDescent="0.5">
      <c r="A30" s="40"/>
      <c r="B30" s="92"/>
      <c r="C30" s="37"/>
      <c r="D30" s="35"/>
      <c r="E30" s="91"/>
      <c r="F30" s="35"/>
      <c r="G30" s="41"/>
      <c r="H30" s="42"/>
      <c r="I30" s="43"/>
      <c r="J30" s="109"/>
      <c r="K30" s="109"/>
    </row>
    <row r="31" spans="1:11" ht="22.5" thickTop="1" thickBot="1" x14ac:dyDescent="0.5">
      <c r="A31" s="128" t="s">
        <v>33</v>
      </c>
      <c r="B31" s="129"/>
      <c r="C31" s="129"/>
      <c r="D31" s="129"/>
      <c r="E31" s="129"/>
      <c r="F31" s="129"/>
      <c r="G31" s="44">
        <f>SUM(G15:G30)</f>
        <v>36.980094742106573</v>
      </c>
      <c r="H31" s="45">
        <f>SUM(H15:H30)</f>
        <v>1.0565741354887592</v>
      </c>
      <c r="I31" s="46">
        <f>G31/$G$88</f>
        <v>0.14780070201876247</v>
      </c>
      <c r="J31" s="109"/>
      <c r="K31" s="109"/>
    </row>
    <row r="32" spans="1:11" ht="21.75" thickTop="1" x14ac:dyDescent="0.45">
      <c r="A32" s="22" t="s">
        <v>34</v>
      </c>
      <c r="B32" s="47"/>
      <c r="C32" s="47"/>
      <c r="D32" s="48"/>
      <c r="E32" s="49"/>
      <c r="F32" s="50"/>
      <c r="G32" s="51"/>
      <c r="H32" s="52"/>
      <c r="I32" s="53"/>
      <c r="J32" s="109"/>
      <c r="K32" s="109"/>
    </row>
    <row r="33" spans="1:11" x14ac:dyDescent="0.45">
      <c r="A33" s="40" t="s">
        <v>150</v>
      </c>
      <c r="B33" s="93"/>
      <c r="C33" s="93"/>
      <c r="D33" s="35"/>
      <c r="E33" s="91"/>
      <c r="F33" s="35"/>
      <c r="G33" s="41"/>
      <c r="H33" s="42"/>
      <c r="I33" s="43"/>
      <c r="J33" s="109"/>
      <c r="K33" s="109"/>
    </row>
    <row r="34" spans="1:11" x14ac:dyDescent="0.45">
      <c r="A34" s="108" t="s">
        <v>151</v>
      </c>
      <c r="B34" s="106">
        <v>411018</v>
      </c>
      <c r="C34" s="37">
        <v>79.67</v>
      </c>
      <c r="D34" s="35">
        <v>0.14629053709462905</v>
      </c>
      <c r="E34" s="100">
        <v>85</v>
      </c>
      <c r="F34" s="35">
        <f t="shared" ref="F34:F39" si="0">+D34/E34%*$B$10/1000</f>
        <v>4.130556341495408E-3</v>
      </c>
      <c r="G34" s="41">
        <f t="shared" ref="G34:G39" si="1">(F34*C34)</f>
        <v>0.32908142372693916</v>
      </c>
      <c r="H34" s="42">
        <f t="shared" ref="H34:H39" si="2">G34/$H$11</f>
        <v>9.4023263921982625E-3</v>
      </c>
      <c r="I34" s="43">
        <f t="shared" ref="I34:I43" si="3">G34/$G$88</f>
        <v>1.3152607040996659E-3</v>
      </c>
      <c r="J34" s="109"/>
      <c r="K34" s="109"/>
    </row>
    <row r="35" spans="1:11" x14ac:dyDescent="0.45">
      <c r="A35" s="107" t="s">
        <v>75</v>
      </c>
      <c r="B35" s="106">
        <v>410108</v>
      </c>
      <c r="C35" s="37">
        <v>41</v>
      </c>
      <c r="D35" s="35">
        <v>0.45266847331526683</v>
      </c>
      <c r="E35" s="100">
        <v>85</v>
      </c>
      <c r="F35" s="35">
        <f t="shared" si="0"/>
        <v>1.2781227481842827E-2</v>
      </c>
      <c r="G35" s="41">
        <f t="shared" si="1"/>
        <v>0.52403032675555594</v>
      </c>
      <c r="H35" s="42">
        <f t="shared" si="2"/>
        <v>1.4972295050158742E-2</v>
      </c>
      <c r="I35" s="43">
        <f t="shared" si="3"/>
        <v>2.0944254122043549E-3</v>
      </c>
      <c r="J35" s="109"/>
      <c r="K35" s="109"/>
    </row>
    <row r="36" spans="1:11" x14ac:dyDescent="0.45">
      <c r="A36" s="107" t="s">
        <v>185</v>
      </c>
      <c r="B36" s="106">
        <v>410230</v>
      </c>
      <c r="C36" s="37">
        <v>266.60000000000002</v>
      </c>
      <c r="D36" s="35">
        <v>4.5258087419125799</v>
      </c>
      <c r="E36" s="100">
        <v>85</v>
      </c>
      <c r="F36" s="35">
        <f t="shared" si="0"/>
        <v>0.12778754094811989</v>
      </c>
      <c r="G36" s="41">
        <f t="shared" si="1"/>
        <v>34.068158416768767</v>
      </c>
      <c r="H36" s="42">
        <f t="shared" si="2"/>
        <v>0.97337595476482197</v>
      </c>
      <c r="I36" s="43">
        <f t="shared" si="3"/>
        <v>0.13616238048064014</v>
      </c>
      <c r="J36" s="109"/>
      <c r="K36" s="109"/>
    </row>
    <row r="37" spans="1:11" x14ac:dyDescent="0.45">
      <c r="A37" s="107" t="s">
        <v>58</v>
      </c>
      <c r="B37" s="106">
        <v>413024</v>
      </c>
      <c r="C37" s="37">
        <v>23.871739130434783</v>
      </c>
      <c r="D37" s="35">
        <v>1.3577864221357785</v>
      </c>
      <c r="E37" s="100">
        <v>85</v>
      </c>
      <c r="F37" s="35">
        <f t="shared" si="0"/>
        <v>3.8337498977951398E-2</v>
      </c>
      <c r="G37" s="41">
        <f t="shared" si="1"/>
        <v>0.91518277451496588</v>
      </c>
      <c r="H37" s="42">
        <f t="shared" si="2"/>
        <v>2.6148079271856167E-2</v>
      </c>
      <c r="I37" s="43">
        <f t="shared" si="3"/>
        <v>3.6577693348842245E-3</v>
      </c>
      <c r="J37" s="109"/>
      <c r="K37" s="109"/>
    </row>
    <row r="38" spans="1:11" x14ac:dyDescent="0.45">
      <c r="A38" s="107" t="s">
        <v>74</v>
      </c>
      <c r="B38" s="106">
        <v>410056</v>
      </c>
      <c r="C38" s="37">
        <v>145.27500000000001</v>
      </c>
      <c r="D38" s="35">
        <v>6.7889321106788927E-2</v>
      </c>
      <c r="E38" s="100">
        <v>85</v>
      </c>
      <c r="F38" s="35">
        <f t="shared" si="0"/>
        <v>1.9168749488975697E-3</v>
      </c>
      <c r="G38" s="41">
        <f t="shared" si="1"/>
        <v>0.27847400820109447</v>
      </c>
      <c r="H38" s="42">
        <f t="shared" si="2"/>
        <v>7.9564002343169848E-3</v>
      </c>
      <c r="I38" s="43">
        <f t="shared" si="3"/>
        <v>1.1129948204063411E-3</v>
      </c>
      <c r="J38" s="109"/>
      <c r="K38" s="109"/>
    </row>
    <row r="39" spans="1:11" x14ac:dyDescent="0.45">
      <c r="A39" s="107" t="s">
        <v>178</v>
      </c>
      <c r="B39" s="106">
        <v>416078</v>
      </c>
      <c r="C39" s="37">
        <v>418</v>
      </c>
      <c r="D39" s="35">
        <v>2.7374726252737465E-2</v>
      </c>
      <c r="E39" s="100">
        <v>85</v>
      </c>
      <c r="F39" s="35">
        <f t="shared" si="0"/>
        <v>7.7293344713611671E-4</v>
      </c>
      <c r="G39" s="41">
        <f t="shared" si="1"/>
        <v>0.32308618090289681</v>
      </c>
      <c r="H39" s="42">
        <f t="shared" si="2"/>
        <v>9.2310337400827655E-3</v>
      </c>
      <c r="I39" s="43">
        <f t="shared" si="3"/>
        <v>1.2912991349272251E-3</v>
      </c>
      <c r="J39" s="109"/>
      <c r="K39" s="109"/>
    </row>
    <row r="40" spans="1:11" x14ac:dyDescent="0.45">
      <c r="A40" s="107" t="s">
        <v>66</v>
      </c>
      <c r="B40" s="106">
        <v>410527</v>
      </c>
      <c r="C40" s="37">
        <v>158</v>
      </c>
      <c r="D40" s="35">
        <v>1.0949890501094987E-2</v>
      </c>
      <c r="E40" s="100">
        <v>85</v>
      </c>
      <c r="F40" s="35">
        <f>+D40/E40%*$B$10/1000</f>
        <v>3.0917337885444672E-4</v>
      </c>
      <c r="G40" s="41">
        <f>(F40*C40)</f>
        <v>4.8849393859002582E-2</v>
      </c>
      <c r="H40" s="42">
        <f>G40/$H$11</f>
        <v>1.3956969674000738E-3</v>
      </c>
      <c r="I40" s="43">
        <f t="shared" si="3"/>
        <v>1.952394864291881E-4</v>
      </c>
      <c r="J40" s="109"/>
      <c r="K40" s="109"/>
    </row>
    <row r="41" spans="1:11" x14ac:dyDescent="0.45">
      <c r="A41" s="107" t="s">
        <v>123</v>
      </c>
      <c r="B41" s="106">
        <v>410701</v>
      </c>
      <c r="C41" s="37">
        <v>130</v>
      </c>
      <c r="D41" s="35">
        <v>1.817681823181768E-2</v>
      </c>
      <c r="E41" s="100">
        <v>85</v>
      </c>
      <c r="F41" s="35">
        <f>+D41/E41%*$B$10/1000</f>
        <v>5.1322780889838165E-4</v>
      </c>
      <c r="G41" s="41">
        <f>(F41*C41)</f>
        <v>6.6719615156789619E-2</v>
      </c>
      <c r="H41" s="42">
        <f>G41/$H$11</f>
        <v>1.9062747187654177E-3</v>
      </c>
      <c r="I41" s="43">
        <f t="shared" si="3"/>
        <v>2.6666253905961268E-4</v>
      </c>
      <c r="J41" s="109"/>
      <c r="K41" s="109"/>
    </row>
    <row r="42" spans="1:11" x14ac:dyDescent="0.45">
      <c r="A42" s="107" t="s">
        <v>94</v>
      </c>
      <c r="B42" s="106">
        <v>410087</v>
      </c>
      <c r="C42" s="37">
        <v>360</v>
      </c>
      <c r="D42" s="35">
        <v>1.0949890501094988E-3</v>
      </c>
      <c r="E42" s="100">
        <v>85</v>
      </c>
      <c r="F42" s="35">
        <f>+D42/E42%*$B$10/1000</f>
        <v>3.0917337885444669E-5</v>
      </c>
      <c r="G42" s="41">
        <f>(F42*C42)</f>
        <v>1.113024163876008E-2</v>
      </c>
      <c r="H42" s="42">
        <f>G42/$H$11</f>
        <v>3.1800690396457373E-4</v>
      </c>
      <c r="I42" s="43">
        <f t="shared" si="3"/>
        <v>4.4484946275004877E-5</v>
      </c>
      <c r="J42" s="109"/>
      <c r="K42" s="109"/>
    </row>
    <row r="43" spans="1:11" x14ac:dyDescent="0.45">
      <c r="A43" s="107" t="s">
        <v>56</v>
      </c>
      <c r="B43" s="106"/>
      <c r="C43" s="37">
        <v>2.5000000000000001E-2</v>
      </c>
      <c r="D43" s="35">
        <v>0.63575064249357494</v>
      </c>
      <c r="E43" s="100">
        <v>85</v>
      </c>
      <c r="F43" s="35">
        <f>+D43/E43%*$B$10/1000</f>
        <v>1.7950606376289178E-2</v>
      </c>
      <c r="G43" s="41">
        <f>(F43*C43)</f>
        <v>4.4876515940722944E-4</v>
      </c>
      <c r="H43" s="42">
        <f>G43/$H$11</f>
        <v>1.2821861697349413E-5</v>
      </c>
      <c r="I43" s="43">
        <f t="shared" si="3"/>
        <v>1.7936083199491553E-6</v>
      </c>
      <c r="J43" s="109"/>
      <c r="K43" s="109"/>
    </row>
    <row r="44" spans="1:11" x14ac:dyDescent="0.45">
      <c r="A44" s="40" t="s">
        <v>152</v>
      </c>
      <c r="B44" s="93"/>
      <c r="C44" s="93"/>
      <c r="D44" s="35"/>
      <c r="E44" s="91"/>
      <c r="F44" s="35"/>
      <c r="G44" s="41"/>
      <c r="H44" s="42"/>
      <c r="I44" s="43"/>
      <c r="J44" s="109"/>
      <c r="K44" s="109"/>
    </row>
    <row r="45" spans="1:11" x14ac:dyDescent="0.45">
      <c r="A45" s="107" t="s">
        <v>185</v>
      </c>
      <c r="B45" s="106">
        <v>410230</v>
      </c>
      <c r="C45" s="37">
        <v>266.60000000000002</v>
      </c>
      <c r="D45" s="35">
        <v>1.0949598504014957</v>
      </c>
      <c r="E45" s="100">
        <v>90</v>
      </c>
      <c r="F45" s="35">
        <f t="shared" ref="F45:F50" si="4">+D45/E45%*$B$10/1000</f>
        <v>2.9198929344039882E-2</v>
      </c>
      <c r="G45" s="41">
        <f t="shared" ref="G45:G50" si="5">(F45*C45)</f>
        <v>7.7844345631210334</v>
      </c>
      <c r="H45" s="42">
        <f t="shared" ref="H45:H50" si="6">G45/$H$11</f>
        <v>0.22241241608917239</v>
      </c>
      <c r="I45" s="43">
        <f t="shared" ref="I45:I50" si="7">G45/$G$88</f>
        <v>3.1112545851278327E-2</v>
      </c>
      <c r="J45" s="109"/>
      <c r="K45" s="109"/>
    </row>
    <row r="46" spans="1:11" x14ac:dyDescent="0.45">
      <c r="A46" s="107" t="s">
        <v>58</v>
      </c>
      <c r="B46" s="106">
        <v>413024</v>
      </c>
      <c r="C46" s="37">
        <v>23.871739130434783</v>
      </c>
      <c r="D46" s="35">
        <v>0.87598394016059822</v>
      </c>
      <c r="E46" s="100">
        <v>90</v>
      </c>
      <c r="F46" s="35">
        <f t="shared" si="4"/>
        <v>2.335957173761595E-2</v>
      </c>
      <c r="G46" s="41">
        <f t="shared" si="5"/>
        <v>0.55763360271904516</v>
      </c>
      <c r="H46" s="42">
        <f t="shared" si="6"/>
        <v>1.5932388649115576E-2</v>
      </c>
      <c r="I46" s="43">
        <f t="shared" si="7"/>
        <v>2.2287297673492003E-3</v>
      </c>
      <c r="J46" s="109"/>
      <c r="K46" s="109"/>
    </row>
    <row r="47" spans="1:11" x14ac:dyDescent="0.45">
      <c r="A47" s="107" t="s">
        <v>178</v>
      </c>
      <c r="B47" s="106">
        <v>416078</v>
      </c>
      <c r="C47" s="37">
        <v>418</v>
      </c>
      <c r="D47" s="35">
        <v>9.1541084589154102E-3</v>
      </c>
      <c r="E47" s="100">
        <v>90</v>
      </c>
      <c r="F47" s="35">
        <f t="shared" si="4"/>
        <v>2.4410955890441093E-4</v>
      </c>
      <c r="G47" s="41">
        <f t="shared" si="5"/>
        <v>0.10203779562204376</v>
      </c>
      <c r="H47" s="42">
        <f t="shared" si="6"/>
        <v>2.9153655892012503E-3</v>
      </c>
      <c r="I47" s="43">
        <f t="shared" si="7"/>
        <v>4.0782096234634935E-4</v>
      </c>
      <c r="J47" s="109"/>
      <c r="K47" s="109"/>
    </row>
    <row r="48" spans="1:11" x14ac:dyDescent="0.45">
      <c r="A48" s="107" t="s">
        <v>143</v>
      </c>
      <c r="B48" s="106">
        <v>416063</v>
      </c>
      <c r="C48" s="37">
        <v>286.572</v>
      </c>
      <c r="D48" s="35">
        <v>3.65361346386536E-2</v>
      </c>
      <c r="E48" s="100">
        <v>90</v>
      </c>
      <c r="F48" s="35">
        <f t="shared" si="4"/>
        <v>9.7429692369742924E-4</v>
      </c>
      <c r="G48" s="41">
        <f t="shared" si="5"/>
        <v>0.2792062180178197</v>
      </c>
      <c r="H48" s="42">
        <f t="shared" si="6"/>
        <v>7.9773205147948487E-3</v>
      </c>
      <c r="I48" s="43">
        <f t="shared" si="7"/>
        <v>1.1159212900568852E-3</v>
      </c>
      <c r="J48" s="109"/>
      <c r="K48" s="109"/>
    </row>
    <row r="49" spans="1:11" x14ac:dyDescent="0.45">
      <c r="A49" s="107" t="s">
        <v>123</v>
      </c>
      <c r="B49" s="106">
        <v>410701</v>
      </c>
      <c r="C49" s="37">
        <v>130</v>
      </c>
      <c r="D49" s="35">
        <v>7.3072269277307204E-3</v>
      </c>
      <c r="E49" s="100">
        <v>90</v>
      </c>
      <c r="F49" s="35">
        <f t="shared" si="4"/>
        <v>1.9485938473948587E-4</v>
      </c>
      <c r="G49" s="41">
        <f t="shared" si="5"/>
        <v>2.5331720016133163E-2</v>
      </c>
      <c r="H49" s="42">
        <f t="shared" si="6"/>
        <v>7.2376342903237613E-4</v>
      </c>
      <c r="I49" s="43">
        <f t="shared" si="7"/>
        <v>1.0124490020476186E-4</v>
      </c>
      <c r="J49" s="109"/>
      <c r="K49" s="109"/>
    </row>
    <row r="50" spans="1:11" x14ac:dyDescent="0.45">
      <c r="A50" s="107" t="s">
        <v>56</v>
      </c>
      <c r="B50" s="106"/>
      <c r="C50" s="37">
        <v>2.5000000000000001E-2</v>
      </c>
      <c r="D50" s="35">
        <v>6.3837861621383787E-2</v>
      </c>
      <c r="E50" s="100">
        <v>90</v>
      </c>
      <c r="F50" s="35">
        <f t="shared" si="4"/>
        <v>1.7023429765702343E-3</v>
      </c>
      <c r="G50" s="41">
        <f t="shared" si="5"/>
        <v>4.2558574414255861E-5</v>
      </c>
      <c r="H50" s="42">
        <f t="shared" si="6"/>
        <v>1.2159592689787389E-6</v>
      </c>
      <c r="I50" s="43">
        <f t="shared" si="7"/>
        <v>1.7009656733471199E-7</v>
      </c>
      <c r="J50" s="109"/>
      <c r="K50" s="109"/>
    </row>
    <row r="51" spans="1:11" x14ac:dyDescent="0.45">
      <c r="A51" s="99" t="s">
        <v>109</v>
      </c>
      <c r="B51" s="106"/>
      <c r="C51" s="37"/>
      <c r="D51" s="35"/>
      <c r="E51" s="100"/>
      <c r="F51" s="35"/>
      <c r="G51" s="41"/>
      <c r="H51" s="42"/>
      <c r="I51" s="43"/>
      <c r="J51" s="109"/>
      <c r="K51" s="109"/>
    </row>
    <row r="52" spans="1:11" x14ac:dyDescent="0.45">
      <c r="A52" s="107" t="s">
        <v>58</v>
      </c>
      <c r="B52" s="106">
        <v>413024</v>
      </c>
      <c r="C52" s="37">
        <v>23.871739130434783</v>
      </c>
      <c r="D52" s="35">
        <v>1.0219999999999998</v>
      </c>
      <c r="E52" s="100">
        <v>98</v>
      </c>
      <c r="F52" s="35">
        <f t="shared" ref="F52:F58" si="8">+D52/E52%*$B$10/1000</f>
        <v>2.5028571428571424E-2</v>
      </c>
      <c r="G52" s="41">
        <f t="shared" ref="G52:G58" si="9">(F52*C52)</f>
        <v>0.59747552795031045</v>
      </c>
      <c r="H52" s="42">
        <f t="shared" ref="H52:H58" si="10">G52/$H$11</f>
        <v>1.7070729370008871E-2</v>
      </c>
      <c r="I52" s="43">
        <f t="shared" ref="I52:I61" si="11">G52/$G$88</f>
        <v>2.3879685297165413E-3</v>
      </c>
      <c r="J52" s="109"/>
      <c r="K52" s="109"/>
    </row>
    <row r="53" spans="1:11" x14ac:dyDescent="0.45">
      <c r="A53" s="107" t="s">
        <v>57</v>
      </c>
      <c r="B53" s="106">
        <v>410046</v>
      </c>
      <c r="C53" s="37">
        <v>146.51</v>
      </c>
      <c r="D53" s="35">
        <v>0.10949999999999999</v>
      </c>
      <c r="E53" s="100">
        <v>98</v>
      </c>
      <c r="F53" s="35">
        <f t="shared" si="8"/>
        <v>2.6816326530612242E-3</v>
      </c>
      <c r="G53" s="41">
        <f t="shared" si="9"/>
        <v>0.39288599999999996</v>
      </c>
      <c r="H53" s="42">
        <f t="shared" si="10"/>
        <v>1.1225314285714284E-2</v>
      </c>
      <c r="I53" s="43">
        <f t="shared" si="11"/>
        <v>1.5702725214282569E-3</v>
      </c>
      <c r="J53" s="109"/>
      <c r="K53" s="109"/>
    </row>
    <row r="54" spans="1:11" x14ac:dyDescent="0.45">
      <c r="A54" s="107" t="s">
        <v>122</v>
      </c>
      <c r="B54" s="106">
        <v>410568</v>
      </c>
      <c r="C54" s="37">
        <v>759.75</v>
      </c>
      <c r="D54" s="35">
        <v>0.36499999999999999</v>
      </c>
      <c r="E54" s="100">
        <v>98</v>
      </c>
      <c r="F54" s="35">
        <f t="shared" si="8"/>
        <v>8.9387755102040816E-3</v>
      </c>
      <c r="G54" s="41">
        <f t="shared" si="9"/>
        <v>6.7912346938775512</v>
      </c>
      <c r="H54" s="42">
        <f t="shared" si="10"/>
        <v>0.19403527696793002</v>
      </c>
      <c r="I54" s="43">
        <f t="shared" si="11"/>
        <v>2.7142960620551913E-2</v>
      </c>
      <c r="J54" s="109"/>
      <c r="K54" s="109"/>
    </row>
    <row r="55" spans="1:11" x14ac:dyDescent="0.45">
      <c r="A55" s="107" t="s">
        <v>60</v>
      </c>
      <c r="B55" s="106">
        <v>414014</v>
      </c>
      <c r="C55" s="37">
        <v>95</v>
      </c>
      <c r="D55" s="35">
        <v>0.36499999999999999</v>
      </c>
      <c r="E55" s="100">
        <v>98</v>
      </c>
      <c r="F55" s="35">
        <f t="shared" si="8"/>
        <v>8.9387755102040816E-3</v>
      </c>
      <c r="G55" s="41">
        <f t="shared" si="9"/>
        <v>0.84918367346938772</v>
      </c>
      <c r="H55" s="42">
        <f t="shared" si="10"/>
        <v>2.4262390670553934E-2</v>
      </c>
      <c r="I55" s="43">
        <f t="shared" si="11"/>
        <v>3.3939865205033651E-3</v>
      </c>
      <c r="J55" s="109"/>
      <c r="K55" s="109"/>
    </row>
    <row r="56" spans="1:11" x14ac:dyDescent="0.45">
      <c r="A56" s="107" t="s">
        <v>59</v>
      </c>
      <c r="B56" s="106">
        <v>410213</v>
      </c>
      <c r="C56" s="37">
        <v>22.84</v>
      </c>
      <c r="D56" s="35">
        <v>0.1825</v>
      </c>
      <c r="E56" s="100">
        <v>98</v>
      </c>
      <c r="F56" s="35">
        <f t="shared" si="8"/>
        <v>4.4693877551020408E-3</v>
      </c>
      <c r="G56" s="41">
        <f t="shared" si="9"/>
        <v>0.10208081632653061</v>
      </c>
      <c r="H56" s="42">
        <f t="shared" si="10"/>
        <v>2.9165947521865888E-3</v>
      </c>
      <c r="I56" s="43">
        <f t="shared" si="11"/>
        <v>4.0799290593840451E-4</v>
      </c>
      <c r="J56" s="109"/>
      <c r="K56" s="109"/>
    </row>
    <row r="57" spans="1:11" x14ac:dyDescent="0.45">
      <c r="A57" s="107" t="s">
        <v>76</v>
      </c>
      <c r="B57" s="106">
        <v>410139</v>
      </c>
      <c r="C57" s="37">
        <v>96.26</v>
      </c>
      <c r="D57" s="35">
        <v>5.1100000000000007E-2</v>
      </c>
      <c r="E57" s="100">
        <v>98</v>
      </c>
      <c r="F57" s="35">
        <f t="shared" si="8"/>
        <v>1.2514285714285715E-3</v>
      </c>
      <c r="G57" s="41">
        <f t="shared" si="9"/>
        <v>0.12046251428571431</v>
      </c>
      <c r="H57" s="42">
        <f t="shared" si="10"/>
        <v>3.4417861224489803E-3</v>
      </c>
      <c r="I57" s="43">
        <f t="shared" si="11"/>
        <v>4.8146020994643747E-4</v>
      </c>
      <c r="J57" s="109"/>
      <c r="K57" s="109"/>
    </row>
    <row r="58" spans="1:11" ht="21.75" customHeight="1" x14ac:dyDescent="0.45">
      <c r="A58" s="107" t="s">
        <v>80</v>
      </c>
      <c r="B58" s="106">
        <v>416028</v>
      </c>
      <c r="C58" s="37">
        <v>1235</v>
      </c>
      <c r="D58" s="35">
        <v>1.6789999999999999E-2</v>
      </c>
      <c r="E58" s="100">
        <v>98</v>
      </c>
      <c r="F58" s="35">
        <f t="shared" si="8"/>
        <v>4.111836734693877E-4</v>
      </c>
      <c r="G58" s="41">
        <f t="shared" si="9"/>
        <v>0.50781183673469377</v>
      </c>
      <c r="H58" s="42">
        <f t="shared" si="10"/>
        <v>1.450890962099125E-2</v>
      </c>
      <c r="I58" s="43">
        <f t="shared" si="11"/>
        <v>2.0296039392610119E-3</v>
      </c>
      <c r="J58" s="109"/>
      <c r="K58" s="109"/>
    </row>
    <row r="59" spans="1:11" ht="21.75" customHeight="1" x14ac:dyDescent="0.45">
      <c r="A59" s="107" t="s">
        <v>78</v>
      </c>
      <c r="B59" s="106">
        <v>410232</v>
      </c>
      <c r="C59" s="37">
        <v>45</v>
      </c>
      <c r="D59" s="35">
        <v>0.14600000000000002</v>
      </c>
      <c r="E59" s="100">
        <v>98</v>
      </c>
      <c r="F59" s="35">
        <f>+D59/E59%*$B$10/1000</f>
        <v>3.5755102040816327E-3</v>
      </c>
      <c r="G59" s="41">
        <f>(F59*C59)</f>
        <v>0.16089795918367347</v>
      </c>
      <c r="H59" s="42">
        <f>G59/$H$11</f>
        <v>4.5970845481049559E-3</v>
      </c>
      <c r="I59" s="43">
        <f t="shared" si="11"/>
        <v>6.4307113020063765E-4</v>
      </c>
      <c r="J59" s="109"/>
      <c r="K59" s="109"/>
    </row>
    <row r="60" spans="1:11" ht="21.75" customHeight="1" x14ac:dyDescent="0.45">
      <c r="A60" s="107" t="s">
        <v>79</v>
      </c>
      <c r="B60" s="106">
        <v>410020</v>
      </c>
      <c r="C60" s="37">
        <v>60</v>
      </c>
      <c r="D60" s="35">
        <v>5.2559999999999996E-2</v>
      </c>
      <c r="E60" s="100">
        <v>98</v>
      </c>
      <c r="F60" s="35">
        <f>+D60/E60%*$B$10/1000</f>
        <v>1.2871836734693876E-3</v>
      </c>
      <c r="G60" s="41">
        <f>(F60*C60)</f>
        <v>7.7231020408163251E-2</v>
      </c>
      <c r="H60" s="42">
        <f>G60/$H$11</f>
        <v>2.2066005830903785E-3</v>
      </c>
      <c r="I60" s="43">
        <f t="shared" si="11"/>
        <v>3.0867414249630598E-4</v>
      </c>
      <c r="J60" s="109"/>
      <c r="K60" s="109"/>
    </row>
    <row r="61" spans="1:11" ht="21.75" customHeight="1" x14ac:dyDescent="0.45">
      <c r="A61" s="107" t="s">
        <v>56</v>
      </c>
      <c r="B61" s="106"/>
      <c r="C61" s="37">
        <v>2.5000000000000001E-2</v>
      </c>
      <c r="D61" s="35">
        <v>39.60615</v>
      </c>
      <c r="E61" s="100">
        <v>98</v>
      </c>
      <c r="F61" s="35">
        <f>+D61/E61%*$B$10/1000</f>
        <v>0.96994653061224489</v>
      </c>
      <c r="G61" s="41">
        <f>(F61*C61)</f>
        <v>2.4248663265306124E-2</v>
      </c>
      <c r="H61" s="42">
        <f>G61/$H$11</f>
        <v>6.9281895043731782E-4</v>
      </c>
      <c r="I61" s="43">
        <f t="shared" si="11"/>
        <v>9.6916178247321097E-5</v>
      </c>
      <c r="J61" s="109"/>
      <c r="K61" s="109"/>
    </row>
    <row r="62" spans="1:11" ht="21.75" customHeight="1" x14ac:dyDescent="0.45">
      <c r="A62" s="107"/>
      <c r="B62" s="106"/>
      <c r="C62" s="37"/>
      <c r="D62" s="35"/>
      <c r="E62" s="100"/>
      <c r="F62" s="35"/>
      <c r="G62" s="41"/>
      <c r="H62" s="42"/>
      <c r="I62" s="43"/>
      <c r="J62" s="109"/>
      <c r="K62" s="109"/>
    </row>
    <row r="63" spans="1:11" ht="21.75" customHeight="1" x14ac:dyDescent="0.45">
      <c r="A63" s="107"/>
      <c r="B63" s="106"/>
      <c r="C63" s="37"/>
      <c r="D63" s="35"/>
      <c r="E63" s="100"/>
      <c r="F63" s="35"/>
      <c r="G63" s="41"/>
      <c r="H63" s="42"/>
      <c r="I63" s="43"/>
      <c r="J63" s="109"/>
      <c r="K63" s="109"/>
    </row>
    <row r="64" spans="1:11" ht="21.75" customHeight="1" x14ac:dyDescent="0.45">
      <c r="A64" s="107"/>
      <c r="B64" s="106"/>
      <c r="C64" s="37"/>
      <c r="D64" s="35"/>
      <c r="E64" s="100"/>
      <c r="F64" s="35"/>
      <c r="G64" s="41"/>
      <c r="H64" s="42"/>
      <c r="I64" s="43"/>
      <c r="J64" s="109"/>
      <c r="K64" s="109"/>
    </row>
    <row r="65" spans="1:11" ht="21.75" customHeight="1" x14ac:dyDescent="0.45">
      <c r="A65" s="107"/>
      <c r="B65" s="106"/>
      <c r="C65" s="37"/>
      <c r="D65" s="35"/>
      <c r="E65" s="100"/>
      <c r="F65" s="35"/>
      <c r="G65" s="41"/>
      <c r="H65" s="42"/>
      <c r="I65" s="43"/>
      <c r="J65" s="109"/>
      <c r="K65" s="109"/>
    </row>
    <row r="66" spans="1:11" ht="21.75" customHeight="1" x14ac:dyDescent="0.45">
      <c r="A66" s="107"/>
      <c r="B66" s="106"/>
      <c r="C66" s="37"/>
      <c r="D66" s="35"/>
      <c r="E66" s="100"/>
      <c r="F66" s="35"/>
      <c r="G66" s="41"/>
      <c r="H66" s="42"/>
      <c r="I66" s="43"/>
      <c r="J66" s="109"/>
      <c r="K66" s="109"/>
    </row>
    <row r="67" spans="1:11" ht="21.75" customHeight="1" thickBot="1" x14ac:dyDescent="0.5">
      <c r="A67" s="107"/>
      <c r="B67" s="106"/>
      <c r="C67" s="37"/>
      <c r="D67" s="35"/>
      <c r="E67" s="100"/>
      <c r="F67" s="35"/>
      <c r="G67" s="41"/>
      <c r="H67" s="42"/>
      <c r="I67" s="43"/>
      <c r="J67" s="109"/>
      <c r="K67" s="109"/>
    </row>
    <row r="68" spans="1:11" ht="22.5" thickTop="1" thickBot="1" x14ac:dyDescent="0.5">
      <c r="A68" s="128" t="s">
        <v>35</v>
      </c>
      <c r="B68" s="129"/>
      <c r="C68" s="129"/>
      <c r="D68" s="129"/>
      <c r="E68" s="129"/>
      <c r="F68" s="129"/>
      <c r="G68" s="44">
        <f>SUM(G33:G67)</f>
        <v>54.93736031025599</v>
      </c>
      <c r="H68" s="45">
        <f>SUM(H33:H67)</f>
        <v>1.5696388660073146</v>
      </c>
      <c r="I68" s="46">
        <f>G68/$G$88</f>
        <v>0.21957165003333873</v>
      </c>
      <c r="J68" s="109"/>
      <c r="K68" s="109"/>
    </row>
    <row r="69" spans="1:11" ht="21.75" thickTop="1" x14ac:dyDescent="0.45">
      <c r="A69" s="55" t="s">
        <v>36</v>
      </c>
      <c r="B69" s="56"/>
      <c r="C69" s="56"/>
      <c r="D69" s="57"/>
      <c r="E69" s="10"/>
      <c r="F69" s="58"/>
      <c r="G69" s="60"/>
      <c r="H69" s="52"/>
      <c r="I69" s="43"/>
      <c r="J69" s="109"/>
      <c r="K69" s="109"/>
    </row>
    <row r="70" spans="1:11" x14ac:dyDescent="0.45">
      <c r="A70" s="61" t="s">
        <v>156</v>
      </c>
      <c r="B70" s="14" t="s">
        <v>155</v>
      </c>
      <c r="C70" s="12">
        <v>2.2200000000000002</v>
      </c>
      <c r="D70" s="57"/>
      <c r="E70" s="10"/>
      <c r="F70" s="58">
        <f>$B$10</f>
        <v>24</v>
      </c>
      <c r="G70" s="41">
        <f>F70*C70</f>
        <v>53.28</v>
      </c>
      <c r="H70" s="42">
        <f>G70/$H$11</f>
        <v>1.5222857142857142</v>
      </c>
      <c r="I70" s="43">
        <f>G70/$G$88</f>
        <v>0.21294757242990978</v>
      </c>
      <c r="J70" s="109"/>
      <c r="K70" s="109"/>
    </row>
    <row r="71" spans="1:11" x14ac:dyDescent="0.45">
      <c r="A71" s="61" t="s">
        <v>174</v>
      </c>
      <c r="B71" s="14" t="s">
        <v>175</v>
      </c>
      <c r="C71" s="12">
        <v>1.22</v>
      </c>
      <c r="D71" s="57"/>
      <c r="E71" s="10"/>
      <c r="F71" s="58">
        <f>$B$10</f>
        <v>24</v>
      </c>
      <c r="G71" s="41">
        <f>F71*C71</f>
        <v>29.28</v>
      </c>
      <c r="H71" s="42">
        <f>G71/$H$11</f>
        <v>0.83657142857142863</v>
      </c>
      <c r="I71" s="43">
        <f>G71/$G$88</f>
        <v>0.11702524250652699</v>
      </c>
      <c r="J71" s="109"/>
      <c r="K71" s="109"/>
    </row>
    <row r="72" spans="1:11" x14ac:dyDescent="0.45">
      <c r="A72" s="61" t="s">
        <v>177</v>
      </c>
      <c r="B72" s="14" t="s">
        <v>176</v>
      </c>
      <c r="C72" s="12">
        <v>0.12</v>
      </c>
      <c r="D72" s="57"/>
      <c r="E72" s="10"/>
      <c r="F72" s="58">
        <f>$B$10</f>
        <v>24</v>
      </c>
      <c r="G72" s="41">
        <f>F72*C72</f>
        <v>2.88</v>
      </c>
      <c r="H72" s="42">
        <f>G72/$H$11</f>
        <v>8.2285714285714281E-2</v>
      </c>
      <c r="I72" s="43">
        <f>G72/$G$88</f>
        <v>1.1510679590805933E-2</v>
      </c>
      <c r="J72" s="109"/>
      <c r="K72" s="109"/>
    </row>
    <row r="73" spans="1:11" x14ac:dyDescent="0.45">
      <c r="A73" s="61" t="s">
        <v>188</v>
      </c>
      <c r="B73" s="14" t="s">
        <v>190</v>
      </c>
      <c r="C73" s="59">
        <v>5.950000000000002</v>
      </c>
      <c r="D73" s="57"/>
      <c r="E73" s="10"/>
      <c r="F73" s="58">
        <f>$B$10/12</f>
        <v>2</v>
      </c>
      <c r="G73" s="41">
        <f>F73*C73</f>
        <v>11.900000000000004</v>
      </c>
      <c r="H73" s="42">
        <f>G73/$H$11</f>
        <v>0.34000000000000014</v>
      </c>
      <c r="I73" s="43">
        <f>G73/$G$88</f>
        <v>4.756148858701064E-2</v>
      </c>
      <c r="J73" s="109"/>
      <c r="K73" s="109"/>
    </row>
    <row r="74" spans="1:11" x14ac:dyDescent="0.45">
      <c r="A74" s="61" t="s">
        <v>189</v>
      </c>
      <c r="B74" s="14" t="s">
        <v>191</v>
      </c>
      <c r="C74" s="59">
        <v>5.450000000000002</v>
      </c>
      <c r="D74" s="57"/>
      <c r="E74" s="10"/>
      <c r="F74" s="58">
        <f>$B$10/24</f>
        <v>1</v>
      </c>
      <c r="G74" s="41">
        <f>F74*C74</f>
        <v>5.450000000000002</v>
      </c>
      <c r="H74" s="42">
        <f>G74/$H$11</f>
        <v>0.15571428571428578</v>
      </c>
      <c r="I74" s="43">
        <f>G74/$G$88</f>
        <v>2.1782362420101516E-2</v>
      </c>
      <c r="J74" s="109"/>
      <c r="K74" s="109"/>
    </row>
    <row r="75" spans="1:11" x14ac:dyDescent="0.45">
      <c r="A75" s="61"/>
      <c r="B75" s="14"/>
      <c r="C75" s="12"/>
      <c r="D75" s="57"/>
      <c r="E75" s="10"/>
      <c r="F75" s="58"/>
      <c r="G75" s="41"/>
      <c r="H75" s="42"/>
      <c r="I75" s="43"/>
      <c r="J75" s="109"/>
      <c r="K75" s="109"/>
    </row>
    <row r="76" spans="1:11" ht="21.75" thickBot="1" x14ac:dyDescent="0.5">
      <c r="A76" s="61"/>
      <c r="B76" s="14"/>
      <c r="C76" s="12"/>
      <c r="D76" s="57"/>
      <c r="E76" s="10"/>
      <c r="F76" s="58"/>
      <c r="G76" s="41"/>
      <c r="H76" s="42"/>
      <c r="I76" s="43"/>
      <c r="J76" s="109"/>
      <c r="K76" s="109"/>
    </row>
    <row r="77" spans="1:11" ht="22.5" thickTop="1" thickBot="1" x14ac:dyDescent="0.5">
      <c r="A77" s="130" t="s">
        <v>37</v>
      </c>
      <c r="B77" s="131"/>
      <c r="C77" s="131"/>
      <c r="D77" s="131"/>
      <c r="E77" s="131"/>
      <c r="F77" s="131"/>
      <c r="G77" s="44">
        <f>SUM(G70:G76)</f>
        <v>102.79</v>
      </c>
      <c r="H77" s="45">
        <f>SUM(H70:H76)</f>
        <v>2.9368571428571433</v>
      </c>
      <c r="I77" s="46">
        <f>G77/$G$88</f>
        <v>0.41082734553435485</v>
      </c>
    </row>
    <row r="78" spans="1:11" ht="21.75" thickTop="1" x14ac:dyDescent="0.45">
      <c r="A78" s="64" t="s">
        <v>38</v>
      </c>
      <c r="B78" s="65"/>
      <c r="C78" s="65"/>
      <c r="D78" s="66"/>
      <c r="E78" s="4"/>
      <c r="F78" s="4"/>
      <c r="G78" s="104"/>
      <c r="H78" s="67"/>
      <c r="I78" s="43"/>
    </row>
    <row r="79" spans="1:11" x14ac:dyDescent="0.45">
      <c r="A79" s="9" t="s">
        <v>46</v>
      </c>
      <c r="B79" s="10"/>
      <c r="C79" s="10"/>
      <c r="D79" s="57"/>
      <c r="E79" s="10"/>
      <c r="F79" s="10"/>
      <c r="G79" s="41">
        <f>46/24*$B$10</f>
        <v>46</v>
      </c>
      <c r="H79" s="42">
        <f>G79/$H$11</f>
        <v>1.3142857142857143</v>
      </c>
      <c r="I79" s="43">
        <f>G79/$G$88</f>
        <v>0.18385113235315031</v>
      </c>
    </row>
    <row r="80" spans="1:11" x14ac:dyDescent="0.45">
      <c r="A80" s="9" t="s">
        <v>179</v>
      </c>
      <c r="B80" s="10"/>
      <c r="C80" s="10"/>
      <c r="D80" s="57"/>
      <c r="E80" s="10"/>
      <c r="F80" s="10"/>
      <c r="G80" s="41">
        <f>2.5/24*$B$10</f>
        <v>2.5</v>
      </c>
      <c r="H80" s="42">
        <f>G80/$H$11</f>
        <v>7.1428571428571425E-2</v>
      </c>
      <c r="I80" s="43">
        <f>G80/$G$88</f>
        <v>9.9919093670190404E-3</v>
      </c>
    </row>
    <row r="81" spans="1:14" x14ac:dyDescent="0.45">
      <c r="A81" s="9" t="s">
        <v>195</v>
      </c>
      <c r="B81" s="10"/>
      <c r="C81" s="10"/>
      <c r="D81" s="57"/>
      <c r="E81" s="10"/>
      <c r="F81" s="10"/>
      <c r="G81" s="41">
        <f>0.1*H11/24*$B$10</f>
        <v>3.5</v>
      </c>
      <c r="H81" s="42">
        <f>G81/$H$11</f>
        <v>0.1</v>
      </c>
      <c r="I81" s="43">
        <f>G81/$G$88</f>
        <v>1.3988673113826655E-2</v>
      </c>
    </row>
    <row r="82" spans="1:14" ht="21.75" thickBot="1" x14ac:dyDescent="0.5">
      <c r="A82" s="68"/>
      <c r="B82" s="69"/>
      <c r="C82" s="69"/>
      <c r="D82" s="62"/>
      <c r="E82" s="63"/>
      <c r="F82" s="63"/>
      <c r="G82" s="41"/>
      <c r="H82" s="42"/>
      <c r="I82" s="43"/>
    </row>
    <row r="83" spans="1:14" ht="22.5" thickTop="1" thickBot="1" x14ac:dyDescent="0.5">
      <c r="A83" s="130" t="s">
        <v>39</v>
      </c>
      <c r="B83" s="131"/>
      <c r="C83" s="131"/>
      <c r="D83" s="131"/>
      <c r="E83" s="131"/>
      <c r="F83" s="131"/>
      <c r="G83" s="44">
        <f>SUM(G79:G82)</f>
        <v>52</v>
      </c>
      <c r="H83" s="45">
        <f>SUM(H79:H82)</f>
        <v>1.4857142857142858</v>
      </c>
      <c r="I83" s="46">
        <f t="shared" ref="I83:I88" si="12">G83/$G$88</f>
        <v>0.20783171483399601</v>
      </c>
    </row>
    <row r="84" spans="1:14" ht="21.75" thickTop="1" x14ac:dyDescent="0.45">
      <c r="A84" s="117" t="s">
        <v>40</v>
      </c>
      <c r="B84" s="118"/>
      <c r="C84" s="118"/>
      <c r="D84" s="118"/>
      <c r="E84" s="118"/>
      <c r="F84" s="118"/>
      <c r="G84" s="70">
        <f>SUM(G31,G68,G77,G83)</f>
        <v>246.70745505236255</v>
      </c>
      <c r="H84" s="71">
        <f>SUM(H31,H68,H77,H83)</f>
        <v>7.0487844300675029</v>
      </c>
      <c r="I84" s="72">
        <f t="shared" si="12"/>
        <v>0.986031412420452</v>
      </c>
    </row>
    <row r="85" spans="1:14" x14ac:dyDescent="0.45">
      <c r="A85" s="73" t="s">
        <v>41</v>
      </c>
      <c r="B85" s="54">
        <v>0.02</v>
      </c>
      <c r="C85" s="54"/>
      <c r="D85" s="74" t="s">
        <v>53</v>
      </c>
      <c r="E85" s="75"/>
      <c r="F85" s="75"/>
      <c r="G85" s="41">
        <f>SUM(G70:G71)*B85</f>
        <v>1.6512</v>
      </c>
      <c r="H85" s="42">
        <f>G85/$H$11</f>
        <v>4.7177142857142855E-2</v>
      </c>
      <c r="I85" s="43">
        <f t="shared" si="12"/>
        <v>6.5994562987287354E-3</v>
      </c>
    </row>
    <row r="86" spans="1:14" x14ac:dyDescent="0.45">
      <c r="A86" s="73" t="s">
        <v>41</v>
      </c>
      <c r="B86" s="54">
        <v>0.02</v>
      </c>
      <c r="C86" s="54"/>
      <c r="D86" s="74" t="s">
        <v>54</v>
      </c>
      <c r="E86" s="75"/>
      <c r="F86" s="75"/>
      <c r="G86" s="41">
        <f>SUM(G72:G74)*B86</f>
        <v>0.40460000000000018</v>
      </c>
      <c r="H86" s="42">
        <f>G86/$H$11</f>
        <v>1.1560000000000006E-2</v>
      </c>
      <c r="I86" s="43">
        <f t="shared" si="12"/>
        <v>1.6170906119583621E-3</v>
      </c>
    </row>
    <row r="87" spans="1:14" x14ac:dyDescent="0.45">
      <c r="A87" s="76" t="s">
        <v>172</v>
      </c>
      <c r="B87" s="113">
        <v>0.01</v>
      </c>
      <c r="C87" s="77"/>
      <c r="D87" s="77" t="s">
        <v>173</v>
      </c>
      <c r="E87" s="78"/>
      <c r="F87" s="78"/>
      <c r="G87" s="41">
        <f>SUM(G31,G68,G83)*B87</f>
        <v>1.4391745505236255</v>
      </c>
      <c r="H87" s="42">
        <f>G87/$H$11</f>
        <v>4.1119272872103589E-2</v>
      </c>
      <c r="I87" s="43">
        <f t="shared" si="12"/>
        <v>5.7520406688609717E-3</v>
      </c>
    </row>
    <row r="88" spans="1:14" x14ac:dyDescent="0.45">
      <c r="A88" s="79" t="s">
        <v>42</v>
      </c>
      <c r="B88" s="80"/>
      <c r="C88" s="80"/>
      <c r="D88" s="81"/>
      <c r="E88" s="80"/>
      <c r="F88" s="80"/>
      <c r="G88" s="101">
        <f>SUM(G84:G87)</f>
        <v>250.20242960288616</v>
      </c>
      <c r="H88" s="82">
        <f>SUM(H84:H87)</f>
        <v>7.1486408457967494</v>
      </c>
      <c r="I88" s="83">
        <f t="shared" si="12"/>
        <v>1</v>
      </c>
    </row>
    <row r="89" spans="1:14" x14ac:dyDescent="0.45">
      <c r="A89" s="73" t="s">
        <v>43</v>
      </c>
      <c r="B89" s="75" t="s">
        <v>181</v>
      </c>
      <c r="C89" s="75"/>
      <c r="D89" s="74"/>
      <c r="E89" s="75"/>
      <c r="F89" s="75"/>
      <c r="G89" s="84"/>
      <c r="H89" s="84"/>
      <c r="I89" s="85"/>
    </row>
    <row r="90" spans="1:14" x14ac:dyDescent="0.45">
      <c r="A90" s="73"/>
      <c r="B90" s="75" t="s">
        <v>187</v>
      </c>
      <c r="C90" s="75"/>
      <c r="D90" s="74"/>
      <c r="E90" s="75"/>
      <c r="F90" s="75"/>
      <c r="G90" s="84"/>
      <c r="H90" s="84"/>
      <c r="I90" s="85"/>
    </row>
    <row r="91" spans="1:14" x14ac:dyDescent="0.45">
      <c r="A91" s="73"/>
      <c r="B91" s="75"/>
      <c r="C91" s="75"/>
      <c r="D91" s="74"/>
      <c r="E91" s="75"/>
      <c r="F91" s="75"/>
      <c r="G91" s="84"/>
      <c r="H91" s="84"/>
      <c r="I91" s="85"/>
    </row>
    <row r="92" spans="1:14" x14ac:dyDescent="0.45">
      <c r="A92" s="75"/>
      <c r="B92" s="75"/>
      <c r="C92" s="75"/>
      <c r="D92" s="74"/>
      <c r="E92" s="75"/>
      <c r="F92" s="75"/>
      <c r="G92" s="84"/>
      <c r="H92" s="84"/>
      <c r="I92" s="85"/>
    </row>
    <row r="93" spans="1:14" ht="21.75" thickBot="1" x14ac:dyDescent="0.5">
      <c r="A93" s="10"/>
      <c r="B93" s="10"/>
      <c r="C93" s="10"/>
      <c r="D93" s="57"/>
      <c r="E93" s="10"/>
      <c r="F93" s="10"/>
      <c r="G93" s="12"/>
      <c r="H93" s="12"/>
      <c r="I93" s="12"/>
    </row>
    <row r="94" spans="1:14" ht="24" thickBot="1" x14ac:dyDescent="0.55000000000000004">
      <c r="A94" s="119" t="s">
        <v>47</v>
      </c>
      <c r="B94" s="120"/>
      <c r="C94" s="120"/>
      <c r="D94" s="120"/>
      <c r="E94" s="120"/>
      <c r="F94" s="120"/>
      <c r="G94" s="121" t="s">
        <v>180</v>
      </c>
      <c r="H94" s="122"/>
      <c r="I94" s="123"/>
    </row>
    <row r="95" spans="1:14" x14ac:dyDescent="0.45">
      <c r="A95" s="10"/>
      <c r="B95" s="10"/>
      <c r="C95" s="10"/>
      <c r="D95" s="57"/>
      <c r="E95" s="10"/>
      <c r="F95" s="10"/>
      <c r="G95" s="12"/>
      <c r="H95" s="12"/>
      <c r="I95" s="12"/>
      <c r="J95" s="7"/>
      <c r="K95" s="8"/>
      <c r="L95" s="8"/>
      <c r="M95" s="8"/>
      <c r="N95" s="8"/>
    </row>
    <row r="96" spans="1:14" x14ac:dyDescent="0.45">
      <c r="A96" s="10"/>
      <c r="B96" s="10"/>
      <c r="C96" s="10"/>
      <c r="D96" s="57"/>
      <c r="E96" s="10"/>
      <c r="F96" s="10"/>
      <c r="G96" s="12"/>
      <c r="H96" s="12"/>
      <c r="I96" s="12"/>
      <c r="J96" s="7"/>
      <c r="K96" s="8"/>
      <c r="L96" s="8"/>
      <c r="M96" s="8"/>
      <c r="N96" s="8"/>
    </row>
    <row r="97" spans="1:9" x14ac:dyDescent="0.45">
      <c r="A97" s="10"/>
      <c r="B97" s="10"/>
      <c r="C97" s="10"/>
      <c r="D97" s="57"/>
      <c r="E97" s="10"/>
      <c r="F97" s="10"/>
      <c r="G97" s="12"/>
      <c r="H97" s="12"/>
      <c r="I97" s="12"/>
    </row>
    <row r="98" spans="1:9" x14ac:dyDescent="0.45">
      <c r="A98" s="10"/>
      <c r="B98" s="10"/>
      <c r="C98" s="10"/>
      <c r="D98" s="57"/>
      <c r="E98" s="10"/>
      <c r="F98" s="10"/>
      <c r="G98" s="12"/>
      <c r="H98" s="12"/>
      <c r="I98" s="12"/>
    </row>
    <row r="99" spans="1:9" x14ac:dyDescent="0.45">
      <c r="A99" s="86" t="s">
        <v>44</v>
      </c>
      <c r="B99" s="10"/>
      <c r="C99" s="10"/>
      <c r="D99" s="87"/>
      <c r="E99" s="19"/>
      <c r="F99" s="86"/>
      <c r="G99" s="86" t="s">
        <v>49</v>
      </c>
      <c r="H99" s="88"/>
      <c r="I99" s="88"/>
    </row>
    <row r="100" spans="1:9" x14ac:dyDescent="0.45">
      <c r="A100" s="8"/>
      <c r="B100" s="8"/>
      <c r="C100" s="8"/>
      <c r="D100" s="89"/>
      <c r="E100" s="8"/>
      <c r="F100" s="8"/>
      <c r="G100" s="8"/>
      <c r="H100" s="7"/>
      <c r="I100" s="7"/>
    </row>
    <row r="101" spans="1:9" x14ac:dyDescent="0.45">
      <c r="A101" s="8"/>
      <c r="B101" s="8"/>
      <c r="C101" s="8"/>
      <c r="D101" s="89"/>
      <c r="E101" s="8"/>
      <c r="F101" s="8"/>
      <c r="G101" s="8"/>
      <c r="H101" s="7"/>
      <c r="I101" s="7"/>
    </row>
    <row r="102" spans="1:9" x14ac:dyDescent="0.45">
      <c r="A102" s="8"/>
      <c r="B102" s="8"/>
      <c r="C102" s="8"/>
      <c r="D102" s="89"/>
      <c r="E102" s="8"/>
      <c r="F102" s="8"/>
      <c r="G102" s="8"/>
      <c r="H102" s="7"/>
      <c r="I102" s="7"/>
    </row>
    <row r="103" spans="1:9" x14ac:dyDescent="0.45">
      <c r="A103" s="8"/>
      <c r="B103" s="8"/>
      <c r="C103" s="8"/>
      <c r="D103" s="89"/>
      <c r="E103" s="8"/>
      <c r="F103" s="8"/>
      <c r="G103" s="8"/>
      <c r="H103" s="7"/>
      <c r="I103" s="7"/>
    </row>
    <row r="104" spans="1:9" x14ac:dyDescent="0.45">
      <c r="A104" s="8"/>
      <c r="B104" s="8"/>
      <c r="C104" s="8"/>
      <c r="D104" s="89"/>
      <c r="E104" s="8"/>
      <c r="F104" s="8"/>
      <c r="G104" s="8"/>
      <c r="H104" s="7"/>
      <c r="I104" s="7"/>
    </row>
    <row r="105" spans="1:9" x14ac:dyDescent="0.45">
      <c r="A105" s="8"/>
      <c r="B105" s="8"/>
      <c r="C105" s="8"/>
      <c r="D105" s="89"/>
      <c r="E105" s="8"/>
      <c r="F105" s="8"/>
      <c r="G105" s="8"/>
      <c r="H105" s="7"/>
      <c r="I105" s="7"/>
    </row>
    <row r="106" spans="1:9" x14ac:dyDescent="0.45">
      <c r="A106" s="8"/>
      <c r="B106" s="8"/>
      <c r="C106" s="8"/>
      <c r="D106" s="89"/>
      <c r="E106" s="8"/>
      <c r="F106" s="8"/>
      <c r="G106" s="8"/>
      <c r="H106" s="7"/>
      <c r="I106" s="7"/>
    </row>
    <row r="107" spans="1:9" x14ac:dyDescent="0.45">
      <c r="A107" s="8"/>
      <c r="B107" s="8"/>
      <c r="C107" s="8"/>
      <c r="D107" s="89"/>
      <c r="E107" s="8"/>
      <c r="F107" s="8"/>
      <c r="G107" s="8"/>
      <c r="H107" s="7"/>
      <c r="I107" s="7"/>
    </row>
    <row r="108" spans="1:9" x14ac:dyDescent="0.45">
      <c r="A108" s="8"/>
      <c r="B108" s="8"/>
      <c r="C108" s="8"/>
      <c r="D108" s="89"/>
      <c r="E108" s="8"/>
      <c r="F108" s="8"/>
      <c r="G108" s="8"/>
      <c r="H108" s="7"/>
      <c r="I108" s="7"/>
    </row>
    <row r="109" spans="1:9" x14ac:dyDescent="0.45">
      <c r="A109" s="8"/>
      <c r="B109" s="8"/>
      <c r="C109" s="8"/>
      <c r="D109" s="89"/>
      <c r="E109" s="8"/>
      <c r="F109" s="8"/>
      <c r="G109" s="8"/>
      <c r="H109" s="7"/>
      <c r="I109" s="7"/>
    </row>
    <row r="110" spans="1:9" x14ac:dyDescent="0.45">
      <c r="A110" s="8"/>
      <c r="B110" s="8"/>
      <c r="C110" s="8"/>
      <c r="D110" s="89"/>
      <c r="E110" s="8"/>
      <c r="F110" s="8"/>
      <c r="G110" s="8"/>
      <c r="H110" s="7"/>
      <c r="I110" s="7"/>
    </row>
    <row r="111" spans="1:9" x14ac:dyDescent="0.45">
      <c r="A111" s="8"/>
      <c r="B111" s="8"/>
      <c r="C111" s="8"/>
      <c r="D111" s="89"/>
      <c r="E111" s="8"/>
      <c r="F111" s="8"/>
      <c r="G111" s="8"/>
      <c r="H111" s="7"/>
      <c r="I111" s="7"/>
    </row>
    <row r="112" spans="1:9" x14ac:dyDescent="0.45">
      <c r="A112" s="8"/>
      <c r="B112" s="8"/>
      <c r="C112" s="8"/>
      <c r="D112" s="89"/>
      <c r="E112" s="8"/>
      <c r="F112" s="8"/>
      <c r="G112" s="8"/>
      <c r="H112" s="7"/>
      <c r="I112" s="7"/>
    </row>
    <row r="113" spans="1:9" x14ac:dyDescent="0.45">
      <c r="A113" s="8"/>
      <c r="B113" s="8"/>
      <c r="C113" s="8"/>
      <c r="D113" s="89"/>
      <c r="E113" s="8"/>
      <c r="F113" s="8"/>
      <c r="G113" s="8"/>
      <c r="H113" s="7"/>
      <c r="I113" s="7"/>
    </row>
  </sheetData>
  <mergeCells count="10">
    <mergeCell ref="A1:G1"/>
    <mergeCell ref="A84:F84"/>
    <mergeCell ref="A94:F94"/>
    <mergeCell ref="G94:I94"/>
    <mergeCell ref="A3:I3"/>
    <mergeCell ref="G12:I12"/>
    <mergeCell ref="A31:F31"/>
    <mergeCell ref="A68:F68"/>
    <mergeCell ref="A77:F77"/>
    <mergeCell ref="A83:F83"/>
  </mergeCells>
  <pageMargins left="1.4173228346456694" right="0.59055118110236227" top="0.19685039370078741" bottom="0.19685039370078741" header="0.51181102362204722" footer="0.51181102362204722"/>
  <pageSetup paperSize="9" scale="39" orientation="portrait" blackAndWhite="1" r:id="rId1"/>
  <headerFooter alignWithMargins="0">
    <oddFooter>&amp;R&amp;F /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1</vt:lpstr>
      <vt:lpstr>2</vt:lpstr>
      <vt:lpstr>3</vt:lpstr>
      <vt:lpstr>GILLED LIVER</vt:lpstr>
      <vt:lpstr>CHICKEN CHUNK</vt:lpstr>
      <vt:lpstr>P018</vt:lpstr>
      <vt:lpstr>P017</vt:lpstr>
      <vt:lpstr>P020</vt:lpstr>
      <vt:lpstr>P021</vt:lpstr>
      <vt:lpstr>P022</vt:lpstr>
      <vt:lpstr>'1'!Print_Area</vt:lpstr>
      <vt:lpstr>'2'!Print_Area</vt:lpstr>
      <vt:lpstr>'3'!Print_Area</vt:lpstr>
      <vt:lpstr>'CHICKEN CHUNK'!Print_Area</vt:lpstr>
      <vt:lpstr>'GILLED LIVER'!Print_Area</vt:lpstr>
      <vt:lpstr>'P017'!Print_Area</vt:lpstr>
      <vt:lpstr>'P018'!Print_Area</vt:lpstr>
      <vt:lpstr>'P020'!Print_Area</vt:lpstr>
      <vt:lpstr>'P021'!Print_Area</vt:lpstr>
      <vt:lpstr>'P022'!Print_Area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mc35</dc:creator>
  <cp:lastModifiedBy>Tarinee Royma</cp:lastModifiedBy>
  <cp:lastPrinted>2016-12-16T08:48:28Z</cp:lastPrinted>
  <dcterms:created xsi:type="dcterms:W3CDTF">2007-05-07T08:19:08Z</dcterms:created>
  <dcterms:modified xsi:type="dcterms:W3CDTF">2017-08-08T10:21:28Z</dcterms:modified>
</cp:coreProperties>
</file>