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13_ncr:1_{6272A6AB-5509-4A40-9E5A-BB7930CA667A}" xr6:coauthVersionLast="47" xr6:coauthVersionMax="47" xr10:uidLastSave="{00000000-0000-0000-0000-000000000000}"/>
  <bookViews>
    <workbookView xWindow="-108" yWindow="-108" windowWidth="23256" windowHeight="12576" activeTab="1" xr2:uid="{74EC4EC5-C611-4EDC-B138-807EA9EBA963}"/>
  </bookViews>
  <sheets>
    <sheet name="Final template" sheetId="2" r:id="rId1"/>
    <sheet name="Template summary" sheetId="3" r:id="rId2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3" l="1"/>
  <c r="O31" i="3"/>
  <c r="O30" i="3"/>
  <c r="P28" i="3"/>
  <c r="P27" i="3"/>
  <c r="P26" i="3"/>
  <c r="P25" i="3"/>
  <c r="P24" i="3"/>
  <c r="P23" i="3"/>
  <c r="O18" i="3"/>
  <c r="O13" i="3"/>
  <c r="O11" i="3"/>
  <c r="O9" i="3"/>
  <c r="O8" i="3"/>
  <c r="O10" i="3" s="1"/>
  <c r="F19" i="3"/>
  <c r="F13" i="3"/>
  <c r="F12" i="3"/>
  <c r="F11" i="3"/>
  <c r="F9" i="3"/>
  <c r="F8" i="3"/>
  <c r="F7" i="3"/>
  <c r="O12" i="3" l="1"/>
  <c r="F14" i="3"/>
  <c r="O14" i="3"/>
  <c r="F15" i="3"/>
  <c r="O15" i="3"/>
  <c r="O16" i="3"/>
  <c r="F17" i="3"/>
  <c r="O17" i="3"/>
  <c r="F18" i="3"/>
  <c r="O19" i="3"/>
  <c r="F20" i="3"/>
  <c r="Q21" i="3"/>
  <c r="F22" i="3"/>
  <c r="F23" i="3"/>
  <c r="F25" i="3"/>
  <c r="P29" i="3"/>
  <c r="Q33" i="3"/>
</calcChain>
</file>

<file path=xl/sharedStrings.xml><?xml version="1.0" encoding="utf-8"?>
<sst xmlns="http://schemas.openxmlformats.org/spreadsheetml/2006/main" count="101" uniqueCount="79">
  <si>
    <t>Offer price (Calculation sheet)</t>
  </si>
  <si>
    <t>Material</t>
  </si>
  <si>
    <t>Description</t>
  </si>
  <si>
    <t>Name</t>
  </si>
  <si>
    <t>Pack size</t>
  </si>
  <si>
    <t>Yield</t>
  </si>
  <si>
    <t>FW/Quantity</t>
  </si>
  <si>
    <t>Price</t>
  </si>
  <si>
    <t>Result</t>
  </si>
  <si>
    <t>Currency</t>
  </si>
  <si>
    <t>USD/Case</t>
  </si>
  <si>
    <t>Media</t>
  </si>
  <si>
    <t>Primary Packaging</t>
  </si>
  <si>
    <t>Packing Style</t>
  </si>
  <si>
    <t>USD/case</t>
  </si>
  <si>
    <t>Secondary Packaging</t>
  </si>
  <si>
    <t>Upcharge</t>
  </si>
  <si>
    <t>Margin</t>
  </si>
  <si>
    <t>FOB price(18 - digits)</t>
  </si>
  <si>
    <t>Value Commission</t>
  </si>
  <si>
    <t>USD/pack size</t>
  </si>
  <si>
    <t>OverPrice</t>
  </si>
  <si>
    <t>FOB Price</t>
  </si>
  <si>
    <t>Route</t>
  </si>
  <si>
    <t>Insurance</t>
  </si>
  <si>
    <t>Interest</t>
  </si>
  <si>
    <t>CIF Price</t>
  </si>
  <si>
    <t>Pacifical</t>
  </si>
  <si>
    <t>Offer Price</t>
  </si>
  <si>
    <r>
      <t xml:space="preserve">Offer price for </t>
    </r>
    <r>
      <rPr>
        <b/>
        <sz val="16"/>
        <rFont val="Calibri"/>
        <family val="2"/>
      </rPr>
      <t>"Formular Bill to" on "Formular up to date'</t>
    </r>
  </si>
  <si>
    <r>
      <t xml:space="preserve">Request no. </t>
    </r>
    <r>
      <rPr>
        <sz val="7.7"/>
        <rFont val="Calibri"/>
        <family val="2"/>
      </rPr>
      <t>XXXXXXXXXX</t>
    </r>
  </si>
  <si>
    <r>
      <t>Page (</t>
    </r>
    <r>
      <rPr>
        <b/>
        <sz val="11"/>
        <rFont val="Calibri"/>
        <family val="2"/>
      </rPr>
      <t>("Formular run page")</t>
    </r>
    <r>
      <rPr>
        <sz val="11"/>
        <rFont val="Calibri"/>
        <family val="2"/>
        <scheme val="minor"/>
      </rPr>
      <t>/</t>
    </r>
    <r>
      <rPr>
        <b/>
        <sz val="11"/>
        <rFont val="Calibri"/>
        <family val="2"/>
        <scheme val="minor"/>
      </rPr>
      <t>("Formular total page")</t>
    </r>
    <r>
      <rPr>
        <sz val="11"/>
        <rFont val="Calibri"/>
        <family val="2"/>
        <scheme val="minor"/>
      </rPr>
      <t>)</t>
    </r>
  </si>
  <si>
    <t>No.</t>
  </si>
  <si>
    <t>Products</t>
  </si>
  <si>
    <t>Offer price</t>
  </si>
  <si>
    <t>Remark :</t>
  </si>
  <si>
    <t>Condition ;</t>
  </si>
  <si>
    <t>1. [PAYMENT TERM]</t>
  </si>
  <si>
    <t>15 D from IV</t>
  </si>
  <si>
    <t>2. [INCOTERM]</t>
  </si>
  <si>
    <t>(Field incoterm)</t>
  </si>
  <si>
    <t>3. [QUALITY]</t>
  </si>
  <si>
    <t>4. [QUANTITY]</t>
  </si>
  <si>
    <t>5. [SHIPMENT]</t>
  </si>
  <si>
    <t>(From - To)</t>
  </si>
  <si>
    <t>6. [VALIDITY]</t>
  </si>
  <si>
    <t>(Validity date)</t>
  </si>
  <si>
    <t>MSC Skipjack (Pacifical) from Western Pacific Ocean FAO71, 77 purse seines, Fad free</t>
  </si>
  <si>
    <t>48</t>
  </si>
  <si>
    <t>0.42</t>
  </si>
  <si>
    <t>72.00</t>
  </si>
  <si>
    <t>1425.00</t>
  </si>
  <si>
    <t>LOH per pack 48</t>
  </si>
  <si>
    <t/>
  </si>
  <si>
    <t>1</t>
  </si>
  <si>
    <t>4000</t>
  </si>
  <si>
    <t>1850</t>
  </si>
  <si>
    <t>MSC</t>
  </si>
  <si>
    <t>Equivalent fish price</t>
  </si>
  <si>
    <t>USD/TON</t>
  </si>
  <si>
    <t>Bid price</t>
  </si>
  <si>
    <t>Simulate</t>
  </si>
  <si>
    <t>Less Pacific</t>
  </si>
  <si>
    <t>Less MSC</t>
  </si>
  <si>
    <t>CIF price</t>
  </si>
  <si>
    <t>Less Interest</t>
  </si>
  <si>
    <t>Less Insurance</t>
  </si>
  <si>
    <t>Less Route</t>
  </si>
  <si>
    <t>FOB price</t>
  </si>
  <si>
    <t>Less Overprice</t>
  </si>
  <si>
    <t>Less Commission</t>
  </si>
  <si>
    <t>All except margin</t>
  </si>
  <si>
    <t>Equivalent margin</t>
  </si>
  <si>
    <t>Pacing Style</t>
  </si>
  <si>
    <t>LOH per Pack 24</t>
  </si>
  <si>
    <t>Skipjack Non-EU</t>
  </si>
  <si>
    <t>FW</t>
  </si>
  <si>
    <t>Packsize</t>
  </si>
  <si>
    <t>Fish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</si>
</sst>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6"/>
      <name val="Calibri"/>
      <family val="2"/>
      <scheme val="minor"/>
    </font>
    <font>
      <b/>
      <sz val="16"/>
      <name val="Calibri"/>
      <family val="2"/>
    </font>
    <font>
      <sz val="11"/>
      <name val="Calibri"/>
      <family val="2"/>
      <scheme val="minor"/>
    </font>
    <font>
      <sz val="7.7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9"/>
      <color rgb="FF000000"/>
      <name val="Tahoma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left" vertical="top" wrapText="1"/>
    </xf>
    <xf numFmtId="44" fontId="6" fillId="0" borderId="1" xfId="1" applyFont="1" applyBorder="1" applyAlignment="1"/>
    <xf numFmtId="0" fontId="9" fillId="0" borderId="0" xfId="0" applyFont="1"/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0" borderId="10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9" fontId="3" fillId="0" borderId="1" xfId="0" applyNumberFormat="1" applyFont="1" applyBorder="1" applyAlignment="1">
      <alignment horizontal="right" vertical="center" indent="1"/>
    </xf>
    <xf numFmtId="0" fontId="2" fillId="0" borderId="2" xfId="0" applyFont="1" applyBorder="1"/>
    <xf numFmtId="165" fontId="0" fillId="0" borderId="0" xfId="2" applyNumberFormat="1" applyFont="1" applyFill="1"/>
    <xf numFmtId="0" fontId="0" fillId="0" borderId="0" xfId="0" applyAlignment="1">
      <alignment horizontal="center"/>
    </xf>
    <xf numFmtId="0" fontId="0" fillId="0" borderId="2" xfId="0" applyBorder="1"/>
    <xf numFmtId="165" fontId="0" fillId="0" borderId="0" xfId="2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43" fontId="0" fillId="0" borderId="0" xfId="2" applyFont="1" applyFill="1" applyBorder="1"/>
    <xf numFmtId="43" fontId="0" fillId="0" borderId="0" xfId="2" applyFont="1" applyFill="1"/>
    <xf numFmtId="0" fontId="2" fillId="0" borderId="0" xfId="0" applyFont="1"/>
    <xf numFmtId="165" fontId="2" fillId="0" borderId="0" xfId="2" applyNumberFormat="1" applyFont="1" applyFill="1"/>
    <xf numFmtId="164" fontId="0" fillId="0" borderId="0" xfId="0" applyNumberFormat="1"/>
    <xf numFmtId="10" fontId="0" fillId="0" borderId="0" xfId="3" applyNumberFormat="1" applyFont="1" applyFill="1"/>
    <xf numFmtId="0" fontId="10" fillId="0" borderId="10" xfId="0" applyFont="1" applyBorder="1" applyAlignment="1">
      <alignment horizontal="right" vertical="center" indent="1"/>
    </xf>
    <xf numFmtId="0" fontId="10" fillId="0" borderId="1" xfId="0" applyFont="1" applyBorder="1" applyAlignment="1">
      <alignment horizontal="right" vertical="center" indent="1"/>
    </xf>
    <xf numFmtId="165" fontId="0" fillId="0" borderId="0" xfId="2" applyNumberFormat="1" applyFont="1"/>
    <xf numFmtId="165" fontId="0" fillId="0" borderId="0" xfId="2" applyNumberFormat="1" applyFont="1" applyFill="1" applyBorder="1"/>
    <xf numFmtId="0" fontId="0" fillId="0" borderId="0" xfId="0" applyFill="1"/>
    <xf numFmtId="0" fontId="2" fillId="0" borderId="0" xfId="0" applyFont="1" applyFill="1"/>
    <xf numFmtId="165" fontId="3" fillId="0" borderId="1" xfId="2" applyNumberFormat="1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center" vertical="center"/>
    </xf>
    <xf numFmtId="165" fontId="10" fillId="0" borderId="1" xfId="2" applyNumberFormat="1" applyFont="1" applyFill="1" applyBorder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/>
    <xf numFmtId="165" fontId="12" fillId="0" borderId="0" xfId="0" applyNumberFormat="1" applyFont="1"/>
    <xf numFmtId="0" fontId="12" fillId="0" borderId="0" xfId="0" applyFont="1"/>
    <xf numFmtId="165" fontId="12" fillId="2" borderId="0" xfId="0" applyNumberFormat="1" applyFont="1" applyFill="1"/>
    <xf numFmtId="165" fontId="12" fillId="0" borderId="0" xfId="2" applyNumberFormat="1" applyFont="1"/>
    <xf numFmtId="0" fontId="12" fillId="3" borderId="0" xfId="0" applyFont="1" applyFill="1"/>
    <xf numFmtId="165" fontId="12" fillId="3" borderId="0" xfId="0" applyNumberFormat="1" applyFont="1" applyFill="1"/>
    <xf numFmtId="0" fontId="12" fillId="4" borderId="0" xfId="0" applyFont="1" applyFill="1"/>
    <xf numFmtId="165" fontId="12" fillId="4" borderId="0" xfId="0" applyNumberFormat="1" applyFont="1" applyFill="1"/>
    <xf numFmtId="166" fontId="0" fillId="0" borderId="0" xfId="3" applyNumberFormat="1" applyFont="1"/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0" fillId="5" borderId="0" xfId="0" applyFill="1"/>
    <xf numFmtId="43" fontId="0" fillId="5" borderId="0" xfId="0" applyNumberFormat="1" applyFill="1"/>
    <xf numFmtId="43" fontId="0" fillId="2" borderId="0" xfId="2" applyFont="1" applyFill="1"/>
    <xf numFmtId="43" fontId="0" fillId="0" borderId="0" xfId="2" applyFont="1"/>
    <xf numFmtId="0" fontId="6" fillId="0" borderId="0" xfId="0" applyFont="1" applyAlignment="1">
      <alignment horizontal="left"/>
    </xf>
    <xf numFmtId="43" fontId="0" fillId="0" borderId="0" xfId="0" applyNumberFormat="1"/>
    <xf numFmtId="9" fontId="0" fillId="0" borderId="0" xfId="0" applyNumberFormat="1"/>
    <xf numFmtId="0" fontId="9" fillId="6" borderId="0" xfId="0" applyFont="1" applyFill="1" applyAlignment="1">
      <alignment horizontal="left"/>
    </xf>
    <xf numFmtId="0" fontId="2" fillId="6" borderId="0" xfId="0" applyFont="1" applyFill="1"/>
    <xf numFmtId="43" fontId="2" fillId="6" borderId="0" xfId="0" applyNumberFormat="1" applyFont="1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17C-1BEC-43BB-AC0E-0C1B78907004}">
  <sheetPr codeName="Sheet1">
    <tabColor theme="9" tint="-0.499984740745262"/>
  </sheetPr>
  <dimension ref="A1:D21"/>
  <sheetViews>
    <sheetView zoomScaleNormal="100" zoomScaleSheetLayoutView="115" workbookViewId="0">
      <selection activeCell="C4" sqref="C4"/>
    </sheetView>
  </sheetViews>
  <sheetFormatPr defaultColWidth="9.109375" defaultRowHeight="14.4" x14ac:dyDescent="0.3"/>
  <cols>
    <col min="1" max="1" width="1" style="3" customWidth="1"/>
    <col min="2" max="2" width="3.88671875" style="3" customWidth="1"/>
    <col min="3" max="3" width="51.88671875" style="3" customWidth="1"/>
    <col min="4" max="4" width="21.33203125" style="3" customWidth="1"/>
    <col min="5" max="5" width="1.33203125" style="3" customWidth="1"/>
    <col min="6" max="16384" width="9.109375" style="3"/>
  </cols>
  <sheetData>
    <row r="1" spans="1:4" ht="21" x14ac:dyDescent="0.4">
      <c r="A1" s="1"/>
      <c r="B1" s="1"/>
      <c r="C1" s="2" t="s">
        <v>29</v>
      </c>
    </row>
    <row r="2" spans="1:4" x14ac:dyDescent="0.3">
      <c r="C2" s="4" t="s">
        <v>30</v>
      </c>
      <c r="D2" s="5" t="s">
        <v>31</v>
      </c>
    </row>
    <row r="3" spans="1:4" x14ac:dyDescent="0.3">
      <c r="B3" s="6" t="s">
        <v>32</v>
      </c>
      <c r="C3" s="6" t="s">
        <v>33</v>
      </c>
      <c r="D3" s="7" t="s">
        <v>34</v>
      </c>
    </row>
    <row r="4" spans="1:4" x14ac:dyDescent="0.3">
      <c r="B4" s="15"/>
      <c r="C4" s="17"/>
      <c r="D4" s="16"/>
    </row>
    <row r="5" spans="1:4" x14ac:dyDescent="0.3">
      <c r="B5" s="8"/>
      <c r="C5" s="9"/>
      <c r="D5" s="10"/>
    </row>
    <row r="6" spans="1:4" x14ac:dyDescent="0.3">
      <c r="C6" s="11" t="s">
        <v>35</v>
      </c>
    </row>
    <row r="7" spans="1:4" ht="15" customHeight="1" x14ac:dyDescent="0.3">
      <c r="C7" s="54"/>
      <c r="D7" s="55"/>
    </row>
    <row r="8" spans="1:4" x14ac:dyDescent="0.3">
      <c r="C8" s="56"/>
      <c r="D8" s="57"/>
    </row>
    <row r="9" spans="1:4" x14ac:dyDescent="0.3">
      <c r="C9" s="58"/>
      <c r="D9" s="59"/>
    </row>
    <row r="10" spans="1:4" ht="15" customHeight="1" x14ac:dyDescent="0.3">
      <c r="C10" s="12" t="s">
        <v>36</v>
      </c>
      <c r="D10" s="13"/>
    </row>
    <row r="11" spans="1:4" x14ac:dyDescent="0.3">
      <c r="C11" s="4" t="s">
        <v>37</v>
      </c>
      <c r="D11" s="14" t="s">
        <v>38</v>
      </c>
    </row>
    <row r="12" spans="1:4" x14ac:dyDescent="0.3">
      <c r="C12" s="4" t="s">
        <v>39</v>
      </c>
      <c r="D12" s="14" t="s">
        <v>40</v>
      </c>
    </row>
    <row r="13" spans="1:4" x14ac:dyDescent="0.3">
      <c r="C13" s="4" t="s">
        <v>41</v>
      </c>
      <c r="D13" s="14"/>
    </row>
    <row r="14" spans="1:4" x14ac:dyDescent="0.3">
      <c r="C14" s="4" t="s">
        <v>42</v>
      </c>
      <c r="D14" s="14"/>
    </row>
    <row r="15" spans="1:4" x14ac:dyDescent="0.3">
      <c r="C15" s="4" t="s">
        <v>43</v>
      </c>
      <c r="D15" s="14" t="s">
        <v>44</v>
      </c>
    </row>
    <row r="16" spans="1:4" x14ac:dyDescent="0.3">
      <c r="C16" s="4" t="s">
        <v>45</v>
      </c>
      <c r="D16" s="14" t="s">
        <v>46</v>
      </c>
    </row>
    <row r="18" spans="3:4" x14ac:dyDescent="0.3">
      <c r="C18" s="11" t="s">
        <v>35</v>
      </c>
    </row>
    <row r="19" spans="3:4" x14ac:dyDescent="0.3">
      <c r="C19" s="54"/>
      <c r="D19" s="55"/>
    </row>
    <row r="20" spans="3:4" x14ac:dyDescent="0.3">
      <c r="C20" s="56"/>
      <c r="D20" s="57"/>
    </row>
    <row r="21" spans="3:4" x14ac:dyDescent="0.3">
      <c r="C21" s="58"/>
      <c r="D21" s="59"/>
    </row>
  </sheetData>
  <mergeCells count="2">
    <mergeCell ref="C7:D9"/>
    <mergeCell ref="C19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58AC-F76E-4619-8DED-F4CD536B7103}">
  <sheetPr codeName="Sheet2">
    <tabColor rgb="FF002060"/>
  </sheetPr>
  <dimension ref="A1:T33"/>
  <sheetViews>
    <sheetView showGridLines="0" tabSelected="1" topLeftCell="B7" workbookViewId="0">
      <selection activeCell="P14" sqref="P14"/>
    </sheetView>
  </sheetViews>
  <sheetFormatPr defaultColWidth="8.88671875" defaultRowHeight="14.4" x14ac:dyDescent="0.3"/>
  <cols>
    <col min="1" max="1" width="24.5546875" bestFit="1" customWidth="1"/>
    <col min="2" max="2" width="11.88671875" customWidth="1"/>
    <col min="3" max="3" width="11" customWidth="1"/>
    <col min="4" max="4" width="12.44140625" bestFit="1" customWidth="1"/>
    <col min="5" max="5" width="8.88671875" customWidth="1"/>
    <col min="6" max="6" width="16" style="22" customWidth="1"/>
    <col min="7" max="7" width="13.6640625" style="23" customWidth="1"/>
    <col min="8" max="8" width="3.44140625" customWidth="1"/>
    <col min="9" max="9" width="9.5546875" bestFit="1" customWidth="1"/>
    <col min="10" max="10" width="9" bestFit="1" customWidth="1"/>
    <col min="13" max="13" width="8.88671875" style="38"/>
    <col min="16" max="16" width="29.33203125" bestFit="1" customWidth="1"/>
    <col min="17" max="17" width="9.44140625" bestFit="1" customWidth="1"/>
  </cols>
  <sheetData>
    <row r="1" spans="1:20" x14ac:dyDescent="0.3">
      <c r="A1" s="21" t="s">
        <v>0</v>
      </c>
    </row>
    <row r="2" spans="1:20" x14ac:dyDescent="0.3">
      <c r="A2" s="24"/>
    </row>
    <row r="3" spans="1:20" x14ac:dyDescent="0.3">
      <c r="A3" s="21" t="s">
        <v>1</v>
      </c>
      <c r="N3" s="38"/>
    </row>
    <row r="4" spans="1:20" x14ac:dyDescent="0.3">
      <c r="A4" s="21" t="s">
        <v>2</v>
      </c>
      <c r="F4" s="25"/>
    </row>
    <row r="5" spans="1:20" x14ac:dyDescent="0.3">
      <c r="A5" s="24"/>
    </row>
    <row r="6" spans="1:20" x14ac:dyDescent="0.3">
      <c r="A6" s="26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7" t="s">
        <v>8</v>
      </c>
      <c r="G6" s="26" t="s">
        <v>9</v>
      </c>
      <c r="N6" s="44" t="s">
        <v>60</v>
      </c>
      <c r="O6" s="45"/>
      <c r="P6" s="46"/>
    </row>
    <row r="7" spans="1:20" x14ac:dyDescent="0.3">
      <c r="A7" s="18" t="s">
        <v>47</v>
      </c>
      <c r="B7" s="19" t="s">
        <v>48</v>
      </c>
      <c r="C7" s="20" t="s">
        <v>49</v>
      </c>
      <c r="D7" s="19" t="s">
        <v>50</v>
      </c>
      <c r="E7" s="19" t="s">
        <v>51</v>
      </c>
      <c r="F7" s="40">
        <f>(E7/1000)*(D7/1000)/C7*B7</f>
        <v>11.725714285714286</v>
      </c>
      <c r="G7" s="41" t="s">
        <v>10</v>
      </c>
      <c r="J7" s="28"/>
      <c r="K7" s="29"/>
      <c r="L7" s="29"/>
      <c r="N7" s="46" t="s">
        <v>34</v>
      </c>
      <c r="O7" s="47">
        <v>30</v>
      </c>
      <c r="P7" s="46" t="s">
        <v>61</v>
      </c>
    </row>
    <row r="8" spans="1:20" x14ac:dyDescent="0.3">
      <c r="A8" s="18" t="s">
        <v>11</v>
      </c>
      <c r="B8" s="19"/>
      <c r="C8" s="19"/>
      <c r="D8" s="19"/>
      <c r="E8" s="19"/>
      <c r="F8" s="40">
        <f>0</f>
        <v>0</v>
      </c>
      <c r="G8" s="41" t="s">
        <v>10</v>
      </c>
      <c r="J8" s="28"/>
      <c r="K8" s="29"/>
      <c r="L8" s="22"/>
      <c r="N8" s="46" t="s">
        <v>62</v>
      </c>
      <c r="O8" s="48">
        <f>(O7*D23/100)</f>
        <v>0.75</v>
      </c>
      <c r="P8" s="46"/>
      <c r="R8" s="22"/>
    </row>
    <row r="9" spans="1:20" x14ac:dyDescent="0.3">
      <c r="A9" s="18" t="s">
        <v>12</v>
      </c>
      <c r="B9" s="19"/>
      <c r="C9" s="19"/>
      <c r="D9" s="19"/>
      <c r="E9" s="19"/>
      <c r="F9" s="40">
        <f>3.2846</f>
        <v>3.2846000000000002</v>
      </c>
      <c r="G9" s="41" t="s">
        <v>10</v>
      </c>
      <c r="J9" s="28"/>
      <c r="K9" s="29"/>
      <c r="L9" s="22"/>
      <c r="N9" s="46" t="s">
        <v>63</v>
      </c>
      <c r="O9" s="48">
        <f>(O7*D24/100)</f>
        <v>0</v>
      </c>
      <c r="P9" s="46"/>
      <c r="R9" s="22"/>
    </row>
    <row r="10" spans="1:20" x14ac:dyDescent="0.3">
      <c r="A10" s="18" t="s">
        <v>52</v>
      </c>
      <c r="B10" s="19"/>
      <c r="C10" s="19"/>
      <c r="D10" s="19"/>
      <c r="E10" s="19"/>
      <c r="F10" s="40">
        <v>6.1345000000000001</v>
      </c>
      <c r="G10" s="41" t="s">
        <v>10</v>
      </c>
      <c r="J10" s="28"/>
      <c r="K10" s="29"/>
      <c r="L10" s="22"/>
      <c r="N10" s="49" t="s">
        <v>64</v>
      </c>
      <c r="O10" s="50">
        <f>O7-O8-O9</f>
        <v>29.25</v>
      </c>
      <c r="P10" s="46"/>
      <c r="R10" s="22"/>
    </row>
    <row r="11" spans="1:20" x14ac:dyDescent="0.3">
      <c r="A11" s="18" t="s">
        <v>13</v>
      </c>
      <c r="B11" s="19"/>
      <c r="C11" s="19"/>
      <c r="D11" s="19"/>
      <c r="E11" s="19"/>
      <c r="F11" s="40">
        <f>0</f>
        <v>0</v>
      </c>
      <c r="G11" s="41" t="s">
        <v>14</v>
      </c>
      <c r="N11" s="46" t="s">
        <v>65</v>
      </c>
      <c r="O11" s="48">
        <f>O7/100*D21</f>
        <v>0.32498999999999995</v>
      </c>
      <c r="P11" s="46"/>
      <c r="Q11" s="30"/>
      <c r="R11" s="31"/>
      <c r="S11" s="30"/>
      <c r="T11" s="30"/>
    </row>
    <row r="12" spans="1:20" x14ac:dyDescent="0.3">
      <c r="A12" s="18" t="s">
        <v>15</v>
      </c>
      <c r="B12" s="19"/>
      <c r="C12" s="19"/>
      <c r="D12" s="19"/>
      <c r="E12" s="19"/>
      <c r="F12" s="40">
        <f>0.3495</f>
        <v>0.34949999999999998</v>
      </c>
      <c r="G12" s="41" t="s">
        <v>10</v>
      </c>
      <c r="L12" s="32"/>
      <c r="N12" s="46" t="s">
        <v>66</v>
      </c>
      <c r="O12" s="45">
        <f ca="1">F20</f>
        <v>3.0944349081878441E-2</v>
      </c>
      <c r="P12" s="46"/>
      <c r="R12" s="22"/>
    </row>
    <row r="13" spans="1:20" x14ac:dyDescent="0.3">
      <c r="A13" s="18" t="s">
        <v>16</v>
      </c>
      <c r="B13" s="19"/>
      <c r="C13" s="19"/>
      <c r="D13" s="19" t="s">
        <v>53</v>
      </c>
      <c r="E13" s="19" t="s">
        <v>53</v>
      </c>
      <c r="F13" s="40">
        <f>4.35</f>
        <v>4.3499999999999996</v>
      </c>
      <c r="G13" s="41" t="s">
        <v>10</v>
      </c>
      <c r="N13" s="46" t="s">
        <v>67</v>
      </c>
      <c r="O13" s="45">
        <f>F19</f>
        <v>0.46250000000000002</v>
      </c>
      <c r="P13" s="46"/>
      <c r="Q13" s="33"/>
      <c r="R13" s="22"/>
    </row>
    <row r="14" spans="1:20" x14ac:dyDescent="0.3">
      <c r="A14" s="18" t="s">
        <v>17</v>
      </c>
      <c r="B14" s="19"/>
      <c r="C14" s="19"/>
      <c r="D14" s="19" t="s">
        <v>54</v>
      </c>
      <c r="E14" s="19"/>
      <c r="F14" s="40">
        <f ca="1">F15*D14%</f>
        <v>0.26105367965367965</v>
      </c>
      <c r="G14" s="41" t="s">
        <v>10</v>
      </c>
      <c r="N14" s="49" t="s">
        <v>68</v>
      </c>
      <c r="O14" s="50">
        <f ca="1">O10-O11-O12-O13</f>
        <v>28.431565650918124</v>
      </c>
      <c r="P14" s="46"/>
      <c r="Q14" s="33"/>
      <c r="R14" s="22"/>
    </row>
    <row r="15" spans="1:20" s="30" customFormat="1" x14ac:dyDescent="0.3">
      <c r="A15" s="34" t="s">
        <v>18</v>
      </c>
      <c r="B15" s="35"/>
      <c r="C15" s="35"/>
      <c r="D15" s="35"/>
      <c r="E15" s="35"/>
      <c r="F15" s="42">
        <f ca="1">SUM(F7:F14)</f>
        <v>26.105367965367964</v>
      </c>
      <c r="G15" s="43" t="s">
        <v>10</v>
      </c>
      <c r="M15" s="39"/>
      <c r="N15" s="51" t="s">
        <v>69</v>
      </c>
      <c r="O15" s="52">
        <f ca="1">(O7-O13-O12)*E17%</f>
        <v>0.88519666952754372</v>
      </c>
      <c r="P15" s="46"/>
      <c r="Q15" s="33"/>
      <c r="R15" s="22"/>
      <c r="S15"/>
      <c r="T15"/>
    </row>
    <row r="16" spans="1:20" x14ac:dyDescent="0.3">
      <c r="A16" s="18" t="s">
        <v>19</v>
      </c>
      <c r="B16" s="19"/>
      <c r="C16" s="19"/>
      <c r="D16" s="19"/>
      <c r="E16" s="19"/>
      <c r="F16" s="40"/>
      <c r="G16" s="41" t="s">
        <v>20</v>
      </c>
      <c r="I16" s="36"/>
      <c r="N16" s="51" t="s">
        <v>70</v>
      </c>
      <c r="O16" s="52">
        <f ca="1">(O7-O13-O12)*D16</f>
        <v>0</v>
      </c>
      <c r="P16" s="46"/>
      <c r="Q16" s="33"/>
      <c r="R16" s="22"/>
    </row>
    <row r="17" spans="1:18" x14ac:dyDescent="0.3">
      <c r="A17" s="18" t="s">
        <v>21</v>
      </c>
      <c r="B17" s="19"/>
      <c r="C17" s="19"/>
      <c r="D17" s="19"/>
      <c r="E17" s="19">
        <v>3</v>
      </c>
      <c r="F17" s="40">
        <f ca="1">(F25-F19-F20)*E17%</f>
        <v>0.82913346266968291</v>
      </c>
      <c r="G17" s="41" t="s">
        <v>20</v>
      </c>
      <c r="I17" s="36"/>
      <c r="N17" s="49" t="s">
        <v>18</v>
      </c>
      <c r="O17" s="50">
        <f ca="1">O14-O15-O16</f>
        <v>27.546368981390579</v>
      </c>
      <c r="P17" s="46"/>
      <c r="R17" s="22"/>
    </row>
    <row r="18" spans="1:18" x14ac:dyDescent="0.3">
      <c r="A18" s="34" t="s">
        <v>22</v>
      </c>
      <c r="B18" s="35"/>
      <c r="C18" s="35"/>
      <c r="D18" s="35"/>
      <c r="E18" s="35"/>
      <c r="F18" s="42">
        <f ca="1">SUM(F15:F17)</f>
        <v>26.934501428037649</v>
      </c>
      <c r="G18" s="43" t="s">
        <v>20</v>
      </c>
      <c r="N18" s="46" t="s">
        <v>71</v>
      </c>
      <c r="O18" s="45">
        <f>SUM(F7:F13)</f>
        <v>25.844314285714283</v>
      </c>
      <c r="P18" s="46"/>
    </row>
    <row r="19" spans="1:18" x14ac:dyDescent="0.3">
      <c r="A19" s="18" t="s">
        <v>23</v>
      </c>
      <c r="B19" s="19"/>
      <c r="C19" s="19"/>
      <c r="D19" s="19" t="s">
        <v>55</v>
      </c>
      <c r="E19" s="19" t="s">
        <v>56</v>
      </c>
      <c r="F19" s="40">
        <f>ROUND(E19/D19,4)</f>
        <v>0.46250000000000002</v>
      </c>
      <c r="G19" s="41"/>
      <c r="N19" s="46" t="s">
        <v>72</v>
      </c>
      <c r="O19" s="53">
        <f ca="1">(O17-O18)/O17</f>
        <v>6.1788713308318345E-2</v>
      </c>
      <c r="P19" s="46"/>
    </row>
    <row r="20" spans="1:18" x14ac:dyDescent="0.3">
      <c r="A20" s="18" t="s">
        <v>24</v>
      </c>
      <c r="B20" s="19"/>
      <c r="C20" s="19"/>
      <c r="D20" s="19">
        <v>0.11</v>
      </c>
      <c r="E20" s="19"/>
      <c r="F20" s="40">
        <f ca="1">F25*D20%</f>
        <v>3.0944349081878441E-2</v>
      </c>
      <c r="G20" s="41"/>
    </row>
    <row r="21" spans="1:18" x14ac:dyDescent="0.3">
      <c r="A21" s="18" t="s">
        <v>25</v>
      </c>
      <c r="B21" s="19"/>
      <c r="C21" s="19"/>
      <c r="D21" s="19">
        <v>1.0832999999999999</v>
      </c>
      <c r="E21" s="19"/>
      <c r="F21" s="40"/>
      <c r="G21" s="41"/>
      <c r="N21" s="60" t="s">
        <v>22</v>
      </c>
      <c r="O21" s="60"/>
      <c r="P21" s="60"/>
      <c r="Q21" s="61">
        <f ca="1">F15</f>
        <v>26.105367965367964</v>
      </c>
    </row>
    <row r="22" spans="1:18" x14ac:dyDescent="0.3">
      <c r="A22" s="34" t="s">
        <v>26</v>
      </c>
      <c r="B22" s="35"/>
      <c r="C22" s="35"/>
      <c r="D22" s="35"/>
      <c r="E22" s="35"/>
      <c r="F22" s="42">
        <f ca="1">SUM(F18:F21)</f>
        <v>27.427945777119525</v>
      </c>
      <c r="G22" s="43" t="s">
        <v>20</v>
      </c>
      <c r="N22" t="s">
        <v>17</v>
      </c>
      <c r="P22" s="62">
        <v>0</v>
      </c>
    </row>
    <row r="23" spans="1:18" x14ac:dyDescent="0.3">
      <c r="A23" s="18" t="s">
        <v>27</v>
      </c>
      <c r="B23" s="19"/>
      <c r="C23" s="19"/>
      <c r="D23" s="19">
        <v>2.5</v>
      </c>
      <c r="E23" s="19"/>
      <c r="F23" s="40">
        <f ca="1">F25*D23%</f>
        <v>0.70328066095178277</v>
      </c>
      <c r="G23" s="41"/>
      <c r="N23" t="s">
        <v>16</v>
      </c>
      <c r="P23" s="63">
        <f>F13</f>
        <v>4.3499999999999996</v>
      </c>
    </row>
    <row r="24" spans="1:18" x14ac:dyDescent="0.3">
      <c r="A24" s="18" t="s">
        <v>57</v>
      </c>
      <c r="B24" s="19"/>
      <c r="C24" s="19"/>
      <c r="D24" s="19">
        <v>0</v>
      </c>
      <c r="E24" s="19"/>
      <c r="F24" s="40"/>
      <c r="G24" s="41"/>
      <c r="N24" t="s">
        <v>15</v>
      </c>
      <c r="P24" s="63">
        <f>F12</f>
        <v>0.34949999999999998</v>
      </c>
    </row>
    <row r="25" spans="1:18" x14ac:dyDescent="0.3">
      <c r="A25" s="34" t="s">
        <v>28</v>
      </c>
      <c r="B25" s="35"/>
      <c r="C25" s="35"/>
      <c r="D25" s="35"/>
      <c r="E25" s="35"/>
      <c r="F25" s="42">
        <f ca="1">SUM(F22:F24)</f>
        <v>28.131226438071309</v>
      </c>
      <c r="G25" s="43" t="s">
        <v>20</v>
      </c>
      <c r="N25" t="s">
        <v>73</v>
      </c>
      <c r="P25" s="63">
        <f>F11</f>
        <v>0</v>
      </c>
    </row>
    <row r="26" spans="1:18" x14ac:dyDescent="0.3">
      <c r="A26" s="34" t="s">
        <v>58</v>
      </c>
      <c r="B26" s="35"/>
      <c r="C26" s="35"/>
      <c r="D26" s="35"/>
      <c r="E26" s="35"/>
      <c r="F26" s="42">
        <v>0</v>
      </c>
      <c r="G26" s="43" t="s">
        <v>59</v>
      </c>
      <c r="N26" s="64" t="s">
        <v>74</v>
      </c>
      <c r="P26" s="63">
        <f>F10</f>
        <v>6.1345000000000001</v>
      </c>
    </row>
    <row r="27" spans="1:18" x14ac:dyDescent="0.3">
      <c r="F27" s="37"/>
      <c r="N27" s="64" t="s">
        <v>12</v>
      </c>
      <c r="P27" s="63">
        <f>F9</f>
        <v>3.2846000000000002</v>
      </c>
    </row>
    <row r="28" spans="1:18" x14ac:dyDescent="0.3">
      <c r="N28" s="64" t="s">
        <v>11</v>
      </c>
      <c r="P28" s="63">
        <f>F8</f>
        <v>0</v>
      </c>
    </row>
    <row r="29" spans="1:18" x14ac:dyDescent="0.3">
      <c r="N29" s="64" t="s">
        <v>75</v>
      </c>
      <c r="P29" s="62">
        <f ca="1">Q21-SUM(P22:P28)</f>
        <v>11.986767965367964</v>
      </c>
    </row>
    <row r="30" spans="1:18" x14ac:dyDescent="0.3">
      <c r="N30" s="64" t="s">
        <v>76</v>
      </c>
      <c r="O30" s="65" t="str">
        <f>D7</f>
        <v>72.00</v>
      </c>
      <c r="P30" s="63"/>
    </row>
    <row r="31" spans="1:18" x14ac:dyDescent="0.3">
      <c r="N31" s="64" t="s">
        <v>5</v>
      </c>
      <c r="O31" s="66" t="str">
        <f>C7</f>
        <v>0.42</v>
      </c>
    </row>
    <row r="32" spans="1:18" x14ac:dyDescent="0.3">
      <c r="N32" s="64" t="s">
        <v>77</v>
      </c>
      <c r="O32" t="str">
        <f>B7</f>
        <v>48</v>
      </c>
    </row>
    <row r="33" spans="14:17" x14ac:dyDescent="0.3">
      <c r="N33" s="67" t="s">
        <v>78</v>
      </c>
      <c r="O33" s="68"/>
      <c r="P33" s="68"/>
      <c r="Q33" s="69">
        <f ca="1">P29*1000/O30*1000*O31/O32</f>
        <v>1456.7252735690233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template</vt:lpstr>
      <vt:lpstr>Template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Voravut Somboornpong (Neung)</dc:creator>
  <cp:lastModifiedBy>Voravut Somboornpong (Neung)</cp:lastModifiedBy>
  <dcterms:created xsi:type="dcterms:W3CDTF">2021-02-04T23:47:10Z</dcterms:created>
  <dcterms:modified xsi:type="dcterms:W3CDTF">2021-10-01T10:12:09Z</dcterms:modified>
</cp:coreProperties>
</file>