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xWindow="0" yWindow="0" windowWidth="20490" windowHeight="7365" tabRatio="788" activeTab="5"/>
  </bookViews>
  <sheets>
    <sheet name="PF62110601" sheetId="2" r:id="rId1"/>
    <sheet name="PF62110602" sheetId="3" r:id="rId2"/>
    <sheet name="PF62110603" sheetId="4" r:id="rId3"/>
    <sheet name="PF62110604" sheetId="5" r:id="rId4"/>
    <sheet name="PF62110605" sheetId="6" r:id="rId5"/>
    <sheet name="PF62110606" sheetId="7" r:id="rId6"/>
  </sheets>
  <definedNames>
    <definedName name="_xlnm.Print_Area" localSheetId="0">PF62110601!$A$1:$I$61</definedName>
    <definedName name="_xlnm.Print_Area" localSheetId="1">PF62110602!$A$1:$I$63</definedName>
    <definedName name="_xlnm.Print_Area" localSheetId="2">PF62110603!$A$1:$I$61</definedName>
    <definedName name="_xlnm.Print_Area" localSheetId="3">PF62110604!$A$1:$I$63</definedName>
    <definedName name="_xlnm.Print_Area" localSheetId="4">PF62110605!$A$1:$I$62</definedName>
    <definedName name="_xlnm.Print_Area" localSheetId="5">PF62110606!$A$1:$I$62</definedName>
  </definedNames>
  <calcPr iterate="1"/>
</workbook>
</file>

<file path=xl/calcChain.xml><?xml version="1.0" encoding="utf-8"?>
<calcChain xmlns="http://schemas.openxmlformats.org/spreadsheetml/2006/main">
  <c i="7" r="B48"/>
  <c r="H43"/>
  <c r="G43"/>
  <c r="H41"/>
  <c r="G41"/>
  <c r="I42"/>
  <c r="I39"/>
  <c r="I37"/>
  <c r="I35"/>
  <c r="I33"/>
  <c r="I30"/>
  <c r="I28"/>
  <c r="I25"/>
  <c r="I23"/>
  <c r="I20"/>
  <c r="I18"/>
  <c r="I14"/>
  <c r="G40"/>
  <c r="H40"/>
  <c r="G36"/>
  <c r="G38"/>
  <c r="H36"/>
  <c r="H38"/>
  <c r="G32"/>
  <c r="H32"/>
  <c r="G31"/>
  <c r="G34"/>
  <c r="G47"/>
  <c r="H31"/>
  <c r="H34"/>
  <c r="G27"/>
  <c r="H27"/>
  <c r="G26"/>
  <c r="G29"/>
  <c r="G46"/>
  <c r="H26"/>
  <c r="H29"/>
  <c r="G22"/>
  <c r="H22"/>
  <c r="G21"/>
  <c r="G24"/>
  <c r="H21"/>
  <c r="H24"/>
  <c r="E17"/>
  <c r="G17"/>
  <c r="H17"/>
  <c r="E16"/>
  <c r="G16"/>
  <c r="H16"/>
  <c r="E15"/>
  <c r="G15"/>
  <c r="G19"/>
  <c r="G45"/>
  <c r="H45"/>
  <c r="H15"/>
  <c r="H19"/>
  <c r="H44"/>
  <c r="G44"/>
  <c r="H47"/>
  <c r="H46"/>
  <c i="6" r="B48"/>
  <c r="G41"/>
  <c r="H41"/>
  <c r="I42"/>
  <c r="I39"/>
  <c r="I37"/>
  <c r="I35"/>
  <c r="I33"/>
  <c r="I30"/>
  <c r="I28"/>
  <c r="I25"/>
  <c r="I23"/>
  <c r="I20"/>
  <c r="I18"/>
  <c r="I15"/>
  <c r="I14"/>
  <c r="G40"/>
  <c r="G43"/>
  <c r="H40"/>
  <c r="H43"/>
  <c r="G36"/>
  <c r="G38"/>
  <c r="H36"/>
  <c r="H38"/>
  <c r="G32"/>
  <c r="H32"/>
  <c r="G31"/>
  <c r="G34"/>
  <c r="G47"/>
  <c r="H31"/>
  <c r="H34"/>
  <c r="G27"/>
  <c r="H27"/>
  <c r="G26"/>
  <c r="G29"/>
  <c r="G46"/>
  <c r="H26"/>
  <c r="H29"/>
  <c r="G22"/>
  <c r="H22"/>
  <c r="G21"/>
  <c r="G24"/>
  <c r="H21"/>
  <c r="H24"/>
  <c r="E17"/>
  <c r="G17"/>
  <c r="H17"/>
  <c r="E16"/>
  <c r="G16"/>
  <c r="G19"/>
  <c r="G45"/>
  <c r="H45"/>
  <c r="H16"/>
  <c r="H19"/>
  <c r="H44"/>
  <c r="G44"/>
  <c r="H47"/>
  <c r="H46"/>
  <c i="5" r="B49"/>
  <c r="G42"/>
  <c r="H42"/>
  <c r="I43"/>
  <c r="I40"/>
  <c r="I38"/>
  <c r="I36"/>
  <c r="I34"/>
  <c r="I31"/>
  <c r="I29"/>
  <c r="I26"/>
  <c r="I24"/>
  <c r="I21"/>
  <c r="I19"/>
  <c r="I17"/>
  <c r="I14"/>
  <c r="G41"/>
  <c r="G44"/>
  <c r="H41"/>
  <c r="H44"/>
  <c r="G37"/>
  <c r="G39"/>
  <c r="H37"/>
  <c r="H39"/>
  <c r="G33"/>
  <c r="H33"/>
  <c r="G32"/>
  <c r="G35"/>
  <c r="G48"/>
  <c r="H32"/>
  <c r="H35"/>
  <c r="G28"/>
  <c r="H28"/>
  <c r="G27"/>
  <c r="G30"/>
  <c r="G47"/>
  <c r="H27"/>
  <c r="H30"/>
  <c r="G23"/>
  <c r="H23"/>
  <c r="G22"/>
  <c r="G25"/>
  <c r="H22"/>
  <c r="H25"/>
  <c r="E18"/>
  <c r="G18"/>
  <c r="H18"/>
  <c r="E16"/>
  <c r="G16"/>
  <c r="H16"/>
  <c r="E15"/>
  <c r="G15"/>
  <c r="G20"/>
  <c r="G46"/>
  <c r="H46"/>
  <c r="H15"/>
  <c r="H20"/>
  <c r="H45"/>
  <c r="G45"/>
  <c r="H48"/>
  <c r="H47"/>
  <c i="4" r="B47"/>
  <c r="G40"/>
  <c r="H40"/>
  <c r="I41"/>
  <c r="I38"/>
  <c r="I36"/>
  <c r="I34"/>
  <c r="I32"/>
  <c r="I29"/>
  <c r="I27"/>
  <c r="I24"/>
  <c r="I22"/>
  <c r="I19"/>
  <c r="I17"/>
  <c r="I14"/>
  <c r="G39"/>
  <c r="G42"/>
  <c r="H39"/>
  <c r="H42"/>
  <c r="G35"/>
  <c r="G37"/>
  <c r="H35"/>
  <c r="H37"/>
  <c r="G31"/>
  <c r="H31"/>
  <c r="G30"/>
  <c r="G33"/>
  <c r="G46"/>
  <c r="H30"/>
  <c r="H33"/>
  <c r="G26"/>
  <c r="H26"/>
  <c r="G25"/>
  <c r="G28"/>
  <c r="G45"/>
  <c r="H25"/>
  <c r="H28"/>
  <c r="G21"/>
  <c r="H21"/>
  <c r="G20"/>
  <c r="G23"/>
  <c r="H20"/>
  <c r="H23"/>
  <c r="E16"/>
  <c r="G16"/>
  <c r="H16"/>
  <c r="E15"/>
  <c r="G15"/>
  <c r="G18"/>
  <c r="G44"/>
  <c r="H44"/>
  <c r="H15"/>
  <c r="H18"/>
  <c r="H43"/>
  <c r="G43"/>
  <c r="H46"/>
  <c r="H45"/>
  <c i="3" r="B49"/>
  <c r="G42"/>
  <c r="H42"/>
  <c r="I43"/>
  <c r="I40"/>
  <c r="I38"/>
  <c r="I36"/>
  <c r="I34"/>
  <c r="I31"/>
  <c r="I29"/>
  <c r="I26"/>
  <c r="I24"/>
  <c r="I21"/>
  <c r="I19"/>
  <c r="I15"/>
  <c r="I14"/>
  <c r="G41"/>
  <c r="G44"/>
  <c r="H41"/>
  <c r="H44"/>
  <c r="G37"/>
  <c r="G39"/>
  <c r="H37"/>
  <c r="H39"/>
  <c r="G33"/>
  <c r="H33"/>
  <c r="G32"/>
  <c r="G35"/>
  <c r="G48"/>
  <c r="H32"/>
  <c r="H35"/>
  <c r="G28"/>
  <c r="H28"/>
  <c r="G27"/>
  <c r="G30"/>
  <c r="G47"/>
  <c r="H27"/>
  <c r="H30"/>
  <c r="G23"/>
  <c r="H23"/>
  <c r="G22"/>
  <c r="G25"/>
  <c r="H22"/>
  <c r="H25"/>
  <c r="E18"/>
  <c r="G18"/>
  <c r="H18"/>
  <c r="E17"/>
  <c r="G17"/>
  <c r="H17"/>
  <c r="E16"/>
  <c r="G16"/>
  <c r="G20"/>
  <c r="G46"/>
  <c r="H46"/>
  <c r="H16"/>
  <c r="H20"/>
  <c r="H45"/>
  <c r="G45"/>
  <c r="H48"/>
  <c r="H47"/>
  <c i="2" r="B47"/>
  <c r="G40"/>
  <c r="H40"/>
  <c r="I41"/>
  <c r="I38"/>
  <c r="I36"/>
  <c r="I34"/>
  <c r="I32"/>
  <c r="I29"/>
  <c r="I27"/>
  <c r="I24"/>
  <c r="I22"/>
  <c r="I19"/>
  <c r="I17"/>
  <c r="I14"/>
  <c r="G39"/>
  <c r="G42"/>
  <c r="H39"/>
  <c r="H42"/>
  <c r="G35"/>
  <c r="G37"/>
  <c r="H35"/>
  <c r="H37"/>
  <c r="G31"/>
  <c r="H31"/>
  <c r="G30"/>
  <c r="G33"/>
  <c r="G46"/>
  <c r="H30"/>
  <c r="H33"/>
  <c r="G26"/>
  <c r="H26"/>
  <c r="G25"/>
  <c r="G28"/>
  <c r="G45"/>
  <c r="H25"/>
  <c r="H28"/>
  <c r="G21"/>
  <c r="H21"/>
  <c r="G20"/>
  <c r="G23"/>
  <c r="H20"/>
  <c r="H23"/>
  <c r="E16"/>
  <c r="G16"/>
  <c r="H16"/>
  <c r="E15"/>
  <c r="G15"/>
  <c r="G18"/>
  <c r="G44"/>
  <c r="H44"/>
  <c r="H15"/>
  <c r="H18"/>
  <c r="H43"/>
  <c r="G43"/>
  <c r="H46"/>
  <c r="H45"/>
  <c i="7" r="H49"/>
  <c r="G49"/>
  <c r="H48"/>
  <c r="I48"/>
  <c r="G48"/>
  <c r="I41"/>
  <c r="I40"/>
  <c r="I36"/>
  <c r="I38"/>
  <c r="I32"/>
  <c r="I31"/>
  <c r="I34"/>
  <c r="I27"/>
  <c r="I26"/>
  <c r="I29"/>
  <c r="I22"/>
  <c r="I21"/>
  <c r="I24"/>
  <c r="I17"/>
  <c r="I16"/>
  <c r="I15"/>
  <c r="I19"/>
  <c r="I49"/>
  <c r="I43"/>
  <c r="I47"/>
  <c r="I46"/>
  <c r="I45"/>
  <c r="I44"/>
  <c i="4" r="G48"/>
  <c r="H47"/>
  <c r="I47"/>
  <c i="2" r="G48"/>
  <c r="H47"/>
  <c r="I47"/>
  <c i="4" r="G47"/>
  <c r="I40"/>
  <c r="I39"/>
  <c r="I35"/>
  <c r="I37"/>
  <c r="I31"/>
  <c r="I30"/>
  <c r="I33"/>
  <c r="I26"/>
  <c r="I25"/>
  <c r="I28"/>
  <c r="I21"/>
  <c r="I20"/>
  <c r="I23"/>
  <c r="I16"/>
  <c r="I15"/>
  <c r="I18"/>
  <c r="I48"/>
  <c r="I42"/>
  <c r="I46"/>
  <c r="I45"/>
  <c r="I44"/>
  <c r="I43"/>
  <c i="5" r="G50"/>
  <c r="H49"/>
  <c r="I49"/>
  <c i="6" r="G49"/>
  <c r="H48"/>
  <c r="I48"/>
  <c i="5" r="G49"/>
  <c r="I42"/>
  <c r="I41"/>
  <c r="I37"/>
  <c r="I39"/>
  <c r="I33"/>
  <c r="I32"/>
  <c r="I35"/>
  <c r="I28"/>
  <c r="I27"/>
  <c r="I30"/>
  <c r="I23"/>
  <c r="I22"/>
  <c r="I25"/>
  <c r="I18"/>
  <c r="I16"/>
  <c r="I15"/>
  <c r="I20"/>
  <c r="I50"/>
  <c r="I44"/>
  <c r="I48"/>
  <c r="I47"/>
  <c r="I46"/>
  <c r="I45"/>
  <c r="H50"/>
  <c i="3" r="G50"/>
  <c r="H49"/>
  <c r="I49"/>
  <c i="4" r="H48"/>
  <c i="6" r="H49"/>
  <c r="G48"/>
  <c r="I41"/>
  <c r="I40"/>
  <c r="I36"/>
  <c r="I38"/>
  <c r="I32"/>
  <c r="I31"/>
  <c r="I34"/>
  <c r="I27"/>
  <c r="I26"/>
  <c r="I29"/>
  <c r="I22"/>
  <c r="I21"/>
  <c r="I24"/>
  <c r="I17"/>
  <c r="I16"/>
  <c r="I19"/>
  <c r="I49"/>
  <c r="I43"/>
  <c r="I47"/>
  <c r="I46"/>
  <c r="I45"/>
  <c r="I44"/>
  <c i="3" r="H50"/>
  <c i="2" r="G47"/>
  <c r="I40"/>
  <c r="I39"/>
  <c r="I35"/>
  <c r="I37"/>
  <c r="I31"/>
  <c r="I30"/>
  <c r="I33"/>
  <c r="I26"/>
  <c r="I25"/>
  <c r="I28"/>
  <c r="I21"/>
  <c r="I20"/>
  <c r="I23"/>
  <c r="I16"/>
  <c r="I15"/>
  <c r="I18"/>
  <c r="I48"/>
  <c r="I42"/>
  <c r="I46"/>
  <c r="I45"/>
  <c r="I44"/>
  <c r="I43"/>
  <c i="3" r="G49"/>
  <c r="I42"/>
  <c r="I41"/>
  <c r="I37"/>
  <c r="I39"/>
  <c r="I33"/>
  <c r="I32"/>
  <c r="I35"/>
  <c r="I28"/>
  <c r="I27"/>
  <c r="I30"/>
  <c r="I23"/>
  <c r="I22"/>
  <c r="I25"/>
  <c r="I18"/>
  <c r="I17"/>
  <c r="I16"/>
  <c r="I20"/>
  <c r="I50"/>
  <c r="I44"/>
  <c r="I48"/>
  <c r="I47"/>
  <c r="I46"/>
  <c r="I45"/>
  <c i="2" r="H48"/>
</calcChain>
</file>

<file path=xl/sharedStrings.xml><?xml version="1.0" encoding="utf-8"?>
<sst xmlns="http://schemas.openxmlformats.org/spreadsheetml/2006/main">
  <si>
    <t>Songkla Canning Public Company Limited</t>
  </si>
  <si>
    <t>F3ACXX26-2-30/08/17</t>
  </si>
  <si>
    <t>Page</t>
  </si>
  <si>
    <t>1 / 1</t>
  </si>
  <si>
    <t>PRODUCT COSTING SHEET (TN / PF)</t>
  </si>
  <si>
    <t xml:space="preserve">CUSTOMER  :</t>
  </si>
  <si>
    <t>US Pet Nutrition / Petco / USA</t>
  </si>
  <si>
    <t xml:space="preserve">DATE  :</t>
  </si>
  <si>
    <t>03-12-2019</t>
  </si>
  <si>
    <t xml:space="preserve">PRODUCT  NAME /  DESCRIPTION  : </t>
  </si>
  <si>
    <t>Tuna Dinner in Broth</t>
  </si>
  <si>
    <t xml:space="preserve">TO  : </t>
  </si>
  <si>
    <t>SCC, BKK</t>
  </si>
  <si>
    <t xml:space="preserve">SPECIFICATION / CODE  :</t>
  </si>
  <si>
    <t>3HNNF822W3JPRPPSJ6</t>
  </si>
  <si>
    <t xml:space="preserve">ATTN  :</t>
  </si>
  <si>
    <t>-</t>
  </si>
  <si>
    <t>PACKAGING TYPE / SIZE :</t>
  </si>
  <si>
    <t>Printed pouch 95x140x28 mm</t>
  </si>
  <si>
    <t>FROM :</t>
  </si>
  <si>
    <t>K. patsorn</t>
  </si>
  <si>
    <t xml:space="preserve">NET WEIGHT  :</t>
  </si>
  <si>
    <t>80</t>
  </si>
  <si>
    <t>REV. # 0</t>
  </si>
  <si>
    <t>NEW FORMULA</t>
  </si>
  <si>
    <t xml:space="preserve">DRAIN WEIGHT  :</t>
  </si>
  <si>
    <t>REF. #</t>
  </si>
  <si>
    <t>PF62110601</t>
  </si>
  <si>
    <t xml:space="preserve">PACKING PER CARTON  :</t>
  </si>
  <si>
    <t>TEST NO.</t>
  </si>
  <si>
    <t>SRDFS002 P075 1B 130917</t>
  </si>
  <si>
    <t xml:space="preserve">RAW MATERIAL  :</t>
  </si>
  <si>
    <t xml:space="preserve"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</si>
  <si>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</si>
  <si>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</si>
  <si>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</si>
  <si>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</si>
  <si>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</si>
  <si>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</si>
  <si>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</si>
  <si>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</si>
  <si>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 xml:space="preserve"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</si>
  <si>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</si>
  <si>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</si>
  <si>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</si>
  <si>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</si>
  <si>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</si>
  <si>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</si>
  <si>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</si>
  <si>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Tuna red meat flake 1-2 cm.</t>
  </si>
  <si>
    <t>2XA10MTN0001-1</t>
  </si>
  <si>
    <t>Flaky Tuna Red Meat 1-4 cm (Target 3 cm)</t>
  </si>
  <si>
    <t>SUB TOTAL 1 - RAW MATERIALS</t>
  </si>
  <si>
    <t>2. INGREDIENTS :</t>
  </si>
  <si>
    <t xml:space="preserve">2. Solution Portion </t>
  </si>
  <si>
    <t xml:space="preserve">Ingredients :  Meat portion</t>
  </si>
  <si>
    <t>SUB TOTAL 2 - INGREDIENTS</t>
  </si>
  <si>
    <t>3. Primary PACKAGING :</t>
  </si>
  <si>
    <t xml:space="preserve">STD PRINTED PH 95x140x28 mm. 8 colour RMP Supplier </t>
  </si>
  <si>
    <t>5527A4PTNN05</t>
  </si>
  <si>
    <t>Cylinder</t>
  </si>
  <si>
    <t>5500CYLINDER</t>
  </si>
  <si>
    <t>SUB TOTAL 3 - Primary PACKAGING</t>
  </si>
  <si>
    <t>4. Secondary PACKAGING :</t>
  </si>
  <si>
    <t>INB ปรุ 95X140X28 MM. PACK 12, Waterbase 6 สี</t>
  </si>
  <si>
    <t>5R26W365N000000200</t>
  </si>
  <si>
    <t>OUTER CTN 95X140X28 MM. PACK 24</t>
  </si>
  <si>
    <t>5F26W365N000000200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</si>
  <si>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</si>
  <si>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</si>
  <si>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</si>
  <si>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</si>
  <si>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</si>
  <si>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LABOR WH</t>
  </si>
  <si>
    <t>LAB TEST</t>
  </si>
  <si>
    <t>SUB TOTAL 6 - UPCHARGE</t>
  </si>
  <si>
    <t>GRAND TOTAL</t>
  </si>
  <si>
    <t>LOSS</t>
  </si>
  <si>
    <t>2%</t>
  </si>
  <si>
    <t xml:space="preserve">Of  raw materials + ingredients </t>
  </si>
  <si>
    <t>Of primary packaging</t>
  </si>
  <si>
    <t>1%</t>
  </si>
  <si>
    <t xml:space="preserve">Of  secondary packaging</t>
  </si>
  <si>
    <t>Margin</t>
  </si>
  <si>
    <t>COST PER CASE FOB BANGKOK</t>
  </si>
  <si>
    <t xml:space="preserve">REMARK  :</t>
  </si>
  <si>
    <t/>
  </si>
  <si>
    <t>Valid until</t>
  </si>
  <si>
    <t>Dec-2020 Shipment</t>
  </si>
  <si>
    <t>Tuna Dinner with Sardine in Broth</t>
  </si>
  <si>
    <t>3HNNF93WW3JPRPPSJ6</t>
  </si>
  <si>
    <t>PF62110602</t>
  </si>
  <si>
    <t>SRDFS002 P076 1B 130917</t>
  </si>
  <si>
    <t>3. Topping portion</t>
  </si>
  <si>
    <t>Sardine flake 1.5-2 cm</t>
  </si>
  <si>
    <t>11M420400001</t>
  </si>
  <si>
    <t>Flaked tuna red meat 1-2 cm.</t>
  </si>
  <si>
    <t xml:space="preserve">Flaky Tuna Red Meat  1-4 cm (Target 3 cm)</t>
  </si>
  <si>
    <t xml:space="preserve">Chicken Entrée in Savory Broth </t>
  </si>
  <si>
    <t>3JCCSA2JW3JPRPPSJ6</t>
  </si>
  <si>
    <t>PF62110603</t>
  </si>
  <si>
    <t>SRDFS002 P077 1B 200718</t>
  </si>
  <si>
    <t>Flaked chicken breast L 1-3 cm. W 0.1-0.3 cm</t>
  </si>
  <si>
    <t>14L110000041</t>
  </si>
  <si>
    <t>Precook Chicken MDM</t>
  </si>
  <si>
    <t>14L110000042</t>
  </si>
  <si>
    <t>Chicken and Pumpkin Dinner in Broth</t>
  </si>
  <si>
    <t>3JCCSK2IW3JPRPPSJ6</t>
  </si>
  <si>
    <t>PF62110604</t>
  </si>
  <si>
    <t>SRDFS002 P078 2B 150119</t>
  </si>
  <si>
    <t>Diced Pumpkin 0.5x0.5 cm</t>
  </si>
  <si>
    <t>14L300000115</t>
  </si>
  <si>
    <t>Tuna Dinner with Chicken in Broth (For Kitten)</t>
  </si>
  <si>
    <t>3HNNF94LW3JPRPPSJ6</t>
  </si>
  <si>
    <t>PF62110605</t>
  </si>
  <si>
    <t>SRDFS002 P080 0B 230817</t>
  </si>
  <si>
    <t>Striped chicken breast 1-3 cm.</t>
  </si>
  <si>
    <t xml:space="preserve">Chicken and Tuna Entrée in Savory Broth </t>
  </si>
  <si>
    <t>3JCCSA3XW3JPRPPSJ6</t>
  </si>
  <si>
    <t>PF62110606</t>
  </si>
  <si>
    <t>SRDFS002 P079 1B 200718</t>
  </si>
  <si>
    <t>Flaked Tuna Red Meat 1-2 cm</t>
  </si>
</sst>
</file>

<file path=xl/styles.xml><?xml version="1.0" encoding="utf-8"?>
<styleSheet xmlns="http://schemas.openxmlformats.org/spreadsheetml/2006/main">
  <numFmts count="8">
    <numFmt numFmtId="165" formatCode="_-* #,##0.0000_-;-* #,##0.0000_-;_-* &quot;-&quot;??_-;_-@_-"/>
    <numFmt numFmtId="164" formatCode="_-* #,##0.00_-;-* #,##0.00_-;_-* &quot;-&quot;??_-;_-@_-"/>
    <numFmt numFmtId="166" formatCode="_-* #,##0_-;-* #,##0_-;_-* &quot;-&quot;??_-;_-@_-"/>
    <numFmt numFmtId="167" formatCode="_-* #,##0.000_-;-* #,##0.000_-;_-* &quot;-&quot;??_-;_-@_-"/>
    <numFmt numFmtId="168" formatCode="#,##0.00  &quot;฿&quot;"/>
    <numFmt numFmtId="169" formatCode="#,##0.00  $"/>
    <numFmt numFmtId="171" formatCode="#,###"/>
    <numFmt numFmtId="170" formatCode="B1mmm-yy"/>
  </numFmts>
  <fonts count="16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</font>
    <font>
      <sz val="14"/>
      <name val="Cordia New"/>
    </font>
    <font>
      <sz val="10"/>
      <name val="Arial"/>
    </font>
    <font>
      <sz val="11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/>
    <border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double">
        <color indexed="64"/>
      </bottom>
    </border>
    <border>
      <top style="double">
        <color indexed="64"/>
      </top>
      <bottom style="double">
        <color indexed="64"/>
      </bottom>
    </border>
    <border>
      <right style="thin">
        <color indexed="64"/>
      </right>
      <top style="double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</border>
    <border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indexed="64"/>
      </lef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right style="thin">
        <color indexed="64"/>
      </right>
      <top style="double">
        <color indexed="64"/>
      </top>
      <bottom style="thin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</borders>
  <cellStyleXfs count="7">
    <xf numFmtId="0" fontId="0" fillId="0" borderId="0"/>
    <xf numFmtId="16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56">
    <xf numFmtId="0" fontId="0" fillId="0" borderId="0" xfId="0"/>
    <xf numFmtId="165" fontId="1" fillId="0" borderId="0" xfId="1" applyNumberFormat="1" applyFont="1"/>
    <xf numFmtId="164" fontId="1" fillId="0" borderId="0" xfId="1" applyFont="1"/>
    <xf numFmtId="0" fontId="2" fillId="0" borderId="0" xfId="0" applyFont="1"/>
    <xf numFmtId="0" fontId="3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165" fontId="1" fillId="2" borderId="0" xfId="1" applyNumberFormat="1" applyFont="1" applyFill="1"/>
    <xf numFmtId="164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4" fontId="5" fillId="0" borderId="0" xfId="1" applyFont="1" applyBorder="1"/>
    <xf numFmtId="164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5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4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5" fillId="3" borderId="1" xfId="1" applyFont="1" applyFill="1" applyBorder="1"/>
    <xf numFmtId="164" fontId="5" fillId="3" borderId="8" xfId="1" applyFon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5" fontId="5" fillId="0" borderId="13" xfId="1" applyNumberFormat="1" applyFont="1" applyBorder="1"/>
    <xf numFmtId="0" fontId="5" fillId="0" borderId="13" xfId="0" applyFont="1" applyBorder="1"/>
    <xf numFmtId="164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168" fontId="5" fillId="5" borderId="17" xfId="1" applyNumberFormat="1" applyFont="1" applyFill="1" applyBorder="1"/>
    <xf numFmtId="169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65" fontId="5" fillId="0" borderId="18" xfId="1" applyNumberFormat="1" applyFont="1" applyBorder="1"/>
    <xf numFmtId="0" fontId="5" fillId="0" borderId="18" xfId="0" applyFont="1" applyBorder="1"/>
    <xf numFmtId="164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65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0" xfId="0" applyNumberFormat="1" applyFont="1" applyBorder="1"/>
    <xf numFmtId="169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68" fontId="5" fillId="0" borderId="22" xfId="0" applyNumberFormat="1" applyFont="1" applyBorder="1"/>
    <xf numFmtId="169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164" fontId="8" fillId="0" borderId="0" xfId="0" applyNumberFormat="1" applyFont="1"/>
    <xf numFmtId="165" fontId="8" fillId="0" borderId="0" xfId="1" applyNumberFormat="1" applyFont="1" applyBorder="1"/>
    <xf numFmtId="164" fontId="5" fillId="0" borderId="0" xfId="0" applyNumberFormat="1" applyFont="1" applyFill="1"/>
    <xf numFmtId="168" fontId="5" fillId="0" borderId="25" xfId="1" applyNumberFormat="1" applyFont="1" applyBorder="1"/>
    <xf numFmtId="169" fontId="5" fillId="0" borderId="25" xfId="1" applyNumberFormat="1" applyFont="1" applyBorder="1"/>
    <xf numFmtId="10" fontId="5" fillId="0" borderId="25" xfId="2" applyNumberFormat="1" applyFont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5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71" fontId="5" fillId="0" borderId="22" xfId="0" applyNumberFormat="1" applyFont="1" applyBorder="1"/>
    <xf numFmtId="168" fontId="5" fillId="0" borderId="25" xfId="1" applyNumberFormat="1" applyFont="1" applyFill="1" applyBorder="1"/>
    <xf numFmtId="0" fontId="5" fillId="0" borderId="6" xfId="0" applyFont="1" applyBorder="1"/>
    <xf numFmtId="168" fontId="5" fillId="0" borderId="13" xfId="1" applyNumberFormat="1" applyFont="1" applyFill="1" applyBorder="1"/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168" fontId="5" fillId="6" borderId="9" xfId="1" applyNumberFormat="1" applyFont="1" applyFill="1" applyBorder="1"/>
    <xf numFmtId="169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5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5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8" fontId="5" fillId="6" borderId="21" xfId="1" applyNumberFormat="1" applyFont="1" applyFill="1" applyBorder="1"/>
    <xf numFmtId="169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4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4" fontId="10" fillId="0" borderId="13" xfId="1" applyFont="1" applyFill="1" applyBorder="1"/>
    <xf numFmtId="164" fontId="5" fillId="0" borderId="12" xfId="1" applyFont="1" applyFill="1" applyBorder="1"/>
    <xf numFmtId="164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4" fontId="10" fillId="0" borderId="3" xfId="1" applyFont="1" applyFill="1" applyBorder="1"/>
    <xf numFmtId="164" fontId="5" fillId="0" borderId="3" xfId="1" applyFont="1" applyFill="1" applyBorder="1"/>
    <xf numFmtId="165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170" fontId="11" fillId="0" borderId="27" xfId="1" applyNumberFormat="1" applyFont="1" applyBorder="1" applyAlignment="1">
      <alignment horizontal="center"/>
    </xf>
    <xf numFmtId="164" fontId="11" fillId="0" borderId="28" xfId="1" applyFont="1" applyBorder="1" applyAlignment="1">
      <alignment horizontal="center"/>
    </xf>
    <xf numFmtId="164" fontId="11" fillId="0" borderId="29" xfId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5" fontId="6" fillId="0" borderId="0" xfId="1" applyNumberFormat="1" applyFont="1"/>
    <xf numFmtId="164" fontId="6" fillId="0" borderId="0" xfId="1" applyFont="1"/>
  </cellXfs>
  <cellStyles count="7">
    <cellStyle name="Normal" xfId="0" builtinId="0"/>
    <cellStyle name="Comma" xfId="1" builtinId="3"/>
    <cellStyle name="Percent" xfId="2" builtinId="5"/>
    <cellStyle name="Normal 2" xfId="3"/>
    <cellStyle name="Normal 5" xfId="4"/>
    <cellStyle name="เครื่องหมายจุลภาค_PF511453-1461 RD" xfId="5"/>
    <cellStyle name="ปกติ_P07-Gimbon" xfId="6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calcChain" Target="calcChain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16</v>
      </c>
      <c r="C9" s="17"/>
      <c r="D9" s="23"/>
      <c r="E9" s="28"/>
      <c r="F9" s="17" t="s">
        <v>26</v>
      </c>
      <c r="G9" s="17" t="s">
        <v>27</v>
      </c>
      <c r="H9" s="19"/>
      <c r="I9" s="20"/>
    </row>
    <row r="10">
      <c r="A10" s="16" t="s">
        <v>28</v>
      </c>
      <c r="B10" s="29">
        <v>24</v>
      </c>
      <c r="C10" s="17"/>
      <c r="D10" s="17"/>
      <c r="E10" s="22"/>
      <c r="F10" s="16" t="s">
        <v>29</v>
      </c>
      <c r="G10" s="17" t="s">
        <v>30</v>
      </c>
      <c r="H10" s="19"/>
      <c r="I10" s="20"/>
    </row>
    <row r="11">
      <c r="A11" s="30" t="s">
        <v>31</v>
      </c>
      <c r="B11" s="31"/>
      <c r="C11" s="32" t="s">
        <v>32</v>
      </c>
      <c r="D11" s="33"/>
      <c r="E11" s="34" t="s">
        <v>33</v>
      </c>
      <c r="F11" s="35" t="s">
        <v>34</v>
      </c>
      <c r="G11" s="36"/>
      <c r="H11" s="37">
        <v>30.5</v>
      </c>
      <c r="I11" s="38" t="s">
        <v>35</v>
      </c>
    </row>
    <row r="12">
      <c r="A12" s="39" t="s">
        <v>36</v>
      </c>
      <c r="B12" s="40"/>
      <c r="C12" s="41" t="s">
        <v>37</v>
      </c>
      <c r="D12" s="42" t="s">
        <v>38</v>
      </c>
      <c r="E12" s="43" t="s">
        <v>39</v>
      </c>
      <c r="F12" s="42" t="s">
        <v>40</v>
      </c>
      <c r="G12" s="44" t="s">
        <v>41</v>
      </c>
      <c r="H12" s="45"/>
      <c r="I12" s="46"/>
    </row>
    <row r="13">
      <c r="A13" s="47"/>
      <c r="B13" s="48"/>
      <c r="C13" s="41" t="s">
        <v>42</v>
      </c>
      <c r="D13" s="42" t="s">
        <v>43</v>
      </c>
      <c r="E13" s="43"/>
      <c r="F13" s="42" t="s">
        <v>44</v>
      </c>
      <c r="G13" s="49" t="s">
        <v>45</v>
      </c>
      <c r="H13" s="46" t="s">
        <v>46</v>
      </c>
      <c r="I13" s="50" t="s">
        <v>47</v>
      </c>
    </row>
    <row r="14">
      <c r="A14" s="51" t="s">
        <v>48</v>
      </c>
      <c r="B14" s="52"/>
      <c r="C14" s="53"/>
      <c r="D14" s="54"/>
      <c r="E14" s="55"/>
      <c r="F14" s="54"/>
      <c r="G14" s="56"/>
      <c r="H14" s="55"/>
      <c r="I14" s="57" t="str">
        <f>IF(G14="","",G14/$G$48)</f>
        <v/>
      </c>
    </row>
    <row r="15">
      <c r="A15" s="58" t="s">
        <v>49</v>
      </c>
      <c r="B15" s="59" t="s">
        <v>50</v>
      </c>
      <c r="C15" s="53">
        <v>25.564</v>
      </c>
      <c r="D15" s="54">
        <v>98</v>
      </c>
      <c r="E15" s="55">
        <f>C15/1000*$B$10/D15%</f>
        <v>0.62605714285714287</v>
      </c>
      <c r="F15" s="54">
        <v>16.774999999999999</v>
      </c>
      <c r="G15" s="56">
        <f>F15*E15</f>
        <v>10.50210857142857</v>
      </c>
      <c r="H15" s="55">
        <f>G15/$H$11</f>
        <v>0.34433142857142851</v>
      </c>
      <c r="I15" s="57">
        <f ca="1">IF(G15="","",G15/$G$48)</f>
        <v>0.062321315546500972</v>
      </c>
    </row>
    <row r="16">
      <c r="A16" s="58" t="s">
        <v>51</v>
      </c>
      <c r="B16" s="59" t="s">
        <v>50</v>
      </c>
      <c r="C16" s="53">
        <v>10.956</v>
      </c>
      <c r="D16" s="54">
        <v>98</v>
      </c>
      <c r="E16" s="55">
        <f>C16/1000*$B$10/D16%</f>
        <v>0.26831020408163259</v>
      </c>
      <c r="F16" s="54">
        <v>16.774999999999999</v>
      </c>
      <c r="G16" s="56">
        <f>F16*E16</f>
        <v>4.5009036734693861</v>
      </c>
      <c r="H16" s="55">
        <f>G16/$H$11</f>
        <v>0.1475706122448979</v>
      </c>
      <c r="I16" s="57">
        <f ca="1">IF(G16="","",G16/$G$48)</f>
        <v>0.026709135234214695</v>
      </c>
    </row>
    <row r="17" thickBot="1">
      <c r="A17" s="60"/>
      <c r="B17" s="61"/>
      <c r="C17" s="53"/>
      <c r="D17" s="62"/>
      <c r="E17" s="53"/>
      <c r="F17" s="55"/>
      <c r="G17" s="63"/>
      <c r="H17" s="64"/>
      <c r="I17" s="57" t="str">
        <f>IF(G17="","",G17/$G$48)</f>
        <v/>
      </c>
    </row>
    <row r="18" thickTop="1" thickBot="1">
      <c r="A18" s="65" t="s">
        <v>52</v>
      </c>
      <c r="B18" s="66"/>
      <c r="C18" s="66"/>
      <c r="D18" s="66"/>
      <c r="E18" s="66"/>
      <c r="F18" s="67"/>
      <c r="G18" s="68">
        <f>SUM(G15:G16)</f>
        <v>15.003012244897956</v>
      </c>
      <c r="H18" s="69">
        <f>SUM(H15:H16)</f>
        <v>0.49190204081632638</v>
      </c>
      <c r="I18" s="70">
        <f ca="1">G18/$G$48</f>
        <v>0.08903045078071567</v>
      </c>
    </row>
    <row r="19" thickTop="1">
      <c r="A19" s="35" t="s">
        <v>53</v>
      </c>
      <c r="B19" s="71"/>
      <c r="C19" s="72"/>
      <c r="D19" s="73"/>
      <c r="E19" s="74"/>
      <c r="F19" s="73"/>
      <c r="G19" s="75"/>
      <c r="H19" s="76"/>
      <c r="I19" s="57" t="str">
        <f>IF(G19="","",G19/$G$48)</f>
        <v/>
      </c>
    </row>
    <row r="20">
      <c r="A20" s="58" t="s">
        <v>54</v>
      </c>
      <c r="B20" s="59"/>
      <c r="C20" s="53"/>
      <c r="D20" s="54"/>
      <c r="E20" s="55"/>
      <c r="F20" s="54"/>
      <c r="G20" s="56">
        <f>4.057</f>
        <v>4.0570000000000004</v>
      </c>
      <c r="H20" s="55">
        <f>G20/$H$11</f>
        <v>0.13301639344262298</v>
      </c>
      <c r="I20" s="57">
        <f ca="1">IF(G20="","",G20/$G$48)</f>
        <v>0.024074934614560145</v>
      </c>
    </row>
    <row r="21">
      <c r="A21" s="58" t="s">
        <v>55</v>
      </c>
      <c r="B21" s="59"/>
      <c r="C21" s="53"/>
      <c r="D21" s="54"/>
      <c r="E21" s="55"/>
      <c r="F21" s="54"/>
      <c r="G21" s="56">
        <f>2.382</f>
        <v>2.3820000000000001</v>
      </c>
      <c r="H21" s="55">
        <f>G21/$H$11</f>
        <v>0.078098360655737706</v>
      </c>
      <c r="I21" s="57">
        <f ca="1">IF(G21="","",G21/$G$48)</f>
        <v>0.014135197005640192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IF(G22="","",G22/$G$48)</f>
        <v/>
      </c>
    </row>
    <row r="23" thickTop="1" thickBot="1">
      <c r="A23" s="65" t="s">
        <v>56</v>
      </c>
      <c r="B23" s="66"/>
      <c r="C23" s="66"/>
      <c r="D23" s="66"/>
      <c r="E23" s="66"/>
      <c r="F23" s="67"/>
      <c r="G23" s="68">
        <f>SUM(G19:G21)</f>
        <v>6.4390000000000001</v>
      </c>
      <c r="H23" s="69">
        <f>SUM(H19:H21)</f>
        <v>0.21111475409836067</v>
      </c>
      <c r="I23" s="70">
        <f ca="1">G23/$G$48</f>
        <v>0.03821013162020033</v>
      </c>
    </row>
    <row r="24" thickTop="1">
      <c r="A24" s="77" t="s">
        <v>57</v>
      </c>
      <c r="B24" s="78"/>
      <c r="C24" s="79"/>
      <c r="D24" s="17"/>
      <c r="E24" s="80"/>
      <c r="F24" s="81"/>
      <c r="G24" s="82"/>
      <c r="H24" s="83"/>
      <c r="I24" s="84" t="str">
        <f>IF(G24="","",G24/$G$48)</f>
        <v/>
      </c>
    </row>
    <row r="25" thickTop="1">
      <c r="A25" s="85" t="s">
        <v>58</v>
      </c>
      <c r="B25" s="86" t="s">
        <v>59</v>
      </c>
      <c r="C25" s="79"/>
      <c r="D25" s="17"/>
      <c r="E25" s="80">
        <v>24</v>
      </c>
      <c r="F25" s="81">
        <v>1.9363999999999999</v>
      </c>
      <c r="G25" s="87">
        <f>E25 * F25</f>
        <v>46.473599999999998</v>
      </c>
      <c r="H25" s="88">
        <f>G25/$H$11</f>
        <v>1.5237245901639342</v>
      </c>
      <c r="I25" s="89">
        <f ca="1">IF(G25="","",G25/$G$48)</f>
        <v>0.27578232223397142</v>
      </c>
    </row>
    <row r="26" thickTop="1">
      <c r="A26" s="85" t="s">
        <v>60</v>
      </c>
      <c r="B26" s="86" t="s">
        <v>61</v>
      </c>
      <c r="C26" s="79"/>
      <c r="D26" s="17"/>
      <c r="E26" s="80">
        <v>24</v>
      </c>
      <c r="F26" s="81">
        <v>0.33100000000000002</v>
      </c>
      <c r="G26" s="87">
        <f>E26 * F26</f>
        <v>7.9440000000000008</v>
      </c>
      <c r="H26" s="88">
        <f>G26/$H$11</f>
        <v>0.26045901639344266</v>
      </c>
      <c r="I26" s="89">
        <f ca="1">IF(G26="","",G26/$G$48)</f>
        <v>0.047141060038961249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IF(G27="","",G27/$G$48)</f>
        <v/>
      </c>
    </row>
    <row r="28" thickTop="1" thickBot="1">
      <c r="A28" s="98" t="s">
        <v>62</v>
      </c>
      <c r="B28" s="99"/>
      <c r="C28" s="99"/>
      <c r="D28" s="99"/>
      <c r="E28" s="99"/>
      <c r="F28" s="100"/>
      <c r="G28" s="68">
        <f>SUM(G24:G26)</f>
        <v>54.4176</v>
      </c>
      <c r="H28" s="69">
        <f>SUM(H24:H26)</f>
        <v>1.7841836065573768</v>
      </c>
      <c r="I28" s="70">
        <f ca="1">G28/$G$48</f>
        <v>0.32292338227293271</v>
      </c>
    </row>
    <row r="29" thickTop="1">
      <c r="A29" s="77" t="s">
        <v>63</v>
      </c>
      <c r="B29" s="78"/>
      <c r="C29" s="79"/>
      <c r="D29" s="17"/>
      <c r="E29" s="80"/>
      <c r="F29" s="81"/>
      <c r="G29" s="82"/>
      <c r="H29" s="83"/>
      <c r="I29" s="84" t="str">
        <f>IF(G29="","",G29/$G$48)</f>
        <v/>
      </c>
    </row>
    <row r="30" thickTop="1">
      <c r="A30" s="85" t="s">
        <v>64</v>
      </c>
      <c r="B30" s="86" t="s">
        <v>65</v>
      </c>
      <c r="C30" s="79"/>
      <c r="D30" s="17"/>
      <c r="E30" s="80">
        <v>2</v>
      </c>
      <c r="F30" s="81">
        <v>11.638999999999999</v>
      </c>
      <c r="G30" s="87">
        <f>E30 * F30</f>
        <v>23.277999999999999</v>
      </c>
      <c r="H30" s="88">
        <f>G30/$H$11</f>
        <v>0.76321311475409837</v>
      </c>
      <c r="I30" s="89">
        <f ca="1">IF(G30="","",G30/$G$48)</f>
        <v>0.13813564899130662</v>
      </c>
    </row>
    <row r="31" thickTop="1">
      <c r="A31" s="85" t="s">
        <v>66</v>
      </c>
      <c r="B31" s="86" t="s">
        <v>67</v>
      </c>
      <c r="C31" s="79"/>
      <c r="D31" s="17"/>
      <c r="E31" s="80">
        <v>1</v>
      </c>
      <c r="F31" s="81">
        <v>5.5620000000000003</v>
      </c>
      <c r="G31" s="87">
        <f>E31 * F31</f>
        <v>5.5620000000000003</v>
      </c>
      <c r="H31" s="88">
        <f>G31/$H$11</f>
        <v>0.18236065573770494</v>
      </c>
      <c r="I31" s="89">
        <f ca="1">IF(G31="","",G31/$G$48)</f>
        <v>0.033005863033321051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IF(G32="","",G32/$G$48)</f>
        <v/>
      </c>
    </row>
    <row r="33" thickTop="1" thickBot="1">
      <c r="A33" s="98" t="s">
        <v>68</v>
      </c>
      <c r="B33" s="99"/>
      <c r="C33" s="99"/>
      <c r="D33" s="99"/>
      <c r="E33" s="99"/>
      <c r="F33" s="100"/>
      <c r="G33" s="68">
        <f>SUM(G29:G31)</f>
        <v>28.84</v>
      </c>
      <c r="H33" s="69">
        <f>SUM(H29:H31)</f>
        <v>0.94557377049180324</v>
      </c>
      <c r="I33" s="70">
        <f ca="1">G33/$G$48</f>
        <v>0.17114151202462768</v>
      </c>
    </row>
    <row r="34" thickTop="1">
      <c r="A34" s="101" t="s">
        <v>69</v>
      </c>
      <c r="B34" s="102"/>
      <c r="C34" s="103"/>
      <c r="D34" s="12"/>
      <c r="E34" s="12"/>
      <c r="F34" s="15"/>
      <c r="G34" s="104"/>
      <c r="H34" s="105"/>
      <c r="I34" s="84" t="str">
        <f>IF(G34="","",G34/$G$48)</f>
        <v/>
      </c>
    </row>
    <row r="35" thickTop="1">
      <c r="A35" s="85" t="s">
        <v>70</v>
      </c>
      <c r="B35" s="86"/>
      <c r="C35" s="79"/>
      <c r="D35" s="17"/>
      <c r="E35" s="80"/>
      <c r="F35" s="81"/>
      <c r="G35" s="106">
        <f>54.3</f>
        <v>54.299999999999997</v>
      </c>
      <c r="H35" s="88">
        <f>G35/$H$11</f>
        <v>1.7803278688524589</v>
      </c>
      <c r="I35" s="89">
        <f ca="1">IF(G35="","",G35/$G$48)</f>
        <v>0.3222255236802109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IF(G36="","",G36/$G$48)</f>
        <v/>
      </c>
    </row>
    <row r="37" thickTop="1" thickBot="1">
      <c r="A37" s="98" t="s">
        <v>71</v>
      </c>
      <c r="B37" s="99"/>
      <c r="C37" s="99"/>
      <c r="D37" s="99"/>
      <c r="E37" s="99"/>
      <c r="F37" s="100"/>
      <c r="G37" s="68">
        <f>SUM(G34:G35)</f>
        <v>54.299999999999997</v>
      </c>
      <c r="H37" s="69">
        <f>SUM(H34:H35)</f>
        <v>1.7803278688524589</v>
      </c>
      <c r="I37" s="70">
        <f ca="1">G37/$G$48</f>
        <v>0.3222255236802109</v>
      </c>
    </row>
    <row r="38" thickTop="1">
      <c r="A38" s="101" t="s">
        <v>72</v>
      </c>
      <c r="B38" s="102"/>
      <c r="C38" s="103"/>
      <c r="D38" s="12"/>
      <c r="E38" s="12"/>
      <c r="F38" s="15"/>
      <c r="G38" s="104"/>
      <c r="H38" s="105"/>
      <c r="I38" s="57" t="str">
        <f>IF(G38="","",G38/$G$48)</f>
        <v/>
      </c>
    </row>
    <row r="39" thickTop="1">
      <c r="A39" s="85" t="s">
        <v>73</v>
      </c>
      <c r="B39" s="86"/>
      <c r="C39" s="79">
        <v>3.3399999999999999</v>
      </c>
      <c r="D39" s="17"/>
      <c r="E39" s="80"/>
      <c r="F39" s="81">
        <v>1</v>
      </c>
      <c r="G39" s="82">
        <f> F39 * C39</f>
        <v>3.3399999999999999</v>
      </c>
      <c r="H39" s="83">
        <f>G39/$H$11</f>
        <v>0.10950819672131147</v>
      </c>
      <c r="I39" s="84">
        <f ca="1">IF(G39="","",G39/$G$48)</f>
        <v>0.019820133500771719</v>
      </c>
    </row>
    <row r="40" thickTop="1">
      <c r="A40" s="85" t="s">
        <v>74</v>
      </c>
      <c r="B40" s="86"/>
      <c r="C40" s="79">
        <v>1</v>
      </c>
      <c r="D40" s="17"/>
      <c r="E40" s="80"/>
      <c r="F40" s="81">
        <v>1</v>
      </c>
      <c r="G40" s="82">
        <f> F40 * C40</f>
        <v>1</v>
      </c>
      <c r="H40" s="83">
        <f>G40/$H$11</f>
        <v>0.032786885245901641</v>
      </c>
      <c r="I40" s="84">
        <f ca="1">IF(G40="","",G40/$G$48)</f>
        <v>0.0059341717068178805</v>
      </c>
    </row>
    <row r="41" thickBot="1">
      <c r="A41" s="16"/>
      <c r="B41" s="17"/>
      <c r="C41" s="79"/>
      <c r="D41" s="17"/>
      <c r="E41" s="17"/>
      <c r="F41" s="108"/>
      <c r="G41" s="109"/>
      <c r="H41" s="64"/>
      <c r="I41" s="57" t="str">
        <f>IF(G41="","",G41/$G$48)</f>
        <v/>
      </c>
    </row>
    <row r="42" thickTop="1" thickBot="1">
      <c r="A42" s="98" t="s">
        <v>75</v>
      </c>
      <c r="B42" s="99"/>
      <c r="C42" s="99"/>
      <c r="D42" s="99"/>
      <c r="E42" s="99"/>
      <c r="F42" s="100"/>
      <c r="G42" s="68">
        <f> SUM(G38:G40)</f>
        <v>4.3399999999999999</v>
      </c>
      <c r="H42" s="69">
        <f>SUM(H38:H40)</f>
        <v>0.14229508196721311</v>
      </c>
      <c r="I42" s="70">
        <f ca="1" t="shared" ref="I42:I48" si="0">G42/$G$48</f>
        <v>0.0257543052075896</v>
      </c>
    </row>
    <row r="43" thickTop="1">
      <c r="A43" s="110" t="s">
        <v>76</v>
      </c>
      <c r="B43" s="111"/>
      <c r="C43" s="111"/>
      <c r="D43" s="111"/>
      <c r="E43" s="111"/>
      <c r="F43" s="112"/>
      <c r="G43" s="113">
        <f>SUM(G18,G23,G28,G33,G37,G42)</f>
        <v>163.33961224489795</v>
      </c>
      <c r="H43" s="114">
        <f>SUM(H18,H23,H28,H33,H37,H42)</f>
        <v>5.3553971227835397</v>
      </c>
      <c r="I43" s="115">
        <f ca="1" t="shared" si="0"/>
        <v>0.96928530558627679</v>
      </c>
    </row>
    <row r="44" ht="21.75" customHeight="1">
      <c r="A44" s="116" t="s">
        <v>77</v>
      </c>
      <c r="B44" s="117" t="s">
        <v>78</v>
      </c>
      <c r="C44" s="118" t="s">
        <v>79</v>
      </c>
      <c r="D44" s="119"/>
      <c r="E44" s="119"/>
      <c r="F44" s="120"/>
      <c r="G44" s="63">
        <f>SUM(G18,G23)*B44</f>
        <v>0.42884024489795913</v>
      </c>
      <c r="H44" s="64">
        <f>G44/$H$11</f>
        <v>0.014060335898293742</v>
      </c>
      <c r="I44" s="57">
        <f ca="1" t="shared" si="0"/>
        <v>0.0025448116480183201</v>
      </c>
    </row>
    <row r="45" ht="21.75" customHeight="1">
      <c r="A45" s="116" t="s">
        <v>77</v>
      </c>
      <c r="B45" s="117" t="s">
        <v>78</v>
      </c>
      <c r="C45" s="118" t="s">
        <v>80</v>
      </c>
      <c r="D45" s="119"/>
      <c r="E45" s="119"/>
      <c r="F45" s="120"/>
      <c r="G45" s="63">
        <f>SUM(G28)*B45</f>
        <v>1.088352</v>
      </c>
      <c r="H45" s="64">
        <f t="shared" ref="H45:H46" si="1">G45/$H$11</f>
        <v>0.035683672131147544</v>
      </c>
      <c r="I45" s="57">
        <f ca="1" t="shared" si="0"/>
        <v>0.0064584676454586534</v>
      </c>
    </row>
    <row r="46" ht="21.75" customHeight="1">
      <c r="A46" s="116" t="s">
        <v>77</v>
      </c>
      <c r="B46" s="117" t="s">
        <v>81</v>
      </c>
      <c r="C46" s="118" t="s">
        <v>82</v>
      </c>
      <c r="D46" s="119"/>
      <c r="E46" s="119"/>
      <c r="F46" s="120"/>
      <c r="G46" s="63">
        <f>SUM(G33)*B46</f>
        <v>0.28839999999999999</v>
      </c>
      <c r="H46" s="64">
        <f t="shared" si="1"/>
        <v>0.0094557377049180324</v>
      </c>
      <c r="I46" s="57">
        <f ca="1" t="shared" si="0"/>
        <v>0.0017114151202462767</v>
      </c>
    </row>
    <row r="47" ht="21.75" customHeight="1">
      <c r="A47" s="121" t="s">
        <v>83</v>
      </c>
      <c r="B47" s="122">
        <f>2%</f>
        <v>0.02</v>
      </c>
      <c r="C47" s="123"/>
      <c r="D47" s="124"/>
      <c r="E47" s="124"/>
      <c r="F47" s="125"/>
      <c r="G47" s="63">
        <f ca="1">G48*B47</f>
        <v>3.3703102957101203</v>
      </c>
      <c r="H47" s="64">
        <f ca="1">G47/$H$11</f>
        <v>0.11050197690852853</v>
      </c>
      <c r="I47" s="57">
        <f ca="1" t="shared" si="0"/>
        <v>0.02</v>
      </c>
    </row>
    <row r="48" ht="21.75" customHeight="1">
      <c r="A48" s="126" t="s">
        <v>84</v>
      </c>
      <c r="B48" s="127"/>
      <c r="C48" s="128"/>
      <c r="D48" s="127"/>
      <c r="E48" s="127"/>
      <c r="F48" s="129"/>
      <c r="G48" s="130">
        <f ca="1">SUM(G43:G47)</f>
        <v>168.51551478550601</v>
      </c>
      <c r="H48" s="131">
        <f ca="1">SUM(H43:H47)</f>
        <v>5.5250988454264274</v>
      </c>
      <c r="I48" s="132">
        <f ca="1" t="shared" si="0"/>
        <v>1</v>
      </c>
    </row>
    <row r="49" ht="21.75" customHeight="1">
      <c r="A49" s="116" t="s">
        <v>85</v>
      </c>
      <c r="B49" s="133" t="s">
        <v>86</v>
      </c>
      <c r="C49" s="118"/>
      <c r="D49" s="119"/>
      <c r="E49" s="119"/>
      <c r="F49" s="134"/>
      <c r="G49" s="135"/>
      <c r="H49" s="135"/>
      <c r="I49" s="136"/>
    </row>
    <row r="50" ht="21.75" customHeight="1">
      <c r="A50" s="116"/>
      <c r="B50" s="137"/>
      <c r="C50" s="118"/>
      <c r="D50" s="119"/>
      <c r="E50" s="119"/>
      <c r="F50" s="134"/>
      <c r="G50" s="138"/>
      <c r="H50" s="138"/>
      <c r="I50" s="139"/>
    </row>
    <row r="51" ht="21.75" customHeight="1">
      <c r="A51" s="116"/>
      <c r="B51" s="119"/>
      <c r="C51" s="118"/>
      <c r="D51" s="119"/>
      <c r="E51" s="119"/>
      <c r="F51" s="134"/>
      <c r="G51" s="140"/>
      <c r="H51" s="140"/>
      <c r="I51" s="139"/>
    </row>
    <row r="52">
      <c r="A52" s="116"/>
      <c r="B52" s="119"/>
      <c r="C52" s="118"/>
      <c r="D52" s="119"/>
      <c r="E52" s="119"/>
      <c r="F52" s="134"/>
      <c r="G52" s="140"/>
      <c r="H52" s="140"/>
      <c r="I52" s="139"/>
    </row>
    <row r="53">
      <c r="A53" s="116"/>
      <c r="B53" s="119"/>
      <c r="C53" s="118"/>
      <c r="D53" s="119"/>
      <c r="E53" s="119"/>
      <c r="F53" s="141"/>
      <c r="G53" s="140"/>
      <c r="H53" s="140"/>
      <c r="I53" s="139"/>
    </row>
    <row r="54">
      <c r="A54" s="11"/>
      <c r="B54" s="12"/>
      <c r="C54" s="103"/>
      <c r="D54" s="12"/>
      <c r="E54" s="12"/>
      <c r="F54" s="142"/>
      <c r="G54" s="143"/>
      <c r="H54" s="143"/>
      <c r="I54" s="144"/>
    </row>
    <row r="55" thickBot="1">
      <c r="A55" s="30"/>
      <c r="B55" s="32"/>
      <c r="C55" s="145"/>
      <c r="D55" s="32"/>
      <c r="E55" s="32"/>
      <c r="F55" s="146"/>
      <c r="G55" s="19"/>
      <c r="H55" s="19"/>
      <c r="I55" s="19"/>
    </row>
    <row r="56" thickBot="1">
      <c r="A56" s="147" t="s">
        <v>87</v>
      </c>
      <c r="B56" s="148"/>
      <c r="C56" s="148"/>
      <c r="D56" s="148"/>
      <c r="E56" s="148"/>
      <c r="F56" s="149"/>
      <c r="G56" s="150" t="s">
        <v>88</v>
      </c>
      <c r="H56" s="151"/>
      <c r="I56" s="152"/>
    </row>
    <row r="57"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</sheetData>
  <mergeCells count="14">
    <mergeCell ref="A56:F56"/>
    <mergeCell ref="A33:F33"/>
    <mergeCell ref="G56:I56"/>
    <mergeCell ref="A18:F18"/>
    <mergeCell ref="A42:F42"/>
    <mergeCell ref="A23:F23"/>
    <mergeCell ref="A28:F28"/>
    <mergeCell ref="A37:F37"/>
    <mergeCell ref="A1:G1"/>
    <mergeCell ref="A3:I3"/>
    <mergeCell ref="A12:B12"/>
    <mergeCell ref="G12:I12"/>
    <mergeCell ref="A43:F43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89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90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16</v>
      </c>
      <c r="C9" s="17"/>
      <c r="D9" s="23"/>
      <c r="E9" s="28"/>
      <c r="F9" s="17" t="s">
        <v>26</v>
      </c>
      <c r="G9" s="17" t="s">
        <v>91</v>
      </c>
      <c r="H9" s="19"/>
      <c r="I9" s="20"/>
    </row>
    <row r="10">
      <c r="A10" s="16" t="s">
        <v>28</v>
      </c>
      <c r="B10" s="29">
        <v>24</v>
      </c>
      <c r="C10" s="17"/>
      <c r="D10" s="17"/>
      <c r="E10" s="22"/>
      <c r="F10" s="16" t="s">
        <v>29</v>
      </c>
      <c r="G10" s="17" t="s">
        <v>92</v>
      </c>
      <c r="H10" s="19"/>
      <c r="I10" s="20"/>
    </row>
    <row r="11">
      <c r="A11" s="30" t="s">
        <v>31</v>
      </c>
      <c r="B11" s="31"/>
      <c r="C11" s="32" t="s">
        <v>32</v>
      </c>
      <c r="D11" s="33"/>
      <c r="E11" s="34" t="s">
        <v>33</v>
      </c>
      <c r="F11" s="35" t="s">
        <v>34</v>
      </c>
      <c r="G11" s="36"/>
      <c r="H11" s="37">
        <v>30.5</v>
      </c>
      <c r="I11" s="38" t="s">
        <v>35</v>
      </c>
    </row>
    <row r="12">
      <c r="A12" s="39" t="s">
        <v>36</v>
      </c>
      <c r="B12" s="40"/>
      <c r="C12" s="41" t="s">
        <v>37</v>
      </c>
      <c r="D12" s="42" t="s">
        <v>38</v>
      </c>
      <c r="E12" s="43" t="s">
        <v>39</v>
      </c>
      <c r="F12" s="42" t="s">
        <v>40</v>
      </c>
      <c r="G12" s="44" t="s">
        <v>41</v>
      </c>
      <c r="H12" s="45"/>
      <c r="I12" s="46"/>
    </row>
    <row r="13">
      <c r="A13" s="47"/>
      <c r="B13" s="48"/>
      <c r="C13" s="41" t="s">
        <v>42</v>
      </c>
      <c r="D13" s="42" t="s">
        <v>43</v>
      </c>
      <c r="E13" s="43"/>
      <c r="F13" s="42" t="s">
        <v>44</v>
      </c>
      <c r="G13" s="49" t="s">
        <v>45</v>
      </c>
      <c r="H13" s="46" t="s">
        <v>46</v>
      </c>
      <c r="I13" s="50" t="s">
        <v>47</v>
      </c>
    </row>
    <row r="14">
      <c r="A14" s="51" t="s">
        <v>48</v>
      </c>
      <c r="B14" s="52"/>
      <c r="C14" s="53"/>
      <c r="D14" s="54"/>
      <c r="E14" s="55"/>
      <c r="F14" s="54"/>
      <c r="G14" s="56"/>
      <c r="H14" s="55"/>
      <c r="I14" s="57" t="str">
        <f>IF(G14="","",G14/$G$50)</f>
        <v/>
      </c>
    </row>
    <row r="15">
      <c r="A15" s="58" t="s">
        <v>93</v>
      </c>
      <c r="B15" s="59"/>
      <c r="C15" s="53"/>
      <c r="D15" s="54"/>
      <c r="E15" s="55"/>
      <c r="F15" s="54"/>
      <c r="G15" s="56"/>
      <c r="H15" s="55"/>
      <c r="I15" s="57" t="str">
        <f>IF(G15="","",G15/$G$50)</f>
        <v/>
      </c>
    </row>
    <row r="16">
      <c r="A16" s="58" t="s">
        <v>94</v>
      </c>
      <c r="B16" s="59" t="s">
        <v>95</v>
      </c>
      <c r="C16" s="53">
        <v>2.4900000000000002</v>
      </c>
      <c r="D16" s="54">
        <v>44</v>
      </c>
      <c r="E16" s="55">
        <f>C16/1000*$B$10/D16%</f>
        <v>0.13581818181818181</v>
      </c>
      <c r="F16" s="54">
        <v>24</v>
      </c>
      <c r="G16" s="56">
        <f>F16*E16</f>
        <v>3.2596363636363632</v>
      </c>
      <c r="H16" s="55">
        <f>G16/$H$11</f>
        <v>0.10687332339791354</v>
      </c>
      <c r="I16" s="57">
        <f ca="1">IF(G16="","",G16/$G$50)</f>
        <v>0.018821490643733785</v>
      </c>
    </row>
    <row r="17">
      <c r="A17" s="58" t="s">
        <v>96</v>
      </c>
      <c r="B17" s="59" t="s">
        <v>50</v>
      </c>
      <c r="C17" s="53">
        <v>24.111499999999999</v>
      </c>
      <c r="D17" s="54">
        <v>98</v>
      </c>
      <c r="E17" s="55">
        <f>C17/1000*$B$10/D17%</f>
        <v>0.59048571428571428</v>
      </c>
      <c r="F17" s="54">
        <v>16.774999999999999</v>
      </c>
      <c r="G17" s="56">
        <f>F17*E17</f>
        <v>9.9053978571428569</v>
      </c>
      <c r="H17" s="55">
        <f>G17/$H$11</f>
        <v>0.32476714285714287</v>
      </c>
      <c r="I17" s="57">
        <f ca="1">IF(G17="","",G17/$G$50)</f>
        <v>0.057194831659901406</v>
      </c>
    </row>
    <row r="18">
      <c r="A18" s="58" t="s">
        <v>97</v>
      </c>
      <c r="B18" s="59" t="s">
        <v>50</v>
      </c>
      <c r="C18" s="53">
        <v>10.333500000000001</v>
      </c>
      <c r="D18" s="54">
        <v>98</v>
      </c>
      <c r="E18" s="55">
        <f>C18/1000*$B$10/D18%</f>
        <v>0.25306530612244899</v>
      </c>
      <c r="F18" s="54">
        <v>16.774999999999999</v>
      </c>
      <c r="G18" s="56">
        <f>F18*E18</f>
        <v>4.2451705102040815</v>
      </c>
      <c r="H18" s="55">
        <f>G18/$H$11</f>
        <v>0.13918591836734692</v>
      </c>
      <c r="I18" s="57">
        <f ca="1">IF(G18="","",G18/$G$50)</f>
        <v>0.024512070711386315</v>
      </c>
    </row>
    <row r="19" thickBot="1">
      <c r="A19" s="60"/>
      <c r="B19" s="61"/>
      <c r="C19" s="53"/>
      <c r="D19" s="62"/>
      <c r="E19" s="53"/>
      <c r="F19" s="55"/>
      <c r="G19" s="63"/>
      <c r="H19" s="64"/>
      <c r="I19" s="57" t="str">
        <f>IF(G19="","",G19/$G$50)</f>
        <v/>
      </c>
    </row>
    <row r="20" thickTop="1" thickBot="1">
      <c r="A20" s="65" t="s">
        <v>52</v>
      </c>
      <c r="B20" s="66"/>
      <c r="C20" s="66"/>
      <c r="D20" s="66"/>
      <c r="E20" s="66"/>
      <c r="F20" s="67"/>
      <c r="G20" s="68">
        <f>SUM(G15:G18)</f>
        <v>17.410204730983303</v>
      </c>
      <c r="H20" s="69">
        <f>SUM(H15:H18)</f>
        <v>0.57082638462240332</v>
      </c>
      <c r="I20" s="70">
        <f ca="1">G20/$G$50</f>
        <v>0.10052839301502151</v>
      </c>
    </row>
    <row r="21" thickTop="1">
      <c r="A21" s="35" t="s">
        <v>53</v>
      </c>
      <c r="B21" s="71"/>
      <c r="C21" s="72"/>
      <c r="D21" s="73"/>
      <c r="E21" s="74"/>
      <c r="F21" s="73"/>
      <c r="G21" s="75"/>
      <c r="H21" s="76"/>
      <c r="I21" s="57" t="str">
        <f>IF(G21="","",G21/$G$50)</f>
        <v/>
      </c>
    </row>
    <row r="22">
      <c r="A22" s="58" t="s">
        <v>54</v>
      </c>
      <c r="B22" s="59"/>
      <c r="C22" s="53"/>
      <c r="D22" s="54"/>
      <c r="E22" s="55"/>
      <c r="F22" s="54"/>
      <c r="G22" s="56">
        <f>4.035</f>
        <v>4.0350000000000001</v>
      </c>
      <c r="H22" s="55">
        <f>G22/$H$11</f>
        <v>0.13229508196721312</v>
      </c>
      <c r="I22" s="57">
        <f ca="1">IF(G22="","",G22/$G$50)</f>
        <v>0.023298523600572406</v>
      </c>
    </row>
    <row r="23">
      <c r="A23" s="58" t="s">
        <v>55</v>
      </c>
      <c r="B23" s="59"/>
      <c r="C23" s="53"/>
      <c r="D23" s="54"/>
      <c r="E23" s="55"/>
      <c r="F23" s="54"/>
      <c r="G23" s="56">
        <f>2.387</f>
        <v>2.387</v>
      </c>
      <c r="H23" s="55">
        <f>G23/$H$11</f>
        <v>0.07826229508196722</v>
      </c>
      <c r="I23" s="57">
        <f ca="1">IF(G23="","",G23/$G$50)</f>
        <v>0.013782794506707888</v>
      </c>
    </row>
    <row r="24" thickBot="1">
      <c r="A24" s="60"/>
      <c r="B24" s="61"/>
      <c r="C24" s="53"/>
      <c r="D24" s="62"/>
      <c r="E24" s="53"/>
      <c r="F24" s="55"/>
      <c r="G24" s="63"/>
      <c r="H24" s="64"/>
      <c r="I24" s="57" t="str">
        <f>IF(G24="","",G24/$G$50)</f>
        <v/>
      </c>
    </row>
    <row r="25" thickTop="1" thickBot="1">
      <c r="A25" s="65" t="s">
        <v>56</v>
      </c>
      <c r="B25" s="66"/>
      <c r="C25" s="66"/>
      <c r="D25" s="66"/>
      <c r="E25" s="66"/>
      <c r="F25" s="67"/>
      <c r="G25" s="68">
        <f>SUM(G21:G23)</f>
        <v>6.4220000000000006</v>
      </c>
      <c r="H25" s="69">
        <f>SUM(H21:H23)</f>
        <v>0.21055737704918034</v>
      </c>
      <c r="I25" s="70">
        <f ca="1">G25/$G$50</f>
        <v>0.037081318107280298</v>
      </c>
    </row>
    <row r="26" thickTop="1">
      <c r="A26" s="77" t="s">
        <v>57</v>
      </c>
      <c r="B26" s="78"/>
      <c r="C26" s="79"/>
      <c r="D26" s="17"/>
      <c r="E26" s="80"/>
      <c r="F26" s="81"/>
      <c r="G26" s="82"/>
      <c r="H26" s="83"/>
      <c r="I26" s="84" t="str">
        <f>IF(G26="","",G26/$G$50)</f>
        <v/>
      </c>
    </row>
    <row r="27" thickTop="1">
      <c r="A27" s="85" t="s">
        <v>58</v>
      </c>
      <c r="B27" s="86" t="s">
        <v>59</v>
      </c>
      <c r="C27" s="79"/>
      <c r="D27" s="17"/>
      <c r="E27" s="80">
        <v>24</v>
      </c>
      <c r="F27" s="81">
        <v>1.9363999999999999</v>
      </c>
      <c r="G27" s="87">
        <f>E27 * F27</f>
        <v>46.473599999999998</v>
      </c>
      <c r="H27" s="88">
        <f>G27/$H$11</f>
        <v>1.5237245901639342</v>
      </c>
      <c r="I27" s="89">
        <f ca="1">IF(G27="","",G27/$G$50)</f>
        <v>0.26834356044697932</v>
      </c>
    </row>
    <row r="28" thickTop="1">
      <c r="A28" s="85" t="s">
        <v>60</v>
      </c>
      <c r="B28" s="86" t="s">
        <v>61</v>
      </c>
      <c r="C28" s="79"/>
      <c r="D28" s="17"/>
      <c r="E28" s="80">
        <v>24</v>
      </c>
      <c r="F28" s="81">
        <v>0.33100000000000002</v>
      </c>
      <c r="G28" s="87">
        <f>E28 * F28</f>
        <v>7.9440000000000008</v>
      </c>
      <c r="H28" s="88">
        <f>G28/$H$11</f>
        <v>0.26045901639344266</v>
      </c>
      <c r="I28" s="89">
        <f ca="1">IF(G28="","",G28/$G$50)</f>
        <v>0.045869509661201284</v>
      </c>
    </row>
    <row r="29" thickBot="1">
      <c r="A29" s="90"/>
      <c r="B29" s="91"/>
      <c r="C29" s="92"/>
      <c r="D29" s="93"/>
      <c r="E29" s="80"/>
      <c r="F29" s="94"/>
      <c r="G29" s="95"/>
      <c r="H29" s="96"/>
      <c r="I29" s="97" t="str">
        <f>IF(G29="","",G29/$G$50)</f>
        <v/>
      </c>
    </row>
    <row r="30" thickTop="1" thickBot="1">
      <c r="A30" s="98" t="s">
        <v>62</v>
      </c>
      <c r="B30" s="99"/>
      <c r="C30" s="99"/>
      <c r="D30" s="99"/>
      <c r="E30" s="99"/>
      <c r="F30" s="100"/>
      <c r="G30" s="68">
        <f>SUM(G26:G28)</f>
        <v>54.4176</v>
      </c>
      <c r="H30" s="69">
        <f>SUM(H26:H28)</f>
        <v>1.7841836065573768</v>
      </c>
      <c r="I30" s="70">
        <f ca="1">G30/$G$50</f>
        <v>0.31421307010818061</v>
      </c>
    </row>
    <row r="31" thickTop="1">
      <c r="A31" s="77" t="s">
        <v>63</v>
      </c>
      <c r="B31" s="78"/>
      <c r="C31" s="79"/>
      <c r="D31" s="17"/>
      <c r="E31" s="80"/>
      <c r="F31" s="81"/>
      <c r="G31" s="82"/>
      <c r="H31" s="83"/>
      <c r="I31" s="84" t="str">
        <f>IF(G31="","",G31/$G$50)</f>
        <v/>
      </c>
    </row>
    <row r="32" thickTop="1">
      <c r="A32" s="85" t="s">
        <v>64</v>
      </c>
      <c r="B32" s="86" t="s">
        <v>65</v>
      </c>
      <c r="C32" s="79"/>
      <c r="D32" s="17"/>
      <c r="E32" s="80">
        <v>2</v>
      </c>
      <c r="F32" s="81">
        <v>11.638999999999999</v>
      </c>
      <c r="G32" s="87">
        <f>E32 * F32</f>
        <v>23.277999999999999</v>
      </c>
      <c r="H32" s="88">
        <f>G32/$H$11</f>
        <v>0.76321311475409837</v>
      </c>
      <c r="I32" s="89">
        <f ca="1">IF(G32="","",G32/$G$50)</f>
        <v>0.13440967345083626</v>
      </c>
    </row>
    <row r="33" thickTop="1">
      <c r="A33" s="85" t="s">
        <v>66</v>
      </c>
      <c r="B33" s="86" t="s">
        <v>67</v>
      </c>
      <c r="C33" s="79"/>
      <c r="D33" s="17"/>
      <c r="E33" s="80">
        <v>1</v>
      </c>
      <c r="F33" s="81">
        <v>5.5620000000000003</v>
      </c>
      <c r="G33" s="87">
        <f>E33 * F33</f>
        <v>5.5620000000000003</v>
      </c>
      <c r="H33" s="88">
        <f>G33/$H$11</f>
        <v>0.18236065573770494</v>
      </c>
      <c r="I33" s="89">
        <f ca="1">IF(G33="","",G33/$G$50)</f>
        <v>0.032115585691792743</v>
      </c>
    </row>
    <row r="34" thickBot="1">
      <c r="A34" s="90"/>
      <c r="B34" s="91"/>
      <c r="C34" s="92"/>
      <c r="D34" s="93"/>
      <c r="E34" s="80"/>
      <c r="F34" s="94"/>
      <c r="G34" s="95"/>
      <c r="H34" s="96"/>
      <c r="I34" s="97" t="str">
        <f>IF(G34="","",G34/$G$50)</f>
        <v/>
      </c>
    </row>
    <row r="35" thickTop="1" thickBot="1">
      <c r="A35" s="98" t="s">
        <v>68</v>
      </c>
      <c r="B35" s="99"/>
      <c r="C35" s="99"/>
      <c r="D35" s="99"/>
      <c r="E35" s="99"/>
      <c r="F35" s="100"/>
      <c r="G35" s="68">
        <f>SUM(G31:G33)</f>
        <v>28.84</v>
      </c>
      <c r="H35" s="69">
        <f>SUM(H31:H33)</f>
        <v>0.94557377049180324</v>
      </c>
      <c r="I35" s="70">
        <f ca="1">G35/$G$50</f>
        <v>0.16652525914262903</v>
      </c>
    </row>
    <row r="36" thickTop="1">
      <c r="A36" s="101" t="s">
        <v>69</v>
      </c>
      <c r="B36" s="102"/>
      <c r="C36" s="103"/>
      <c r="D36" s="12"/>
      <c r="E36" s="12"/>
      <c r="F36" s="15"/>
      <c r="G36" s="104"/>
      <c r="H36" s="105"/>
      <c r="I36" s="84" t="str">
        <f>IF(G36="","",G36/$G$50)</f>
        <v/>
      </c>
    </row>
    <row r="37" thickTop="1">
      <c r="A37" s="85" t="s">
        <v>70</v>
      </c>
      <c r="B37" s="86"/>
      <c r="C37" s="79"/>
      <c r="D37" s="17"/>
      <c r="E37" s="80"/>
      <c r="F37" s="81"/>
      <c r="G37" s="106">
        <f>56.44</f>
        <v>56.439999999999998</v>
      </c>
      <c r="H37" s="88">
        <f>G37/$H$11</f>
        <v>1.8504918032786883</v>
      </c>
      <c r="I37" s="89">
        <f ca="1">IF(G37="","",G37/$G$50)</f>
        <v>0.3258906250350202</v>
      </c>
    </row>
    <row r="38" thickBot="1">
      <c r="A38" s="16"/>
      <c r="B38" s="17"/>
      <c r="C38" s="79"/>
      <c r="D38" s="17"/>
      <c r="E38" s="17"/>
      <c r="F38" s="20"/>
      <c r="G38" s="107"/>
      <c r="H38" s="96"/>
      <c r="I38" s="97" t="str">
        <f>IF(G38="","",G38/$G$50)</f>
        <v/>
      </c>
    </row>
    <row r="39" thickTop="1" thickBot="1">
      <c r="A39" s="98" t="s">
        <v>71</v>
      </c>
      <c r="B39" s="99"/>
      <c r="C39" s="99"/>
      <c r="D39" s="99"/>
      <c r="E39" s="99"/>
      <c r="F39" s="100"/>
      <c r="G39" s="68">
        <f>SUM(G36:G37)</f>
        <v>56.439999999999998</v>
      </c>
      <c r="H39" s="69">
        <f>SUM(H36:H37)</f>
        <v>1.8504918032786883</v>
      </c>
      <c r="I39" s="70">
        <f ca="1">G39/$G$50</f>
        <v>0.3258906250350202</v>
      </c>
    </row>
    <row r="40" thickTop="1">
      <c r="A40" s="101" t="s">
        <v>72</v>
      </c>
      <c r="B40" s="102"/>
      <c r="C40" s="103"/>
      <c r="D40" s="12"/>
      <c r="E40" s="12"/>
      <c r="F40" s="15"/>
      <c r="G40" s="104"/>
      <c r="H40" s="105"/>
      <c r="I40" s="57" t="str">
        <f>IF(G40="","",G40/$G$50)</f>
        <v/>
      </c>
    </row>
    <row r="41" thickTop="1">
      <c r="A41" s="85" t="s">
        <v>73</v>
      </c>
      <c r="B41" s="86"/>
      <c r="C41" s="79">
        <v>3.3399999999999999</v>
      </c>
      <c r="D41" s="17"/>
      <c r="E41" s="80"/>
      <c r="F41" s="81">
        <v>1</v>
      </c>
      <c r="G41" s="82">
        <f> F41 * C41</f>
        <v>3.3399999999999999</v>
      </c>
      <c r="H41" s="83">
        <f>G41/$H$11</f>
        <v>0.10950819672131147</v>
      </c>
      <c r="I41" s="84">
        <f ca="1">IF(G41="","",G41/$G$50)</f>
        <v>0.019285518915963279</v>
      </c>
    </row>
    <row r="42" thickTop="1">
      <c r="A42" s="85" t="s">
        <v>74</v>
      </c>
      <c r="B42" s="86"/>
      <c r="C42" s="79">
        <v>1</v>
      </c>
      <c r="D42" s="17"/>
      <c r="E42" s="80"/>
      <c r="F42" s="81">
        <v>1</v>
      </c>
      <c r="G42" s="82">
        <f> F42 * C42</f>
        <v>1</v>
      </c>
      <c r="H42" s="83">
        <f>G42/$H$11</f>
        <v>0.032786885245901641</v>
      </c>
      <c r="I42" s="84">
        <f ca="1">IF(G42="","",G42/$G$50)</f>
        <v>0.0057741074598692448</v>
      </c>
    </row>
    <row r="43" thickBot="1">
      <c r="A43" s="16"/>
      <c r="B43" s="17"/>
      <c r="C43" s="79"/>
      <c r="D43" s="17"/>
      <c r="E43" s="17"/>
      <c r="F43" s="108"/>
      <c r="G43" s="109"/>
      <c r="H43" s="64"/>
      <c r="I43" s="57" t="str">
        <f>IF(G43="","",G43/$G$50)</f>
        <v/>
      </c>
    </row>
    <row r="44" thickTop="1" thickBot="1">
      <c r="A44" s="98" t="s">
        <v>75</v>
      </c>
      <c r="B44" s="99"/>
      <c r="C44" s="99"/>
      <c r="D44" s="99"/>
      <c r="E44" s="99"/>
      <c r="F44" s="100"/>
      <c r="G44" s="68">
        <f> SUM(G40:G42)</f>
        <v>4.3399999999999999</v>
      </c>
      <c r="H44" s="69">
        <f>SUM(H40:H42)</f>
        <v>0.14229508196721311</v>
      </c>
      <c r="I44" s="70">
        <f ca="1" t="shared" ref="I44:I50" si="2">G44/$G$50</f>
        <v>0.025059626375832523</v>
      </c>
    </row>
    <row r="45" thickTop="1">
      <c r="A45" s="110" t="s">
        <v>76</v>
      </c>
      <c r="B45" s="111"/>
      <c r="C45" s="111"/>
      <c r="D45" s="111"/>
      <c r="E45" s="111"/>
      <c r="F45" s="112"/>
      <c r="G45" s="113">
        <f>SUM(G20,G25,G30,G35,G39,G44)</f>
        <v>167.8698047309833</v>
      </c>
      <c r="H45" s="114">
        <f>SUM(H20,H25,H30,H35,H39,H44)</f>
        <v>5.5039280239666653</v>
      </c>
      <c r="I45" s="115">
        <f ca="1" t="shared" si="2"/>
        <v>0.96929829178396421</v>
      </c>
    </row>
    <row r="46" ht="21.75" customHeight="1">
      <c r="A46" s="116" t="s">
        <v>77</v>
      </c>
      <c r="B46" s="117" t="s">
        <v>78</v>
      </c>
      <c r="C46" s="118" t="s">
        <v>79</v>
      </c>
      <c r="D46" s="119"/>
      <c r="E46" s="119"/>
      <c r="F46" s="120"/>
      <c r="G46" s="63">
        <f>SUM(G20,G25)*B46</f>
        <v>0.47664409461966606</v>
      </c>
      <c r="H46" s="64">
        <f>G46/$H$11</f>
        <v>0.015627675233431674</v>
      </c>
      <c r="I46" s="57">
        <f ca="1" t="shared" si="2"/>
        <v>0.0027521942224460359</v>
      </c>
    </row>
    <row r="47" ht="21.75" customHeight="1">
      <c r="A47" s="116" t="s">
        <v>77</v>
      </c>
      <c r="B47" s="117" t="s">
        <v>78</v>
      </c>
      <c r="C47" s="118" t="s">
        <v>80</v>
      </c>
      <c r="D47" s="119"/>
      <c r="E47" s="119"/>
      <c r="F47" s="120"/>
      <c r="G47" s="63">
        <f>SUM(G30)*B47</f>
        <v>1.088352</v>
      </c>
      <c r="H47" s="64">
        <f t="shared" ref="H47:H48" si="3">G47/$H$11</f>
        <v>0.035683672131147544</v>
      </c>
      <c r="I47" s="57">
        <f ca="1" t="shared" si="2"/>
        <v>0.0062842614021636125</v>
      </c>
    </row>
    <row r="48" ht="21.75" customHeight="1">
      <c r="A48" s="116" t="s">
        <v>77</v>
      </c>
      <c r="B48" s="117" t="s">
        <v>81</v>
      </c>
      <c r="C48" s="118" t="s">
        <v>82</v>
      </c>
      <c r="D48" s="119"/>
      <c r="E48" s="119"/>
      <c r="F48" s="120"/>
      <c r="G48" s="63">
        <f>SUM(G35)*B48</f>
        <v>0.28839999999999999</v>
      </c>
      <c r="H48" s="64">
        <f t="shared" si="3"/>
        <v>0.0094557377049180324</v>
      </c>
      <c r="I48" s="57">
        <f ca="1" t="shared" si="2"/>
        <v>0.0016652525914262902</v>
      </c>
    </row>
    <row r="49" ht="21.75" customHeight="1">
      <c r="A49" s="121" t="s">
        <v>83</v>
      </c>
      <c r="B49" s="122">
        <f>2%</f>
        <v>0.02</v>
      </c>
      <c r="C49" s="123"/>
      <c r="D49" s="124"/>
      <c r="E49" s="124"/>
      <c r="F49" s="125"/>
      <c r="G49" s="63">
        <f ca="1">G50*B49</f>
        <v>3.4637387923592442</v>
      </c>
      <c r="H49" s="64">
        <f ca="1">G49/$H$11</f>
        <v>0.11356520630686047</v>
      </c>
      <c r="I49" s="57">
        <f ca="1" t="shared" si="2"/>
        <v>0.02</v>
      </c>
    </row>
    <row r="50" ht="21.75" customHeight="1">
      <c r="A50" s="126" t="s">
        <v>84</v>
      </c>
      <c r="B50" s="127"/>
      <c r="C50" s="128"/>
      <c r="D50" s="127"/>
      <c r="E50" s="127"/>
      <c r="F50" s="129"/>
      <c r="G50" s="130">
        <f ca="1">SUM(G45:G49)</f>
        <v>173.1869396179622</v>
      </c>
      <c r="H50" s="131">
        <f ca="1">SUM(H45:H49)</f>
        <v>5.6782603153430244</v>
      </c>
      <c r="I50" s="132">
        <f ca="1" t="shared" si="2"/>
        <v>1</v>
      </c>
    </row>
    <row r="51" ht="21.75" customHeight="1">
      <c r="A51" s="116" t="s">
        <v>85</v>
      </c>
      <c r="B51" s="133" t="s">
        <v>86</v>
      </c>
      <c r="C51" s="118"/>
      <c r="D51" s="119"/>
      <c r="E51" s="119"/>
      <c r="F51" s="134"/>
      <c r="G51" s="135"/>
      <c r="H51" s="135"/>
      <c r="I51" s="136"/>
    </row>
    <row r="52" ht="21.75" customHeight="1">
      <c r="A52" s="116"/>
      <c r="B52" s="137"/>
      <c r="C52" s="118"/>
      <c r="D52" s="119"/>
      <c r="E52" s="119"/>
      <c r="F52" s="134"/>
      <c r="G52" s="138"/>
      <c r="H52" s="138"/>
      <c r="I52" s="139"/>
    </row>
    <row r="53" ht="21.75" customHeight="1">
      <c r="A53" s="116"/>
      <c r="B53" s="119"/>
      <c r="C53" s="118"/>
      <c r="D53" s="119"/>
      <c r="E53" s="119"/>
      <c r="F53" s="134"/>
      <c r="G53" s="140"/>
      <c r="H53" s="140"/>
      <c r="I53" s="139"/>
    </row>
    <row r="54">
      <c r="A54" s="116"/>
      <c r="B54" s="119"/>
      <c r="C54" s="118"/>
      <c r="D54" s="119"/>
      <c r="E54" s="119"/>
      <c r="F54" s="134"/>
      <c r="G54" s="140"/>
      <c r="H54" s="140"/>
      <c r="I54" s="139"/>
    </row>
    <row r="55">
      <c r="A55" s="116"/>
      <c r="B55" s="119"/>
      <c r="C55" s="118"/>
      <c r="D55" s="119"/>
      <c r="E55" s="119"/>
      <c r="F55" s="141"/>
      <c r="G55" s="140"/>
      <c r="H55" s="140"/>
      <c r="I55" s="139"/>
    </row>
    <row r="56">
      <c r="A56" s="11"/>
      <c r="B56" s="12"/>
      <c r="C56" s="103"/>
      <c r="D56" s="12"/>
      <c r="E56" s="12"/>
      <c r="F56" s="142"/>
      <c r="G56" s="143"/>
      <c r="H56" s="143"/>
      <c r="I56" s="144"/>
    </row>
    <row r="57" thickBot="1">
      <c r="A57" s="30"/>
      <c r="B57" s="32"/>
      <c r="C57" s="145"/>
      <c r="D57" s="32"/>
      <c r="E57" s="32"/>
      <c r="F57" s="146"/>
      <c r="G57" s="19"/>
      <c r="H57" s="19"/>
      <c r="I57" s="19"/>
    </row>
    <row r="58" thickBot="1">
      <c r="A58" s="147" t="s">
        <v>87</v>
      </c>
      <c r="B58" s="148"/>
      <c r="C58" s="148"/>
      <c r="D58" s="148"/>
      <c r="E58" s="148"/>
      <c r="F58" s="149"/>
      <c r="G58" s="150" t="s">
        <v>88</v>
      </c>
      <c r="H58" s="151"/>
      <c r="I58" s="152"/>
    </row>
    <row r="59"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17"/>
      <c r="B62" s="17"/>
      <c r="C62" s="79"/>
      <c r="D62" s="17"/>
      <c r="E62" s="17"/>
      <c r="F62" s="153"/>
      <c r="G62" s="19"/>
      <c r="H62" s="19"/>
      <c r="I62" s="19"/>
    </row>
    <row r="63">
      <c r="A63" s="17"/>
      <c r="B63" s="17"/>
      <c r="C63" s="79"/>
      <c r="D63" s="17"/>
      <c r="E63" s="17"/>
      <c r="F63" s="153"/>
      <c r="G63" s="19"/>
      <c r="H63" s="19"/>
      <c r="I63" s="19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  <row r="76">
      <c r="A76" s="21"/>
      <c r="B76" s="21"/>
      <c r="C76" s="154"/>
      <c r="D76" s="21"/>
      <c r="E76" s="21"/>
      <c r="F76" s="21"/>
      <c r="G76" s="21"/>
      <c r="H76" s="155"/>
      <c r="I76" s="155"/>
    </row>
    <row r="77">
      <c r="A77" s="21"/>
      <c r="B77" s="21"/>
      <c r="C77" s="154"/>
      <c r="D77" s="21"/>
      <c r="E77" s="21"/>
      <c r="F77" s="21"/>
      <c r="G77" s="21"/>
      <c r="H77" s="155"/>
      <c r="I77" s="155"/>
    </row>
  </sheetData>
  <mergeCells count="14">
    <mergeCell ref="A58:F58"/>
    <mergeCell ref="A35:F35"/>
    <mergeCell ref="G58:I58"/>
    <mergeCell ref="A20:F20"/>
    <mergeCell ref="A44:F44"/>
    <mergeCell ref="A25:F25"/>
    <mergeCell ref="A30:F30"/>
    <mergeCell ref="A39:F39"/>
    <mergeCell ref="A1:G1"/>
    <mergeCell ref="A3:I3"/>
    <mergeCell ref="A12:B12"/>
    <mergeCell ref="G12:I12"/>
    <mergeCell ref="A45:F45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98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99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16</v>
      </c>
      <c r="C9" s="17"/>
      <c r="D9" s="23"/>
      <c r="E9" s="28"/>
      <c r="F9" s="17" t="s">
        <v>26</v>
      </c>
      <c r="G9" s="17" t="s">
        <v>100</v>
      </c>
      <c r="H9" s="19"/>
      <c r="I9" s="20"/>
    </row>
    <row r="10">
      <c r="A10" s="16" t="s">
        <v>28</v>
      </c>
      <c r="B10" s="29">
        <v>24</v>
      </c>
      <c r="C10" s="17"/>
      <c r="D10" s="17"/>
      <c r="E10" s="22"/>
      <c r="F10" s="16" t="s">
        <v>29</v>
      </c>
      <c r="G10" s="17" t="s">
        <v>101</v>
      </c>
      <c r="H10" s="19"/>
      <c r="I10" s="20"/>
    </row>
    <row r="11">
      <c r="A11" s="30" t="s">
        <v>31</v>
      </c>
      <c r="B11" s="31"/>
      <c r="C11" s="32" t="s">
        <v>32</v>
      </c>
      <c r="D11" s="33"/>
      <c r="E11" s="34" t="s">
        <v>33</v>
      </c>
      <c r="F11" s="35" t="s">
        <v>34</v>
      </c>
      <c r="G11" s="36"/>
      <c r="H11" s="37">
        <v>30.5</v>
      </c>
      <c r="I11" s="38" t="s">
        <v>35</v>
      </c>
    </row>
    <row r="12">
      <c r="A12" s="39" t="s">
        <v>36</v>
      </c>
      <c r="B12" s="40"/>
      <c r="C12" s="41" t="s">
        <v>37</v>
      </c>
      <c r="D12" s="42" t="s">
        <v>38</v>
      </c>
      <c r="E12" s="43" t="s">
        <v>39</v>
      </c>
      <c r="F12" s="42" t="s">
        <v>40</v>
      </c>
      <c r="G12" s="44" t="s">
        <v>41</v>
      </c>
      <c r="H12" s="45"/>
      <c r="I12" s="46"/>
    </row>
    <row r="13">
      <c r="A13" s="47"/>
      <c r="B13" s="48"/>
      <c r="C13" s="41" t="s">
        <v>42</v>
      </c>
      <c r="D13" s="42" t="s">
        <v>43</v>
      </c>
      <c r="E13" s="43"/>
      <c r="F13" s="42" t="s">
        <v>44</v>
      </c>
      <c r="G13" s="49" t="s">
        <v>45</v>
      </c>
      <c r="H13" s="46" t="s">
        <v>46</v>
      </c>
      <c r="I13" s="50" t="s">
        <v>47</v>
      </c>
    </row>
    <row r="14">
      <c r="A14" s="51" t="s">
        <v>48</v>
      </c>
      <c r="B14" s="52"/>
      <c r="C14" s="53"/>
      <c r="D14" s="54"/>
      <c r="E14" s="55"/>
      <c r="F14" s="54"/>
      <c r="G14" s="56"/>
      <c r="H14" s="55"/>
      <c r="I14" s="57" t="str">
        <f>IF(G14="","",G14/$G$48)</f>
        <v/>
      </c>
    </row>
    <row r="15">
      <c r="A15" s="58" t="s">
        <v>102</v>
      </c>
      <c r="B15" s="59" t="s">
        <v>103</v>
      </c>
      <c r="C15" s="53">
        <v>21.579999999999998</v>
      </c>
      <c r="D15" s="54">
        <v>70</v>
      </c>
      <c r="E15" s="55">
        <f>C15/1000*$B$10/D15%</f>
        <v>0.73988571428571415</v>
      </c>
      <c r="F15" s="54">
        <v>90</v>
      </c>
      <c r="G15" s="56">
        <f>F15*E15</f>
        <v>66.58971428571428</v>
      </c>
      <c r="H15" s="55">
        <f>G15/$H$11</f>
        <v>2.1832693208430913</v>
      </c>
      <c r="I15" s="57">
        <f ca="1">IF(G15="","",G15/$G$48)</f>
        <v>0.26463486210418569</v>
      </c>
    </row>
    <row r="16">
      <c r="A16" s="58" t="s">
        <v>104</v>
      </c>
      <c r="B16" s="59" t="s">
        <v>105</v>
      </c>
      <c r="C16" s="53">
        <v>9.7143200000000007</v>
      </c>
      <c r="D16" s="54">
        <v>60</v>
      </c>
      <c r="E16" s="55">
        <f>C16/1000*$B$10/D16%</f>
        <v>0.38857280000000005</v>
      </c>
      <c r="F16" s="54">
        <v>22.66</v>
      </c>
      <c r="G16" s="56">
        <f>F16*E16</f>
        <v>8.8050596480000021</v>
      </c>
      <c r="H16" s="55">
        <f>G16/$H$11</f>
        <v>0.28869048026229516</v>
      </c>
      <c r="I16" s="57">
        <f ca="1">IF(G16="","",G16/$G$48)</f>
        <v>0.034992277272279881</v>
      </c>
    </row>
    <row r="17" thickBot="1">
      <c r="A17" s="60"/>
      <c r="B17" s="61"/>
      <c r="C17" s="53"/>
      <c r="D17" s="62"/>
      <c r="E17" s="53"/>
      <c r="F17" s="55"/>
      <c r="G17" s="63"/>
      <c r="H17" s="64"/>
      <c r="I17" s="57" t="str">
        <f>IF(G17="","",G17/$G$48)</f>
        <v/>
      </c>
    </row>
    <row r="18" thickTop="1" thickBot="1">
      <c r="A18" s="65" t="s">
        <v>52</v>
      </c>
      <c r="B18" s="66"/>
      <c r="C18" s="66"/>
      <c r="D18" s="66"/>
      <c r="E18" s="66"/>
      <c r="F18" s="67"/>
      <c r="G18" s="68">
        <f>SUM(G15:G16)</f>
        <v>75.394773933714276</v>
      </c>
      <c r="H18" s="69">
        <f>SUM(H15:H16)</f>
        <v>2.4719598011053865</v>
      </c>
      <c r="I18" s="70">
        <f ca="1">G18/$G$48</f>
        <v>0.29962713937646557</v>
      </c>
    </row>
    <row r="19" thickTop="1">
      <c r="A19" s="35" t="s">
        <v>53</v>
      </c>
      <c r="B19" s="71"/>
      <c r="C19" s="72"/>
      <c r="D19" s="73"/>
      <c r="E19" s="74"/>
      <c r="F19" s="73"/>
      <c r="G19" s="75"/>
      <c r="H19" s="76"/>
      <c r="I19" s="57" t="str">
        <f>IF(G19="","",G19/$G$48)</f>
        <v/>
      </c>
    </row>
    <row r="20">
      <c r="A20" s="58" t="s">
        <v>54</v>
      </c>
      <c r="B20" s="59"/>
      <c r="C20" s="53"/>
      <c r="D20" s="54"/>
      <c r="E20" s="55"/>
      <c r="F20" s="54"/>
      <c r="G20" s="56">
        <f>8.618</f>
        <v>8.6180000000000003</v>
      </c>
      <c r="H20" s="55">
        <f>G20/$H$11</f>
        <v>0.28255737704918032</v>
      </c>
      <c r="I20" s="57">
        <f ca="1">IF(G20="","",G20/$G$48)</f>
        <v>0.034248881618991152</v>
      </c>
    </row>
    <row r="21">
      <c r="A21" s="58" t="s">
        <v>55</v>
      </c>
      <c r="B21" s="59"/>
      <c r="C21" s="53"/>
      <c r="D21" s="54"/>
      <c r="E21" s="55"/>
      <c r="F21" s="54"/>
      <c r="G21" s="56">
        <f>2.185</f>
        <v>2.1850000000000001</v>
      </c>
      <c r="H21" s="55">
        <f>G21/$H$11</f>
        <v>0.071639344262295082</v>
      </c>
      <c r="I21" s="57">
        <f ca="1">IF(G21="","",G21/$G$48)</f>
        <v>0.0086834307655483493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IF(G22="","",G22/$G$48)</f>
        <v/>
      </c>
    </row>
    <row r="23" thickTop="1" thickBot="1">
      <c r="A23" s="65" t="s">
        <v>56</v>
      </c>
      <c r="B23" s="66"/>
      <c r="C23" s="66"/>
      <c r="D23" s="66"/>
      <c r="E23" s="66"/>
      <c r="F23" s="67"/>
      <c r="G23" s="68">
        <f>SUM(G19:G21)</f>
        <v>10.803000000000001</v>
      </c>
      <c r="H23" s="69">
        <f>SUM(H19:H21)</f>
        <v>0.35419672131147539</v>
      </c>
      <c r="I23" s="70">
        <f ca="1">G23/$G$48</f>
        <v>0.042932312384539505</v>
      </c>
    </row>
    <row r="24" thickTop="1">
      <c r="A24" s="77" t="s">
        <v>57</v>
      </c>
      <c r="B24" s="78"/>
      <c r="C24" s="79"/>
      <c r="D24" s="17"/>
      <c r="E24" s="80"/>
      <c r="F24" s="81"/>
      <c r="G24" s="82"/>
      <c r="H24" s="83"/>
      <c r="I24" s="84" t="str">
        <f>IF(G24="","",G24/$G$48)</f>
        <v/>
      </c>
    </row>
    <row r="25" thickTop="1">
      <c r="A25" s="85" t="s">
        <v>58</v>
      </c>
      <c r="B25" s="86" t="s">
        <v>59</v>
      </c>
      <c r="C25" s="79"/>
      <c r="D25" s="17"/>
      <c r="E25" s="80">
        <v>24</v>
      </c>
      <c r="F25" s="81">
        <v>1.9363999999999999</v>
      </c>
      <c r="G25" s="87">
        <f>E25 * F25</f>
        <v>46.473599999999998</v>
      </c>
      <c r="H25" s="88">
        <f>G25/$H$11</f>
        <v>1.5237245901639342</v>
      </c>
      <c r="I25" s="89">
        <f ca="1">IF(G25="","",G25/$G$48)</f>
        <v>0.18469120733445663</v>
      </c>
    </row>
    <row r="26" thickTop="1">
      <c r="A26" s="85" t="s">
        <v>60</v>
      </c>
      <c r="B26" s="86" t="s">
        <v>61</v>
      </c>
      <c r="C26" s="79"/>
      <c r="D26" s="17"/>
      <c r="E26" s="80">
        <v>24</v>
      </c>
      <c r="F26" s="81">
        <v>0.33100000000000002</v>
      </c>
      <c r="G26" s="87">
        <f>E26 * F26</f>
        <v>7.9440000000000008</v>
      </c>
      <c r="H26" s="88">
        <f>G26/$H$11</f>
        <v>0.26045901639344266</v>
      </c>
      <c r="I26" s="89">
        <f ca="1">IF(G26="","",G26/$G$48)</f>
        <v>0.031570331350808278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IF(G27="","",G27/$G$48)</f>
        <v/>
      </c>
    </row>
    <row r="28" thickTop="1" thickBot="1">
      <c r="A28" s="98" t="s">
        <v>62</v>
      </c>
      <c r="B28" s="99"/>
      <c r="C28" s="99"/>
      <c r="D28" s="99"/>
      <c r="E28" s="99"/>
      <c r="F28" s="100"/>
      <c r="G28" s="68">
        <f>SUM(G24:G26)</f>
        <v>54.4176</v>
      </c>
      <c r="H28" s="69">
        <f>SUM(H24:H26)</f>
        <v>1.7841836065573768</v>
      </c>
      <c r="I28" s="70">
        <f ca="1">G28/$G$48</f>
        <v>0.2162615386852649</v>
      </c>
    </row>
    <row r="29" thickTop="1">
      <c r="A29" s="77" t="s">
        <v>63</v>
      </c>
      <c r="B29" s="78"/>
      <c r="C29" s="79"/>
      <c r="D29" s="17"/>
      <c r="E29" s="80"/>
      <c r="F29" s="81"/>
      <c r="G29" s="82"/>
      <c r="H29" s="83"/>
      <c r="I29" s="84" t="str">
        <f>IF(G29="","",G29/$G$48)</f>
        <v/>
      </c>
    </row>
    <row r="30" thickTop="1">
      <c r="A30" s="85" t="s">
        <v>64</v>
      </c>
      <c r="B30" s="86" t="s">
        <v>65</v>
      </c>
      <c r="C30" s="79"/>
      <c r="D30" s="17"/>
      <c r="E30" s="80">
        <v>2</v>
      </c>
      <c r="F30" s="81">
        <v>11.638999999999999</v>
      </c>
      <c r="G30" s="87">
        <f>E30 * F30</f>
        <v>23.277999999999999</v>
      </c>
      <c r="H30" s="88">
        <f>G30/$H$11</f>
        <v>0.76321311475409837</v>
      </c>
      <c r="I30" s="89">
        <f ca="1">IF(G30="","",G30/$G$48)</f>
        <v>0.092509337007063819</v>
      </c>
    </row>
    <row r="31" thickTop="1">
      <c r="A31" s="85" t="s">
        <v>66</v>
      </c>
      <c r="B31" s="86" t="s">
        <v>67</v>
      </c>
      <c r="C31" s="79"/>
      <c r="D31" s="17"/>
      <c r="E31" s="80">
        <v>1</v>
      </c>
      <c r="F31" s="81">
        <v>5.5620000000000003</v>
      </c>
      <c r="G31" s="87">
        <f>E31 * F31</f>
        <v>5.5620000000000003</v>
      </c>
      <c r="H31" s="88">
        <f>G31/$H$11</f>
        <v>0.18236065573770494</v>
      </c>
      <c r="I31" s="89">
        <f ca="1">IF(G31="","",G31/$G$48)</f>
        <v>0.022104000877794013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IF(G32="","",G32/$G$48)</f>
        <v/>
      </c>
    </row>
    <row r="33" thickTop="1" thickBot="1">
      <c r="A33" s="98" t="s">
        <v>68</v>
      </c>
      <c r="B33" s="99"/>
      <c r="C33" s="99"/>
      <c r="D33" s="99"/>
      <c r="E33" s="99"/>
      <c r="F33" s="100"/>
      <c r="G33" s="68">
        <f>SUM(G29:G31)</f>
        <v>28.84</v>
      </c>
      <c r="H33" s="69">
        <f>SUM(H29:H31)</f>
        <v>0.94557377049180324</v>
      </c>
      <c r="I33" s="70">
        <f ca="1">G33/$G$48</f>
        <v>0.11461333788485784</v>
      </c>
    </row>
    <row r="34" thickTop="1">
      <c r="A34" s="101" t="s">
        <v>69</v>
      </c>
      <c r="B34" s="102"/>
      <c r="C34" s="103"/>
      <c r="D34" s="12"/>
      <c r="E34" s="12"/>
      <c r="F34" s="15"/>
      <c r="G34" s="104"/>
      <c r="H34" s="105"/>
      <c r="I34" s="84" t="str">
        <f>IF(G34="","",G34/$G$48)</f>
        <v/>
      </c>
    </row>
    <row r="35" thickTop="1">
      <c r="A35" s="85" t="s">
        <v>70</v>
      </c>
      <c r="B35" s="86"/>
      <c r="C35" s="79"/>
      <c r="D35" s="17"/>
      <c r="E35" s="80"/>
      <c r="F35" s="81"/>
      <c r="G35" s="106">
        <f>69.7</f>
        <v>69.700000000000003</v>
      </c>
      <c r="H35" s="88">
        <f>G35/$H$11</f>
        <v>2.2852459016393443</v>
      </c>
      <c r="I35" s="89">
        <f ca="1">IF(G35="","",G35/$G$48)</f>
        <v>0.27699548025570708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IF(G36="","",G36/$G$48)</f>
        <v/>
      </c>
    </row>
    <row r="37" thickTop="1" thickBot="1">
      <c r="A37" s="98" t="s">
        <v>71</v>
      </c>
      <c r="B37" s="99"/>
      <c r="C37" s="99"/>
      <c r="D37" s="99"/>
      <c r="E37" s="99"/>
      <c r="F37" s="100"/>
      <c r="G37" s="68">
        <f>SUM(G34:G35)</f>
        <v>69.700000000000003</v>
      </c>
      <c r="H37" s="69">
        <f>SUM(H34:H35)</f>
        <v>2.2852459016393443</v>
      </c>
      <c r="I37" s="70">
        <f ca="1">G37/$G$48</f>
        <v>0.27699548025570708</v>
      </c>
    </row>
    <row r="38" thickTop="1">
      <c r="A38" s="101" t="s">
        <v>72</v>
      </c>
      <c r="B38" s="102"/>
      <c r="C38" s="103"/>
      <c r="D38" s="12"/>
      <c r="E38" s="12"/>
      <c r="F38" s="15"/>
      <c r="G38" s="104"/>
      <c r="H38" s="105"/>
      <c r="I38" s="57" t="str">
        <f>IF(G38="","",G38/$G$48)</f>
        <v/>
      </c>
    </row>
    <row r="39" thickTop="1">
      <c r="A39" s="85" t="s">
        <v>73</v>
      </c>
      <c r="B39" s="86"/>
      <c r="C39" s="79">
        <v>3.3399999999999999</v>
      </c>
      <c r="D39" s="17"/>
      <c r="E39" s="80"/>
      <c r="F39" s="81">
        <v>1</v>
      </c>
      <c r="G39" s="82">
        <f> F39 * C39</f>
        <v>3.3399999999999999</v>
      </c>
      <c r="H39" s="83">
        <f>G39/$H$11</f>
        <v>0.10950819672131147</v>
      </c>
      <c r="I39" s="84">
        <f ca="1">IF(G39="","",G39/$G$48)</f>
        <v>0.013273528035208917</v>
      </c>
    </row>
    <row r="40" thickTop="1">
      <c r="A40" s="85" t="s">
        <v>74</v>
      </c>
      <c r="B40" s="86"/>
      <c r="C40" s="79">
        <v>1</v>
      </c>
      <c r="D40" s="17"/>
      <c r="E40" s="80"/>
      <c r="F40" s="81">
        <v>1</v>
      </c>
      <c r="G40" s="82">
        <f> F40 * C40</f>
        <v>1</v>
      </c>
      <c r="H40" s="83">
        <f>G40/$H$11</f>
        <v>0.032786885245901641</v>
      </c>
      <c r="I40" s="84">
        <f ca="1">IF(G40="","",G40/$G$48)</f>
        <v>0.0039741101901823103</v>
      </c>
    </row>
    <row r="41" thickBot="1">
      <c r="A41" s="16"/>
      <c r="B41" s="17"/>
      <c r="C41" s="79"/>
      <c r="D41" s="17"/>
      <c r="E41" s="17"/>
      <c r="F41" s="108"/>
      <c r="G41" s="109"/>
      <c r="H41" s="64"/>
      <c r="I41" s="57" t="str">
        <f>IF(G41="","",G41/$G$48)</f>
        <v/>
      </c>
    </row>
    <row r="42" thickTop="1" thickBot="1">
      <c r="A42" s="98" t="s">
        <v>75</v>
      </c>
      <c r="B42" s="99"/>
      <c r="C42" s="99"/>
      <c r="D42" s="99"/>
      <c r="E42" s="99"/>
      <c r="F42" s="100"/>
      <c r="G42" s="68">
        <f> SUM(G38:G40)</f>
        <v>4.3399999999999999</v>
      </c>
      <c r="H42" s="69">
        <f>SUM(H38:H40)</f>
        <v>0.14229508196721311</v>
      </c>
      <c r="I42" s="70">
        <f ca="1" t="shared" ref="I42:I48" si="4">G42/$G$48</f>
        <v>0.017247638225391229</v>
      </c>
    </row>
    <row r="43" thickTop="1">
      <c r="A43" s="110" t="s">
        <v>76</v>
      </c>
      <c r="B43" s="111"/>
      <c r="C43" s="111"/>
      <c r="D43" s="111"/>
      <c r="E43" s="111"/>
      <c r="F43" s="112"/>
      <c r="G43" s="113">
        <f>SUM(G18,G23,G28,G33,G37,G42)</f>
        <v>243.49537393371426</v>
      </c>
      <c r="H43" s="114">
        <f>SUM(H18,H23,H28,H33,H37,H42)</f>
        <v>7.9834548830725991</v>
      </c>
      <c r="I43" s="115">
        <f ca="1" t="shared" si="4"/>
        <v>0.96767744681222601</v>
      </c>
    </row>
    <row r="44" ht="21.75" customHeight="1">
      <c r="A44" s="116" t="s">
        <v>77</v>
      </c>
      <c r="B44" s="117" t="s">
        <v>78</v>
      </c>
      <c r="C44" s="118" t="s">
        <v>79</v>
      </c>
      <c r="D44" s="119"/>
      <c r="E44" s="119"/>
      <c r="F44" s="120"/>
      <c r="G44" s="63">
        <f>SUM(G18,G23)*B44</f>
        <v>1.7239554786742855</v>
      </c>
      <c r="H44" s="64">
        <f>G44/$H$11</f>
        <v>0.056523130448337226</v>
      </c>
      <c r="I44" s="57">
        <f ca="1" t="shared" si="4"/>
        <v>0.0068511890352201009</v>
      </c>
    </row>
    <row r="45" ht="21.75" customHeight="1">
      <c r="A45" s="116" t="s">
        <v>77</v>
      </c>
      <c r="B45" s="117" t="s">
        <v>78</v>
      </c>
      <c r="C45" s="118" t="s">
        <v>80</v>
      </c>
      <c r="D45" s="119"/>
      <c r="E45" s="119"/>
      <c r="F45" s="120"/>
      <c r="G45" s="63">
        <f>SUM(G28)*B45</f>
        <v>1.088352</v>
      </c>
      <c r="H45" s="64">
        <f t="shared" ref="H45:H46" si="5">G45/$H$11</f>
        <v>0.035683672131147544</v>
      </c>
      <c r="I45" s="57">
        <f ca="1" t="shared" si="4"/>
        <v>0.004325230773705298</v>
      </c>
    </row>
    <row r="46" ht="21.75" customHeight="1">
      <c r="A46" s="116" t="s">
        <v>77</v>
      </c>
      <c r="B46" s="117" t="s">
        <v>81</v>
      </c>
      <c r="C46" s="118" t="s">
        <v>82</v>
      </c>
      <c r="D46" s="119"/>
      <c r="E46" s="119"/>
      <c r="F46" s="120"/>
      <c r="G46" s="63">
        <f>SUM(G33)*B46</f>
        <v>0.28839999999999999</v>
      </c>
      <c r="H46" s="64">
        <f t="shared" si="5"/>
        <v>0.0094557377049180324</v>
      </c>
      <c r="I46" s="57">
        <f ca="1" t="shared" si="4"/>
        <v>0.0011461333788485783</v>
      </c>
    </row>
    <row r="47" ht="21.75" customHeight="1">
      <c r="A47" s="121" t="s">
        <v>83</v>
      </c>
      <c r="B47" s="122">
        <f>2%</f>
        <v>0.02</v>
      </c>
      <c r="C47" s="123"/>
      <c r="D47" s="124"/>
      <c r="E47" s="124"/>
      <c r="F47" s="125"/>
      <c r="G47" s="63">
        <f ca="1">G48*B47</f>
        <v>5.0325730900487455</v>
      </c>
      <c r="H47" s="64">
        <f ca="1">G47/$H$11</f>
        <v>0.16500239639504083</v>
      </c>
      <c r="I47" s="57">
        <f ca="1" t="shared" si="4"/>
        <v>0.02</v>
      </c>
    </row>
    <row r="48" ht="21.75" customHeight="1">
      <c r="A48" s="126" t="s">
        <v>84</v>
      </c>
      <c r="B48" s="127"/>
      <c r="C48" s="128"/>
      <c r="D48" s="127"/>
      <c r="E48" s="127"/>
      <c r="F48" s="129"/>
      <c r="G48" s="130">
        <f ca="1">SUM(G43:G47)</f>
        <v>251.62865450243729</v>
      </c>
      <c r="H48" s="131">
        <f ca="1">SUM(H43:H47)</f>
        <v>8.2501198197520438</v>
      </c>
      <c r="I48" s="132">
        <f ca="1" t="shared" si="4"/>
        <v>1</v>
      </c>
    </row>
    <row r="49" ht="21.75" customHeight="1">
      <c r="A49" s="116" t="s">
        <v>85</v>
      </c>
      <c r="B49" s="133" t="s">
        <v>86</v>
      </c>
      <c r="C49" s="118"/>
      <c r="D49" s="119"/>
      <c r="E49" s="119"/>
      <c r="F49" s="134"/>
      <c r="G49" s="135"/>
      <c r="H49" s="135"/>
      <c r="I49" s="136"/>
    </row>
    <row r="50" ht="21.75" customHeight="1">
      <c r="A50" s="116"/>
      <c r="B50" s="137"/>
      <c r="C50" s="118"/>
      <c r="D50" s="119"/>
      <c r="E50" s="119"/>
      <c r="F50" s="134"/>
      <c r="G50" s="138"/>
      <c r="H50" s="138"/>
      <c r="I50" s="139"/>
    </row>
    <row r="51" ht="21.75" customHeight="1">
      <c r="A51" s="116"/>
      <c r="B51" s="119"/>
      <c r="C51" s="118"/>
      <c r="D51" s="119"/>
      <c r="E51" s="119"/>
      <c r="F51" s="134"/>
      <c r="G51" s="140"/>
      <c r="H51" s="140"/>
      <c r="I51" s="139"/>
    </row>
    <row r="52">
      <c r="A52" s="116"/>
      <c r="B52" s="119"/>
      <c r="C52" s="118"/>
      <c r="D52" s="119"/>
      <c r="E52" s="119"/>
      <c r="F52" s="134"/>
      <c r="G52" s="140"/>
      <c r="H52" s="140"/>
      <c r="I52" s="139"/>
    </row>
    <row r="53">
      <c r="A53" s="116"/>
      <c r="B53" s="119"/>
      <c r="C53" s="118"/>
      <c r="D53" s="119"/>
      <c r="E53" s="119"/>
      <c r="F53" s="141"/>
      <c r="G53" s="140"/>
      <c r="H53" s="140"/>
      <c r="I53" s="139"/>
    </row>
    <row r="54">
      <c r="A54" s="11"/>
      <c r="B54" s="12"/>
      <c r="C54" s="103"/>
      <c r="D54" s="12"/>
      <c r="E54" s="12"/>
      <c r="F54" s="142"/>
      <c r="G54" s="143"/>
      <c r="H54" s="143"/>
      <c r="I54" s="144"/>
    </row>
    <row r="55" thickBot="1">
      <c r="A55" s="30"/>
      <c r="B55" s="32"/>
      <c r="C55" s="145"/>
      <c r="D55" s="32"/>
      <c r="E55" s="32"/>
      <c r="F55" s="146"/>
      <c r="G55" s="19"/>
      <c r="H55" s="19"/>
      <c r="I55" s="19"/>
    </row>
    <row r="56" thickBot="1">
      <c r="A56" s="147" t="s">
        <v>87</v>
      </c>
      <c r="B56" s="148"/>
      <c r="C56" s="148"/>
      <c r="D56" s="148"/>
      <c r="E56" s="148"/>
      <c r="F56" s="149"/>
      <c r="G56" s="150" t="s">
        <v>88</v>
      </c>
      <c r="H56" s="151"/>
      <c r="I56" s="152"/>
    </row>
    <row r="57"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</sheetData>
  <mergeCells count="14">
    <mergeCell ref="A56:F56"/>
    <mergeCell ref="A33:F33"/>
    <mergeCell ref="G56:I56"/>
    <mergeCell ref="A18:F18"/>
    <mergeCell ref="A42:F42"/>
    <mergeCell ref="A23:F23"/>
    <mergeCell ref="A28:F28"/>
    <mergeCell ref="A37:F37"/>
    <mergeCell ref="A1:G1"/>
    <mergeCell ref="A3:I3"/>
    <mergeCell ref="A12:B12"/>
    <mergeCell ref="G12:I12"/>
    <mergeCell ref="A43:F43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106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107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16</v>
      </c>
      <c r="C9" s="17"/>
      <c r="D9" s="23"/>
      <c r="E9" s="28"/>
      <c r="F9" s="17" t="s">
        <v>26</v>
      </c>
      <c r="G9" s="17" t="s">
        <v>108</v>
      </c>
      <c r="H9" s="19"/>
      <c r="I9" s="20"/>
    </row>
    <row r="10">
      <c r="A10" s="16" t="s">
        <v>28</v>
      </c>
      <c r="B10" s="29">
        <v>24</v>
      </c>
      <c r="C10" s="17"/>
      <c r="D10" s="17"/>
      <c r="E10" s="22"/>
      <c r="F10" s="16" t="s">
        <v>29</v>
      </c>
      <c r="G10" s="17" t="s">
        <v>109</v>
      </c>
      <c r="H10" s="19"/>
      <c r="I10" s="20"/>
    </row>
    <row r="11">
      <c r="A11" s="30" t="s">
        <v>31</v>
      </c>
      <c r="B11" s="31"/>
      <c r="C11" s="32" t="s">
        <v>32</v>
      </c>
      <c r="D11" s="33"/>
      <c r="E11" s="34" t="s">
        <v>33</v>
      </c>
      <c r="F11" s="35" t="s">
        <v>34</v>
      </c>
      <c r="G11" s="36"/>
      <c r="H11" s="37">
        <v>30.5</v>
      </c>
      <c r="I11" s="38" t="s">
        <v>35</v>
      </c>
    </row>
    <row r="12">
      <c r="A12" s="39" t="s">
        <v>36</v>
      </c>
      <c r="B12" s="40"/>
      <c r="C12" s="41" t="s">
        <v>37</v>
      </c>
      <c r="D12" s="42" t="s">
        <v>38</v>
      </c>
      <c r="E12" s="43" t="s">
        <v>39</v>
      </c>
      <c r="F12" s="42" t="s">
        <v>40</v>
      </c>
      <c r="G12" s="44" t="s">
        <v>41</v>
      </c>
      <c r="H12" s="45"/>
      <c r="I12" s="46"/>
    </row>
    <row r="13">
      <c r="A13" s="47"/>
      <c r="B13" s="48"/>
      <c r="C13" s="41" t="s">
        <v>42</v>
      </c>
      <c r="D13" s="42" t="s">
        <v>43</v>
      </c>
      <c r="E13" s="43"/>
      <c r="F13" s="42" t="s">
        <v>44</v>
      </c>
      <c r="G13" s="49" t="s">
        <v>45</v>
      </c>
      <c r="H13" s="46" t="s">
        <v>46</v>
      </c>
      <c r="I13" s="50" t="s">
        <v>47</v>
      </c>
    </row>
    <row r="14">
      <c r="A14" s="51" t="s">
        <v>48</v>
      </c>
      <c r="B14" s="52"/>
      <c r="C14" s="53"/>
      <c r="D14" s="54"/>
      <c r="E14" s="55"/>
      <c r="F14" s="54"/>
      <c r="G14" s="56"/>
      <c r="H14" s="55"/>
      <c r="I14" s="57" t="str">
        <f>IF(G14="","",G14/$G$50)</f>
        <v/>
      </c>
    </row>
    <row r="15">
      <c r="A15" s="58" t="s">
        <v>102</v>
      </c>
      <c r="B15" s="59" t="s">
        <v>103</v>
      </c>
      <c r="C15" s="53">
        <v>21.579999999999998</v>
      </c>
      <c r="D15" s="54">
        <v>70</v>
      </c>
      <c r="E15" s="55">
        <f>C15/1000*$B$10/D15%</f>
        <v>0.73988571428571415</v>
      </c>
      <c r="F15" s="54">
        <v>90</v>
      </c>
      <c r="G15" s="56">
        <f>F15*E15</f>
        <v>66.58971428571428</v>
      </c>
      <c r="H15" s="55">
        <f>G15/$H$11</f>
        <v>2.1832693208430913</v>
      </c>
      <c r="I15" s="57">
        <f ca="1">IF(G15="","",G15/$G$50)</f>
        <v>0.26179156431257289</v>
      </c>
    </row>
    <row r="16">
      <c r="A16" s="58" t="s">
        <v>104</v>
      </c>
      <c r="B16" s="59" t="s">
        <v>105</v>
      </c>
      <c r="C16" s="53">
        <v>9.6686700000000005</v>
      </c>
      <c r="D16" s="54">
        <v>60</v>
      </c>
      <c r="E16" s="55">
        <f>C16/1000*$B$10/D16%</f>
        <v>0.38674680000000006</v>
      </c>
      <c r="F16" s="54">
        <v>22.66</v>
      </c>
      <c r="G16" s="56">
        <f>F16*E16</f>
        <v>8.7636824880000006</v>
      </c>
      <c r="H16" s="55">
        <f>G16/$H$11</f>
        <v>0.28733385206557377</v>
      </c>
      <c r="I16" s="57">
        <f ca="1">IF(G16="","",G16/$G$50)</f>
        <v>0.034453641561342695</v>
      </c>
    </row>
    <row r="17">
      <c r="A17" s="58" t="s">
        <v>93</v>
      </c>
      <c r="B17" s="59"/>
      <c r="C17" s="53"/>
      <c r="D17" s="54"/>
      <c r="E17" s="55"/>
      <c r="F17" s="54"/>
      <c r="G17" s="56"/>
      <c r="H17" s="55"/>
      <c r="I17" s="57" t="str">
        <f>IF(G17="","",G17/$G$50)</f>
        <v/>
      </c>
    </row>
    <row r="18">
      <c r="A18" s="58" t="s">
        <v>110</v>
      </c>
      <c r="B18" s="59" t="s">
        <v>111</v>
      </c>
      <c r="C18" s="53">
        <v>2.4900000000000002</v>
      </c>
      <c r="D18" s="54">
        <v>78</v>
      </c>
      <c r="E18" s="55">
        <f>C18/1000*$B$10/D18%</f>
        <v>0.076615384615384613</v>
      </c>
      <c r="F18" s="54">
        <v>46.350000000000001</v>
      </c>
      <c r="G18" s="56">
        <f>F18*E18</f>
        <v>3.5511230769230768</v>
      </c>
      <c r="H18" s="55">
        <f>G18/$H$11</f>
        <v>0.11643026481715006</v>
      </c>
      <c r="I18" s="57">
        <f ca="1">IF(G18="","",G18/$G$50)</f>
        <v>0.013960925877911616</v>
      </c>
    </row>
    <row r="19" thickBot="1">
      <c r="A19" s="60"/>
      <c r="B19" s="61"/>
      <c r="C19" s="53"/>
      <c r="D19" s="62"/>
      <c r="E19" s="53"/>
      <c r="F19" s="55"/>
      <c r="G19" s="63"/>
      <c r="H19" s="64"/>
      <c r="I19" s="57" t="str">
        <f>IF(G19="","",G19/$G$50)</f>
        <v/>
      </c>
    </row>
    <row r="20" thickTop="1" thickBot="1">
      <c r="A20" s="65" t="s">
        <v>52</v>
      </c>
      <c r="B20" s="66"/>
      <c r="C20" s="66"/>
      <c r="D20" s="66"/>
      <c r="E20" s="66"/>
      <c r="F20" s="67"/>
      <c r="G20" s="68">
        <f>SUM(G15:G18)</f>
        <v>78.904519850637357</v>
      </c>
      <c r="H20" s="69">
        <f>SUM(H15:H18)</f>
        <v>2.5870334377258155</v>
      </c>
      <c r="I20" s="70">
        <f ca="1">G20/$G$50</f>
        <v>0.31020613175182715</v>
      </c>
    </row>
    <row r="21" thickTop="1">
      <c r="A21" s="35" t="s">
        <v>53</v>
      </c>
      <c r="B21" s="71"/>
      <c r="C21" s="72"/>
      <c r="D21" s="73"/>
      <c r="E21" s="74"/>
      <c r="F21" s="73"/>
      <c r="G21" s="75"/>
      <c r="H21" s="76"/>
      <c r="I21" s="57" t="str">
        <f>IF(G21="","",G21/$G$50)</f>
        <v/>
      </c>
    </row>
    <row r="22">
      <c r="A22" s="58" t="s">
        <v>54</v>
      </c>
      <c r="B22" s="59"/>
      <c r="C22" s="53"/>
      <c r="D22" s="54"/>
      <c r="E22" s="55"/>
      <c r="F22" s="54"/>
      <c r="G22" s="56">
        <f>7.742</f>
        <v>7.742</v>
      </c>
      <c r="H22" s="55">
        <f>G22/$H$11</f>
        <v>0.25383606557377048</v>
      </c>
      <c r="I22" s="57">
        <f ca="1">IF(G22="","",G22/$G$50)</f>
        <v>0.030436987343295353</v>
      </c>
    </row>
    <row r="23">
      <c r="A23" s="58" t="s">
        <v>55</v>
      </c>
      <c r="B23" s="59"/>
      <c r="C23" s="53"/>
      <c r="D23" s="54"/>
      <c r="E23" s="55"/>
      <c r="F23" s="54"/>
      <c r="G23" s="56">
        <f>2.177</f>
        <v>2.177</v>
      </c>
      <c r="H23" s="55">
        <f>G23/$H$11</f>
        <v>0.071377049180327876</v>
      </c>
      <c r="I23" s="57">
        <f ca="1">IF(G23="","",G23/$G$50)</f>
        <v>0.0085586826977982408</v>
      </c>
    </row>
    <row r="24" thickBot="1">
      <c r="A24" s="60"/>
      <c r="B24" s="61"/>
      <c r="C24" s="53"/>
      <c r="D24" s="62"/>
      <c r="E24" s="53"/>
      <c r="F24" s="55"/>
      <c r="G24" s="63"/>
      <c r="H24" s="64"/>
      <c r="I24" s="57" t="str">
        <f>IF(G24="","",G24/$G$50)</f>
        <v/>
      </c>
    </row>
    <row r="25" thickTop="1" thickBot="1">
      <c r="A25" s="65" t="s">
        <v>56</v>
      </c>
      <c r="B25" s="66"/>
      <c r="C25" s="66"/>
      <c r="D25" s="66"/>
      <c r="E25" s="66"/>
      <c r="F25" s="67"/>
      <c r="G25" s="68">
        <f>SUM(G21:G23)</f>
        <v>9.9190000000000005</v>
      </c>
      <c r="H25" s="69">
        <f>SUM(H21:H23)</f>
        <v>0.32521311475409836</v>
      </c>
      <c r="I25" s="70">
        <f ca="1">G25/$G$50</f>
        <v>0.038995670041093597</v>
      </c>
    </row>
    <row r="26" thickTop="1">
      <c r="A26" s="77" t="s">
        <v>57</v>
      </c>
      <c r="B26" s="78"/>
      <c r="C26" s="79"/>
      <c r="D26" s="17"/>
      <c r="E26" s="80"/>
      <c r="F26" s="81"/>
      <c r="G26" s="82"/>
      <c r="H26" s="83"/>
      <c r="I26" s="84" t="str">
        <f>IF(G26="","",G26/$G$50)</f>
        <v/>
      </c>
    </row>
    <row r="27" thickTop="1">
      <c r="A27" s="85" t="s">
        <v>58</v>
      </c>
      <c r="B27" s="86" t="s">
        <v>59</v>
      </c>
      <c r="C27" s="79"/>
      <c r="D27" s="17"/>
      <c r="E27" s="80">
        <v>24</v>
      </c>
      <c r="F27" s="81">
        <v>1.9363999999999999</v>
      </c>
      <c r="G27" s="87">
        <f>E27 * F27</f>
        <v>46.473599999999998</v>
      </c>
      <c r="H27" s="88">
        <f>G27/$H$11</f>
        <v>1.5237245901639342</v>
      </c>
      <c r="I27" s="89">
        <f ca="1">IF(G27="","",G27/$G$50)</f>
        <v>0.18270684254680583</v>
      </c>
    </row>
    <row r="28" thickTop="1">
      <c r="A28" s="85" t="s">
        <v>60</v>
      </c>
      <c r="B28" s="86" t="s">
        <v>61</v>
      </c>
      <c r="C28" s="79"/>
      <c r="D28" s="17"/>
      <c r="E28" s="80">
        <v>24</v>
      </c>
      <c r="F28" s="81">
        <v>0.33100000000000002</v>
      </c>
      <c r="G28" s="87">
        <f>E28 * F28</f>
        <v>7.9440000000000008</v>
      </c>
      <c r="H28" s="88">
        <f>G28/$H$11</f>
        <v>0.26045901639344266</v>
      </c>
      <c r="I28" s="89">
        <f ca="1">IF(G28="","",G28/$G$50)</f>
        <v>0.031231132453518249</v>
      </c>
    </row>
    <row r="29" thickBot="1">
      <c r="A29" s="90"/>
      <c r="B29" s="91"/>
      <c r="C29" s="92"/>
      <c r="D29" s="93"/>
      <c r="E29" s="80"/>
      <c r="F29" s="94"/>
      <c r="G29" s="95"/>
      <c r="H29" s="96"/>
      <c r="I29" s="97" t="str">
        <f>IF(G29="","",G29/$G$50)</f>
        <v/>
      </c>
    </row>
    <row r="30" thickTop="1" thickBot="1">
      <c r="A30" s="98" t="s">
        <v>62</v>
      </c>
      <c r="B30" s="99"/>
      <c r="C30" s="99"/>
      <c r="D30" s="99"/>
      <c r="E30" s="99"/>
      <c r="F30" s="100"/>
      <c r="G30" s="68">
        <f>SUM(G26:G28)</f>
        <v>54.4176</v>
      </c>
      <c r="H30" s="69">
        <f>SUM(H26:H28)</f>
        <v>1.7841836065573768</v>
      </c>
      <c r="I30" s="70">
        <f ca="1">G30/$G$50</f>
        <v>0.2139379750003241</v>
      </c>
    </row>
    <row r="31" thickTop="1">
      <c r="A31" s="77" t="s">
        <v>63</v>
      </c>
      <c r="B31" s="78"/>
      <c r="C31" s="79"/>
      <c r="D31" s="17"/>
      <c r="E31" s="80"/>
      <c r="F31" s="81"/>
      <c r="G31" s="82"/>
      <c r="H31" s="83"/>
      <c r="I31" s="84" t="str">
        <f>IF(G31="","",G31/$G$50)</f>
        <v/>
      </c>
    </row>
    <row r="32" thickTop="1">
      <c r="A32" s="85" t="s">
        <v>64</v>
      </c>
      <c r="B32" s="86" t="s">
        <v>65</v>
      </c>
      <c r="C32" s="79"/>
      <c r="D32" s="17"/>
      <c r="E32" s="80">
        <v>2</v>
      </c>
      <c r="F32" s="81">
        <v>11.638999999999999</v>
      </c>
      <c r="G32" s="87">
        <f>E32 * F32</f>
        <v>23.277999999999999</v>
      </c>
      <c r="H32" s="88">
        <f>G32/$H$11</f>
        <v>0.76321311475409837</v>
      </c>
      <c r="I32" s="89">
        <f ca="1">IF(G32="","",G32/$G$50)</f>
        <v>0.091515395424596899</v>
      </c>
    </row>
    <row r="33" thickTop="1">
      <c r="A33" s="85" t="s">
        <v>66</v>
      </c>
      <c r="B33" s="86" t="s">
        <v>67</v>
      </c>
      <c r="C33" s="79"/>
      <c r="D33" s="17"/>
      <c r="E33" s="80">
        <v>1</v>
      </c>
      <c r="F33" s="81">
        <v>5.5620000000000003</v>
      </c>
      <c r="G33" s="87">
        <f>E33 * F33</f>
        <v>5.5620000000000003</v>
      </c>
      <c r="H33" s="88">
        <f>G33/$H$11</f>
        <v>0.18236065573770494</v>
      </c>
      <c r="I33" s="89">
        <f ca="1">IF(G33="","",G33/$G$50)</f>
        <v>0.021866510411186871</v>
      </c>
    </row>
    <row r="34" thickBot="1">
      <c r="A34" s="90"/>
      <c r="B34" s="91"/>
      <c r="C34" s="92"/>
      <c r="D34" s="93"/>
      <c r="E34" s="80"/>
      <c r="F34" s="94"/>
      <c r="G34" s="95"/>
      <c r="H34" s="96"/>
      <c r="I34" s="97" t="str">
        <f>IF(G34="","",G34/$G$50)</f>
        <v/>
      </c>
    </row>
    <row r="35" thickTop="1" thickBot="1">
      <c r="A35" s="98" t="s">
        <v>68</v>
      </c>
      <c r="B35" s="99"/>
      <c r="C35" s="99"/>
      <c r="D35" s="99"/>
      <c r="E35" s="99"/>
      <c r="F35" s="100"/>
      <c r="G35" s="68">
        <f>SUM(G31:G33)</f>
        <v>28.84</v>
      </c>
      <c r="H35" s="69">
        <f>SUM(H31:H33)</f>
        <v>0.94557377049180324</v>
      </c>
      <c r="I35" s="70">
        <f ca="1">G35/$G$50</f>
        <v>0.11338190583578377</v>
      </c>
    </row>
    <row r="36" thickTop="1">
      <c r="A36" s="101" t="s">
        <v>69</v>
      </c>
      <c r="B36" s="102"/>
      <c r="C36" s="103"/>
      <c r="D36" s="12"/>
      <c r="E36" s="12"/>
      <c r="F36" s="15"/>
      <c r="G36" s="104"/>
      <c r="H36" s="105"/>
      <c r="I36" s="84" t="str">
        <f>IF(G36="","",G36/$G$50)</f>
        <v/>
      </c>
    </row>
    <row r="37" thickTop="1">
      <c r="A37" s="85" t="s">
        <v>70</v>
      </c>
      <c r="B37" s="86"/>
      <c r="C37" s="79"/>
      <c r="D37" s="17"/>
      <c r="E37" s="80"/>
      <c r="F37" s="81"/>
      <c r="G37" s="106">
        <f>69.7</f>
        <v>69.700000000000003</v>
      </c>
      <c r="H37" s="88">
        <f>G37/$H$11</f>
        <v>2.2852459016393443</v>
      </c>
      <c r="I37" s="89">
        <f ca="1">IF(G37="","",G37/$G$50)</f>
        <v>0.27401937714126662</v>
      </c>
    </row>
    <row r="38" thickBot="1">
      <c r="A38" s="16"/>
      <c r="B38" s="17"/>
      <c r="C38" s="79"/>
      <c r="D38" s="17"/>
      <c r="E38" s="17"/>
      <c r="F38" s="20"/>
      <c r="G38" s="107"/>
      <c r="H38" s="96"/>
      <c r="I38" s="97" t="str">
        <f>IF(G38="","",G38/$G$50)</f>
        <v/>
      </c>
    </row>
    <row r="39" thickTop="1" thickBot="1">
      <c r="A39" s="98" t="s">
        <v>71</v>
      </c>
      <c r="B39" s="99"/>
      <c r="C39" s="99"/>
      <c r="D39" s="99"/>
      <c r="E39" s="99"/>
      <c r="F39" s="100"/>
      <c r="G39" s="68">
        <f>SUM(G36:G37)</f>
        <v>69.700000000000003</v>
      </c>
      <c r="H39" s="69">
        <f>SUM(H36:H37)</f>
        <v>2.2852459016393443</v>
      </c>
      <c r="I39" s="70">
        <f ca="1">G39/$G$50</f>
        <v>0.27401937714126662</v>
      </c>
    </row>
    <row r="40" thickTop="1">
      <c r="A40" s="101" t="s">
        <v>72</v>
      </c>
      <c r="B40" s="102"/>
      <c r="C40" s="103"/>
      <c r="D40" s="12"/>
      <c r="E40" s="12"/>
      <c r="F40" s="15"/>
      <c r="G40" s="104"/>
      <c r="H40" s="105"/>
      <c r="I40" s="57" t="str">
        <f>IF(G40="","",G40/$G$50)</f>
        <v/>
      </c>
    </row>
    <row r="41" thickTop="1">
      <c r="A41" s="85" t="s">
        <v>73</v>
      </c>
      <c r="B41" s="86"/>
      <c r="C41" s="79">
        <v>3.3399999999999999</v>
      </c>
      <c r="D41" s="17"/>
      <c r="E41" s="80"/>
      <c r="F41" s="81">
        <v>1</v>
      </c>
      <c r="G41" s="82">
        <f> F41 * C41</f>
        <v>3.3399999999999999</v>
      </c>
      <c r="H41" s="83">
        <f>G41/$H$11</f>
        <v>0.10950819672131147</v>
      </c>
      <c r="I41" s="84">
        <f ca="1">IF(G41="","",G41/$G$50)</f>
        <v>0.013130914198735013</v>
      </c>
    </row>
    <row r="42" thickTop="1">
      <c r="A42" s="85" t="s">
        <v>74</v>
      </c>
      <c r="B42" s="86"/>
      <c r="C42" s="79">
        <v>1</v>
      </c>
      <c r="D42" s="17"/>
      <c r="E42" s="80"/>
      <c r="F42" s="81">
        <v>1</v>
      </c>
      <c r="G42" s="82">
        <f> F42 * C42</f>
        <v>1</v>
      </c>
      <c r="H42" s="83">
        <f>G42/$H$11</f>
        <v>0.032786885245901641</v>
      </c>
      <c r="I42" s="84">
        <f ca="1">IF(G42="","",G42/$G$50)</f>
        <v>0.0039314114367470102</v>
      </c>
    </row>
    <row r="43" thickBot="1">
      <c r="A43" s="16"/>
      <c r="B43" s="17"/>
      <c r="C43" s="79"/>
      <c r="D43" s="17"/>
      <c r="E43" s="17"/>
      <c r="F43" s="108"/>
      <c r="G43" s="109"/>
      <c r="H43" s="64"/>
      <c r="I43" s="57" t="str">
        <f>IF(G43="","",G43/$G$50)</f>
        <v/>
      </c>
    </row>
    <row r="44" thickTop="1" thickBot="1">
      <c r="A44" s="98" t="s">
        <v>75</v>
      </c>
      <c r="B44" s="99"/>
      <c r="C44" s="99"/>
      <c r="D44" s="99"/>
      <c r="E44" s="99"/>
      <c r="F44" s="100"/>
      <c r="G44" s="68">
        <f> SUM(G40:G42)</f>
        <v>4.3399999999999999</v>
      </c>
      <c r="H44" s="69">
        <f>SUM(H40:H42)</f>
        <v>0.14229508196721311</v>
      </c>
      <c r="I44" s="70">
        <f ca="1" t="shared" ref="I44:I50" si="6">G44/$G$50</f>
        <v>0.017062325635482024</v>
      </c>
    </row>
    <row r="45" thickTop="1">
      <c r="A45" s="110" t="s">
        <v>76</v>
      </c>
      <c r="B45" s="111"/>
      <c r="C45" s="111"/>
      <c r="D45" s="111"/>
      <c r="E45" s="111"/>
      <c r="F45" s="112"/>
      <c r="G45" s="113">
        <f>SUM(G20,G25,G30,G35,G39,G44)</f>
        <v>246.12111985063737</v>
      </c>
      <c r="H45" s="114">
        <f>SUM(H20,H25,H30,H35,H39,H44)</f>
        <v>8.0695449131356511</v>
      </c>
      <c r="I45" s="115">
        <f ca="1" t="shared" si="6"/>
        <v>0.96760338540577728</v>
      </c>
    </row>
    <row r="46" ht="21.75" customHeight="1">
      <c r="A46" s="116" t="s">
        <v>77</v>
      </c>
      <c r="B46" s="117" t="s">
        <v>78</v>
      </c>
      <c r="C46" s="118" t="s">
        <v>79</v>
      </c>
      <c r="D46" s="119"/>
      <c r="E46" s="119"/>
      <c r="F46" s="120"/>
      <c r="G46" s="63">
        <f>SUM(G20,G25)*B46</f>
        <v>1.7764703970127471</v>
      </c>
      <c r="H46" s="64">
        <f>G46/$H$11</f>
        <v>0.058244931049598263</v>
      </c>
      <c r="I46" s="57">
        <f ca="1" t="shared" si="6"/>
        <v>0.0069840360358584151</v>
      </c>
    </row>
    <row r="47" ht="21.75" customHeight="1">
      <c r="A47" s="116" t="s">
        <v>77</v>
      </c>
      <c r="B47" s="117" t="s">
        <v>78</v>
      </c>
      <c r="C47" s="118" t="s">
        <v>80</v>
      </c>
      <c r="D47" s="119"/>
      <c r="E47" s="119"/>
      <c r="F47" s="120"/>
      <c r="G47" s="63">
        <f>SUM(G30)*B47</f>
        <v>1.088352</v>
      </c>
      <c r="H47" s="64">
        <f t="shared" ref="H47:H48" si="7">G47/$H$11</f>
        <v>0.035683672131147544</v>
      </c>
      <c r="I47" s="57">
        <f ca="1" t="shared" si="6"/>
        <v>0.0042787595000064816</v>
      </c>
    </row>
    <row r="48" ht="21.75" customHeight="1">
      <c r="A48" s="116" t="s">
        <v>77</v>
      </c>
      <c r="B48" s="117" t="s">
        <v>81</v>
      </c>
      <c r="C48" s="118" t="s">
        <v>82</v>
      </c>
      <c r="D48" s="119"/>
      <c r="E48" s="119"/>
      <c r="F48" s="120"/>
      <c r="G48" s="63">
        <f>SUM(G35)*B48</f>
        <v>0.28839999999999999</v>
      </c>
      <c r="H48" s="64">
        <f t="shared" si="7"/>
        <v>0.0094557377049180324</v>
      </c>
      <c r="I48" s="57">
        <f ca="1" t="shared" si="6"/>
        <v>0.0011338190583578376</v>
      </c>
    </row>
    <row r="49" ht="21.75" customHeight="1">
      <c r="A49" s="121" t="s">
        <v>83</v>
      </c>
      <c r="B49" s="122">
        <f>2%</f>
        <v>0.02</v>
      </c>
      <c r="C49" s="123"/>
      <c r="D49" s="124"/>
      <c r="E49" s="124"/>
      <c r="F49" s="125"/>
      <c r="G49" s="63">
        <f ca="1">G50*B49</f>
        <v>5.0872314744418388</v>
      </c>
      <c r="H49" s="64">
        <f ca="1">G49/$H$11</f>
        <v>0.16679447457186356</v>
      </c>
      <c r="I49" s="57">
        <f ca="1" t="shared" si="6"/>
        <v>0.02</v>
      </c>
    </row>
    <row r="50" ht="21.75" customHeight="1">
      <c r="A50" s="126" t="s">
        <v>84</v>
      </c>
      <c r="B50" s="127"/>
      <c r="C50" s="128"/>
      <c r="D50" s="127"/>
      <c r="E50" s="127"/>
      <c r="F50" s="129"/>
      <c r="G50" s="130">
        <f ca="1">SUM(G45:G49)</f>
        <v>254.36157372209195</v>
      </c>
      <c r="H50" s="131">
        <f ca="1">SUM(H45:H49)</f>
        <v>8.3397237285931798</v>
      </c>
      <c r="I50" s="132">
        <f ca="1" t="shared" si="6"/>
        <v>1</v>
      </c>
    </row>
    <row r="51" ht="21.75" customHeight="1">
      <c r="A51" s="116" t="s">
        <v>85</v>
      </c>
      <c r="B51" s="133" t="s">
        <v>86</v>
      </c>
      <c r="C51" s="118"/>
      <c r="D51" s="119"/>
      <c r="E51" s="119"/>
      <c r="F51" s="134"/>
      <c r="G51" s="135"/>
      <c r="H51" s="135"/>
      <c r="I51" s="136"/>
    </row>
    <row r="52" ht="21.75" customHeight="1">
      <c r="A52" s="116"/>
      <c r="B52" s="137"/>
      <c r="C52" s="118"/>
      <c r="D52" s="119"/>
      <c r="E52" s="119"/>
      <c r="F52" s="134"/>
      <c r="G52" s="138"/>
      <c r="H52" s="138"/>
      <c r="I52" s="139"/>
    </row>
    <row r="53" ht="21.75" customHeight="1">
      <c r="A53" s="116"/>
      <c r="B53" s="119"/>
      <c r="C53" s="118"/>
      <c r="D53" s="119"/>
      <c r="E53" s="119"/>
      <c r="F53" s="134"/>
      <c r="G53" s="140"/>
      <c r="H53" s="140"/>
      <c r="I53" s="139"/>
    </row>
    <row r="54">
      <c r="A54" s="116"/>
      <c r="B54" s="119"/>
      <c r="C54" s="118"/>
      <c r="D54" s="119"/>
      <c r="E54" s="119"/>
      <c r="F54" s="134"/>
      <c r="G54" s="140"/>
      <c r="H54" s="140"/>
      <c r="I54" s="139"/>
    </row>
    <row r="55">
      <c r="A55" s="116"/>
      <c r="B55" s="119"/>
      <c r="C55" s="118"/>
      <c r="D55" s="119"/>
      <c r="E55" s="119"/>
      <c r="F55" s="141"/>
      <c r="G55" s="140"/>
      <c r="H55" s="140"/>
      <c r="I55" s="139"/>
    </row>
    <row r="56">
      <c r="A56" s="11"/>
      <c r="B56" s="12"/>
      <c r="C56" s="103"/>
      <c r="D56" s="12"/>
      <c r="E56" s="12"/>
      <c r="F56" s="142"/>
      <c r="G56" s="143"/>
      <c r="H56" s="143"/>
      <c r="I56" s="144"/>
    </row>
    <row r="57" thickBot="1">
      <c r="A57" s="30"/>
      <c r="B57" s="32"/>
      <c r="C57" s="145"/>
      <c r="D57" s="32"/>
      <c r="E57" s="32"/>
      <c r="F57" s="146"/>
      <c r="G57" s="19"/>
      <c r="H57" s="19"/>
      <c r="I57" s="19"/>
    </row>
    <row r="58" thickBot="1">
      <c r="A58" s="147" t="s">
        <v>87</v>
      </c>
      <c r="B58" s="148"/>
      <c r="C58" s="148"/>
      <c r="D58" s="148"/>
      <c r="E58" s="148"/>
      <c r="F58" s="149"/>
      <c r="G58" s="150" t="s">
        <v>88</v>
      </c>
      <c r="H58" s="151"/>
      <c r="I58" s="152"/>
    </row>
    <row r="59"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17"/>
      <c r="B62" s="17"/>
      <c r="C62" s="79"/>
      <c r="D62" s="17"/>
      <c r="E62" s="17"/>
      <c r="F62" s="153"/>
      <c r="G62" s="19"/>
      <c r="H62" s="19"/>
      <c r="I62" s="19"/>
    </row>
    <row r="63">
      <c r="A63" s="17"/>
      <c r="B63" s="17"/>
      <c r="C63" s="79"/>
      <c r="D63" s="17"/>
      <c r="E63" s="17"/>
      <c r="F63" s="153"/>
      <c r="G63" s="19"/>
      <c r="H63" s="19"/>
      <c r="I63" s="19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  <row r="76">
      <c r="A76" s="21"/>
      <c r="B76" s="21"/>
      <c r="C76" s="154"/>
      <c r="D76" s="21"/>
      <c r="E76" s="21"/>
      <c r="F76" s="21"/>
      <c r="G76" s="21"/>
      <c r="H76" s="155"/>
      <c r="I76" s="155"/>
    </row>
    <row r="77">
      <c r="A77" s="21"/>
      <c r="B77" s="21"/>
      <c r="C77" s="154"/>
      <c r="D77" s="21"/>
      <c r="E77" s="21"/>
      <c r="F77" s="21"/>
      <c r="G77" s="21"/>
      <c r="H77" s="155"/>
      <c r="I77" s="155"/>
    </row>
  </sheetData>
  <mergeCells count="14">
    <mergeCell ref="A58:F58"/>
    <mergeCell ref="A35:F35"/>
    <mergeCell ref="G58:I58"/>
    <mergeCell ref="A20:F20"/>
    <mergeCell ref="A44:F44"/>
    <mergeCell ref="A25:F25"/>
    <mergeCell ref="A30:F30"/>
    <mergeCell ref="A39:F39"/>
    <mergeCell ref="A1:G1"/>
    <mergeCell ref="A3:I3"/>
    <mergeCell ref="A12:B12"/>
    <mergeCell ref="G12:I12"/>
    <mergeCell ref="A45:F45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112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113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16</v>
      </c>
      <c r="C9" s="17"/>
      <c r="D9" s="23"/>
      <c r="E9" s="28"/>
      <c r="F9" s="17" t="s">
        <v>26</v>
      </c>
      <c r="G9" s="17" t="s">
        <v>114</v>
      </c>
      <c r="H9" s="19"/>
      <c r="I9" s="20"/>
    </row>
    <row r="10">
      <c r="A10" s="16" t="s">
        <v>28</v>
      </c>
      <c r="B10" s="29">
        <v>24</v>
      </c>
      <c r="C10" s="17"/>
      <c r="D10" s="17"/>
      <c r="E10" s="22"/>
      <c r="F10" s="16" t="s">
        <v>29</v>
      </c>
      <c r="G10" s="17" t="s">
        <v>115</v>
      </c>
      <c r="H10" s="19"/>
      <c r="I10" s="20"/>
    </row>
    <row r="11">
      <c r="A11" s="30" t="s">
        <v>31</v>
      </c>
      <c r="B11" s="31"/>
      <c r="C11" s="32" t="s">
        <v>32</v>
      </c>
      <c r="D11" s="33"/>
      <c r="E11" s="34" t="s">
        <v>33</v>
      </c>
      <c r="F11" s="35" t="s">
        <v>34</v>
      </c>
      <c r="G11" s="36"/>
      <c r="H11" s="37">
        <v>30.5</v>
      </c>
      <c r="I11" s="38" t="s">
        <v>35</v>
      </c>
    </row>
    <row r="12">
      <c r="A12" s="39" t="s">
        <v>36</v>
      </c>
      <c r="B12" s="40"/>
      <c r="C12" s="41" t="s">
        <v>37</v>
      </c>
      <c r="D12" s="42" t="s">
        <v>38</v>
      </c>
      <c r="E12" s="43" t="s">
        <v>39</v>
      </c>
      <c r="F12" s="42" t="s">
        <v>40</v>
      </c>
      <c r="G12" s="44" t="s">
        <v>41</v>
      </c>
      <c r="H12" s="45"/>
      <c r="I12" s="46"/>
    </row>
    <row r="13">
      <c r="A13" s="47"/>
      <c r="B13" s="48"/>
      <c r="C13" s="41" t="s">
        <v>42</v>
      </c>
      <c r="D13" s="42" t="s">
        <v>43</v>
      </c>
      <c r="E13" s="43"/>
      <c r="F13" s="42" t="s">
        <v>44</v>
      </c>
      <c r="G13" s="49" t="s">
        <v>45</v>
      </c>
      <c r="H13" s="46" t="s">
        <v>46</v>
      </c>
      <c r="I13" s="50" t="s">
        <v>47</v>
      </c>
    </row>
    <row r="14">
      <c r="A14" s="51" t="s">
        <v>48</v>
      </c>
      <c r="B14" s="52"/>
      <c r="C14" s="53"/>
      <c r="D14" s="54"/>
      <c r="E14" s="55"/>
      <c r="F14" s="54"/>
      <c r="G14" s="56"/>
      <c r="H14" s="55"/>
      <c r="I14" s="57" t="str">
        <f>IF(G14="","",G14/$G$49)</f>
        <v/>
      </c>
    </row>
    <row r="15">
      <c r="A15" s="58" t="s">
        <v>93</v>
      </c>
      <c r="B15" s="59"/>
      <c r="C15" s="53"/>
      <c r="D15" s="54"/>
      <c r="E15" s="55"/>
      <c r="F15" s="54"/>
      <c r="G15" s="56"/>
      <c r="H15" s="55"/>
      <c r="I15" s="57" t="str">
        <f>IF(G15="","",G15/$G$49)</f>
        <v/>
      </c>
    </row>
    <row r="16">
      <c r="A16" s="58" t="s">
        <v>116</v>
      </c>
      <c r="B16" s="59" t="s">
        <v>103</v>
      </c>
      <c r="C16" s="53">
        <v>2.4900000000000002</v>
      </c>
      <c r="D16" s="54">
        <v>70</v>
      </c>
      <c r="E16" s="55">
        <f>C16/1000*$B$10/D16%</f>
        <v>0.08537142857142857</v>
      </c>
      <c r="F16" s="54">
        <v>90</v>
      </c>
      <c r="G16" s="56">
        <f>F16*E16</f>
        <v>7.6834285714285713</v>
      </c>
      <c r="H16" s="55">
        <f>G16/$H$11</f>
        <v>0.25191569086651056</v>
      </c>
      <c r="I16" s="57">
        <f ca="1">IF(G16="","",G16/$G$49)</f>
        <v>0.042613166756620267</v>
      </c>
    </row>
    <row r="17">
      <c r="A17" s="58" t="s">
        <v>96</v>
      </c>
      <c r="B17" s="59" t="s">
        <v>50</v>
      </c>
      <c r="C17" s="53">
        <v>38.345999999999997</v>
      </c>
      <c r="D17" s="54">
        <v>98</v>
      </c>
      <c r="E17" s="55">
        <f>C17/1000*$B$10/D17%</f>
        <v>0.9390857142857143</v>
      </c>
      <c r="F17" s="54">
        <v>16.774999999999999</v>
      </c>
      <c r="G17" s="56">
        <f>F17*E17</f>
        <v>15.753162857142856</v>
      </c>
      <c r="H17" s="55">
        <f>G17/$H$11</f>
        <v>0.51649714285714277</v>
      </c>
      <c r="I17" s="57">
        <f ca="1">IF(G17="","",G17/$G$49)</f>
        <v>0.087368828841837262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IF(G18="","",G18/$G$49)</f>
        <v/>
      </c>
    </row>
    <row r="19" thickTop="1" thickBot="1">
      <c r="A19" s="65" t="s">
        <v>52</v>
      </c>
      <c r="B19" s="66"/>
      <c r="C19" s="66"/>
      <c r="D19" s="66"/>
      <c r="E19" s="66"/>
      <c r="F19" s="67"/>
      <c r="G19" s="68">
        <f>SUM(G15:G17)</f>
        <v>23.436591428571425</v>
      </c>
      <c r="H19" s="69">
        <f>SUM(H15:H17)</f>
        <v>0.76841283372365332</v>
      </c>
      <c r="I19" s="70">
        <f ca="1">G19/$G$49</f>
        <v>0.12998199559845752</v>
      </c>
    </row>
    <row r="20" thickTop="1">
      <c r="A20" s="35" t="s">
        <v>53</v>
      </c>
      <c r="B20" s="71"/>
      <c r="C20" s="72"/>
      <c r="D20" s="73"/>
      <c r="E20" s="74"/>
      <c r="F20" s="73"/>
      <c r="G20" s="75"/>
      <c r="H20" s="76"/>
      <c r="I20" s="57" t="str">
        <f>IF(G20="","",G20/$G$49)</f>
        <v/>
      </c>
    </row>
    <row r="21">
      <c r="A21" s="58" t="s">
        <v>54</v>
      </c>
      <c r="B21" s="59"/>
      <c r="C21" s="53"/>
      <c r="D21" s="54"/>
      <c r="E21" s="55"/>
      <c r="F21" s="54"/>
      <c r="G21" s="56">
        <f>4.19</f>
        <v>4.1900000000000004</v>
      </c>
      <c r="H21" s="55">
        <f>G21/$H$11</f>
        <v>0.13737704918032789</v>
      </c>
      <c r="I21" s="57">
        <f ca="1">IF(G21="","",G21/$G$49)</f>
        <v>0.023238215472476433</v>
      </c>
    </row>
    <row r="22">
      <c r="A22" s="58" t="s">
        <v>55</v>
      </c>
      <c r="B22" s="59"/>
      <c r="C22" s="53"/>
      <c r="D22" s="54"/>
      <c r="E22" s="55"/>
      <c r="F22" s="54"/>
      <c r="G22" s="56">
        <f>4.242</f>
        <v>4.242</v>
      </c>
      <c r="H22" s="55">
        <f>G22/$H$11</f>
        <v>0.13908196721311475</v>
      </c>
      <c r="I22" s="57">
        <f ca="1">IF(G22="","",G22/$G$49)</f>
        <v>0.023526613373328169</v>
      </c>
    </row>
    <row r="23" thickBot="1">
      <c r="A23" s="60"/>
      <c r="B23" s="61"/>
      <c r="C23" s="53"/>
      <c r="D23" s="62"/>
      <c r="E23" s="53"/>
      <c r="F23" s="55"/>
      <c r="G23" s="63"/>
      <c r="H23" s="64"/>
      <c r="I23" s="57" t="str">
        <f>IF(G23="","",G23/$G$49)</f>
        <v/>
      </c>
    </row>
    <row r="24" thickTop="1" thickBot="1">
      <c r="A24" s="65" t="s">
        <v>56</v>
      </c>
      <c r="B24" s="66"/>
      <c r="C24" s="66"/>
      <c r="D24" s="66"/>
      <c r="E24" s="66"/>
      <c r="F24" s="67"/>
      <c r="G24" s="68">
        <f>SUM(G20:G22)</f>
        <v>8.4320000000000004</v>
      </c>
      <c r="H24" s="69">
        <f>SUM(H20:H22)</f>
        <v>0.27645901639344261</v>
      </c>
      <c r="I24" s="70">
        <f ca="1">G24/$G$49</f>
        <v>0.046764828845804601</v>
      </c>
    </row>
    <row r="25" thickTop="1">
      <c r="A25" s="77" t="s">
        <v>57</v>
      </c>
      <c r="B25" s="78"/>
      <c r="C25" s="79"/>
      <c r="D25" s="17"/>
      <c r="E25" s="80"/>
      <c r="F25" s="81"/>
      <c r="G25" s="82"/>
      <c r="H25" s="83"/>
      <c r="I25" s="84" t="str">
        <f>IF(G25="","",G25/$G$49)</f>
        <v/>
      </c>
    </row>
    <row r="26" thickTop="1">
      <c r="A26" s="85" t="s">
        <v>58</v>
      </c>
      <c r="B26" s="86" t="s">
        <v>59</v>
      </c>
      <c r="C26" s="79"/>
      <c r="D26" s="17"/>
      <c r="E26" s="80">
        <v>24</v>
      </c>
      <c r="F26" s="81">
        <v>1.9363999999999999</v>
      </c>
      <c r="G26" s="87">
        <f>E26 * F26</f>
        <v>46.473599999999998</v>
      </c>
      <c r="H26" s="88">
        <f>G26/$H$11</f>
        <v>1.5237245901639342</v>
      </c>
      <c r="I26" s="89">
        <f ca="1">IF(G26="","",G26/$G$49)</f>
        <v>0.2577478593273701</v>
      </c>
    </row>
    <row r="27" thickTop="1">
      <c r="A27" s="85" t="s">
        <v>60</v>
      </c>
      <c r="B27" s="86" t="s">
        <v>61</v>
      </c>
      <c r="C27" s="79"/>
      <c r="D27" s="17"/>
      <c r="E27" s="80">
        <v>24</v>
      </c>
      <c r="F27" s="81">
        <v>0.33100000000000002</v>
      </c>
      <c r="G27" s="87">
        <f>E27 * F27</f>
        <v>7.9440000000000008</v>
      </c>
      <c r="H27" s="88">
        <f>G27/$H$11</f>
        <v>0.26045901639344266</v>
      </c>
      <c r="I27" s="89">
        <f ca="1">IF(G27="","",G27/$G$49)</f>
        <v>0.044058325468580621</v>
      </c>
    </row>
    <row r="28" thickBot="1">
      <c r="A28" s="90"/>
      <c r="B28" s="91"/>
      <c r="C28" s="92"/>
      <c r="D28" s="93"/>
      <c r="E28" s="80"/>
      <c r="F28" s="94"/>
      <c r="G28" s="95"/>
      <c r="H28" s="96"/>
      <c r="I28" s="97" t="str">
        <f>IF(G28="","",G28/$G$49)</f>
        <v/>
      </c>
    </row>
    <row r="29" thickTop="1" thickBot="1">
      <c r="A29" s="98" t="s">
        <v>62</v>
      </c>
      <c r="B29" s="99"/>
      <c r="C29" s="99"/>
      <c r="D29" s="99"/>
      <c r="E29" s="99"/>
      <c r="F29" s="100"/>
      <c r="G29" s="68">
        <f>SUM(G25:G27)</f>
        <v>54.4176</v>
      </c>
      <c r="H29" s="69">
        <f>SUM(H25:H27)</f>
        <v>1.7841836065573768</v>
      </c>
      <c r="I29" s="70">
        <f ca="1">G29/$G$49</f>
        <v>0.30180618479595073</v>
      </c>
    </row>
    <row r="30" thickTop="1">
      <c r="A30" s="77" t="s">
        <v>63</v>
      </c>
      <c r="B30" s="78"/>
      <c r="C30" s="79"/>
      <c r="D30" s="17"/>
      <c r="E30" s="80"/>
      <c r="F30" s="81"/>
      <c r="G30" s="82"/>
      <c r="H30" s="83"/>
      <c r="I30" s="84" t="str">
        <f>IF(G30="","",G30/$G$49)</f>
        <v/>
      </c>
    </row>
    <row r="31" thickTop="1">
      <c r="A31" s="85" t="s">
        <v>64</v>
      </c>
      <c r="B31" s="86" t="s">
        <v>65</v>
      </c>
      <c r="C31" s="79"/>
      <c r="D31" s="17"/>
      <c r="E31" s="80">
        <v>2</v>
      </c>
      <c r="F31" s="81">
        <v>11.638999999999999</v>
      </c>
      <c r="G31" s="87">
        <f>E31 * F31</f>
        <v>23.277999999999999</v>
      </c>
      <c r="H31" s="88">
        <f>G31/$H$11</f>
        <v>0.76321311475409837</v>
      </c>
      <c r="I31" s="89">
        <f ca="1">IF(G31="","",G31/$G$49)</f>
        <v>0.12910242953897527</v>
      </c>
    </row>
    <row r="32" thickTop="1">
      <c r="A32" s="85" t="s">
        <v>66</v>
      </c>
      <c r="B32" s="86" t="s">
        <v>67</v>
      </c>
      <c r="C32" s="79"/>
      <c r="D32" s="17"/>
      <c r="E32" s="80">
        <v>1</v>
      </c>
      <c r="F32" s="81">
        <v>5.5620000000000003</v>
      </c>
      <c r="G32" s="87">
        <f>E32 * F32</f>
        <v>5.5620000000000003</v>
      </c>
      <c r="H32" s="88">
        <f>G32/$H$11</f>
        <v>0.18236065573770494</v>
      </c>
      <c r="I32" s="89">
        <f ca="1">IF(G32="","",G32/$G$49)</f>
        <v>0.030847483164179932</v>
      </c>
    </row>
    <row r="33" thickBot="1">
      <c r="A33" s="90"/>
      <c r="B33" s="91"/>
      <c r="C33" s="92"/>
      <c r="D33" s="93"/>
      <c r="E33" s="80"/>
      <c r="F33" s="94"/>
      <c r="G33" s="95"/>
      <c r="H33" s="96"/>
      <c r="I33" s="97" t="str">
        <f>IF(G33="","",G33/$G$49)</f>
        <v/>
      </c>
    </row>
    <row r="34" thickTop="1" thickBot="1">
      <c r="A34" s="98" t="s">
        <v>68</v>
      </c>
      <c r="B34" s="99"/>
      <c r="C34" s="99"/>
      <c r="D34" s="99"/>
      <c r="E34" s="99"/>
      <c r="F34" s="100"/>
      <c r="G34" s="68">
        <f>SUM(G30:G32)</f>
        <v>28.84</v>
      </c>
      <c r="H34" s="69">
        <f>SUM(H30:H32)</f>
        <v>0.94557377049180324</v>
      </c>
      <c r="I34" s="70">
        <f ca="1">G34/$G$49</f>
        <v>0.1599499127031552</v>
      </c>
    </row>
    <row r="35" thickTop="1">
      <c r="A35" s="101" t="s">
        <v>69</v>
      </c>
      <c r="B35" s="102"/>
      <c r="C35" s="103"/>
      <c r="D35" s="12"/>
      <c r="E35" s="12"/>
      <c r="F35" s="15"/>
      <c r="G35" s="104"/>
      <c r="H35" s="105"/>
      <c r="I35" s="84" t="str">
        <f>IF(G35="","",G35/$G$49)</f>
        <v/>
      </c>
    </row>
    <row r="36" thickTop="1">
      <c r="A36" s="85" t="s">
        <v>70</v>
      </c>
      <c r="B36" s="86"/>
      <c r="C36" s="79"/>
      <c r="D36" s="17"/>
      <c r="E36" s="80"/>
      <c r="F36" s="81"/>
      <c r="G36" s="106">
        <f>55.22</f>
        <v>55.219999999999999</v>
      </c>
      <c r="H36" s="88">
        <f>G36/$H$11</f>
        <v>1.8104918032786885</v>
      </c>
      <c r="I36" s="89">
        <f ca="1">IF(G36="","",G36/$G$49)</f>
        <v>0.30625638625063212</v>
      </c>
    </row>
    <row r="37" thickBot="1">
      <c r="A37" s="16"/>
      <c r="B37" s="17"/>
      <c r="C37" s="79"/>
      <c r="D37" s="17"/>
      <c r="E37" s="17"/>
      <c r="F37" s="20"/>
      <c r="G37" s="107"/>
      <c r="H37" s="96"/>
      <c r="I37" s="97" t="str">
        <f>IF(G37="","",G37/$G$49)</f>
        <v/>
      </c>
    </row>
    <row r="38" thickTop="1" thickBot="1">
      <c r="A38" s="98" t="s">
        <v>71</v>
      </c>
      <c r="B38" s="99"/>
      <c r="C38" s="99"/>
      <c r="D38" s="99"/>
      <c r="E38" s="99"/>
      <c r="F38" s="100"/>
      <c r="G38" s="68">
        <f>SUM(G35:G36)</f>
        <v>55.219999999999999</v>
      </c>
      <c r="H38" s="69">
        <f>SUM(H35:H36)</f>
        <v>1.8104918032786885</v>
      </c>
      <c r="I38" s="70">
        <f ca="1">G38/$G$49</f>
        <v>0.30625638625063212</v>
      </c>
    </row>
    <row r="39" thickTop="1">
      <c r="A39" s="101" t="s">
        <v>72</v>
      </c>
      <c r="B39" s="102"/>
      <c r="C39" s="103"/>
      <c r="D39" s="12"/>
      <c r="E39" s="12"/>
      <c r="F39" s="15"/>
      <c r="G39" s="104"/>
      <c r="H39" s="105"/>
      <c r="I39" s="57" t="str">
        <f>IF(G39="","",G39/$G$49)</f>
        <v/>
      </c>
    </row>
    <row r="40" thickTop="1">
      <c r="A40" s="85" t="s">
        <v>73</v>
      </c>
      <c r="B40" s="86"/>
      <c r="C40" s="79">
        <v>3.3399999999999999</v>
      </c>
      <c r="D40" s="17"/>
      <c r="E40" s="80"/>
      <c r="F40" s="81">
        <v>1</v>
      </c>
      <c r="G40" s="82">
        <f> F40 * C40</f>
        <v>3.3399999999999999</v>
      </c>
      <c r="H40" s="83">
        <f>G40/$H$11</f>
        <v>0.10950819672131147</v>
      </c>
      <c r="I40" s="84">
        <f ca="1">IF(G40="","",G40/$G$49)</f>
        <v>0.018524019016246129</v>
      </c>
    </row>
    <row r="41" thickTop="1">
      <c r="A41" s="85" t="s">
        <v>74</v>
      </c>
      <c r="B41" s="86"/>
      <c r="C41" s="79">
        <v>1</v>
      </c>
      <c r="D41" s="17"/>
      <c r="E41" s="80"/>
      <c r="F41" s="81">
        <v>1</v>
      </c>
      <c r="G41" s="82">
        <f> F41 * C41</f>
        <v>1</v>
      </c>
      <c r="H41" s="83">
        <f>G41/$H$11</f>
        <v>0.032786885245901641</v>
      </c>
      <c r="I41" s="84">
        <f ca="1">IF(G41="","",G41/$G$49)</f>
        <v>0.005546113477918003</v>
      </c>
    </row>
    <row r="42" thickBot="1">
      <c r="A42" s="16"/>
      <c r="B42" s="17"/>
      <c r="C42" s="79"/>
      <c r="D42" s="17"/>
      <c r="E42" s="17"/>
      <c r="F42" s="108"/>
      <c r="G42" s="109"/>
      <c r="H42" s="64"/>
      <c r="I42" s="57" t="str">
        <f>IF(G42="","",G42/$G$49)</f>
        <v/>
      </c>
    </row>
    <row r="43" thickTop="1" thickBot="1">
      <c r="A43" s="98" t="s">
        <v>75</v>
      </c>
      <c r="B43" s="99"/>
      <c r="C43" s="99"/>
      <c r="D43" s="99"/>
      <c r="E43" s="99"/>
      <c r="F43" s="100"/>
      <c r="G43" s="68">
        <f> SUM(G39:G41)</f>
        <v>4.3399999999999999</v>
      </c>
      <c r="H43" s="69">
        <f>SUM(H39:H41)</f>
        <v>0.14229508196721311</v>
      </c>
      <c r="I43" s="70">
        <f ca="1" t="shared" ref="I43:I49" si="8">G43/$G$49</f>
        <v>0.024070132494164131</v>
      </c>
    </row>
    <row r="44" thickTop="1">
      <c r="A44" s="110" t="s">
        <v>76</v>
      </c>
      <c r="B44" s="111"/>
      <c r="C44" s="111"/>
      <c r="D44" s="111"/>
      <c r="E44" s="111"/>
      <c r="F44" s="112"/>
      <c r="G44" s="113">
        <f>SUM(G19,G24,G29,G34,G38,G43)</f>
        <v>174.68619142857145</v>
      </c>
      <c r="H44" s="114">
        <f>SUM(H19,H24,H29,H34,H38,H43)</f>
        <v>5.7274161124121781</v>
      </c>
      <c r="I44" s="115">
        <f ca="1" t="shared" si="8"/>
        <v>0.96882944068816434</v>
      </c>
    </row>
    <row r="45" ht="21.75" customHeight="1">
      <c r="A45" s="116" t="s">
        <v>77</v>
      </c>
      <c r="B45" s="117" t="s">
        <v>78</v>
      </c>
      <c r="C45" s="118" t="s">
        <v>79</v>
      </c>
      <c r="D45" s="119"/>
      <c r="E45" s="119"/>
      <c r="F45" s="120"/>
      <c r="G45" s="63">
        <f>SUM(G19,G24)*B45</f>
        <v>0.6373718285714286</v>
      </c>
      <c r="H45" s="64">
        <f>G45/$H$11</f>
        <v>0.02089743700234192</v>
      </c>
      <c r="I45" s="57">
        <f ca="1" t="shared" si="8"/>
        <v>0.0035349364888852429</v>
      </c>
    </row>
    <row r="46" ht="21.75" customHeight="1">
      <c r="A46" s="116" t="s">
        <v>77</v>
      </c>
      <c r="B46" s="117" t="s">
        <v>78</v>
      </c>
      <c r="C46" s="118" t="s">
        <v>80</v>
      </c>
      <c r="D46" s="119"/>
      <c r="E46" s="119"/>
      <c r="F46" s="120"/>
      <c r="G46" s="63">
        <f>SUM(G29)*B46</f>
        <v>1.088352</v>
      </c>
      <c r="H46" s="64">
        <f t="shared" ref="H46:H47" si="9">G46/$H$11</f>
        <v>0.035683672131147544</v>
      </c>
      <c r="I46" s="57">
        <f ca="1" t="shared" si="8"/>
        <v>0.0060361236959190143</v>
      </c>
    </row>
    <row r="47" ht="21.75" customHeight="1">
      <c r="A47" s="116" t="s">
        <v>77</v>
      </c>
      <c r="B47" s="117" t="s">
        <v>81</v>
      </c>
      <c r="C47" s="118" t="s">
        <v>82</v>
      </c>
      <c r="D47" s="119"/>
      <c r="E47" s="119"/>
      <c r="F47" s="120"/>
      <c r="G47" s="63">
        <f>SUM(G34)*B47</f>
        <v>0.28839999999999999</v>
      </c>
      <c r="H47" s="64">
        <f t="shared" si="9"/>
        <v>0.0094557377049180324</v>
      </c>
      <c r="I47" s="57">
        <f ca="1" t="shared" si="8"/>
        <v>0.0015994991270315518</v>
      </c>
    </row>
    <row r="48" ht="21.75" customHeight="1">
      <c r="A48" s="121" t="s">
        <v>83</v>
      </c>
      <c r="B48" s="122">
        <f>2%</f>
        <v>0.02</v>
      </c>
      <c r="C48" s="123"/>
      <c r="D48" s="124"/>
      <c r="E48" s="124"/>
      <c r="F48" s="125"/>
      <c r="G48" s="63">
        <f ca="1">G49*B48</f>
        <v>3.6061288827988336</v>
      </c>
      <c r="H48" s="64">
        <f ca="1">G48/$H$11</f>
        <v>0.11823373386225684</v>
      </c>
      <c r="I48" s="57">
        <f ca="1" t="shared" si="8"/>
        <v>0.02</v>
      </c>
    </row>
    <row r="49" ht="21.75" customHeight="1">
      <c r="A49" s="126" t="s">
        <v>84</v>
      </c>
      <c r="B49" s="127"/>
      <c r="C49" s="128"/>
      <c r="D49" s="127"/>
      <c r="E49" s="127"/>
      <c r="F49" s="129"/>
      <c r="G49" s="130">
        <f ca="1">SUM(G44:G48)</f>
        <v>180.30644413994168</v>
      </c>
      <c r="H49" s="131">
        <f ca="1">SUM(H44:H48)</f>
        <v>5.9116866931128422</v>
      </c>
      <c r="I49" s="132">
        <f ca="1" t="shared" si="8"/>
        <v>1</v>
      </c>
    </row>
    <row r="50" ht="21.75" customHeight="1">
      <c r="A50" s="116" t="s">
        <v>85</v>
      </c>
      <c r="B50" s="133" t="s">
        <v>86</v>
      </c>
      <c r="C50" s="118"/>
      <c r="D50" s="119"/>
      <c r="E50" s="119"/>
      <c r="F50" s="134"/>
      <c r="G50" s="135"/>
      <c r="H50" s="135"/>
      <c r="I50" s="136"/>
    </row>
    <row r="51" ht="21.75" customHeight="1">
      <c r="A51" s="116"/>
      <c r="B51" s="137"/>
      <c r="C51" s="118"/>
      <c r="D51" s="119"/>
      <c r="E51" s="119"/>
      <c r="F51" s="134"/>
      <c r="G51" s="138"/>
      <c r="H51" s="138"/>
      <c r="I51" s="139"/>
    </row>
    <row r="52" ht="21.75" customHeight="1">
      <c r="A52" s="116"/>
      <c r="B52" s="119"/>
      <c r="C52" s="118"/>
      <c r="D52" s="119"/>
      <c r="E52" s="119"/>
      <c r="F52" s="134"/>
      <c r="G52" s="140"/>
      <c r="H52" s="140"/>
      <c r="I52" s="139"/>
    </row>
    <row r="53">
      <c r="A53" s="116"/>
      <c r="B53" s="119"/>
      <c r="C53" s="118"/>
      <c r="D53" s="119"/>
      <c r="E53" s="119"/>
      <c r="F53" s="134"/>
      <c r="G53" s="140"/>
      <c r="H53" s="140"/>
      <c r="I53" s="139"/>
    </row>
    <row r="54">
      <c r="A54" s="116"/>
      <c r="B54" s="119"/>
      <c r="C54" s="118"/>
      <c r="D54" s="119"/>
      <c r="E54" s="119"/>
      <c r="F54" s="141"/>
      <c r="G54" s="140"/>
      <c r="H54" s="140"/>
      <c r="I54" s="139"/>
    </row>
    <row r="55">
      <c r="A55" s="11"/>
      <c r="B55" s="12"/>
      <c r="C55" s="103"/>
      <c r="D55" s="12"/>
      <c r="E55" s="12"/>
      <c r="F55" s="142"/>
      <c r="G55" s="143"/>
      <c r="H55" s="143"/>
      <c r="I55" s="144"/>
    </row>
    <row r="56" thickBot="1">
      <c r="A56" s="30"/>
      <c r="B56" s="32"/>
      <c r="C56" s="145"/>
      <c r="D56" s="32"/>
      <c r="E56" s="32"/>
      <c r="F56" s="146"/>
      <c r="G56" s="19"/>
      <c r="H56" s="19"/>
      <c r="I56" s="19"/>
    </row>
    <row r="57" thickBot="1">
      <c r="A57" s="147" t="s">
        <v>87</v>
      </c>
      <c r="B57" s="148"/>
      <c r="C57" s="148"/>
      <c r="D57" s="148"/>
      <c r="E57" s="148"/>
      <c r="F57" s="149"/>
      <c r="G57" s="150" t="s">
        <v>88</v>
      </c>
      <c r="H57" s="151"/>
      <c r="I57" s="152"/>
    </row>
    <row r="58"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17"/>
      <c r="B62" s="17"/>
      <c r="C62" s="79"/>
      <c r="D62" s="17"/>
      <c r="E62" s="17"/>
      <c r="F62" s="153"/>
      <c r="G62" s="19"/>
      <c r="H62" s="19"/>
      <c r="I62" s="19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  <row r="76">
      <c r="A76" s="21"/>
      <c r="B76" s="21"/>
      <c r="C76" s="154"/>
      <c r="D76" s="21"/>
      <c r="E76" s="21"/>
      <c r="F76" s="21"/>
      <c r="G76" s="21"/>
      <c r="H76" s="155"/>
      <c r="I76" s="155"/>
    </row>
  </sheetData>
  <mergeCells count="14">
    <mergeCell ref="A57:F57"/>
    <mergeCell ref="A34:F34"/>
    <mergeCell ref="G57:I57"/>
    <mergeCell ref="A19:F19"/>
    <mergeCell ref="A43:F43"/>
    <mergeCell ref="A24:F24"/>
    <mergeCell ref="A29:F29"/>
    <mergeCell ref="A38:F38"/>
    <mergeCell ref="A1:G1"/>
    <mergeCell ref="A3:I3"/>
    <mergeCell ref="A12:B12"/>
    <mergeCell ref="G12:I12"/>
    <mergeCell ref="A44:F44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tabSelected="1"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117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118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16</v>
      </c>
      <c r="C9" s="17"/>
      <c r="D9" s="23"/>
      <c r="E9" s="28"/>
      <c r="F9" s="17" t="s">
        <v>26</v>
      </c>
      <c r="G9" s="17" t="s">
        <v>119</v>
      </c>
      <c r="H9" s="19"/>
      <c r="I9" s="20"/>
    </row>
    <row r="10">
      <c r="A10" s="16" t="s">
        <v>28</v>
      </c>
      <c r="B10" s="29">
        <v>24</v>
      </c>
      <c r="C10" s="17"/>
      <c r="D10" s="17"/>
      <c r="E10" s="22"/>
      <c r="F10" s="16" t="s">
        <v>29</v>
      </c>
      <c r="G10" s="17" t="s">
        <v>120</v>
      </c>
      <c r="H10" s="19"/>
      <c r="I10" s="20"/>
    </row>
    <row r="11">
      <c r="A11" s="30" t="s">
        <v>31</v>
      </c>
      <c r="B11" s="31"/>
      <c r="C11" s="32" t="s">
        <v>32</v>
      </c>
      <c r="D11" s="33"/>
      <c r="E11" s="34" t="s">
        <v>33</v>
      </c>
      <c r="F11" s="35" t="s">
        <v>34</v>
      </c>
      <c r="G11" s="36"/>
      <c r="H11" s="37">
        <v>30.5</v>
      </c>
      <c r="I11" s="38" t="s">
        <v>35</v>
      </c>
    </row>
    <row r="12">
      <c r="A12" s="39" t="s">
        <v>36</v>
      </c>
      <c r="B12" s="40"/>
      <c r="C12" s="41" t="s">
        <v>37</v>
      </c>
      <c r="D12" s="42" t="s">
        <v>38</v>
      </c>
      <c r="E12" s="43" t="s">
        <v>39</v>
      </c>
      <c r="F12" s="42" t="s">
        <v>40</v>
      </c>
      <c r="G12" s="44" t="s">
        <v>41</v>
      </c>
      <c r="H12" s="45"/>
      <c r="I12" s="46"/>
    </row>
    <row r="13">
      <c r="A13" s="47"/>
      <c r="B13" s="48"/>
      <c r="C13" s="41" t="s">
        <v>42</v>
      </c>
      <c r="D13" s="42" t="s">
        <v>43</v>
      </c>
      <c r="E13" s="43"/>
      <c r="F13" s="42" t="s">
        <v>44</v>
      </c>
      <c r="G13" s="49" t="s">
        <v>45</v>
      </c>
      <c r="H13" s="46" t="s">
        <v>46</v>
      </c>
      <c r="I13" s="50" t="s">
        <v>47</v>
      </c>
    </row>
    <row r="14">
      <c r="A14" s="51" t="s">
        <v>48</v>
      </c>
      <c r="B14" s="52"/>
      <c r="C14" s="53"/>
      <c r="D14" s="54"/>
      <c r="E14" s="55"/>
      <c r="F14" s="54"/>
      <c r="G14" s="56"/>
      <c r="H14" s="55"/>
      <c r="I14" s="57" t="str">
        <f>IF(G14="","",G14/$G$49)</f>
        <v/>
      </c>
    </row>
    <row r="15">
      <c r="A15" s="58" t="s">
        <v>102</v>
      </c>
      <c r="B15" s="59" t="s">
        <v>103</v>
      </c>
      <c r="C15" s="53">
        <v>14.109999999999999</v>
      </c>
      <c r="D15" s="54">
        <v>70</v>
      </c>
      <c r="E15" s="55">
        <f>C15/1000*$B$10/D15%</f>
        <v>0.48377142857142852</v>
      </c>
      <c r="F15" s="54">
        <v>90</v>
      </c>
      <c r="G15" s="56">
        <f>F15*E15</f>
        <v>43.539428571428566</v>
      </c>
      <c r="H15" s="55">
        <f>G15/$H$11</f>
        <v>1.4275222482435594</v>
      </c>
      <c r="I15" s="57">
        <f ca="1">IF(G15="","",G15/$G$49)</f>
        <v>0.19468380852586553</v>
      </c>
    </row>
    <row r="16">
      <c r="A16" s="58" t="s">
        <v>104</v>
      </c>
      <c r="B16" s="59" t="s">
        <v>105</v>
      </c>
      <c r="C16" s="53">
        <v>6.6399999999999997</v>
      </c>
      <c r="D16" s="54">
        <v>60</v>
      </c>
      <c r="E16" s="55">
        <f>C16/1000*$B$10/D16%</f>
        <v>0.2656</v>
      </c>
      <c r="F16" s="54">
        <v>22.66</v>
      </c>
      <c r="G16" s="56">
        <f>F16*E16</f>
        <v>6.0184959999999998</v>
      </c>
      <c r="H16" s="55">
        <f>G16/$H$11</f>
        <v>0.19732773770491802</v>
      </c>
      <c r="I16" s="57">
        <f ca="1">IF(G16="","",G16/$G$49)</f>
        <v>0.026911325236054724</v>
      </c>
    </row>
    <row r="17">
      <c r="A17" s="58" t="s">
        <v>121</v>
      </c>
      <c r="B17" s="59" t="s">
        <v>50</v>
      </c>
      <c r="C17" s="53">
        <v>15.853</v>
      </c>
      <c r="D17" s="54">
        <v>98</v>
      </c>
      <c r="E17" s="55">
        <f>C17/1000*$B$10/D17%</f>
        <v>0.38823673469387754</v>
      </c>
      <c r="F17" s="54">
        <v>16.774999999999999</v>
      </c>
      <c r="G17" s="56">
        <f>F17*E17</f>
        <v>6.5126712244897949</v>
      </c>
      <c r="H17" s="55">
        <f>G17/$H$11</f>
        <v>0.21353020408163262</v>
      </c>
      <c r="I17" s="57">
        <f ca="1">IF(G17="","",G17/$G$49)</f>
        <v>0.029120998581329893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IF(G18="","",G18/$G$49)</f>
        <v/>
      </c>
    </row>
    <row r="19" thickTop="1" thickBot="1">
      <c r="A19" s="65" t="s">
        <v>52</v>
      </c>
      <c r="B19" s="66"/>
      <c r="C19" s="66"/>
      <c r="D19" s="66"/>
      <c r="E19" s="66"/>
      <c r="F19" s="67"/>
      <c r="G19" s="68">
        <f>SUM(G15:G17)</f>
        <v>56.070595795918358</v>
      </c>
      <c r="H19" s="69">
        <f>SUM(H15:H17)</f>
        <v>1.8383801900301102</v>
      </c>
      <c r="I19" s="70">
        <f ca="1">G19/$G$49</f>
        <v>0.25071613234325013</v>
      </c>
    </row>
    <row r="20" thickTop="1">
      <c r="A20" s="35" t="s">
        <v>53</v>
      </c>
      <c r="B20" s="71"/>
      <c r="C20" s="72"/>
      <c r="D20" s="73"/>
      <c r="E20" s="74"/>
      <c r="F20" s="73"/>
      <c r="G20" s="75"/>
      <c r="H20" s="76"/>
      <c r="I20" s="57" t="str">
        <f>IF(G20="","",G20/$G$49)</f>
        <v/>
      </c>
    </row>
    <row r="21">
      <c r="A21" s="58" t="s">
        <v>54</v>
      </c>
      <c r="B21" s="59"/>
      <c r="C21" s="53"/>
      <c r="D21" s="54"/>
      <c r="E21" s="55"/>
      <c r="F21" s="54"/>
      <c r="G21" s="56">
        <f>7.268</f>
        <v>7.2679999999999998</v>
      </c>
      <c r="H21" s="55">
        <f>G21/$H$11</f>
        <v>0.23829508196721311</v>
      </c>
      <c r="I21" s="57">
        <f ca="1">IF(G21="","",G21/$G$49)</f>
        <v>0.032498403557241831</v>
      </c>
    </row>
    <row r="22">
      <c r="A22" s="58" t="s">
        <v>55</v>
      </c>
      <c r="B22" s="59"/>
      <c r="C22" s="53"/>
      <c r="D22" s="54"/>
      <c r="E22" s="55"/>
      <c r="F22" s="54"/>
      <c r="G22" s="56">
        <f>2.46</f>
        <v>2.46</v>
      </c>
      <c r="H22" s="55">
        <f>G22/$H$11</f>
        <v>0.080655737704918032</v>
      </c>
      <c r="I22" s="57">
        <f ca="1">IF(G22="","",G22/$G$49)</f>
        <v>0.010999734830877119</v>
      </c>
    </row>
    <row r="23" thickBot="1">
      <c r="A23" s="60"/>
      <c r="B23" s="61"/>
      <c r="C23" s="53"/>
      <c r="D23" s="62"/>
      <c r="E23" s="53"/>
      <c r="F23" s="55"/>
      <c r="G23" s="63"/>
      <c r="H23" s="64"/>
      <c r="I23" s="57" t="str">
        <f>IF(G23="","",G23/$G$49)</f>
        <v/>
      </c>
    </row>
    <row r="24" thickTop="1" thickBot="1">
      <c r="A24" s="65" t="s">
        <v>56</v>
      </c>
      <c r="B24" s="66"/>
      <c r="C24" s="66"/>
      <c r="D24" s="66"/>
      <c r="E24" s="66"/>
      <c r="F24" s="67"/>
      <c r="G24" s="68">
        <f>SUM(G20:G22)</f>
        <v>9.7279999999999998</v>
      </c>
      <c r="H24" s="69">
        <f>SUM(H20:H22)</f>
        <v>0.31895081967213113</v>
      </c>
      <c r="I24" s="70">
        <f ca="1">G24/$G$49</f>
        <v>0.043498138388118952</v>
      </c>
    </row>
    <row r="25" thickTop="1">
      <c r="A25" s="77" t="s">
        <v>57</v>
      </c>
      <c r="B25" s="78"/>
      <c r="C25" s="79"/>
      <c r="D25" s="17"/>
      <c r="E25" s="80"/>
      <c r="F25" s="81"/>
      <c r="G25" s="82"/>
      <c r="H25" s="83"/>
      <c r="I25" s="84" t="str">
        <f>IF(G25="","",G25/$G$49)</f>
        <v/>
      </c>
    </row>
    <row r="26" thickTop="1">
      <c r="A26" s="85" t="s">
        <v>58</v>
      </c>
      <c r="B26" s="86" t="s">
        <v>59</v>
      </c>
      <c r="C26" s="79"/>
      <c r="D26" s="17"/>
      <c r="E26" s="80">
        <v>24</v>
      </c>
      <c r="F26" s="81">
        <v>1.9363999999999999</v>
      </c>
      <c r="G26" s="87">
        <f>E26 * F26</f>
        <v>46.473599999999998</v>
      </c>
      <c r="H26" s="88">
        <f>G26/$H$11</f>
        <v>1.5237245901639342</v>
      </c>
      <c r="I26" s="89">
        <f ca="1">IF(G26="","",G26/$G$49)</f>
        <v>0.20780377099034589</v>
      </c>
    </row>
    <row r="27" thickTop="1">
      <c r="A27" s="85" t="s">
        <v>60</v>
      </c>
      <c r="B27" s="86" t="s">
        <v>61</v>
      </c>
      <c r="C27" s="79"/>
      <c r="D27" s="17"/>
      <c r="E27" s="80">
        <v>24</v>
      </c>
      <c r="F27" s="81">
        <v>0.33100000000000002</v>
      </c>
      <c r="G27" s="87">
        <f>E27 * F27</f>
        <v>7.9440000000000008</v>
      </c>
      <c r="H27" s="88">
        <f>G27/$H$11</f>
        <v>0.26045901639344266</v>
      </c>
      <c r="I27" s="89">
        <f ca="1">IF(G27="","",G27/$G$49)</f>
        <v>0.035521094917271484</v>
      </c>
    </row>
    <row r="28" thickBot="1">
      <c r="A28" s="90"/>
      <c r="B28" s="91"/>
      <c r="C28" s="92"/>
      <c r="D28" s="93"/>
      <c r="E28" s="80"/>
      <c r="F28" s="94"/>
      <c r="G28" s="95"/>
      <c r="H28" s="96"/>
      <c r="I28" s="97" t="str">
        <f>IF(G28="","",G28/$G$49)</f>
        <v/>
      </c>
    </row>
    <row r="29" thickTop="1" thickBot="1">
      <c r="A29" s="98" t="s">
        <v>62</v>
      </c>
      <c r="B29" s="99"/>
      <c r="C29" s="99"/>
      <c r="D29" s="99"/>
      <c r="E29" s="99"/>
      <c r="F29" s="100"/>
      <c r="G29" s="68">
        <f>SUM(G25:G27)</f>
        <v>54.4176</v>
      </c>
      <c r="H29" s="69">
        <f>SUM(H25:H27)</f>
        <v>1.7841836065573768</v>
      </c>
      <c r="I29" s="70">
        <f ca="1">G29/$G$49</f>
        <v>0.24332486590761737</v>
      </c>
    </row>
    <row r="30" thickTop="1">
      <c r="A30" s="77" t="s">
        <v>63</v>
      </c>
      <c r="B30" s="78"/>
      <c r="C30" s="79"/>
      <c r="D30" s="17"/>
      <c r="E30" s="80"/>
      <c r="F30" s="81"/>
      <c r="G30" s="82"/>
      <c r="H30" s="83"/>
      <c r="I30" s="84" t="str">
        <f>IF(G30="","",G30/$G$49)</f>
        <v/>
      </c>
    </row>
    <row r="31" thickTop="1">
      <c r="A31" s="85" t="s">
        <v>64</v>
      </c>
      <c r="B31" s="86" t="s">
        <v>65</v>
      </c>
      <c r="C31" s="79"/>
      <c r="D31" s="17"/>
      <c r="E31" s="80">
        <v>2</v>
      </c>
      <c r="F31" s="81">
        <v>11.638999999999999</v>
      </c>
      <c r="G31" s="87">
        <f>E31 * F31</f>
        <v>23.277999999999999</v>
      </c>
      <c r="H31" s="88">
        <f>G31/$H$11</f>
        <v>0.76321311475409837</v>
      </c>
      <c r="I31" s="89">
        <f ca="1">IF(G31="","",G31/$G$49)</f>
        <v>0.10408610869640551</v>
      </c>
    </row>
    <row r="32" thickTop="1">
      <c r="A32" s="85" t="s">
        <v>66</v>
      </c>
      <c r="B32" s="86" t="s">
        <v>67</v>
      </c>
      <c r="C32" s="79"/>
      <c r="D32" s="17"/>
      <c r="E32" s="80">
        <v>1</v>
      </c>
      <c r="F32" s="81">
        <v>5.5620000000000003</v>
      </c>
      <c r="G32" s="87">
        <f>E32 * F32</f>
        <v>5.5620000000000003</v>
      </c>
      <c r="H32" s="88">
        <f>G32/$H$11</f>
        <v>0.18236065573770494</v>
      </c>
      <c r="I32" s="89">
        <f ca="1">IF(G32="","",G32/$G$49)</f>
        <v>0.024870132166397781</v>
      </c>
    </row>
    <row r="33" thickBot="1">
      <c r="A33" s="90"/>
      <c r="B33" s="91"/>
      <c r="C33" s="92"/>
      <c r="D33" s="93"/>
      <c r="E33" s="80"/>
      <c r="F33" s="94"/>
      <c r="G33" s="95"/>
      <c r="H33" s="96"/>
      <c r="I33" s="97" t="str">
        <f>IF(G33="","",G33/$G$49)</f>
        <v/>
      </c>
    </row>
    <row r="34" thickTop="1" thickBot="1">
      <c r="A34" s="98" t="s">
        <v>68</v>
      </c>
      <c r="B34" s="99"/>
      <c r="C34" s="99"/>
      <c r="D34" s="99"/>
      <c r="E34" s="99"/>
      <c r="F34" s="100"/>
      <c r="G34" s="68">
        <f>SUM(G30:G32)</f>
        <v>28.84</v>
      </c>
      <c r="H34" s="69">
        <f>SUM(H30:H32)</f>
        <v>0.94557377049180324</v>
      </c>
      <c r="I34" s="70">
        <f ca="1">G34/$G$49</f>
        <v>0.1289562408628033</v>
      </c>
    </row>
    <row r="35" thickTop="1">
      <c r="A35" s="101" t="s">
        <v>69</v>
      </c>
      <c r="B35" s="102"/>
      <c r="C35" s="103"/>
      <c r="D35" s="12"/>
      <c r="E35" s="12"/>
      <c r="F35" s="15"/>
      <c r="G35" s="104"/>
      <c r="H35" s="105"/>
      <c r="I35" s="84" t="str">
        <f>IF(G35="","",G35/$G$49)</f>
        <v/>
      </c>
    </row>
    <row r="36" thickTop="1">
      <c r="A36" s="85" t="s">
        <v>70</v>
      </c>
      <c r="B36" s="86"/>
      <c r="C36" s="79"/>
      <c r="D36" s="17"/>
      <c r="E36" s="80"/>
      <c r="F36" s="81"/>
      <c r="G36" s="106">
        <f>63.08</f>
        <v>63.079999999999998</v>
      </c>
      <c r="H36" s="88">
        <f>G36/$H$11</f>
        <v>2.0681967213114754</v>
      </c>
      <c r="I36" s="89">
        <f ca="1">IF(G36="","",G36/$G$49)</f>
        <v>0.2820582411104588</v>
      </c>
    </row>
    <row r="37" thickBot="1">
      <c r="A37" s="16"/>
      <c r="B37" s="17"/>
      <c r="C37" s="79"/>
      <c r="D37" s="17"/>
      <c r="E37" s="17"/>
      <c r="F37" s="20"/>
      <c r="G37" s="107"/>
      <c r="H37" s="96"/>
      <c r="I37" s="97" t="str">
        <f>IF(G37="","",G37/$G$49)</f>
        <v/>
      </c>
    </row>
    <row r="38" thickTop="1" thickBot="1">
      <c r="A38" s="98" t="s">
        <v>71</v>
      </c>
      <c r="B38" s="99"/>
      <c r="C38" s="99"/>
      <c r="D38" s="99"/>
      <c r="E38" s="99"/>
      <c r="F38" s="100"/>
      <c r="G38" s="68">
        <f>SUM(G35:G36)</f>
        <v>63.079999999999998</v>
      </c>
      <c r="H38" s="69">
        <f>SUM(H35:H36)</f>
        <v>2.0681967213114754</v>
      </c>
      <c r="I38" s="70">
        <f ca="1">G38/$G$49</f>
        <v>0.2820582411104588</v>
      </c>
    </row>
    <row r="39" thickTop="1">
      <c r="A39" s="101" t="s">
        <v>72</v>
      </c>
      <c r="B39" s="102"/>
      <c r="C39" s="103"/>
      <c r="D39" s="12"/>
      <c r="E39" s="12"/>
      <c r="F39" s="15"/>
      <c r="G39" s="104"/>
      <c r="H39" s="105"/>
      <c r="I39" s="57" t="str">
        <f>IF(G39="","",G39/$G$49)</f>
        <v/>
      </c>
    </row>
    <row r="40" thickTop="1">
      <c r="A40" s="85" t="s">
        <v>73</v>
      </c>
      <c r="B40" s="86"/>
      <c r="C40" s="79">
        <v>3.3399999999999999</v>
      </c>
      <c r="D40" s="17"/>
      <c r="E40" s="80"/>
      <c r="F40" s="81">
        <v>1</v>
      </c>
      <c r="G40" s="82">
        <f> F40 * C40</f>
        <v>3.3399999999999999</v>
      </c>
      <c r="H40" s="83">
        <f>G40/$H$11</f>
        <v>0.10950819672131147</v>
      </c>
      <c r="I40" s="84">
        <f ca="1">IF(G40="","",G40/$G$49)</f>
        <v>0.014934599323223406</v>
      </c>
    </row>
    <row r="41" thickTop="1">
      <c r="A41" s="85" t="s">
        <v>74</v>
      </c>
      <c r="B41" s="86"/>
      <c r="C41" s="79">
        <v>1</v>
      </c>
      <c r="D41" s="17"/>
      <c r="E41" s="80"/>
      <c r="F41" s="81">
        <v>1</v>
      </c>
      <c r="G41" s="82">
        <f> F41 * C41</f>
        <v>1</v>
      </c>
      <c r="H41" s="83">
        <f>G41/$H$11</f>
        <v>0.032786885245901641</v>
      </c>
      <c r="I41" s="84">
        <f ca="1">IF(G41="","",G41/$G$49)</f>
        <v>0.00447143692312078</v>
      </c>
    </row>
    <row r="42" thickBot="1">
      <c r="A42" s="16"/>
      <c r="B42" s="17"/>
      <c r="C42" s="79"/>
      <c r="D42" s="17"/>
      <c r="E42" s="17"/>
      <c r="F42" s="108"/>
      <c r="G42" s="109"/>
      <c r="H42" s="64"/>
      <c r="I42" s="57" t="str">
        <f>IF(G42="","",G42/$G$49)</f>
        <v/>
      </c>
    </row>
    <row r="43" thickTop="1" thickBot="1">
      <c r="A43" s="98" t="s">
        <v>75</v>
      </c>
      <c r="B43" s="99"/>
      <c r="C43" s="99"/>
      <c r="D43" s="99"/>
      <c r="E43" s="99"/>
      <c r="F43" s="100"/>
      <c r="G43" s="68">
        <f> SUM(G39:G41)</f>
        <v>4.3399999999999999</v>
      </c>
      <c r="H43" s="69">
        <f>SUM(H39:H41)</f>
        <v>0.14229508196721311</v>
      </c>
      <c r="I43" s="70">
        <f ca="1" t="shared" ref="I43:I49" si="10">G43/$G$49</f>
        <v>0.019406036246344186</v>
      </c>
    </row>
    <row r="44" thickTop="1">
      <c r="A44" s="110" t="s">
        <v>76</v>
      </c>
      <c r="B44" s="111"/>
      <c r="C44" s="111"/>
      <c r="D44" s="111"/>
      <c r="E44" s="111"/>
      <c r="F44" s="112"/>
      <c r="G44" s="113">
        <f>SUM(G19,G24,G29,G34,G38,G43)</f>
        <v>216.47619579591836</v>
      </c>
      <c r="H44" s="114">
        <f>SUM(H19,H24,H29,H34,H38,H43)</f>
        <v>7.0975801900301105</v>
      </c>
      <c r="I44" s="115">
        <f ca="1" t="shared" si="10"/>
        <v>0.96795965485859281</v>
      </c>
    </row>
    <row r="45" ht="21.75" customHeight="1">
      <c r="A45" s="116" t="s">
        <v>77</v>
      </c>
      <c r="B45" s="117" t="s">
        <v>78</v>
      </c>
      <c r="C45" s="118" t="s">
        <v>79</v>
      </c>
      <c r="D45" s="119"/>
      <c r="E45" s="119"/>
      <c r="F45" s="120"/>
      <c r="G45" s="63">
        <f>SUM(G19,G24)*B45</f>
        <v>1.3159719159183672</v>
      </c>
      <c r="H45" s="64">
        <f>G45/$H$11</f>
        <v>0.043146620194044825</v>
      </c>
      <c r="I45" s="57">
        <f ca="1" t="shared" si="10"/>
        <v>0.0058842854146273814</v>
      </c>
    </row>
    <row r="46" ht="21.75" customHeight="1">
      <c r="A46" s="116" t="s">
        <v>77</v>
      </c>
      <c r="B46" s="117" t="s">
        <v>78</v>
      </c>
      <c r="C46" s="118" t="s">
        <v>80</v>
      </c>
      <c r="D46" s="119"/>
      <c r="E46" s="119"/>
      <c r="F46" s="120"/>
      <c r="G46" s="63">
        <f>SUM(G29)*B46</f>
        <v>1.088352</v>
      </c>
      <c r="H46" s="64">
        <f t="shared" ref="H46:H47" si="11">G46/$H$11</f>
        <v>0.035683672131147544</v>
      </c>
      <c r="I46" s="57">
        <f ca="1" t="shared" si="10"/>
        <v>0.0048664973181523474</v>
      </c>
    </row>
    <row r="47" ht="21.75" customHeight="1">
      <c r="A47" s="116" t="s">
        <v>77</v>
      </c>
      <c r="B47" s="117" t="s">
        <v>81</v>
      </c>
      <c r="C47" s="118" t="s">
        <v>82</v>
      </c>
      <c r="D47" s="119"/>
      <c r="E47" s="119"/>
      <c r="F47" s="120"/>
      <c r="G47" s="63">
        <f>SUM(G34)*B47</f>
        <v>0.28839999999999999</v>
      </c>
      <c r="H47" s="64">
        <f t="shared" si="11"/>
        <v>0.0094557377049180324</v>
      </c>
      <c r="I47" s="57">
        <f ca="1" t="shared" si="10"/>
        <v>0.0012895624086280331</v>
      </c>
    </row>
    <row r="48" ht="21.75" customHeight="1">
      <c r="A48" s="121" t="s">
        <v>83</v>
      </c>
      <c r="B48" s="122">
        <f>2%</f>
        <v>0.02</v>
      </c>
      <c r="C48" s="123"/>
      <c r="D48" s="124"/>
      <c r="E48" s="124"/>
      <c r="F48" s="125"/>
      <c r="G48" s="63">
        <f ca="1">G49*B48</f>
        <v>4.4728350961598187</v>
      </c>
      <c r="H48" s="64">
        <f ca="1">G48/$H$11</f>
        <v>0.14665033102163341</v>
      </c>
      <c r="I48" s="57">
        <f ca="1" t="shared" si="10"/>
        <v>0.019999999999999501</v>
      </c>
    </row>
    <row r="49" ht="21.75" customHeight="1">
      <c r="A49" s="126" t="s">
        <v>84</v>
      </c>
      <c r="B49" s="127"/>
      <c r="C49" s="128"/>
      <c r="D49" s="127"/>
      <c r="E49" s="127"/>
      <c r="F49" s="129"/>
      <c r="G49" s="130">
        <f ca="1">SUM(G44:G48)</f>
        <v>223.64175480799653</v>
      </c>
      <c r="H49" s="131">
        <f ca="1">SUM(H44:H48)</f>
        <v>7.3325165510818548</v>
      </c>
      <c r="I49" s="132">
        <f ca="1" t="shared" si="10"/>
        <v>1</v>
      </c>
    </row>
    <row r="50" ht="21.75" customHeight="1">
      <c r="A50" s="116" t="s">
        <v>85</v>
      </c>
      <c r="B50" s="133" t="s">
        <v>86</v>
      </c>
      <c r="C50" s="118"/>
      <c r="D50" s="119"/>
      <c r="E50" s="119"/>
      <c r="F50" s="134"/>
      <c r="G50" s="135"/>
      <c r="H50" s="135"/>
      <c r="I50" s="136"/>
    </row>
    <row r="51" ht="21.75" customHeight="1">
      <c r="A51" s="116"/>
      <c r="B51" s="137"/>
      <c r="C51" s="118"/>
      <c r="D51" s="119"/>
      <c r="E51" s="119"/>
      <c r="F51" s="134"/>
      <c r="G51" s="138"/>
      <c r="H51" s="138"/>
      <c r="I51" s="139"/>
    </row>
    <row r="52" ht="21.75" customHeight="1">
      <c r="A52" s="116"/>
      <c r="B52" s="119"/>
      <c r="C52" s="118"/>
      <c r="D52" s="119"/>
      <c r="E52" s="119"/>
      <c r="F52" s="134"/>
      <c r="G52" s="140"/>
      <c r="H52" s="140"/>
      <c r="I52" s="139"/>
    </row>
    <row r="53">
      <c r="A53" s="116"/>
      <c r="B53" s="119"/>
      <c r="C53" s="118"/>
      <c r="D53" s="119"/>
      <c r="E53" s="119"/>
      <c r="F53" s="134"/>
      <c r="G53" s="140"/>
      <c r="H53" s="140"/>
      <c r="I53" s="139"/>
    </row>
    <row r="54">
      <c r="A54" s="116"/>
      <c r="B54" s="119"/>
      <c r="C54" s="118"/>
      <c r="D54" s="119"/>
      <c r="E54" s="119"/>
      <c r="F54" s="141"/>
      <c r="G54" s="140"/>
      <c r="H54" s="140"/>
      <c r="I54" s="139"/>
    </row>
    <row r="55">
      <c r="A55" s="11"/>
      <c r="B55" s="12"/>
      <c r="C55" s="103"/>
      <c r="D55" s="12"/>
      <c r="E55" s="12"/>
      <c r="F55" s="142"/>
      <c r="G55" s="143"/>
      <c r="H55" s="143"/>
      <c r="I55" s="144"/>
    </row>
    <row r="56" thickBot="1">
      <c r="A56" s="30"/>
      <c r="B56" s="32"/>
      <c r="C56" s="145"/>
      <c r="D56" s="32"/>
      <c r="E56" s="32"/>
      <c r="F56" s="146"/>
      <c r="G56" s="19"/>
      <c r="H56" s="19"/>
      <c r="I56" s="19"/>
    </row>
    <row r="57" thickBot="1">
      <c r="A57" s="147" t="s">
        <v>87</v>
      </c>
      <c r="B57" s="148"/>
      <c r="C57" s="148"/>
      <c r="D57" s="148"/>
      <c r="E57" s="148"/>
      <c r="F57" s="149"/>
      <c r="G57" s="150" t="s">
        <v>88</v>
      </c>
      <c r="H57" s="151"/>
      <c r="I57" s="152"/>
    </row>
    <row r="58"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17"/>
      <c r="B61" s="17"/>
      <c r="C61" s="79"/>
      <c r="D61" s="17"/>
      <c r="E61" s="17"/>
      <c r="F61" s="153"/>
      <c r="G61" s="19"/>
      <c r="H61" s="19"/>
      <c r="I61" s="19"/>
    </row>
    <row r="62">
      <c r="A62" s="17"/>
      <c r="B62" s="17"/>
      <c r="C62" s="79"/>
      <c r="D62" s="17"/>
      <c r="E62" s="17"/>
      <c r="F62" s="153"/>
      <c r="G62" s="19"/>
      <c r="H62" s="19"/>
      <c r="I62" s="19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  <row r="75">
      <c r="A75" s="21"/>
      <c r="B75" s="21"/>
      <c r="C75" s="154"/>
      <c r="D75" s="21"/>
      <c r="E75" s="21"/>
      <c r="F75" s="21"/>
      <c r="G75" s="21"/>
      <c r="H75" s="155"/>
      <c r="I75" s="155"/>
    </row>
    <row r="76">
      <c r="A76" s="21"/>
      <c r="B76" s="21"/>
      <c r="C76" s="154"/>
      <c r="D76" s="21"/>
      <c r="E76" s="21"/>
      <c r="F76" s="21"/>
      <c r="G76" s="21"/>
      <c r="H76" s="155"/>
      <c r="I76" s="155"/>
    </row>
  </sheetData>
  <mergeCells count="14">
    <mergeCell ref="A57:F57"/>
    <mergeCell ref="A34:F34"/>
    <mergeCell ref="G57:I57"/>
    <mergeCell ref="A19:F19"/>
    <mergeCell ref="A43:F43"/>
    <mergeCell ref="A24:F24"/>
    <mergeCell ref="A29:F29"/>
    <mergeCell ref="A38:F38"/>
    <mergeCell ref="A1:G1"/>
    <mergeCell ref="A3:I3"/>
    <mergeCell ref="A12:B12"/>
    <mergeCell ref="G12:I12"/>
    <mergeCell ref="A44:F44"/>
    <mergeCell ref="H1:I1"/>
  </mergeCells>
  <pageMargins left="1.495833" right="0.7083333" top="0.3541667" bottom="0.3541667" header="0.3152778" footer="0.3152778"/>
  <pageSetup paperSize="9" orientation="portrait" scale="35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RH12</dc:creator>
  <cp:lastModifiedBy>IIS APPPOOL\DefaultAppPool</cp:lastModifiedBy>
  <cp:lastPrinted>2016-10-18T04:41:09Z</cp:lastPrinted>
  <dcterms:created xsi:type="dcterms:W3CDTF">2014-08-19T13:54:17Z</dcterms:created>
  <dcterms:modified xsi:type="dcterms:W3CDTF">2019-12-03T01:19:06Z</dcterms:modified>
</cp:coreProperties>
</file>