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64.0.51\RD Shrimp\Cost\Cost Product 2021\White\Global Seafood\"/>
    </mc:Choice>
  </mc:AlternateContent>
  <xr:revisionPtr revIDLastSave="0" documentId="8_{B88788C2-E21B-42D0-8FF1-A448E92931F8}" xr6:coauthVersionLast="46" xr6:coauthVersionMax="46" xr10:uidLastSave="{00000000-0000-0000-0000-000000000000}"/>
  <bookViews>
    <workbookView xWindow="-110" yWindow="-110" windowWidth="19420" windowHeight="10560" activeTab="1"/>
  </bookViews>
  <sheets>
    <sheet name="ใบงาน" sheetId="14" r:id="rId1"/>
    <sheet name="FOODS COST " sheetId="13" r:id="rId2"/>
    <sheet name="PACKAGING DETAIL COST" sheetId="15" r:id="rId3"/>
    <sheet name="OVERHEAD COST" sheetId="3" r:id="rId4"/>
    <sheet name="Sheet1" sheetId="7" r:id="rId5"/>
  </sheets>
  <definedNames>
    <definedName name="_xlnm.Print_Area" localSheetId="1">'FOODS COST '!$A$1:$M$170</definedName>
  </definedNames>
  <calcPr calcId="191029"/>
</workbook>
</file>

<file path=xl/calcChain.xml><?xml version="1.0" encoding="utf-8"?>
<calcChain xmlns="http://schemas.openxmlformats.org/spreadsheetml/2006/main">
  <c r="H35" i="13" l="1"/>
  <c r="G44" i="13" s="1"/>
  <c r="H44" i="13" s="1"/>
  <c r="H45" i="13" s="1"/>
  <c r="H46" i="13" s="1"/>
  <c r="H47" i="13" s="1"/>
  <c r="G79" i="13" s="1"/>
  <c r="H79" i="13" s="1"/>
  <c r="H83" i="13" s="1"/>
  <c r="H84" i="13" s="1"/>
  <c r="G93" i="13" s="1"/>
  <c r="H93" i="13" s="1"/>
  <c r="H95" i="13" s="1"/>
  <c r="H96" i="13" s="1"/>
  <c r="G105" i="13" s="1"/>
  <c r="H105" i="13" s="1"/>
  <c r="H106" i="13" s="1"/>
  <c r="H107" i="13" s="1"/>
  <c r="G115" i="13" s="1"/>
  <c r="H34" i="13"/>
  <c r="H33" i="13"/>
  <c r="H32" i="13"/>
  <c r="H31" i="13"/>
  <c r="G43" i="13"/>
  <c r="B93" i="13"/>
  <c r="F99" i="13"/>
  <c r="E95" i="13"/>
  <c r="D95" i="13"/>
  <c r="H94" i="13"/>
  <c r="H80" i="13"/>
  <c r="D23" i="14"/>
  <c r="E23" i="14"/>
  <c r="B105" i="13"/>
  <c r="F110" i="13"/>
  <c r="E106" i="13"/>
  <c r="D106" i="13"/>
  <c r="H21" i="13"/>
  <c r="H22" i="13"/>
  <c r="H20" i="13"/>
  <c r="H19" i="13"/>
  <c r="D26" i="14"/>
  <c r="G25" i="14"/>
  <c r="C5" i="15"/>
  <c r="C4" i="15"/>
  <c r="T38" i="14"/>
  <c r="T35" i="14"/>
  <c r="D33" i="14"/>
  <c r="T31" i="14"/>
  <c r="E25" i="14"/>
  <c r="G24" i="14"/>
  <c r="E24" i="14"/>
  <c r="G21" i="14"/>
  <c r="H15" i="14"/>
  <c r="H56" i="13"/>
  <c r="H58" i="13"/>
  <c r="H59" i="13" s="1"/>
  <c r="G81" i="13" s="1"/>
  <c r="H81" i="13" s="1"/>
  <c r="E83" i="13"/>
  <c r="D80" i="13"/>
  <c r="B82" i="13"/>
  <c r="F87" i="13"/>
  <c r="B81" i="13"/>
  <c r="B79" i="13"/>
  <c r="F73" i="13"/>
  <c r="H70" i="13"/>
  <c r="G82" i="13"/>
  <c r="H82" i="13"/>
  <c r="E69" i="13"/>
  <c r="D68" i="13"/>
  <c r="D69" i="13"/>
  <c r="F62" i="13"/>
  <c r="E58" i="13"/>
  <c r="D56" i="13"/>
  <c r="F50" i="13"/>
  <c r="E45" i="13"/>
  <c r="D43" i="13"/>
  <c r="B44" i="13"/>
  <c r="B43" i="13"/>
  <c r="F38" i="13"/>
  <c r="E34" i="13"/>
  <c r="D33" i="13"/>
  <c r="F26" i="13"/>
  <c r="H6" i="7"/>
  <c r="H5" i="7"/>
  <c r="H4" i="7"/>
  <c r="H3" i="7"/>
  <c r="G6" i="7"/>
  <c r="I6" i="7"/>
  <c r="I7" i="7"/>
  <c r="J7" i="7"/>
  <c r="K7" i="7"/>
  <c r="G5" i="7"/>
  <c r="G4" i="7"/>
  <c r="I5" i="7"/>
  <c r="G3" i="7"/>
  <c r="I4" i="7"/>
  <c r="D57" i="13"/>
  <c r="K3" i="7"/>
  <c r="K4" i="7"/>
  <c r="K6" i="7"/>
  <c r="K5" i="7"/>
  <c r="D44" i="13"/>
  <c r="D45" i="13"/>
  <c r="D58" i="13"/>
  <c r="H57" i="13"/>
  <c r="H23" i="13"/>
  <c r="H68" i="13"/>
  <c r="H69" i="13"/>
  <c r="D79" i="13"/>
  <c r="D81" i="13"/>
  <c r="D82" i="13"/>
  <c r="D31" i="13"/>
  <c r="D22" i="14"/>
  <c r="E22" i="14"/>
  <c r="D21" i="14"/>
  <c r="E21" i="14"/>
  <c r="H43" i="13"/>
  <c r="D83" i="13"/>
  <c r="D32" i="13"/>
  <c r="D34" i="13"/>
  <c r="G118" i="13" l="1"/>
  <c r="G119" i="13" s="1"/>
  <c r="F126" i="13" s="1"/>
  <c r="G116" i="13"/>
  <c r="G117" i="13" s="1"/>
</calcChain>
</file>

<file path=xl/comments1.xml><?xml version="1.0" encoding="utf-8"?>
<comments xmlns="http://schemas.openxmlformats.org/spreadsheetml/2006/main">
  <authors>
    <author xml:space="preserve"> </author>
  </authors>
  <commentList>
    <comment ref="E49" authorId="0" shapeId="0">
      <text>
        <r>
          <rPr>
            <b/>
            <sz val="10"/>
            <color indexed="81"/>
            <rFont val="Tahoma"/>
            <family val="2"/>
          </rPr>
          <t>กุ้ง, ปู, ปลา, ปลาหมึก,หอย =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Tahoma"/>
            <family val="2"/>
          </rPr>
          <t xml:space="preserve">S. spp.V.parahaemolyticus, V. cholerae, E. coli, 
S. aureus, L. monocytogenes, Coliform, TVC </t>
        </r>
        <r>
          <rPr>
            <b/>
            <sz val="8"/>
            <color indexed="10"/>
            <rFont val="Tahoma"/>
            <family val="2"/>
          </rPr>
          <t xml:space="preserve"> (ALLEREGEN)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ผักสด =</t>
        </r>
        <r>
          <rPr>
            <sz val="8"/>
            <color indexed="81"/>
            <rFont val="Tahoma"/>
            <family val="2"/>
          </rPr>
          <t xml:space="preserve"> B. cereus, C. botulinum,C. perfrigens, S. spp.S.  aureus,E. coli, L. monocytogenes
S. spp.,Yeast&amp;Mold
</t>
        </r>
        <r>
          <rPr>
            <b/>
            <sz val="10"/>
            <color indexed="81"/>
            <rFont val="Tahoma"/>
            <family val="2"/>
          </rPr>
          <t xml:space="preserve">ซอสต่างๆ = </t>
        </r>
        <r>
          <rPr>
            <sz val="8"/>
            <color indexed="81"/>
            <rFont val="Tahoma"/>
            <family val="2"/>
          </rPr>
          <t xml:space="preserve">E. coli, B. cereus,S. aureus,Yeast&amp;Mold  </t>
        </r>
        <r>
          <rPr>
            <b/>
            <sz val="8"/>
            <color indexed="10"/>
            <rFont val="Tahoma"/>
            <family val="2"/>
          </rPr>
          <t>(ALLEREGEN)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น้ำมันหอย =</t>
        </r>
        <r>
          <rPr>
            <sz val="8"/>
            <color indexed="81"/>
            <rFont val="Tahoma"/>
            <family val="2"/>
          </rPr>
          <t xml:space="preserve">V. spp.,Yeast&amp;Mold  </t>
        </r>
        <r>
          <rPr>
            <b/>
            <sz val="8"/>
            <color indexed="10"/>
            <rFont val="Tahoma"/>
            <family val="2"/>
          </rPr>
          <t>(ALLEREGEN)</t>
        </r>
        <r>
          <rPr>
            <b/>
            <sz val="10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TUF</author>
    <author xml:space="preserve"> </author>
    <author>tuf</author>
  </authors>
  <commentList>
    <comment ref="B16" authorId="0" shapeId="0">
      <text>
        <r>
          <rPr>
            <b/>
            <sz val="9"/>
            <color indexed="81"/>
            <rFont val="Tahoma"/>
            <family val="2"/>
          </rPr>
          <t>TUF:</t>
        </r>
        <r>
          <rPr>
            <sz val="9"/>
            <color indexed="81"/>
            <rFont val="Tahoma"/>
            <family val="2"/>
          </rPr>
          <t xml:space="preserve">
add more item or more step or more formula to compleat the product fromula</t>
        </r>
      </text>
    </comment>
    <comment ref="G18" authorId="0" shapeId="0">
      <text>
        <r>
          <rPr>
            <b/>
            <sz val="9"/>
            <color indexed="81"/>
            <rFont val="Tahoma"/>
            <family val="2"/>
          </rPr>
          <t>TUF:</t>
        </r>
        <r>
          <rPr>
            <sz val="9"/>
            <color indexed="81"/>
            <rFont val="Tahoma"/>
            <family val="2"/>
          </rPr>
          <t xml:space="preserve">
3 M forecast ingredients /RM price bht / kg  and use the current incase no forecast</t>
        </r>
      </text>
    </comment>
    <comment ref="H18" authorId="0" shapeId="0">
      <text>
        <r>
          <rPr>
            <b/>
            <sz val="9"/>
            <color indexed="81"/>
            <rFont val="Tahoma"/>
            <family val="2"/>
          </rPr>
          <t>TUF:</t>
        </r>
        <r>
          <rPr>
            <sz val="9"/>
            <color indexed="81"/>
            <rFont val="Tahoma"/>
            <family val="2"/>
          </rPr>
          <t xml:space="preserve">
3 M FORECAST PRICE,  COSTING PER KILOGRAM and use current price incase no forecast</t>
        </r>
      </text>
    </comment>
    <comment ref="B19" authorId="1" shapeId="0">
      <text>
        <r>
          <rPr>
            <sz val="10"/>
            <color indexed="81"/>
            <rFont val="Tahoma"/>
            <family val="2"/>
          </rPr>
          <t>ช่อง Maximum ใช้ราคากุ้งจาก Link ข้อมูลของ RD กลางในช่อง Maximum
.........................................................................................
ช่อง Current ใช้ราคากุ้ง update จากจัดซื้อกุ้ง
RD คำนวณที่ Size HO 53-55
HO 50 ราคา 190บาท/kg. (ราคาจาก MKT ณ วันที่ 11/1/20)  
……………………………………..................................................
ช่อง 3M Forecast ใช้ราคากุ้ง current</t>
        </r>
      </text>
    </comment>
    <comment ref="B28" authorId="0" shapeId="0">
      <text>
        <r>
          <rPr>
            <b/>
            <sz val="9"/>
            <color indexed="81"/>
            <rFont val="Tahoma"/>
            <family val="2"/>
          </rPr>
          <t>TUF:</t>
        </r>
        <r>
          <rPr>
            <sz val="9"/>
            <color indexed="81"/>
            <rFont val="Tahoma"/>
            <family val="2"/>
          </rPr>
          <t xml:space="preserve">
add more item or more step or more formula to compleat the product fromula</t>
        </r>
      </text>
    </comment>
    <comment ref="G30" authorId="0" shapeId="0">
      <text>
        <r>
          <rPr>
            <b/>
            <sz val="9"/>
            <color indexed="81"/>
            <rFont val="Tahoma"/>
            <family val="2"/>
          </rPr>
          <t>TUF:</t>
        </r>
        <r>
          <rPr>
            <sz val="9"/>
            <color indexed="81"/>
            <rFont val="Tahoma"/>
            <family val="2"/>
          </rPr>
          <t xml:space="preserve">
3 M forecast ingredients /RM price bht / kg  and use the current incase no forecast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TUF:</t>
        </r>
        <r>
          <rPr>
            <sz val="9"/>
            <color indexed="81"/>
            <rFont val="Tahoma"/>
            <family val="2"/>
          </rPr>
          <t xml:space="preserve">
3 M FORECAST PRICE,  COSTING PER KILOGRAM and use current price incase no forecast</t>
        </r>
      </text>
    </comment>
    <comment ref="B40" authorId="0" shapeId="0">
      <text>
        <r>
          <rPr>
            <b/>
            <sz val="9"/>
            <color indexed="81"/>
            <rFont val="Tahoma"/>
            <family val="2"/>
          </rPr>
          <t>TUF:</t>
        </r>
        <r>
          <rPr>
            <sz val="9"/>
            <color indexed="81"/>
            <rFont val="Tahoma"/>
            <family val="2"/>
          </rPr>
          <t xml:space="preserve">
add more item or more step or more formula to compleat the product fromula</t>
        </r>
      </text>
    </comment>
    <comment ref="G42" authorId="0" shapeId="0">
      <text>
        <r>
          <rPr>
            <b/>
            <sz val="9"/>
            <color indexed="81"/>
            <rFont val="Tahoma"/>
            <family val="2"/>
          </rPr>
          <t>TUF:</t>
        </r>
        <r>
          <rPr>
            <sz val="9"/>
            <color indexed="81"/>
            <rFont val="Tahoma"/>
            <family val="2"/>
          </rPr>
          <t xml:space="preserve">
3 M forecast ingredients /RM price bht / kg  and use the current incase no forecast</t>
        </r>
      </text>
    </comment>
    <comment ref="H42" authorId="0" shapeId="0">
      <text>
        <r>
          <rPr>
            <b/>
            <sz val="9"/>
            <color indexed="81"/>
            <rFont val="Tahoma"/>
            <family val="2"/>
          </rPr>
          <t>TUF:</t>
        </r>
        <r>
          <rPr>
            <sz val="9"/>
            <color indexed="81"/>
            <rFont val="Tahoma"/>
            <family val="2"/>
          </rPr>
          <t xml:space="preserve">
3 M FORECAST PRICE,  COSTING PER KILOGRAM and use current price incase no forecast</t>
        </r>
      </text>
    </comment>
    <comment ref="B53" authorId="0" shapeId="0">
      <text>
        <r>
          <rPr>
            <b/>
            <sz val="9"/>
            <color indexed="81"/>
            <rFont val="Tahoma"/>
            <family val="2"/>
          </rPr>
          <t>TUF:</t>
        </r>
        <r>
          <rPr>
            <sz val="9"/>
            <color indexed="81"/>
            <rFont val="Tahoma"/>
            <family val="2"/>
          </rPr>
          <t xml:space="preserve">
add more item or more step or more formula to compleat the product fromula</t>
        </r>
      </text>
    </comment>
    <comment ref="G55" authorId="0" shapeId="0">
      <text>
        <r>
          <rPr>
            <b/>
            <sz val="9"/>
            <color indexed="81"/>
            <rFont val="Tahoma"/>
            <family val="2"/>
          </rPr>
          <t>TUF:</t>
        </r>
        <r>
          <rPr>
            <sz val="9"/>
            <color indexed="81"/>
            <rFont val="Tahoma"/>
            <family val="2"/>
          </rPr>
          <t xml:space="preserve">
3 M forecast ingredients /RM price bht / kg  and use the current incase no forecast</t>
        </r>
      </text>
    </comment>
    <comment ref="H55" authorId="0" shapeId="0">
      <text>
        <r>
          <rPr>
            <b/>
            <sz val="9"/>
            <color indexed="81"/>
            <rFont val="Tahoma"/>
            <family val="2"/>
          </rPr>
          <t>TUF:</t>
        </r>
        <r>
          <rPr>
            <sz val="9"/>
            <color indexed="81"/>
            <rFont val="Tahoma"/>
            <family val="2"/>
          </rPr>
          <t xml:space="preserve">
3 M FORECAST PRICE,  COSTING PER KILOGRAM and use current price incase no forecast</t>
        </r>
      </text>
    </comment>
    <comment ref="B65" authorId="0" shapeId="0">
      <text>
        <r>
          <rPr>
            <b/>
            <sz val="9"/>
            <color indexed="81"/>
            <rFont val="Tahoma"/>
            <family val="2"/>
          </rPr>
          <t>TUF:</t>
        </r>
        <r>
          <rPr>
            <sz val="9"/>
            <color indexed="81"/>
            <rFont val="Tahoma"/>
            <family val="2"/>
          </rPr>
          <t xml:space="preserve">
add more item or more step or more formula to compleat the product fromula</t>
        </r>
      </text>
    </comment>
    <comment ref="G67" authorId="0" shapeId="0">
      <text>
        <r>
          <rPr>
            <b/>
            <sz val="9"/>
            <color indexed="81"/>
            <rFont val="Tahoma"/>
            <family val="2"/>
          </rPr>
          <t>TUF:</t>
        </r>
        <r>
          <rPr>
            <sz val="9"/>
            <color indexed="81"/>
            <rFont val="Tahoma"/>
            <family val="2"/>
          </rPr>
          <t xml:space="preserve">
3 M forecast ingredients /RM price bht / kg  and use the current incase no forecast</t>
        </r>
      </text>
    </comment>
    <comment ref="H67" authorId="0" shapeId="0">
      <text>
        <r>
          <rPr>
            <b/>
            <sz val="9"/>
            <color indexed="81"/>
            <rFont val="Tahoma"/>
            <family val="2"/>
          </rPr>
          <t>TUF:</t>
        </r>
        <r>
          <rPr>
            <sz val="9"/>
            <color indexed="81"/>
            <rFont val="Tahoma"/>
            <family val="2"/>
          </rPr>
          <t xml:space="preserve">
3 M FORECAST PRICE,  COSTING PER KILOGRAM and use current price incase no forecast</t>
        </r>
      </text>
    </comment>
    <comment ref="B76" authorId="0" shapeId="0">
      <text>
        <r>
          <rPr>
            <b/>
            <sz val="9"/>
            <color indexed="81"/>
            <rFont val="Tahoma"/>
            <family val="2"/>
          </rPr>
          <t>TUF:</t>
        </r>
        <r>
          <rPr>
            <sz val="9"/>
            <color indexed="81"/>
            <rFont val="Tahoma"/>
            <family val="2"/>
          </rPr>
          <t xml:space="preserve">
add more item or more step or more formula to compleat the product fromula</t>
        </r>
      </text>
    </comment>
    <comment ref="G78" authorId="0" shapeId="0">
      <text>
        <r>
          <rPr>
            <b/>
            <sz val="9"/>
            <color indexed="81"/>
            <rFont val="Tahoma"/>
            <family val="2"/>
          </rPr>
          <t>TUF:</t>
        </r>
        <r>
          <rPr>
            <sz val="9"/>
            <color indexed="81"/>
            <rFont val="Tahoma"/>
            <family val="2"/>
          </rPr>
          <t xml:space="preserve">
3 M forecast ingredients /RM price bht / kg  and use the current incase no forecast</t>
        </r>
      </text>
    </comment>
    <comment ref="H78" authorId="0" shapeId="0">
      <text>
        <r>
          <rPr>
            <b/>
            <sz val="9"/>
            <color indexed="81"/>
            <rFont val="Tahoma"/>
            <family val="2"/>
          </rPr>
          <t>TUF:</t>
        </r>
        <r>
          <rPr>
            <sz val="9"/>
            <color indexed="81"/>
            <rFont val="Tahoma"/>
            <family val="2"/>
          </rPr>
          <t xml:space="preserve">
3 M FORECAST PRICE,  COSTING PER KILOGRAM and use current price incase no forecast</t>
        </r>
      </text>
    </comment>
    <comment ref="B90" authorId="0" shapeId="0">
      <text>
        <r>
          <rPr>
            <b/>
            <sz val="9"/>
            <color indexed="81"/>
            <rFont val="Tahoma"/>
            <family val="2"/>
          </rPr>
          <t>TUF:</t>
        </r>
        <r>
          <rPr>
            <sz val="9"/>
            <color indexed="81"/>
            <rFont val="Tahoma"/>
            <family val="2"/>
          </rPr>
          <t xml:space="preserve">
add more item or more step or more formula to compleat the product fromula</t>
        </r>
      </text>
    </comment>
    <comment ref="G92" authorId="0" shapeId="0">
      <text>
        <r>
          <rPr>
            <b/>
            <sz val="9"/>
            <color indexed="81"/>
            <rFont val="Tahoma"/>
            <family val="2"/>
          </rPr>
          <t>TUF:</t>
        </r>
        <r>
          <rPr>
            <sz val="9"/>
            <color indexed="81"/>
            <rFont val="Tahoma"/>
            <family val="2"/>
          </rPr>
          <t xml:space="preserve">
3 M forecast ingredients /RM price bht / kg  and use the current incase no forecast</t>
        </r>
      </text>
    </comment>
    <comment ref="H92" authorId="0" shapeId="0">
      <text>
        <r>
          <rPr>
            <b/>
            <sz val="9"/>
            <color indexed="81"/>
            <rFont val="Tahoma"/>
            <family val="2"/>
          </rPr>
          <t>TUF:</t>
        </r>
        <r>
          <rPr>
            <sz val="9"/>
            <color indexed="81"/>
            <rFont val="Tahoma"/>
            <family val="2"/>
          </rPr>
          <t xml:space="preserve">
3 M FORECAST PRICE,  COSTING PER KILOGRAM and use current price incase no forecast</t>
        </r>
      </text>
    </comment>
    <comment ref="F94" authorId="2" shapeId="0">
      <text>
        <r>
          <rPr>
            <sz val="10"/>
            <color indexed="81"/>
            <rFont val="Tahoma"/>
            <family val="2"/>
          </rPr>
          <t>%การ Absorb ของน้ำมัน คิดที่ 50%</t>
        </r>
      </text>
    </comment>
    <comment ref="B102" authorId="0" shapeId="0">
      <text>
        <r>
          <rPr>
            <b/>
            <sz val="9"/>
            <color indexed="81"/>
            <rFont val="Tahoma"/>
            <family val="2"/>
          </rPr>
          <t>TUF:</t>
        </r>
        <r>
          <rPr>
            <sz val="9"/>
            <color indexed="81"/>
            <rFont val="Tahoma"/>
            <family val="2"/>
          </rPr>
          <t xml:space="preserve">
add more item or more step or more formula to compleat the product fromula</t>
        </r>
      </text>
    </comment>
    <comment ref="G104" authorId="0" shapeId="0">
      <text>
        <r>
          <rPr>
            <b/>
            <sz val="9"/>
            <color indexed="81"/>
            <rFont val="Tahoma"/>
            <family val="2"/>
          </rPr>
          <t>TUF:</t>
        </r>
        <r>
          <rPr>
            <sz val="9"/>
            <color indexed="81"/>
            <rFont val="Tahoma"/>
            <family val="2"/>
          </rPr>
          <t xml:space="preserve">
3 M forecast ingredients /RM price bht / kg  and use the current incase no forecast</t>
        </r>
      </text>
    </comment>
    <comment ref="H104" authorId="0" shapeId="0">
      <text>
        <r>
          <rPr>
            <b/>
            <sz val="9"/>
            <color indexed="81"/>
            <rFont val="Tahoma"/>
            <family val="2"/>
          </rPr>
          <t>TUF:</t>
        </r>
        <r>
          <rPr>
            <sz val="9"/>
            <color indexed="81"/>
            <rFont val="Tahoma"/>
            <family val="2"/>
          </rPr>
          <t xml:space="preserve">
3 M FORECAST PRICE,  COSTING PER KILOGRAM and use current price incase no forecast</t>
        </r>
      </text>
    </comment>
  </commentList>
</comments>
</file>

<file path=xl/comments3.xml><?xml version="1.0" encoding="utf-8"?>
<comments xmlns="http://schemas.openxmlformats.org/spreadsheetml/2006/main">
  <authors>
    <author>TUF</author>
    <author>Numphueng Janchay</author>
    <author>Kanokkan Saiwong</author>
  </authors>
  <commentList>
    <comment ref="G2" authorId="0" shapeId="0">
      <text>
        <r>
          <rPr>
            <b/>
            <sz val="9"/>
            <color indexed="81"/>
            <rFont val="Tahoma"/>
            <family val="2"/>
          </rPr>
          <t>TUF:</t>
        </r>
        <r>
          <rPr>
            <sz val="9"/>
            <color indexed="81"/>
            <rFont val="Tahoma"/>
            <family val="2"/>
          </rPr>
          <t xml:space="preserve">
CURRENT - 0.50 BTH</t>
        </r>
      </text>
    </comment>
    <comment ref="G8" authorId="0" shapeId="0">
      <text>
        <r>
          <rPr>
            <b/>
            <sz val="9"/>
            <color indexed="81"/>
            <rFont val="Tahoma"/>
            <family val="2"/>
          </rPr>
          <t>TUF:</t>
        </r>
        <r>
          <rPr>
            <sz val="9"/>
            <color indexed="81"/>
            <rFont val="Tahoma"/>
            <family val="2"/>
          </rPr>
          <t xml:space="preserve">
cost packaging add + 10 %</t>
        </r>
      </text>
    </comment>
    <comment ref="H8" authorId="0" shapeId="0">
      <text>
        <r>
          <rPr>
            <b/>
            <sz val="9"/>
            <color indexed="81"/>
            <rFont val="Tahoma"/>
            <family val="2"/>
          </rPr>
          <t>TUF:</t>
        </r>
        <r>
          <rPr>
            <sz val="9"/>
            <color indexed="81"/>
            <rFont val="Tahoma"/>
            <family val="2"/>
          </rPr>
          <t xml:space="preserve">
cost packaging + 10 %</t>
        </r>
      </text>
    </comment>
    <comment ref="D10" authorId="1" shapeId="0">
      <text>
        <r>
          <rPr>
            <b/>
            <sz val="9"/>
            <color indexed="81"/>
            <rFont val="Tahoma"/>
            <family val="2"/>
          </rPr>
          <t>ราคา sap
34b x 105% = 35.7b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1" authorId="1" shapeId="0">
      <text>
        <r>
          <rPr>
            <b/>
            <sz val="9"/>
            <color indexed="81"/>
            <rFont val="Tahoma"/>
            <family val="2"/>
          </rPr>
          <t>ราคา sap
29.69b x 105% = 31.18b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3" authorId="1" shapeId="0">
      <text>
        <r>
          <rPr>
            <b/>
            <sz val="9"/>
            <color indexed="81"/>
            <rFont val="Tahoma"/>
            <family val="2"/>
          </rPr>
          <t>ราคา sap
466 pc = 50.6b
1 pc = 0.11b *105%=0.12b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9" authorId="1" shapeId="0">
      <text>
        <r>
          <rPr>
            <b/>
            <sz val="9"/>
            <color indexed="81"/>
            <rFont val="Tahoma"/>
            <family val="2"/>
          </rPr>
          <t>ราคา sap
1905 M = 3690.57b
1 M = 1.94b * 107%=2.07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0" authorId="2" shapeId="0">
      <text>
        <r>
          <rPr>
            <b/>
            <sz val="9"/>
            <color indexed="81"/>
            <rFont val="Tahoma"/>
          </rPr>
          <t>ราคา sap
90m = 9.13b
1m =0.1 * 105% =0.11b</t>
        </r>
      </text>
    </comment>
    <comment ref="D21" authorId="2" shapeId="0">
      <text>
        <r>
          <rPr>
            <b/>
            <sz val="9"/>
            <color indexed="81"/>
            <rFont val="Tahoma"/>
          </rPr>
          <t>ราคา sap
1371M = 150.03b
1m=0.11b*105%0.12b</t>
        </r>
      </text>
    </comment>
    <comment ref="D22" authorId="1" shapeId="0">
      <text>
        <r>
          <rPr>
            <b/>
            <sz val="9"/>
            <color indexed="81"/>
            <rFont val="Tahoma"/>
            <family val="2"/>
          </rPr>
          <t>ราคา sap
2.6b x 103% = 2.68b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3" authorId="2" shapeId="0">
      <text>
        <r>
          <rPr>
            <b/>
            <sz val="9"/>
            <color indexed="81"/>
            <rFont val="Tahoma"/>
          </rPr>
          <t>ราคา sap
1040m = 270b
1m = 0.26b x 105% =0.28b</t>
        </r>
      </text>
    </comment>
    <comment ref="D24" authorId="1" shapeId="0">
      <text>
        <r>
          <rPr>
            <b/>
            <sz val="9"/>
            <color indexed="81"/>
            <rFont val="Tahoma"/>
            <family val="2"/>
          </rPr>
          <t>ราคา sap
0.09b x 105% = 0.1b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TUF</author>
  </authors>
  <commentList>
    <comment ref="J5" authorId="0" shapeId="0">
      <text>
        <r>
          <rPr>
            <b/>
            <sz val="9"/>
            <color indexed="81"/>
            <rFont val="Tahoma"/>
            <family val="2"/>
          </rPr>
          <t>TUF:</t>
        </r>
        <r>
          <rPr>
            <sz val="9"/>
            <color indexed="81"/>
            <rFont val="Tahoma"/>
            <family val="2"/>
          </rPr>
          <t xml:space="preserve">
CURRENT - 0.50 BTH</t>
        </r>
      </text>
    </comment>
  </commentList>
</comments>
</file>

<file path=xl/sharedStrings.xml><?xml version="1.0" encoding="utf-8"?>
<sst xmlns="http://schemas.openxmlformats.org/spreadsheetml/2006/main" count="535" uniqueCount="331">
  <si>
    <t>Items</t>
  </si>
  <si>
    <t>INGREDIENS / RM NAME</t>
  </si>
  <si>
    <t>TOTAL</t>
  </si>
  <si>
    <t xml:space="preserve">ISSUE BY: </t>
  </si>
  <si>
    <t>% STD / REAL. YIELD</t>
  </si>
  <si>
    <t>CUSTOMER NAME / DESTINATION COUNTRY:</t>
  </si>
  <si>
    <t>REFERENCE No:</t>
  </si>
  <si>
    <t xml:space="preserve">SUMMARY FINISHED PRODUCTS FOODS COSTING </t>
  </si>
  <si>
    <t>Unit Price</t>
  </si>
  <si>
    <t>Unit Use</t>
  </si>
  <si>
    <t>BHT/PC</t>
  </si>
  <si>
    <t>USD/PC</t>
  </si>
  <si>
    <t>Polysheet</t>
  </si>
  <si>
    <t>Plastic Tray</t>
  </si>
  <si>
    <t xml:space="preserve">Master carton </t>
  </si>
  <si>
    <t xml:space="preserve">Inner box </t>
  </si>
  <si>
    <t>Per carton</t>
  </si>
  <si>
    <t>Cost per carton ( USD )</t>
  </si>
  <si>
    <t>Can / Lid Type</t>
  </si>
  <si>
    <t>add more items</t>
  </si>
  <si>
    <t>Sleeve box</t>
  </si>
  <si>
    <t xml:space="preserve">Shrink </t>
  </si>
  <si>
    <t>Sticker</t>
  </si>
  <si>
    <t>SG&amp;A, Overhead</t>
  </si>
  <si>
    <t>Other Labor Cost</t>
  </si>
  <si>
    <t>OVERHEAD COSTING</t>
  </si>
  <si>
    <t>Pouch</t>
  </si>
  <si>
    <t xml:space="preserve">FOB THB </t>
  </si>
  <si>
    <t>FOB  USD</t>
  </si>
  <si>
    <t>PACKAGING COST</t>
  </si>
  <si>
    <t>S&amp;G , OVERHEAD COST</t>
  </si>
  <si>
    <t>Exchange Rate BTH:USD</t>
  </si>
  <si>
    <t>STEP 1 XXX</t>
  </si>
  <si>
    <t>STEP 2 XXX</t>
  </si>
  <si>
    <t>STEP 3 XXX</t>
  </si>
  <si>
    <t>STEP 4 XXX</t>
  </si>
  <si>
    <t>STEP 5 XXX</t>
  </si>
  <si>
    <t>STEP 6 XXX</t>
  </si>
  <si>
    <t>STEP 7 XXX</t>
  </si>
  <si>
    <t>STEP 8 XXX</t>
  </si>
  <si>
    <t>STEP 9 XXX</t>
  </si>
  <si>
    <t>STEP 10 XXX</t>
  </si>
  <si>
    <t>STEP 11 XXX</t>
  </si>
  <si>
    <t>STEP 12 XXX</t>
  </si>
  <si>
    <t>STEP 13 XXX</t>
  </si>
  <si>
    <t>STEP 14 XXX</t>
  </si>
  <si>
    <t>STEP 15 XXX</t>
  </si>
  <si>
    <t xml:space="preserve">Labor Cost for each processing step / Efficiency </t>
  </si>
  <si>
    <t>Cost per carton ( THB )</t>
  </si>
  <si>
    <t>+ MARGIN %</t>
  </si>
  <si>
    <t>Total of food costing per carton</t>
  </si>
  <si>
    <t>Other 1</t>
  </si>
  <si>
    <t>Other 2</t>
  </si>
  <si>
    <t>Other 3</t>
  </si>
  <si>
    <t>Other 4</t>
  </si>
  <si>
    <t>Other 5</t>
  </si>
  <si>
    <t>Other 6</t>
  </si>
  <si>
    <t>Other 7</t>
  </si>
  <si>
    <t>Other 8</t>
  </si>
  <si>
    <t>TOTAL LABOR COST</t>
  </si>
  <si>
    <t>TOTAL OTHER COST</t>
  </si>
  <si>
    <t>Skewer</t>
  </si>
  <si>
    <t>PACKAGING AND ACCESSORY DETAIL</t>
  </si>
  <si>
    <t xml:space="preserve">TOTAL OF FOOD COSTING </t>
  </si>
  <si>
    <t xml:space="preserve">3 M FORECAST </t>
  </si>
  <si>
    <t>COST CALCULATION SHEET</t>
  </si>
  <si>
    <t xml:space="preserve">MKT PIC: </t>
  </si>
  <si>
    <t>ATTN</t>
  </si>
  <si>
    <t>PRODUCT NAME :</t>
  </si>
  <si>
    <t xml:space="preserve">R&amp;D CODE : </t>
  </si>
  <si>
    <t xml:space="preserve">REVISION: </t>
  </si>
  <si>
    <t xml:space="preserve">PRODUCT DECRIPTION OR DETAIL / PACKAGING DETAIL;  </t>
  </si>
  <si>
    <t>MAT CODE</t>
  </si>
  <si>
    <t>RM PRICE BTH/KG</t>
  </si>
  <si>
    <t>COSTING BTH/KG</t>
  </si>
  <si>
    <t>NO.</t>
  </si>
  <si>
    <t xml:space="preserve">%  </t>
  </si>
  <si>
    <t>IN FORMULA</t>
  </si>
  <si>
    <t>WEIGHT</t>
  </si>
  <si>
    <t>SUB TOTAL</t>
  </si>
  <si>
    <t>3 M FORECAST</t>
  </si>
  <si>
    <t xml:space="preserve">Remark: </t>
  </si>
  <si>
    <t>GRAND TOTAL COSTING PER CARTON</t>
  </si>
  <si>
    <t>GRAND TOTAL COSTING / PER CARTON</t>
  </si>
  <si>
    <t>PROCESS FLOW CHART</t>
  </si>
  <si>
    <t>ข้อแนะนำการใช้งาน</t>
  </si>
  <si>
    <t>-ใส่ข้อมูลในช่องที่เป็นตัวอักษรสีฟ้า</t>
  </si>
  <si>
    <t>WT. AFTER PROCESS</t>
  </si>
  <si>
    <r>
      <t xml:space="preserve">TOTAL + </t>
    </r>
    <r>
      <rPr>
        <i/>
        <sz val="10"/>
        <color indexed="17"/>
        <rFont val="Calibri"/>
        <family val="2"/>
      </rPr>
      <t>%Yield</t>
    </r>
    <r>
      <rPr>
        <i/>
        <sz val="10"/>
        <rFont val="Calibri"/>
        <family val="2"/>
      </rPr>
      <t xml:space="preserve"> for costing</t>
    </r>
  </si>
  <si>
    <t>% yield processing         =</t>
  </si>
  <si>
    <t xml:space="preserve">% yield for costing ( -2 from yield processing)= </t>
  </si>
  <si>
    <t xml:space="preserve"> (g, kg / formula)</t>
  </si>
  <si>
    <t>-</t>
  </si>
  <si>
    <t>WATER, COLD</t>
  </si>
  <si>
    <t>STEP/ PRODUCT/ INGREDIENS/ RM NAME/ SAUCE FORMULA :</t>
  </si>
  <si>
    <t>Shrimp soaking</t>
  </si>
  <si>
    <t>(1.1)</t>
  </si>
  <si>
    <t>(1.2)</t>
  </si>
  <si>
    <t>(1.1+1.2)</t>
  </si>
  <si>
    <t>Step 1 : ขั้นตอนการ Soaking กุ้ง</t>
  </si>
  <si>
    <t>ราคากุ้ง 1 kg.</t>
  </si>
  <si>
    <t>bht/kg.</t>
  </si>
  <si>
    <t>bht/lb.</t>
  </si>
  <si>
    <t>bht/ctn</t>
  </si>
  <si>
    <t xml:space="preserve">COSTING BTH/ctn </t>
  </si>
  <si>
    <t>Detail</t>
  </si>
  <si>
    <t>PRODUCT NAME:</t>
  </si>
  <si>
    <t>1 kg. = g.?</t>
  </si>
  <si>
    <t>1 lb. = g.?</t>
  </si>
  <si>
    <t>Metal detecting</t>
  </si>
  <si>
    <t>Freezing</t>
  </si>
  <si>
    <t>Draining</t>
  </si>
  <si>
    <t>Washing</t>
  </si>
  <si>
    <t>H/O Shrimp</t>
  </si>
  <si>
    <t>bht/pcs</t>
  </si>
  <si>
    <t>1 pcs = g.?</t>
  </si>
  <si>
    <t>Inner bag (Plastic bag)</t>
  </si>
  <si>
    <t xml:space="preserve">DATE : </t>
  </si>
  <si>
    <t>Prepared Batter</t>
  </si>
  <si>
    <t>(2)</t>
  </si>
  <si>
    <t>Soaking</t>
  </si>
  <si>
    <t>Battering</t>
  </si>
  <si>
    <t>SALT, INDUSTRIAL SALT,  ANTI CAKING AGENT  (บ. เกลือเจริญอุตสาหกรรม)</t>
  </si>
  <si>
    <t>PND</t>
  </si>
  <si>
    <t>predust</t>
  </si>
  <si>
    <t>batter</t>
  </si>
  <si>
    <t>Breadcrumb</t>
  </si>
  <si>
    <t>SUM</t>
  </si>
  <si>
    <t>AV.</t>
  </si>
  <si>
    <t>%(จาก Sum)</t>
  </si>
  <si>
    <t>ข้อมูลจากการทำตย. วันที่ 26/5/14 (ทดลองแค่ 5 ตัว)</t>
  </si>
  <si>
    <t>เลือก เกล็ดขนมปัง สดสีส้ม code FD-05-99504-05</t>
  </si>
  <si>
    <t>ใน cost</t>
  </si>
  <si>
    <t>coating</t>
  </si>
  <si>
    <t>Predusting</t>
  </si>
  <si>
    <t>Soaking Solution (Phosphate Solution)</t>
  </si>
  <si>
    <t>Step 2 : ขั้นตอนการเตรียม Batter</t>
  </si>
  <si>
    <t>2</t>
  </si>
  <si>
    <t>(3)</t>
  </si>
  <si>
    <t>Step 3 : ขั้นตอนการเตรียม Spring roll flake</t>
  </si>
  <si>
    <t>Prepared Spring roll flake</t>
  </si>
  <si>
    <t xml:space="preserve">Stretched Peeled &amp; Deveined and Tail on </t>
  </si>
  <si>
    <t>BATTERMIX, BM-95, SIAM UKF</t>
  </si>
  <si>
    <t>PREDUST, UM-3, SIAM UKF</t>
  </si>
  <si>
    <t>แผ่นแป้งปอเปี๊ยะสด (6.5x9นิ้ว)</t>
  </si>
  <si>
    <t>14L300000361</t>
  </si>
  <si>
    <t>1-49kg</t>
  </si>
  <si>
    <t>50-100kg</t>
  </si>
  <si>
    <t>100-200kg</t>
  </si>
  <si>
    <t>250kgขึ้นไป</t>
  </si>
  <si>
    <t>นน</t>
  </si>
  <si>
    <t>ราคา(บาท)</t>
  </si>
  <si>
    <t>bht/inner</t>
  </si>
  <si>
    <t>Packing in inner</t>
  </si>
  <si>
    <t>F-01-B-033-3-01/10/58</t>
  </si>
  <si>
    <t>MEMORANDUM</t>
  </si>
  <si>
    <t>สูตรและวิธีการทดลอง</t>
  </si>
  <si>
    <t>PROCESS  CHART</t>
  </si>
  <si>
    <t>รายละเอียดกุ้ง :</t>
  </si>
  <si>
    <t>H/L to PDTO</t>
  </si>
  <si>
    <t>% Yield</t>
  </si>
  <si>
    <t>กุ้ง H/O หรือ H/L VN ที่ผ่านการล้างน้ำคลอรีนมาแล้ว</t>
  </si>
  <si>
    <t xml:space="preserve"> II ) Std. Y ปอกที่ใช้คำนวณ (กุ้งขาว)</t>
  </si>
  <si>
    <t>H/O to H/L</t>
  </si>
  <si>
    <t>H/O to PDTO</t>
  </si>
  <si>
    <t xml:space="preserve"> I ) การเตรียมวัตถุดิบกุ้ง</t>
  </si>
  <si>
    <t>ล้างน้ำคลอรีนเย็น  &lt; 10 ppm</t>
  </si>
  <si>
    <t>H/O to PND</t>
  </si>
  <si>
    <t xml:space="preserve">Type: VN </t>
  </si>
  <si>
    <t>นน./ตัว</t>
  </si>
  <si>
    <t>Size</t>
  </si>
  <si>
    <t xml:space="preserve"> นน.กุ้ง</t>
  </si>
  <si>
    <t>pcs/kg/lb</t>
  </si>
  <si>
    <t>ที่กำหนด</t>
  </si>
  <si>
    <t xml:space="preserve"> (kg)</t>
  </si>
  <si>
    <t xml:space="preserve">Drained น้ำ </t>
  </si>
  <si>
    <t>H/L to PND</t>
  </si>
  <si>
    <t>RM  H/O</t>
  </si>
  <si>
    <t>คลุก predust</t>
  </si>
  <si>
    <t>RM  H/L</t>
  </si>
  <si>
    <t>จุ่ม Batter</t>
  </si>
  <si>
    <t>III ) Standard Y  Soak ที่ใช้คำนวณ (กุ้งขาว)</t>
  </si>
  <si>
    <t>PND Before S</t>
  </si>
  <si>
    <t>Type         Time</t>
  </si>
  <si>
    <t>10 นาที</t>
  </si>
  <si>
    <t>30 นาที</t>
  </si>
  <si>
    <t>1 ชม.</t>
  </si>
  <si>
    <t>1:30 ชม.</t>
  </si>
  <si>
    <t>2 ชม.</t>
  </si>
  <si>
    <t>3 ชม.</t>
  </si>
  <si>
    <t>PND After S</t>
  </si>
  <si>
    <t>36-37</t>
  </si>
  <si>
    <t>SPDTO (กุ้งยืด)</t>
  </si>
  <si>
    <t>PND After C</t>
  </si>
  <si>
    <t>18-19</t>
  </si>
  <si>
    <t>PDTO B/C</t>
  </si>
  <si>
    <t>% coating</t>
  </si>
  <si>
    <t>PDTO R/C</t>
  </si>
  <si>
    <t>Freeze</t>
  </si>
  <si>
    <t>PND R/C</t>
  </si>
  <si>
    <t>II ) การเตรียมสารละลาย</t>
  </si>
  <si>
    <t>Pack</t>
  </si>
  <si>
    <t xml:space="preserve">PPD = PPV </t>
  </si>
  <si>
    <t>สารละลายแช่กุ้ง</t>
  </si>
  <si>
    <t>%</t>
  </si>
  <si>
    <t xml:space="preserve">ทำจริง </t>
  </si>
  <si>
    <t>Metal detector</t>
  </si>
  <si>
    <t>อัตราส่วน กุ้ง</t>
  </si>
  <si>
    <t>: สารละลาย</t>
  </si>
  <si>
    <t>เกลือ</t>
  </si>
  <si>
    <t>น้ำ</t>
  </si>
  <si>
    <t>Drain น้ำ 5 นาที</t>
  </si>
  <si>
    <t xml:space="preserve">    CCP=Metal detector</t>
  </si>
  <si>
    <t>III ) ขั้นตอนการเตรียมน้ำแป้ง</t>
  </si>
  <si>
    <t>Item</t>
  </si>
  <si>
    <t>อัตรส่วนที่ใช้</t>
  </si>
  <si>
    <t>UM-3 : Siam UKF</t>
  </si>
  <si>
    <t xml:space="preserve">Battermix  :   </t>
  </si>
  <si>
    <t>BM-95 : Siam UKF</t>
  </si>
  <si>
    <t>Coating :</t>
  </si>
  <si>
    <t>อัตราส่วน Batter  :  น้ำเปล่า</t>
  </si>
  <si>
    <t>HACCP  CHECK  LIST  FOR  LAB  SCALE</t>
  </si>
  <si>
    <t>INGREDIENT</t>
  </si>
  <si>
    <t>MICROBIOLOGICAL</t>
  </si>
  <si>
    <t>Chemical</t>
  </si>
  <si>
    <t>Physical</t>
  </si>
  <si>
    <t>Allergen</t>
  </si>
  <si>
    <t>1. กุ้ง</t>
  </si>
  <si>
    <t>S. spp.V.parahaemolyticus, V. cholerae, E. coli, S. Aureus</t>
  </si>
  <si>
    <t>คลอรีน</t>
  </si>
  <si>
    <t>เศษเชือก</t>
  </si>
  <si>
    <t>L. Monocytogenes, Coliform, TVC</t>
  </si>
  <si>
    <t>เศษพลาสติก</t>
  </si>
  <si>
    <t>เส้นผม</t>
  </si>
  <si>
    <t>2. น้ำ</t>
  </si>
  <si>
    <t>Escherichia coli</t>
  </si>
  <si>
    <t>เปลือกหอย</t>
  </si>
  <si>
    <t>3. เกลือ</t>
  </si>
  <si>
    <t>เปลือกปู</t>
  </si>
  <si>
    <t>เปลือกกุ้ง</t>
  </si>
  <si>
    <t>4. Predust</t>
  </si>
  <si>
    <t>Yeast &amp;  Mold</t>
  </si>
  <si>
    <t>สิ่งแปลกปลอม</t>
  </si>
  <si>
    <t xml:space="preserve">   </t>
  </si>
  <si>
    <t>กระดาษ</t>
  </si>
  <si>
    <t>Pack in foam tray</t>
  </si>
  <si>
    <r>
      <t xml:space="preserve">      </t>
    </r>
    <r>
      <rPr>
        <sz val="14"/>
        <rFont val="StageCoach"/>
      </rPr>
      <t/>
    </r>
  </si>
  <si>
    <t>85/2 Moo 4, Nadee Sub-district, Mueang Samut Sakhon District, Samut Sakhon Province, 74000.</t>
  </si>
  <si>
    <r>
      <t>Previous MS Ref. :</t>
    </r>
    <r>
      <rPr>
        <sz val="10"/>
        <rFont val="Arial"/>
        <family val="2"/>
      </rPr>
      <t xml:space="preserve">   </t>
    </r>
  </si>
  <si>
    <r>
      <t>Page :</t>
    </r>
    <r>
      <rPr>
        <sz val="11"/>
        <rFont val="Arial"/>
        <family val="2"/>
      </rPr>
      <t xml:space="preserve"> 1/2</t>
    </r>
  </si>
  <si>
    <r>
      <t xml:space="preserve">ข้อมูล RM : </t>
    </r>
    <r>
      <rPr>
        <sz val="11"/>
        <color indexed="10"/>
        <rFont val="Arial"/>
        <family val="2"/>
      </rPr>
      <t xml:space="preserve">Batch No                    </t>
    </r>
  </si>
  <si>
    <t>ถัง</t>
  </si>
  <si>
    <t xml:space="preserve">H/O                      </t>
  </si>
  <si>
    <t>ปอกเปลือก + ไว้หาง + บีบน้ำหาง + สอยไส้</t>
  </si>
  <si>
    <r>
      <t>บั้งท้อง 5 ครั้ง ยืด 13</t>
    </r>
    <r>
      <rPr>
        <b/>
        <u/>
        <sz val="11"/>
        <rFont val="Arial"/>
        <family val="2"/>
      </rPr>
      <t>+</t>
    </r>
    <r>
      <rPr>
        <b/>
        <sz val="11"/>
        <rFont val="Arial"/>
        <family val="2"/>
      </rPr>
      <t xml:space="preserve"> 0.5 cm</t>
    </r>
  </si>
  <si>
    <t xml:space="preserve">แช่สารละลาย </t>
  </si>
  <si>
    <t>ชุบ Breadcrumb</t>
  </si>
  <si>
    <t>UF.1.3</t>
  </si>
  <si>
    <t>ตัดแผ่น 0.8 x 1.5 cm</t>
  </si>
  <si>
    <t>: 1.3</t>
  </si>
  <si>
    <t>แช่ 3 ชั่วโมง</t>
  </si>
  <si>
    <t>เหลือ</t>
  </si>
  <si>
    <t>จับเลสตัดแผ่น</t>
  </si>
  <si>
    <t>5 นาที = ………..g</t>
  </si>
  <si>
    <t xml:space="preserve">Predust    : </t>
  </si>
  <si>
    <t>10 นาที = ………. g</t>
  </si>
  <si>
    <t>20 นาที = ………..g</t>
  </si>
  <si>
    <t>Spring roll flake แผ่นสด MAP</t>
  </si>
  <si>
    <r>
      <t>น้ำหนักก่อน Coating   12.5</t>
    </r>
    <r>
      <rPr>
        <u/>
        <sz val="11"/>
        <rFont val="Arial"/>
        <family val="2"/>
      </rPr>
      <t>+</t>
    </r>
    <r>
      <rPr>
        <sz val="11"/>
        <rFont val="Arial"/>
        <family val="2"/>
      </rPr>
      <t>1g</t>
    </r>
  </si>
  <si>
    <r>
      <t>น้ำหนักหลัง Coating    25</t>
    </r>
    <r>
      <rPr>
        <u/>
        <sz val="11"/>
        <rFont val="Arial"/>
        <family val="2"/>
      </rPr>
      <t>+</t>
    </r>
    <r>
      <rPr>
        <sz val="11"/>
        <rFont val="Arial"/>
        <family val="2"/>
      </rPr>
      <t>1 g</t>
    </r>
  </si>
  <si>
    <t xml:space="preserve">   1 : 4</t>
  </si>
  <si>
    <t>5. Batter and Breader</t>
  </si>
  <si>
    <t>Raw Material (Shrimp H/O &gt; H/L &gt; SPTO before soak)</t>
  </si>
  <si>
    <t>ราคากุ้ง 434.78 g.</t>
  </si>
  <si>
    <r>
      <t xml:space="preserve">ตู้ยาว </t>
    </r>
    <r>
      <rPr>
        <sz val="11"/>
        <color indexed="8"/>
        <rFont val="Tahoma"/>
        <family val="2"/>
      </rPr>
      <t>~ 1096 ctn        / ตู้สั้น ~ 438 ctn</t>
    </r>
  </si>
  <si>
    <t>อ้างอิง mat. 5F0000003101 TU89/4พิมพ์SPRINGROL GDG CRUS 275x745x245</t>
  </si>
  <si>
    <t>อ้างอิง mat. 5F0000003087 TUF242/4 INNเปลือยSPRING CRUST 140x255x110</t>
  </si>
  <si>
    <t>Mat. 580000001850 แผ่นพลาสติก PE ฟ้า หนา 0.05mm 165*275MM</t>
  </si>
  <si>
    <t>Mat. 5AHA40000009 ฟิล์มห่ออาหารสำหรับเครื่อง 15"หนา 10MIC</t>
  </si>
  <si>
    <t>Mat. 5J0000003015 STK SPRING ROL CRUS GDG  INN (PP10x16.5)</t>
  </si>
  <si>
    <t>Mat. 5J0000002160 STICKER F/G SEMI Box-PP3x5CM.2000pc/rol</t>
  </si>
  <si>
    <t>1 inner = g.?</t>
  </si>
  <si>
    <t>1 ctn = inner?</t>
  </si>
  <si>
    <t>แล้วแพ็คใน INNER ละ 1 kg</t>
  </si>
  <si>
    <t>K'Yaowared</t>
  </si>
  <si>
    <t>K'Ekaphak</t>
  </si>
  <si>
    <t>Fz.Prefried Breaded Spring roll crusted Shrimp 25g coating 60%</t>
  </si>
  <si>
    <t>Global Seafood (AUS)</t>
  </si>
  <si>
    <t>Frozen Prefried Breaded SPDTO shrimp coated with predust , battermix, Spring roll flake</t>
  </si>
  <si>
    <t>FG 25g Coating 60% Shrimp 40% After frying</t>
  </si>
  <si>
    <t>1kg/inner box (40pcs) x 10 inner boxes/carton</t>
  </si>
  <si>
    <t>plain box with 1 color printed label and 1 color printed white carton</t>
  </si>
  <si>
    <r>
      <t xml:space="preserve">Product : </t>
    </r>
    <r>
      <rPr>
        <sz val="10"/>
        <rFont val="Arial"/>
        <family val="2"/>
      </rPr>
      <t>Fz. Prefried Breaded Spring roll crusted shrimp 25g. Coating 60%</t>
    </r>
  </si>
  <si>
    <t xml:space="preserve">MS No. :  </t>
  </si>
  <si>
    <r>
      <t xml:space="preserve">Customer : </t>
    </r>
    <r>
      <rPr>
        <sz val="10"/>
        <rFont val="Arial"/>
        <family val="2"/>
      </rPr>
      <t xml:space="preserve"> Global seafood/AUS</t>
    </r>
  </si>
  <si>
    <r>
      <t xml:space="preserve">Packing and Quantity :   </t>
    </r>
    <r>
      <rPr>
        <sz val="10"/>
        <rFont val="Arial"/>
        <family val="2"/>
      </rPr>
      <t xml:space="preserve"> 1 kg/inner</t>
    </r>
  </si>
  <si>
    <r>
      <t xml:space="preserve">Objective : </t>
    </r>
    <r>
      <rPr>
        <sz val="10"/>
        <rFont val="Arial"/>
        <family val="2"/>
      </rPr>
      <t xml:space="preserve"> คิด cost อย่างเดียว</t>
    </r>
  </si>
  <si>
    <r>
      <t xml:space="preserve">Date : </t>
    </r>
    <r>
      <rPr>
        <sz val="11"/>
        <rFont val="Arial"/>
        <family val="2"/>
      </rPr>
      <t>15/11/19</t>
    </r>
  </si>
  <si>
    <t>เผื่อน้ำหนักหาย 2g หลังทอด coating 60%</t>
  </si>
  <si>
    <t>37-38</t>
  </si>
  <si>
    <t>42-43</t>
  </si>
  <si>
    <t>53-55</t>
  </si>
  <si>
    <t>ทอด</t>
  </si>
  <si>
    <t>SHRIMP, H/O, SIZE 53-55 PCS/KG</t>
  </si>
  <si>
    <t>SHRIMP, H/L, SIZE 36-37 PCS/LB</t>
  </si>
  <si>
    <t>SHRIMP, PTO , SIZE 42-43 PCS/LB</t>
  </si>
  <si>
    <r>
      <t xml:space="preserve">TOTAL + </t>
    </r>
    <r>
      <rPr>
        <b/>
        <i/>
        <sz val="10"/>
        <color indexed="17"/>
        <rFont val="Calibri"/>
        <family val="2"/>
      </rPr>
      <t>%Yield</t>
    </r>
    <r>
      <rPr>
        <b/>
        <i/>
        <sz val="10"/>
        <rFont val="Calibri"/>
        <family val="2"/>
      </rPr>
      <t xml:space="preserve"> for costing</t>
    </r>
  </si>
  <si>
    <t>Frying</t>
  </si>
  <si>
    <t>Breading</t>
  </si>
  <si>
    <t>สินค้าประมาณนี้แต่เป็น prefry</t>
  </si>
  <si>
    <t xml:space="preserve">ref. MS 0319/19 </t>
  </si>
  <si>
    <t>Kanokkan</t>
  </si>
  <si>
    <t>Carnal</t>
  </si>
  <si>
    <t>PHOSPHATE, CARNAL, SIAM UNION INDUSTRIAL</t>
  </si>
  <si>
    <t>(4)</t>
  </si>
  <si>
    <t>Step 4 : ขั้นตอนการทำ Raw Breaded Spring Roll Crusted Shrimp</t>
  </si>
  <si>
    <t>SOYA BEAN OIL, NON GMO, REFINED, KOSHER FOR PASSOVER, TVO (น้ำมันถั่วเหลือง บ.น้ำมันพืชไทย)</t>
  </si>
  <si>
    <t xml:space="preserve">Yield fry  10% </t>
  </si>
  <si>
    <t>Step 5 : ขั้นตอนการทอดกุ้ง</t>
  </si>
  <si>
    <t>(5)</t>
  </si>
  <si>
    <t>Raw Breaded Spring Roll Crusted Shrimp</t>
  </si>
  <si>
    <t>Prefried Breaded Spring Roll Crusted Shrimp</t>
  </si>
  <si>
    <t>Yield freeze2%, Yield fill  3%</t>
  </si>
  <si>
    <t>Shrink</t>
  </si>
  <si>
    <t>Packing in Carton</t>
  </si>
  <si>
    <t>เทป</t>
  </si>
  <si>
    <t>Mat. 570000000002  เทป OPP ใส   2”X 100 หลา</t>
  </si>
  <si>
    <t>Mat. 570000000106 เทป OPP ใส  2" X 1,500 หลา  45 MIC</t>
  </si>
  <si>
    <t>สายรัดกล่อง</t>
  </si>
  <si>
    <t>Mat. 570000000024 สายรัดพลาสติกสีเหลือง ขนาด 12 มิล</t>
  </si>
  <si>
    <t>Ref. Package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</si>
</sst>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3" formatCode="_(* #,##0.00_);_(* \(#,##0.00\);_(* &quot;-&quot;??_);_(@_)"/>
    <numFmt numFmtId="171" formatCode="_-* #,##0.00_-;\-* #,##0.00_-;_-* &quot;-&quot;??_-;_-@_-"/>
    <numFmt numFmtId="180" formatCode="_-* #,##0_-;\-* #,##0_-;_-* &quot;-&quot;??_-;_-@_-"/>
    <numFmt numFmtId="181" formatCode="0.0000"/>
    <numFmt numFmtId="187" formatCode="0.0"/>
    <numFmt numFmtId="188" formatCode="_-* #,##0.0_-;\-* #,##0.0_-;_-* &quot;-&quot;??_-;_-@_-"/>
    <numFmt numFmtId="191" formatCode="0;[Red]0"/>
  </numFmts>
  <fonts count="12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10"/>
      <name val="Calibri"/>
      <family val="2"/>
    </font>
    <font>
      <b/>
      <sz val="11"/>
      <color indexed="8"/>
      <name val="Calibri"/>
      <family val="2"/>
    </font>
    <font>
      <b/>
      <sz val="18"/>
      <color indexed="8"/>
      <name val="Calibri"/>
      <family val="2"/>
    </font>
    <font>
      <sz val="11"/>
      <color indexed="8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4"/>
      <color indexed="8"/>
      <name val="Calibri"/>
      <family val="2"/>
    </font>
    <font>
      <sz val="10"/>
      <name val="Arial"/>
      <family val="2"/>
    </font>
    <font>
      <sz val="18"/>
      <color indexed="8"/>
      <name val="Calibri"/>
      <family val="2"/>
    </font>
    <font>
      <b/>
      <sz val="8"/>
      <color indexed="12"/>
      <name val="Arial"/>
      <family val="2"/>
    </font>
    <font>
      <b/>
      <sz val="8"/>
      <color indexed="10"/>
      <name val="Arial"/>
      <family val="2"/>
    </font>
    <font>
      <b/>
      <sz val="24"/>
      <color indexed="10"/>
      <name val="Calibri"/>
      <family val="2"/>
    </font>
    <font>
      <b/>
      <sz val="12"/>
      <color indexed="8"/>
      <name val="Calibri"/>
      <family val="2"/>
    </font>
    <font>
      <sz val="12"/>
      <color indexed="8"/>
      <name val="Calibri"/>
      <family val="2"/>
    </font>
    <font>
      <b/>
      <i/>
      <sz val="12"/>
      <color indexed="48"/>
      <name val="Calibri"/>
      <family val="2"/>
    </font>
    <font>
      <i/>
      <sz val="10"/>
      <color indexed="48"/>
      <name val="Calibri"/>
      <family val="2"/>
    </font>
    <font>
      <i/>
      <sz val="11"/>
      <color indexed="48"/>
      <name val="Calibri"/>
      <family val="2"/>
    </font>
    <font>
      <i/>
      <sz val="10"/>
      <name val="Calibri"/>
      <family val="2"/>
    </font>
    <font>
      <sz val="10"/>
      <color indexed="8"/>
      <name val="Calibri"/>
      <family val="2"/>
    </font>
    <font>
      <b/>
      <sz val="10"/>
      <color indexed="8"/>
      <name val="Calibri"/>
      <family val="2"/>
    </font>
    <font>
      <b/>
      <i/>
      <sz val="10"/>
      <color indexed="8"/>
      <name val="Calibri"/>
      <family val="2"/>
    </font>
    <font>
      <i/>
      <sz val="10"/>
      <color indexed="8"/>
      <name val="Calibri"/>
      <family val="2"/>
    </font>
    <font>
      <i/>
      <sz val="10"/>
      <color indexed="10"/>
      <name val="Calibri"/>
      <family val="2"/>
    </font>
    <font>
      <b/>
      <i/>
      <sz val="10"/>
      <color indexed="10"/>
      <name val="Calibri"/>
      <family val="2"/>
    </font>
    <font>
      <sz val="11"/>
      <color indexed="8"/>
      <name val="Calibri"/>
      <family val="2"/>
    </font>
    <font>
      <sz val="11"/>
      <name val="Calibri"/>
      <family val="2"/>
    </font>
    <font>
      <i/>
      <sz val="12"/>
      <color indexed="48"/>
      <name val="Calibri"/>
      <family val="2"/>
    </font>
    <font>
      <sz val="8"/>
      <name val="Calibri"/>
      <family val="2"/>
    </font>
    <font>
      <b/>
      <i/>
      <sz val="14"/>
      <color indexed="10"/>
      <name val="Calibri"/>
      <family val="2"/>
    </font>
    <font>
      <i/>
      <sz val="10"/>
      <color indexed="17"/>
      <name val="Calibri"/>
      <family val="2"/>
    </font>
    <font>
      <i/>
      <sz val="9"/>
      <color indexed="10"/>
      <name val="Calibri"/>
      <family val="2"/>
    </font>
    <font>
      <b/>
      <i/>
      <sz val="11"/>
      <color indexed="8"/>
      <name val="Calibri"/>
      <family val="2"/>
    </font>
    <font>
      <b/>
      <i/>
      <sz val="11"/>
      <name val="Calibri"/>
      <family val="2"/>
    </font>
    <font>
      <b/>
      <i/>
      <sz val="28"/>
      <name val="Calibri"/>
      <family val="2"/>
    </font>
    <font>
      <b/>
      <i/>
      <sz val="14"/>
      <color indexed="8"/>
      <name val="Calibri"/>
      <family val="2"/>
    </font>
    <font>
      <sz val="11"/>
      <name val="ＭＳ Ｐゴシック"/>
      <charset val="128"/>
    </font>
    <font>
      <sz val="10"/>
      <color indexed="48"/>
      <name val="Calibri"/>
      <family val="2"/>
    </font>
    <font>
      <b/>
      <sz val="11"/>
      <color indexed="48"/>
      <name val="Calibri"/>
      <family val="2"/>
    </font>
    <font>
      <b/>
      <i/>
      <sz val="10"/>
      <name val="Calibri"/>
      <family val="2"/>
    </font>
    <font>
      <sz val="11"/>
      <color indexed="48"/>
      <name val="AngsanaUPC"/>
      <family val="1"/>
      <charset val="222"/>
    </font>
    <font>
      <sz val="12"/>
      <color indexed="48"/>
      <name val="Calibri"/>
      <family val="2"/>
    </font>
    <font>
      <sz val="10"/>
      <color indexed="81"/>
      <name val="Tahoma"/>
      <family val="2"/>
    </font>
    <font>
      <b/>
      <sz val="10"/>
      <color indexed="48"/>
      <name val="Calibri"/>
      <family val="2"/>
    </font>
    <font>
      <sz val="11"/>
      <color indexed="48"/>
      <name val="Calibri"/>
      <family val="2"/>
    </font>
    <font>
      <u/>
      <sz val="11"/>
      <name val="Calibri"/>
      <family val="2"/>
    </font>
    <font>
      <b/>
      <u/>
      <sz val="16"/>
      <color indexed="48"/>
      <name val="Calibri"/>
      <family val="2"/>
    </font>
    <font>
      <b/>
      <u/>
      <sz val="14"/>
      <color indexed="48"/>
      <name val="Arial"/>
      <family val="2"/>
    </font>
    <font>
      <u/>
      <sz val="14"/>
      <name val="Arial"/>
      <family val="2"/>
    </font>
    <font>
      <sz val="14"/>
      <color indexed="48"/>
      <name val="Calibri"/>
      <family val="2"/>
    </font>
    <font>
      <sz val="11"/>
      <color indexed="8"/>
      <name val="Tahoma"/>
      <family val="2"/>
    </font>
    <font>
      <sz val="14"/>
      <name val="AngsanaUPC"/>
      <family val="1"/>
      <charset val="222"/>
    </font>
    <font>
      <sz val="8"/>
      <name val="Arial"/>
      <family val="2"/>
    </font>
    <font>
      <b/>
      <i/>
      <sz val="12"/>
      <color indexed="8"/>
      <name val="Calibri"/>
      <family val="2"/>
    </font>
    <font>
      <b/>
      <sz val="12"/>
      <name val="Arial"/>
      <family val="2"/>
    </font>
    <font>
      <sz val="14"/>
      <name val="Times New Roman"/>
      <family val="1"/>
    </font>
    <font>
      <sz val="10"/>
      <name val="Times New Roman"/>
      <family val="1"/>
    </font>
    <font>
      <b/>
      <sz val="11"/>
      <name val="Arial"/>
      <family val="2"/>
    </font>
    <font>
      <b/>
      <sz val="10"/>
      <name val="Arial"/>
      <family val="2"/>
    </font>
    <font>
      <sz val="13"/>
      <name val="AngsanaUPC"/>
      <family val="1"/>
      <charset val="222"/>
    </font>
    <font>
      <sz val="11"/>
      <name val="Arial"/>
      <family val="2"/>
    </font>
    <font>
      <b/>
      <sz val="11"/>
      <color indexed="10"/>
      <name val="Arial"/>
      <family val="2"/>
    </font>
    <font>
      <b/>
      <sz val="9"/>
      <name val="Arial"/>
      <family val="2"/>
    </font>
    <font>
      <sz val="10"/>
      <color indexed="10"/>
      <name val="Arial"/>
      <family val="2"/>
    </font>
    <font>
      <b/>
      <sz val="15"/>
      <name val="Arial"/>
      <family val="2"/>
    </font>
    <font>
      <sz val="11"/>
      <color indexed="10"/>
      <name val="Arial"/>
      <family val="2"/>
    </font>
    <font>
      <b/>
      <sz val="14"/>
      <name val="AngsanaUPC"/>
      <family val="1"/>
      <charset val="222"/>
    </font>
    <font>
      <sz val="16"/>
      <name val="AngsanaUPC"/>
      <family val="1"/>
      <charset val="222"/>
    </font>
    <font>
      <b/>
      <sz val="16"/>
      <name val="AngsanaUPC"/>
      <family val="1"/>
      <charset val="222"/>
    </font>
    <font>
      <b/>
      <sz val="8"/>
      <name val="Arial"/>
      <family val="2"/>
    </font>
    <font>
      <b/>
      <sz val="10"/>
      <color indexed="10"/>
      <name val="Arial"/>
      <family val="2"/>
    </font>
    <font>
      <sz val="14"/>
      <color indexed="10"/>
      <name val="AngsanaUPC"/>
      <family val="1"/>
      <charset val="222"/>
    </font>
    <font>
      <sz val="14"/>
      <name val="Browallia New"/>
      <family val="2"/>
    </font>
    <font>
      <sz val="9"/>
      <name val="Arial"/>
      <family val="2"/>
    </font>
    <font>
      <sz val="9"/>
      <color indexed="10"/>
      <name val="Arial"/>
      <family val="2"/>
    </font>
    <font>
      <sz val="12"/>
      <name val="Arial"/>
      <family val="2"/>
    </font>
    <font>
      <b/>
      <sz val="14"/>
      <color indexed="10"/>
      <name val="AngsanaUPC"/>
      <family val="1"/>
      <charset val="222"/>
    </font>
    <font>
      <b/>
      <sz val="10"/>
      <color indexed="10"/>
      <name val="AngsanaUPC"/>
      <family val="1"/>
      <charset val="222"/>
    </font>
    <font>
      <sz val="20"/>
      <color indexed="10"/>
      <name val="Arial"/>
      <family val="2"/>
    </font>
    <font>
      <i/>
      <sz val="10"/>
      <name val="Arial"/>
      <family val="2"/>
    </font>
    <font>
      <sz val="10"/>
      <name val="Symbol"/>
      <family val="1"/>
      <charset val="2"/>
    </font>
    <font>
      <sz val="16"/>
      <name val="Symbol"/>
      <family val="1"/>
      <charset val="2"/>
    </font>
    <font>
      <sz val="15"/>
      <color indexed="10"/>
      <name val="AngsanaUPC"/>
      <family val="1"/>
      <charset val="222"/>
    </font>
    <font>
      <b/>
      <sz val="10"/>
      <color indexed="81"/>
      <name val="Tahoma"/>
      <family val="2"/>
    </font>
    <font>
      <sz val="8"/>
      <color indexed="81"/>
      <name val="Tahoma"/>
      <family val="2"/>
    </font>
    <font>
      <b/>
      <sz val="8"/>
      <color indexed="10"/>
      <name val="Tahoma"/>
      <family val="2"/>
    </font>
    <font>
      <sz val="14"/>
      <name val="StageCoach"/>
    </font>
    <font>
      <b/>
      <u/>
      <sz val="11"/>
      <name val="Arial"/>
      <family val="2"/>
    </font>
    <font>
      <u/>
      <sz val="11"/>
      <name val="Arial"/>
      <family val="2"/>
    </font>
    <font>
      <b/>
      <sz val="10"/>
      <name val="Calibri"/>
      <family val="2"/>
    </font>
    <font>
      <b/>
      <i/>
      <sz val="10"/>
      <color indexed="17"/>
      <name val="Calibri"/>
      <family val="2"/>
    </font>
    <font>
      <b/>
      <i/>
      <sz val="10"/>
      <color indexed="48"/>
      <name val="Calibri"/>
      <family val="2"/>
    </font>
    <font>
      <i/>
      <sz val="10"/>
      <color indexed="12"/>
      <name val="Calibri"/>
      <family val="2"/>
    </font>
    <font>
      <sz val="10"/>
      <color indexed="57"/>
      <name val="Calibri"/>
      <family val="2"/>
    </font>
    <font>
      <b/>
      <sz val="9"/>
      <color indexed="81"/>
      <name val="Tahoma"/>
    </font>
    <font>
      <sz val="11"/>
      <color theme="1"/>
      <name val="Calibri"/>
      <family val="2"/>
      <scheme val="minor"/>
    </font>
    <font>
      <sz val="10"/>
      <color rgb="FF0066FF"/>
      <name val="Calibri"/>
      <family val="2"/>
    </font>
    <font>
      <b/>
      <i/>
      <sz val="11"/>
      <color rgb="FF3366FF"/>
      <name val="Calibri"/>
      <family val="2"/>
    </font>
    <font>
      <sz val="11"/>
      <color theme="1"/>
      <name val="AngsanaUPC"/>
      <family val="1"/>
      <charset val="222"/>
    </font>
    <font>
      <sz val="9"/>
      <color theme="1"/>
      <name val="Calibri"/>
      <family val="2"/>
      <scheme val="minor"/>
    </font>
    <font>
      <sz val="10"/>
      <color rgb="FFFF0000"/>
      <name val="Arial"/>
      <family val="2"/>
    </font>
    <font>
      <sz val="11"/>
      <color theme="1"/>
      <name val="Cambria"/>
      <family val="2"/>
      <scheme val="major"/>
    </font>
    <font>
      <sz val="11"/>
      <color indexed="10"/>
      <name val="Cambria"/>
      <family val="2"/>
      <scheme val="major"/>
    </font>
    <font>
      <b/>
      <sz val="14"/>
      <color indexed="8"/>
      <name val="Cambria"/>
      <family val="2"/>
      <scheme val="major"/>
    </font>
    <font>
      <sz val="14"/>
      <color indexed="8"/>
      <name val="Cambria"/>
      <family val="2"/>
      <scheme val="major"/>
    </font>
    <font>
      <sz val="12"/>
      <name val="Cambria"/>
      <family val="2"/>
      <scheme val="major"/>
    </font>
    <font>
      <sz val="8"/>
      <color theme="1"/>
      <name val="Gotham"/>
    </font>
    <font>
      <b/>
      <u/>
      <sz val="10"/>
      <color rgb="FFFF0000"/>
      <name val="Arial"/>
      <family val="2"/>
    </font>
    <font>
      <b/>
      <i/>
      <sz val="11"/>
      <color rgb="FFFF0000"/>
      <name val="Calibri"/>
      <family val="2"/>
    </font>
    <font>
      <sz val="11"/>
      <name val="Cambria"/>
      <family val="2"/>
      <scheme val="major"/>
    </font>
    <font>
      <sz val="11"/>
      <color rgb="FFFF0000"/>
      <name val="Cambria"/>
      <family val="2"/>
      <scheme val="major"/>
    </font>
    <font>
      <b/>
      <sz val="11"/>
      <color rgb="FFFF0000"/>
      <name val="Calibri"/>
      <family val="2"/>
    </font>
    <font>
      <b/>
      <sz val="14"/>
      <color rgb="FFFF0000"/>
      <name val="Cordia New"/>
      <family val="2"/>
    </font>
    <font>
      <sz val="11"/>
      <color rgb="FFFF0000"/>
      <name val="Calibri"/>
      <family val="2"/>
    </font>
    <font>
      <b/>
      <sz val="10"/>
      <color theme="1"/>
      <name val="Calibri"/>
      <family val="2"/>
    </font>
    <font>
      <b/>
      <i/>
      <sz val="10"/>
      <color rgb="FF3366FF"/>
      <name val="Calibri"/>
      <family val="2"/>
    </font>
    <font>
      <b/>
      <sz val="10"/>
      <color rgb="FF3366FF"/>
      <name val="Calibri"/>
      <family val="2"/>
    </font>
    <font>
      <b/>
      <sz val="12"/>
      <color rgb="FFFF0000"/>
      <name val="Arial"/>
      <family val="2"/>
    </font>
    <font>
      <sz val="11"/>
      <name val="Calibri"/>
      <family val="2"/>
      <scheme val="minor"/>
    </font>
    <font>
      <b/>
      <sz val="10"/>
      <color rgb="FF7030A0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FFFF00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</borders>
  <cellStyleXfs count="9">
    <xf numFmtId="0" fontId="0" fillId="0" borderId="0"/>
    <xf numFmtId="43" fontId="5" fillId="0" borderId="0" applyFont="0" applyFill="0" applyBorder="0" applyAlignment="0" applyProtection="0"/>
    <xf numFmtId="43" fontId="1" fillId="0" borderId="0" applyFont="0" applyFill="0" applyBorder="0" applyAlignment="0" applyProtection="0"/>
    <xf numFmtId="171" fontId="52" fillId="0" borderId="0" applyFont="0" applyFill="0" applyBorder="0" applyAlignment="0" applyProtection="0"/>
    <xf numFmtId="0" fontId="9" fillId="0" borderId="0"/>
    <xf numFmtId="0" fontId="37" fillId="0" borderId="0">
      <alignment vertical="center"/>
    </xf>
    <xf numFmtId="9" fontId="96" fillId="0" borderId="0" applyFont="0" applyFill="0" applyBorder="0" applyAlignment="0" applyProtection="0"/>
    <xf numFmtId="0" fontId="9" fillId="0" borderId="0"/>
    <xf numFmtId="0" fontId="9" fillId="0" borderId="0"/>
  </cellStyleXfs>
  <cellXfs count="647">
    <xf numFmtId="0" fontId="0" fillId="0" borderId="0" xfId="0"/>
    <xf numFmtId="0" fontId="0" fillId="0" borderId="1" xfId="0" applyBorder="1"/>
    <xf numFmtId="0" fontId="0" fillId="2" borderId="0" xfId="0" applyFill="1"/>
    <xf numFmtId="0" fontId="0" fillId="3" borderId="0" xfId="0" applyFill="1"/>
    <xf numFmtId="0" fontId="11" fillId="0" borderId="0" xfId="4" applyFont="1" applyAlignment="1">
      <alignment vertical="center"/>
    </xf>
    <xf numFmtId="0" fontId="12" fillId="0" borderId="0" xfId="4" applyFont="1" applyAlignment="1">
      <alignment vertical="center"/>
    </xf>
    <xf numFmtId="0" fontId="10" fillId="0" borderId="0" xfId="0" applyFont="1"/>
    <xf numFmtId="0" fontId="8" fillId="2" borderId="0" xfId="0" applyFont="1" applyFill="1" applyAlignment="1">
      <alignment horizontal="right"/>
    </xf>
    <xf numFmtId="0" fontId="18" fillId="0" borderId="0" xfId="0" applyFont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27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18" fillId="0" borderId="0" xfId="0" applyFont="1" applyAlignment="1">
      <alignment horizontal="left" vertical="center"/>
    </xf>
    <xf numFmtId="0" fontId="24" fillId="0" borderId="0" xfId="0" applyFont="1" applyAlignment="1">
      <alignment horizontal="left" vertical="center"/>
    </xf>
    <xf numFmtId="0" fontId="24" fillId="0" borderId="0" xfId="0" applyFont="1" applyAlignment="1">
      <alignment vertical="center"/>
    </xf>
    <xf numFmtId="2" fontId="24" fillId="0" borderId="0" xfId="0" applyNumberFormat="1" applyFont="1" applyAlignment="1">
      <alignment vertical="center"/>
    </xf>
    <xf numFmtId="0" fontId="19" fillId="0" borderId="0" xfId="0" applyFont="1" applyAlignment="1">
      <alignment vertical="center"/>
    </xf>
    <xf numFmtId="0" fontId="32" fillId="0" borderId="0" xfId="0" applyFont="1" applyAlignment="1">
      <alignment vertical="center"/>
    </xf>
    <xf numFmtId="0" fontId="33" fillId="4" borderId="2" xfId="0" applyFont="1" applyFill="1" applyBorder="1" applyAlignment="1">
      <alignment horizontal="center" vertical="center" shrinkToFit="1"/>
    </xf>
    <xf numFmtId="0" fontId="33" fillId="4" borderId="3" xfId="0" applyFont="1" applyFill="1" applyBorder="1" applyAlignment="1">
      <alignment horizontal="center" vertical="center" shrinkToFit="1"/>
    </xf>
    <xf numFmtId="0" fontId="38" fillId="0" borderId="0" xfId="5" applyFont="1" applyAlignment="1">
      <alignment horizontal="center" vertical="center"/>
    </xf>
    <xf numFmtId="0" fontId="40" fillId="5" borderId="4" xfId="0" applyFont="1" applyFill="1" applyBorder="1" applyAlignment="1">
      <alignment vertical="center"/>
    </xf>
    <xf numFmtId="0" fontId="41" fillId="0" borderId="1" xfId="1" applyNumberFormat="1" applyFont="1" applyBorder="1" applyAlignment="1">
      <alignment horizontal="left" vertical="center"/>
    </xf>
    <xf numFmtId="2" fontId="17" fillId="0" borderId="0" xfId="0" applyNumberFormat="1" applyFont="1" applyAlignment="1">
      <alignment vertical="center"/>
    </xf>
    <xf numFmtId="2" fontId="19" fillId="0" borderId="0" xfId="0" applyNumberFormat="1" applyFont="1" applyAlignment="1">
      <alignment vertical="center"/>
    </xf>
    <xf numFmtId="0" fontId="46" fillId="6" borderId="0" xfId="0" applyFont="1" applyFill="1" applyAlignment="1">
      <alignment horizontal="left" vertical="center"/>
    </xf>
    <xf numFmtId="0" fontId="27" fillId="6" borderId="0" xfId="0" applyFont="1" applyFill="1" applyAlignment="1">
      <alignment horizontal="center" vertical="center"/>
    </xf>
    <xf numFmtId="0" fontId="22" fillId="6" borderId="2" xfId="0" applyFont="1" applyFill="1" applyBorder="1" applyAlignment="1">
      <alignment horizontal="center" vertical="center" shrinkToFit="1"/>
    </xf>
    <xf numFmtId="0" fontId="22" fillId="6" borderId="3" xfId="0" applyFont="1" applyFill="1" applyBorder="1" applyAlignment="1">
      <alignment horizontal="center" vertical="center" shrinkToFit="1"/>
    </xf>
    <xf numFmtId="0" fontId="0" fillId="0" borderId="0" xfId="0" applyAlignment="1">
      <alignment vertical="center"/>
    </xf>
    <xf numFmtId="0" fontId="0" fillId="0" borderId="0" xfId="0" applyAlignment="1">
      <alignment vertical="center"/>
    </xf>
    <xf numFmtId="0" fontId="4" fillId="0" borderId="0" xfId="0" applyFont="1" applyAlignment="1">
      <alignment horizontal="left" vertical="center"/>
    </xf>
    <xf numFmtId="0" fontId="14" fillId="0" borderId="0" xfId="0" applyFont="1" applyAlignment="1">
      <alignment vertical="center"/>
    </xf>
    <xf numFmtId="0" fontId="28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28" fillId="0" borderId="0" xfId="0" applyFont="1" applyAlignment="1">
      <alignment horizontal="left" vertical="center"/>
    </xf>
    <xf numFmtId="14" fontId="28" fillId="0" borderId="0" xfId="0" applyNumberFormat="1" applyFont="1" applyAlignment="1">
      <alignment horizontal="left" vertical="center"/>
    </xf>
    <xf numFmtId="0" fontId="3" fillId="7" borderId="5" xfId="0" applyFont="1" applyFill="1" applyBorder="1" applyAlignment="1">
      <alignment vertical="center"/>
    </xf>
    <xf numFmtId="0" fontId="1" fillId="7" borderId="6" xfId="0" applyFont="1" applyFill="1" applyBorder="1" applyAlignment="1">
      <alignment vertical="center"/>
    </xf>
    <xf numFmtId="0" fontId="1" fillId="7" borderId="7" xfId="0" applyFont="1" applyFill="1" applyBorder="1" applyAlignment="1">
      <alignment vertical="center"/>
    </xf>
    <xf numFmtId="0" fontId="15" fillId="0" borderId="0" xfId="0" applyFont="1" applyAlignment="1">
      <alignment vertical="center"/>
    </xf>
    <xf numFmtId="0" fontId="1" fillId="7" borderId="8" xfId="0" quotePrefix="1" applyFont="1" applyFill="1" applyBorder="1" applyAlignment="1">
      <alignment vertical="center"/>
    </xf>
    <xf numFmtId="0" fontId="1" fillId="7" borderId="0" xfId="0" applyFont="1" applyFill="1" applyAlignment="1">
      <alignment vertical="center"/>
    </xf>
    <xf numFmtId="0" fontId="1" fillId="7" borderId="9" xfId="0" applyFont="1" applyFill="1" applyBorder="1" applyAlignment="1">
      <alignment vertical="center"/>
    </xf>
    <xf numFmtId="0" fontId="15" fillId="0" borderId="0" xfId="0" applyFont="1" applyAlignment="1">
      <alignment horizontal="center" vertical="center"/>
    </xf>
    <xf numFmtId="0" fontId="1" fillId="7" borderId="10" xfId="0" applyFont="1" applyFill="1" applyBorder="1" applyAlignment="1">
      <alignment vertical="center"/>
    </xf>
    <xf numFmtId="0" fontId="1" fillId="7" borderId="11" xfId="0" applyFont="1" applyFill="1" applyBorder="1" applyAlignment="1">
      <alignment vertical="center"/>
    </xf>
    <xf numFmtId="0" fontId="1" fillId="7" borderId="12" xfId="0" applyFont="1" applyFill="1" applyBorder="1" applyAlignment="1">
      <alignment vertical="center"/>
    </xf>
    <xf numFmtId="0" fontId="3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1" fillId="0" borderId="6" xfId="0" applyFont="1" applyBorder="1" applyAlignment="1">
      <alignment vertical="center"/>
    </xf>
    <xf numFmtId="0" fontId="0" fillId="8" borderId="0" xfId="0" applyFill="1" applyAlignment="1">
      <alignment vertical="center"/>
    </xf>
    <xf numFmtId="0" fontId="18" fillId="0" borderId="0" xfId="0" applyFont="1" applyAlignment="1">
      <alignment vertical="center"/>
    </xf>
    <xf numFmtId="0" fontId="26" fillId="0" borderId="0" xfId="0" applyFont="1" applyAlignment="1">
      <alignment horizontal="center" vertical="center"/>
    </xf>
    <xf numFmtId="0" fontId="26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47" fillId="6" borderId="0" xfId="0" applyFont="1" applyFill="1" applyAlignment="1">
      <alignment vertical="center"/>
    </xf>
    <xf numFmtId="49" fontId="44" fillId="0" borderId="0" xfId="0" applyNumberFormat="1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0" fillId="0" borderId="0" xfId="0" applyFont="1" applyAlignment="1">
      <alignment vertical="center"/>
    </xf>
    <xf numFmtId="0" fontId="42" fillId="0" borderId="0" xfId="0" applyFont="1" applyAlignment="1">
      <alignment vertical="center"/>
    </xf>
    <xf numFmtId="0" fontId="22" fillId="4" borderId="3" xfId="0" applyFont="1" applyFill="1" applyBorder="1" applyAlignment="1">
      <alignment horizontal="center" vertical="center" shrinkToFit="1"/>
    </xf>
    <xf numFmtId="0" fontId="20" fillId="0" borderId="13" xfId="0" applyFont="1" applyBorder="1" applyAlignment="1">
      <alignment horizontal="center" vertical="center"/>
    </xf>
    <xf numFmtId="181" fontId="17" fillId="0" borderId="13" xfId="0" applyNumberFormat="1" applyFont="1" applyBorder="1" applyAlignment="1">
      <alignment horizontal="center" vertical="center"/>
    </xf>
    <xf numFmtId="181" fontId="19" fillId="0" borderId="13" xfId="0" applyNumberFormat="1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181" fontId="17" fillId="0" borderId="13" xfId="0" applyNumberFormat="1" applyFont="1" applyBorder="1" applyAlignment="1">
      <alignment vertical="center"/>
    </xf>
    <xf numFmtId="181" fontId="23" fillId="0" borderId="13" xfId="0" applyNumberFormat="1" applyFont="1" applyBorder="1" applyAlignment="1">
      <alignment vertical="center"/>
    </xf>
    <xf numFmtId="0" fontId="20" fillId="0" borderId="1" xfId="0" applyFont="1" applyBorder="1" applyAlignment="1">
      <alignment horizontal="center" vertical="center"/>
    </xf>
    <xf numFmtId="0" fontId="21" fillId="0" borderId="14" xfId="0" applyFont="1" applyBorder="1" applyAlignment="1">
      <alignment vertical="center"/>
    </xf>
    <xf numFmtId="0" fontId="21" fillId="9" borderId="15" xfId="0" applyFont="1" applyFill="1" applyBorder="1" applyAlignment="1">
      <alignment vertical="center"/>
    </xf>
    <xf numFmtId="181" fontId="21" fillId="8" borderId="16" xfId="0" applyNumberFormat="1" applyFont="1" applyFill="1" applyBorder="1" applyAlignment="1">
      <alignment horizontal="center" vertical="center"/>
    </xf>
    <xf numFmtId="181" fontId="22" fillId="0" borderId="17" xfId="0" applyNumberFormat="1" applyFont="1" applyBorder="1" applyAlignment="1">
      <alignment horizontal="center" vertical="center"/>
    </xf>
    <xf numFmtId="181" fontId="22" fillId="0" borderId="18" xfId="0" applyNumberFormat="1" applyFont="1" applyBorder="1" applyAlignment="1">
      <alignment vertical="center"/>
    </xf>
    <xf numFmtId="181" fontId="22" fillId="9" borderId="19" xfId="0" applyNumberFormat="1" applyFont="1" applyFill="1" applyBorder="1" applyAlignment="1">
      <alignment vertical="center"/>
    </xf>
    <xf numFmtId="181" fontId="22" fillId="0" borderId="19" xfId="0" applyNumberFormat="1" applyFont="1" applyBorder="1" applyAlignment="1">
      <alignment vertical="center"/>
    </xf>
    <xf numFmtId="0" fontId="20" fillId="5" borderId="20" xfId="0" applyFont="1" applyFill="1" applyBorder="1" applyAlignment="1">
      <alignment vertical="center"/>
    </xf>
    <xf numFmtId="181" fontId="22" fillId="9" borderId="13" xfId="0" applyNumberFormat="1" applyFont="1" applyFill="1" applyBorder="1" applyAlignment="1">
      <alignment vertical="center"/>
    </xf>
    <xf numFmtId="181" fontId="25" fillId="0" borderId="1" xfId="0" applyNumberFormat="1" applyFont="1" applyBorder="1" applyAlignment="1">
      <alignment vertical="center"/>
    </xf>
    <xf numFmtId="0" fontId="21" fillId="0" borderId="0" xfId="0" applyFont="1" applyAlignment="1">
      <alignment vertical="center"/>
    </xf>
    <xf numFmtId="0" fontId="20" fillId="0" borderId="0" xfId="0" applyFont="1" applyAlignment="1">
      <alignment horizontal="center" vertical="center"/>
    </xf>
    <xf numFmtId="181" fontId="19" fillId="0" borderId="13" xfId="0" applyNumberFormat="1" applyFont="1" applyBorder="1" applyAlignment="1">
      <alignment vertical="center"/>
    </xf>
    <xf numFmtId="181" fontId="17" fillId="0" borderId="1" xfId="0" applyNumberFormat="1" applyFont="1" applyBorder="1" applyAlignment="1">
      <alignment vertical="center"/>
    </xf>
    <xf numFmtId="181" fontId="21" fillId="8" borderId="16" xfId="0" applyNumberFormat="1" applyFont="1" applyFill="1" applyBorder="1" applyAlignment="1">
      <alignment vertical="center"/>
    </xf>
    <xf numFmtId="181" fontId="22" fillId="0" borderId="17" xfId="0" applyNumberFormat="1" applyFont="1" applyBorder="1" applyAlignment="1">
      <alignment vertical="center"/>
    </xf>
    <xf numFmtId="0" fontId="41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30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3" fillId="0" borderId="0" xfId="0" applyFont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0" fillId="0" borderId="21" xfId="0" applyBorder="1" applyAlignment="1">
      <alignment vertical="center"/>
    </xf>
    <xf numFmtId="0" fontId="0" fillId="0" borderId="22" xfId="0" applyBorder="1" applyAlignment="1">
      <alignment vertical="center"/>
    </xf>
    <xf numFmtId="0" fontId="0" fillId="0" borderId="23" xfId="0" applyBorder="1" applyAlignment="1">
      <alignment vertical="center"/>
    </xf>
    <xf numFmtId="0" fontId="0" fillId="0" borderId="24" xfId="0" applyBorder="1" applyAlignment="1">
      <alignment vertical="center"/>
    </xf>
    <xf numFmtId="0" fontId="0" fillId="0" borderId="25" xfId="0" applyBorder="1" applyAlignment="1">
      <alignment vertical="center"/>
    </xf>
    <xf numFmtId="0" fontId="20" fillId="0" borderId="2" xfId="0" applyFont="1" applyBorder="1" applyAlignment="1">
      <alignment horizontal="center" vertical="center"/>
    </xf>
    <xf numFmtId="0" fontId="0" fillId="0" borderId="26" xfId="0" applyBorder="1" applyAlignment="1">
      <alignment vertical="center"/>
    </xf>
    <xf numFmtId="0" fontId="0" fillId="0" borderId="0" xfId="0" applyAlignment="1">
      <alignment horizontal="center" vertical="center"/>
    </xf>
    <xf numFmtId="0" fontId="36" fillId="0" borderId="0" xfId="0" applyFont="1" applyAlignment="1">
      <alignment vertical="center"/>
    </xf>
    <xf numFmtId="0" fontId="38" fillId="0" borderId="0" xfId="0" applyFont="1" applyAlignment="1">
      <alignment vertical="center"/>
    </xf>
    <xf numFmtId="0" fontId="38" fillId="0" borderId="0" xfId="0" applyFont="1" applyAlignment="1">
      <alignment horizontal="center" vertical="center"/>
    </xf>
    <xf numFmtId="181" fontId="22" fillId="9" borderId="1" xfId="0" applyNumberFormat="1" applyFont="1" applyFill="1" applyBorder="1" applyAlignment="1">
      <alignment vertical="center"/>
    </xf>
    <xf numFmtId="181" fontId="25" fillId="0" borderId="13" xfId="0" applyNumberFormat="1" applyFont="1" applyBorder="1" applyAlignment="1">
      <alignment vertical="center"/>
    </xf>
    <xf numFmtId="181" fontId="22" fillId="0" borderId="1" xfId="0" applyNumberFormat="1" applyFont="1" applyBorder="1" applyAlignment="1">
      <alignment vertical="center"/>
    </xf>
    <xf numFmtId="0" fontId="8" fillId="3" borderId="27" xfId="0" applyFont="1" applyFill="1" applyBorder="1" applyAlignment="1">
      <alignment horizontal="center" vertical="center"/>
    </xf>
    <xf numFmtId="2" fontId="45" fillId="0" borderId="13" xfId="0" applyNumberFormat="1" applyFont="1" applyBorder="1" applyAlignment="1">
      <alignment vertical="center"/>
    </xf>
    <xf numFmtId="0" fontId="45" fillId="0" borderId="1" xfId="0" applyFont="1" applyBorder="1" applyAlignment="1">
      <alignment vertical="center"/>
    </xf>
    <xf numFmtId="0" fontId="27" fillId="6" borderId="0" xfId="0" applyFont="1" applyFill="1" applyAlignment="1">
      <alignment vertical="center"/>
    </xf>
    <xf numFmtId="0" fontId="30" fillId="10" borderId="0" xfId="0" applyFont="1" applyFill="1" applyAlignment="1">
      <alignment vertical="center"/>
    </xf>
    <xf numFmtId="0" fontId="0" fillId="10" borderId="0" xfId="0" applyFill="1" applyAlignment="1">
      <alignment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49" fillId="3" borderId="0" xfId="0" applyFont="1" applyFill="1" applyAlignment="1">
      <alignment horizontal="center" vertical="center"/>
    </xf>
    <xf numFmtId="0" fontId="48" fillId="3" borderId="0" xfId="0" applyFont="1" applyFill="1" applyAlignment="1">
      <alignment horizontal="left" vertical="center"/>
    </xf>
    <xf numFmtId="0" fontId="8" fillId="2" borderId="0" xfId="0" applyFont="1" applyFill="1" applyAlignment="1">
      <alignment horizontal="right" vertical="center"/>
    </xf>
    <xf numFmtId="0" fontId="8" fillId="3" borderId="28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2" fontId="50" fillId="3" borderId="29" xfId="0" applyNumberFormat="1" applyFont="1" applyFill="1" applyBorder="1" applyAlignment="1">
      <alignment vertical="center"/>
    </xf>
    <xf numFmtId="0" fontId="36" fillId="0" borderId="5" xfId="0" applyFont="1" applyBorder="1" applyAlignment="1">
      <alignment vertical="center"/>
    </xf>
    <xf numFmtId="0" fontId="36" fillId="0" borderId="7" xfId="0" applyFont="1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vertical="center"/>
    </xf>
    <xf numFmtId="0" fontId="38" fillId="0" borderId="8" xfId="0" applyFont="1" applyBorder="1" applyAlignment="1">
      <alignment vertical="center"/>
    </xf>
    <xf numFmtId="0" fontId="38" fillId="0" borderId="9" xfId="0" applyFont="1" applyBorder="1" applyAlignment="1">
      <alignment vertical="center"/>
    </xf>
    <xf numFmtId="0" fontId="38" fillId="0" borderId="10" xfId="0" applyFont="1" applyBorder="1" applyAlignment="1">
      <alignment vertical="center"/>
    </xf>
    <xf numFmtId="0" fontId="38" fillId="0" borderId="12" xfId="0" applyFont="1" applyBorder="1" applyAlignment="1">
      <alignment vertical="center"/>
    </xf>
    <xf numFmtId="0" fontId="36" fillId="0" borderId="8" xfId="0" applyFont="1" applyBorder="1" applyAlignment="1">
      <alignment vertical="center"/>
    </xf>
    <xf numFmtId="0" fontId="36" fillId="0" borderId="9" xfId="0" applyFont="1" applyBorder="1" applyAlignment="1">
      <alignment vertical="center"/>
    </xf>
    <xf numFmtId="0" fontId="39" fillId="0" borderId="0" xfId="0" applyFont="1" applyAlignment="1">
      <alignment horizontal="center" vertical="center"/>
    </xf>
    <xf numFmtId="0" fontId="39" fillId="0" borderId="6" xfId="0" applyFont="1" applyBorder="1" applyAlignment="1">
      <alignment horizontal="center" vertical="center"/>
    </xf>
    <xf numFmtId="0" fontId="39" fillId="0" borderId="11" xfId="0" applyFont="1" applyBorder="1" applyAlignment="1">
      <alignment horizontal="center" vertical="center"/>
    </xf>
    <xf numFmtId="0" fontId="47" fillId="11" borderId="0" xfId="0" applyFont="1" applyFill="1" applyAlignment="1">
      <alignment vertical="center"/>
    </xf>
    <xf numFmtId="0" fontId="46" fillId="11" borderId="0" xfId="0" applyFont="1" applyFill="1" applyAlignment="1">
      <alignment horizontal="left" vertical="center"/>
    </xf>
    <xf numFmtId="0" fontId="27" fillId="11" borderId="0" xfId="0" applyFont="1" applyFill="1" applyAlignment="1">
      <alignment horizontal="center" vertical="center"/>
    </xf>
    <xf numFmtId="0" fontId="27" fillId="11" borderId="0" xfId="0" applyFont="1" applyFill="1" applyAlignment="1">
      <alignment vertical="center"/>
    </xf>
    <xf numFmtId="0" fontId="22" fillId="11" borderId="2" xfId="0" applyFont="1" applyFill="1" applyBorder="1" applyAlignment="1">
      <alignment horizontal="center" vertical="center" shrinkToFit="1"/>
    </xf>
    <xf numFmtId="0" fontId="22" fillId="11" borderId="3" xfId="0" applyFont="1" applyFill="1" applyBorder="1" applyAlignment="1">
      <alignment horizontal="center" vertical="center" shrinkToFit="1"/>
    </xf>
    <xf numFmtId="0" fontId="97" fillId="0" borderId="1" xfId="0" quotePrefix="1" applyFont="1" applyBorder="1" applyAlignment="1">
      <alignment horizontal="center" vertical="center"/>
    </xf>
    <xf numFmtId="1" fontId="17" fillId="0" borderId="13" xfId="0" applyNumberFormat="1" applyFont="1" applyBorder="1" applyAlignment="1">
      <alignment horizontal="center" vertical="center"/>
    </xf>
    <xf numFmtId="49" fontId="44" fillId="0" borderId="1" xfId="0" applyNumberFormat="1" applyFont="1" applyBorder="1" applyAlignment="1">
      <alignment horizontal="center" vertical="center"/>
    </xf>
    <xf numFmtId="0" fontId="21" fillId="0" borderId="9" xfId="0" applyFont="1" applyBorder="1" applyAlignment="1">
      <alignment vertical="center"/>
    </xf>
    <xf numFmtId="0" fontId="21" fillId="9" borderId="8" xfId="0" applyFont="1" applyFill="1" applyBorder="1" applyAlignment="1">
      <alignment vertical="center"/>
    </xf>
    <xf numFmtId="181" fontId="19" fillId="0" borderId="30" xfId="0" applyNumberFormat="1" applyFont="1" applyBorder="1" applyAlignment="1">
      <alignment horizontal="center" vertical="center"/>
    </xf>
    <xf numFmtId="0" fontId="98" fillId="0" borderId="0" xfId="0" applyFont="1" applyAlignment="1">
      <alignment vertical="center"/>
    </xf>
    <xf numFmtId="0" fontId="99" fillId="0" borderId="1" xfId="3" applyNumberFormat="1" applyFont="1" applyBorder="1" applyAlignment="1">
      <alignment horizontal="left" vertical="center"/>
    </xf>
    <xf numFmtId="0" fontId="54" fillId="0" borderId="0" xfId="0" applyFont="1" applyAlignment="1">
      <alignment vertical="center"/>
    </xf>
    <xf numFmtId="0" fontId="17" fillId="0" borderId="31" xfId="0" applyFont="1" applyBorder="1" applyAlignment="1">
      <alignment horizontal="center" vertical="center"/>
    </xf>
    <xf numFmtId="0" fontId="17" fillId="0" borderId="17" xfId="0" applyFont="1" applyBorder="1" applyAlignment="1">
      <alignment horizontal="center" vertical="center"/>
    </xf>
    <xf numFmtId="49" fontId="44" fillId="0" borderId="32" xfId="0" applyNumberFormat="1" applyFont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/>
    <xf numFmtId="0" fontId="100" fillId="0" borderId="0" xfId="0" applyFont="1" applyAlignment="1">
      <alignment horizontal="right"/>
    </xf>
    <xf numFmtId="2" fontId="0" fillId="0" borderId="21" xfId="0" applyNumberFormat="1" applyBorder="1"/>
    <xf numFmtId="0" fontId="47" fillId="16" borderId="0" xfId="0" applyFont="1" applyFill="1" applyAlignment="1">
      <alignment vertical="center"/>
    </xf>
    <xf numFmtId="0" fontId="46" fillId="16" borderId="0" xfId="0" applyFont="1" applyFill="1" applyAlignment="1">
      <alignment horizontal="left" vertical="center"/>
    </xf>
    <xf numFmtId="0" fontId="27" fillId="16" borderId="0" xfId="0" applyFont="1" applyFill="1" applyAlignment="1">
      <alignment horizontal="center" vertical="center"/>
    </xf>
    <xf numFmtId="0" fontId="27" fillId="16" borderId="0" xfId="0" applyFont="1" applyFill="1" applyAlignment="1">
      <alignment vertical="center"/>
    </xf>
    <xf numFmtId="0" fontId="99" fillId="17" borderId="1" xfId="3" applyNumberFormat="1" applyFont="1" applyFill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22" fillId="16" borderId="2" xfId="0" applyFont="1" applyFill="1" applyBorder="1" applyAlignment="1">
      <alignment horizontal="center" vertical="center" shrinkToFit="1"/>
    </xf>
    <xf numFmtId="0" fontId="22" fillId="16" borderId="3" xfId="0" applyFont="1" applyFill="1" applyBorder="1" applyAlignment="1">
      <alignment horizontal="center" vertical="center" shrinkToFit="1"/>
    </xf>
    <xf numFmtId="0" fontId="0" fillId="0" borderId="0" xfId="0" applyAlignment="1">
      <alignment horizontal="left" vertical="center"/>
    </xf>
    <xf numFmtId="0" fontId="9" fillId="0" borderId="0" xfId="0" applyFont="1"/>
    <xf numFmtId="0" fontId="56" fillId="0" borderId="0" xfId="0" applyFont="1" applyAlignment="1">
      <alignment horizontal="left" indent="15"/>
    </xf>
    <xf numFmtId="0" fontId="57" fillId="0" borderId="0" xfId="0" applyFont="1"/>
    <xf numFmtId="0" fontId="57" fillId="0" borderId="0" xfId="0" applyFont="1" applyAlignment="1">
      <alignment horizontal="center"/>
    </xf>
    <xf numFmtId="0" fontId="9" fillId="0" borderId="0" xfId="0" applyFont="1" applyAlignment="1">
      <alignment horizontal="right" vertical="center"/>
    </xf>
    <xf numFmtId="0" fontId="9" fillId="0" borderId="0" xfId="0" applyFont="1" applyAlignment="1">
      <alignment horizontal="center" vertical="center"/>
    </xf>
    <xf numFmtId="0" fontId="58" fillId="0" borderId="0" xfId="0" applyFont="1" applyAlignment="1">
      <alignment horizontal="center"/>
    </xf>
    <xf numFmtId="0" fontId="59" fillId="0" borderId="33" xfId="0" applyFont="1" applyBorder="1" applyAlignment="1">
      <alignment horizontal="left" vertical="center"/>
    </xf>
    <xf numFmtId="0" fontId="58" fillId="0" borderId="24" xfId="0" applyFont="1" applyBorder="1" applyAlignment="1">
      <alignment horizontal="left" vertical="center"/>
    </xf>
    <xf numFmtId="0" fontId="9" fillId="0" borderId="24" xfId="0" applyFont="1" applyBorder="1"/>
    <xf numFmtId="0" fontId="58" fillId="0" borderId="24" xfId="0" applyFont="1" applyBorder="1" applyAlignment="1">
      <alignment vertical="center"/>
    </xf>
    <xf numFmtId="0" fontId="58" fillId="0" borderId="25" xfId="0" applyFont="1" applyBorder="1" applyAlignment="1">
      <alignment vertical="center"/>
    </xf>
    <xf numFmtId="0" fontId="59" fillId="0" borderId="33" xfId="0" applyFont="1" applyBorder="1" applyAlignment="1">
      <alignment vertical="center"/>
    </xf>
    <xf numFmtId="0" fontId="59" fillId="0" borderId="24" xfId="0" applyFont="1" applyBorder="1" applyAlignment="1">
      <alignment vertical="center"/>
    </xf>
    <xf numFmtId="0" fontId="9" fillId="0" borderId="25" xfId="0" applyFont="1" applyBorder="1"/>
    <xf numFmtId="0" fontId="9" fillId="0" borderId="0" xfId="0" applyFont="1" applyAlignment="1">
      <alignment vertical="center"/>
    </xf>
    <xf numFmtId="0" fontId="58" fillId="0" borderId="0" xfId="0" applyFont="1" applyAlignment="1">
      <alignment vertical="center"/>
    </xf>
    <xf numFmtId="0" fontId="60" fillId="0" borderId="26" xfId="0" applyFont="1" applyBorder="1" applyAlignment="1">
      <alignment vertical="center"/>
    </xf>
    <xf numFmtId="0" fontId="9" fillId="0" borderId="24" xfId="0" applyFont="1" applyBorder="1" applyAlignment="1">
      <alignment vertical="center"/>
    </xf>
    <xf numFmtId="0" fontId="61" fillId="0" borderId="24" xfId="0" applyFont="1" applyBorder="1" applyAlignment="1">
      <alignment horizontal="left" vertical="center"/>
    </xf>
    <xf numFmtId="0" fontId="60" fillId="0" borderId="25" xfId="0" applyFont="1" applyBorder="1" applyAlignment="1">
      <alignment horizontal="center"/>
    </xf>
    <xf numFmtId="0" fontId="60" fillId="0" borderId="26" xfId="0" applyFont="1" applyBorder="1" applyAlignment="1">
      <alignment horizontal="center"/>
    </xf>
    <xf numFmtId="0" fontId="59" fillId="0" borderId="34" xfId="0" applyFont="1" applyBorder="1" applyAlignment="1">
      <alignment horizontal="left" vertical="center"/>
    </xf>
    <xf numFmtId="0" fontId="9" fillId="0" borderId="34" xfId="0" applyFont="1" applyBorder="1"/>
    <xf numFmtId="0" fontId="58" fillId="0" borderId="34" xfId="0" applyFont="1" applyBorder="1" applyAlignment="1">
      <alignment horizontal="left" vertical="center"/>
    </xf>
    <xf numFmtId="0" fontId="58" fillId="0" borderId="31" xfId="0" applyFont="1" applyBorder="1" applyAlignment="1">
      <alignment vertical="center"/>
    </xf>
    <xf numFmtId="0" fontId="61" fillId="0" borderId="23" xfId="0" applyFont="1" applyBorder="1" applyAlignment="1">
      <alignment vertical="center"/>
    </xf>
    <xf numFmtId="0" fontId="61" fillId="0" borderId="26" xfId="0" applyFont="1" applyBorder="1" applyAlignment="1">
      <alignment vertical="center"/>
    </xf>
    <xf numFmtId="0" fontId="59" fillId="0" borderId="35" xfId="0" applyFont="1" applyBorder="1" applyAlignment="1">
      <alignment vertical="center"/>
    </xf>
    <xf numFmtId="0" fontId="59" fillId="0" borderId="34" xfId="0" applyFont="1" applyBorder="1" applyAlignment="1">
      <alignment vertical="center"/>
    </xf>
    <xf numFmtId="0" fontId="9" fillId="0" borderId="34" xfId="0" applyFont="1" applyBorder="1" applyAlignment="1">
      <alignment horizontal="left" vertical="center"/>
    </xf>
    <xf numFmtId="0" fontId="58" fillId="0" borderId="0" xfId="0" applyFont="1" applyAlignment="1">
      <alignment horizontal="left" vertical="center"/>
    </xf>
    <xf numFmtId="0" fontId="62" fillId="0" borderId="34" xfId="0" applyFont="1" applyBorder="1" applyAlignment="1">
      <alignment horizontal="left" vertical="center"/>
    </xf>
    <xf numFmtId="0" fontId="9" fillId="0" borderId="34" xfId="0" applyFont="1" applyBorder="1" applyAlignment="1">
      <alignment vertical="center"/>
    </xf>
    <xf numFmtId="0" fontId="9" fillId="0" borderId="36" xfId="0" applyFont="1" applyBorder="1"/>
    <xf numFmtId="0" fontId="9" fillId="0" borderId="26" xfId="0" applyFont="1" applyBorder="1"/>
    <xf numFmtId="0" fontId="9" fillId="0" borderId="18" xfId="0" applyFont="1" applyBorder="1"/>
    <xf numFmtId="0" fontId="9" fillId="0" borderId="21" xfId="0" applyFont="1" applyBorder="1"/>
    <xf numFmtId="0" fontId="9" fillId="0" borderId="35" xfId="0" applyFont="1" applyBorder="1"/>
    <xf numFmtId="0" fontId="63" fillId="0" borderId="0" xfId="0" applyFont="1" applyAlignment="1">
      <alignment vertical="center" wrapText="1"/>
    </xf>
    <xf numFmtId="0" fontId="62" fillId="0" borderId="0" xfId="0" applyFont="1" applyAlignment="1">
      <alignment horizontal="left" vertical="center"/>
    </xf>
    <xf numFmtId="0" fontId="9" fillId="0" borderId="35" xfId="0" applyFont="1" applyBorder="1" applyAlignment="1">
      <alignment horizontal="center" vertical="center"/>
    </xf>
    <xf numFmtId="0" fontId="61" fillId="0" borderId="34" xfId="0" applyFont="1" applyBorder="1" applyAlignment="1">
      <alignment horizontal="left" vertical="center"/>
    </xf>
    <xf numFmtId="0" fontId="64" fillId="0" borderId="34" xfId="0" applyFont="1" applyBorder="1"/>
    <xf numFmtId="0" fontId="101" fillId="0" borderId="34" xfId="0" applyFont="1" applyBorder="1"/>
    <xf numFmtId="0" fontId="65" fillId="0" borderId="0" xfId="0" applyFont="1" applyAlignment="1">
      <alignment horizontal="left" vertical="center"/>
    </xf>
    <xf numFmtId="0" fontId="9" fillId="0" borderId="31" xfId="0" applyFont="1" applyBorder="1" applyAlignment="1">
      <alignment horizontal="center" vertical="center"/>
    </xf>
    <xf numFmtId="0" fontId="66" fillId="0" borderId="21" xfId="0" applyFont="1" applyBorder="1"/>
    <xf numFmtId="0" fontId="59" fillId="0" borderId="8" xfId="0" applyFont="1" applyBorder="1" applyAlignment="1">
      <alignment vertical="center"/>
    </xf>
    <xf numFmtId="0" fontId="9" fillId="0" borderId="9" xfId="0" applyFont="1" applyBorder="1" applyAlignment="1">
      <alignment vertical="center"/>
    </xf>
    <xf numFmtId="0" fontId="58" fillId="12" borderId="0" xfId="0" applyFont="1" applyFill="1" applyAlignment="1">
      <alignment horizontal="center" vertical="center"/>
    </xf>
    <xf numFmtId="9" fontId="59" fillId="12" borderId="0" xfId="6" applyFont="1" applyFill="1" applyAlignment="1">
      <alignment horizontal="center"/>
    </xf>
    <xf numFmtId="9" fontId="59" fillId="0" borderId="26" xfId="6" applyFont="1" applyBorder="1" applyAlignment="1">
      <alignment horizontal="center"/>
    </xf>
    <xf numFmtId="0" fontId="59" fillId="0" borderId="25" xfId="0" applyFont="1" applyBorder="1" applyAlignment="1">
      <alignment vertical="center"/>
    </xf>
    <xf numFmtId="0" fontId="67" fillId="0" borderId="37" xfId="0" applyFont="1" applyBorder="1" applyAlignment="1">
      <alignment horizontal="center" vertical="center"/>
    </xf>
    <xf numFmtId="0" fontId="61" fillId="0" borderId="0" xfId="0" applyFont="1"/>
    <xf numFmtId="0" fontId="59" fillId="0" borderId="0" xfId="0" applyFont="1" applyAlignment="1">
      <alignment horizontal="center" vertical="center"/>
    </xf>
    <xf numFmtId="9" fontId="9" fillId="0" borderId="1" xfId="0" applyNumberFormat="1" applyFont="1" applyBorder="1" applyAlignment="1">
      <alignment horizontal="center"/>
    </xf>
    <xf numFmtId="0" fontId="52" fillId="0" borderId="0" xfId="0" applyFont="1" applyAlignment="1">
      <alignment vertical="center"/>
    </xf>
    <xf numFmtId="0" fontId="9" fillId="0" borderId="26" xfId="0" applyFont="1" applyBorder="1" applyAlignment="1">
      <alignment horizontal="center" vertical="center"/>
    </xf>
    <xf numFmtId="0" fontId="63" fillId="0" borderId="34" xfId="0" applyFont="1" applyBorder="1" applyAlignment="1">
      <alignment vertical="center" wrapText="1"/>
    </xf>
    <xf numFmtId="0" fontId="63" fillId="0" borderId="36" xfId="0" applyFont="1" applyBorder="1" applyAlignment="1">
      <alignment vertical="center" wrapText="1"/>
    </xf>
    <xf numFmtId="0" fontId="69" fillId="0" borderId="26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34" xfId="0" applyFont="1" applyBorder="1" applyAlignment="1">
      <alignment horizontal="center" vertical="center"/>
    </xf>
    <xf numFmtId="0" fontId="59" fillId="0" borderId="26" xfId="0" applyFont="1" applyBorder="1" applyAlignment="1">
      <alignment horizontal="center"/>
    </xf>
    <xf numFmtId="0" fontId="9" fillId="0" borderId="13" xfId="0" applyFont="1" applyBorder="1" applyAlignment="1">
      <alignment horizontal="center" vertical="center"/>
    </xf>
    <xf numFmtId="0" fontId="9" fillId="0" borderId="21" xfId="0" applyFont="1" applyBorder="1" applyAlignment="1">
      <alignment horizontal="center" vertical="center"/>
    </xf>
    <xf numFmtId="2" fontId="59" fillId="0" borderId="0" xfId="0" applyNumberFormat="1" applyFont="1" applyAlignment="1">
      <alignment horizontal="center" vertical="center"/>
    </xf>
    <xf numFmtId="0" fontId="9" fillId="0" borderId="21" xfId="0" applyFont="1" applyBorder="1" applyAlignment="1">
      <alignment vertical="center"/>
    </xf>
    <xf numFmtId="2" fontId="9" fillId="0" borderId="1" xfId="0" applyNumberFormat="1" applyFont="1" applyBorder="1" applyAlignment="1">
      <alignment horizontal="center" vertical="center"/>
    </xf>
    <xf numFmtId="2" fontId="9" fillId="0" borderId="13" xfId="0" applyNumberFormat="1" applyFont="1" applyBorder="1" applyAlignment="1">
      <alignment horizontal="center" vertical="center"/>
    </xf>
    <xf numFmtId="0" fontId="59" fillId="0" borderId="21" xfId="0" applyFont="1" applyBorder="1" applyAlignment="1">
      <alignment horizontal="center" vertical="center" wrapText="1"/>
    </xf>
    <xf numFmtId="0" fontId="9" fillId="0" borderId="33" xfId="0" applyFont="1" applyBorder="1"/>
    <xf numFmtId="0" fontId="9" fillId="0" borderId="25" xfId="0" applyFont="1" applyBorder="1" applyAlignment="1">
      <alignment vertical="center"/>
    </xf>
    <xf numFmtId="0" fontId="59" fillId="6" borderId="24" xfId="0" applyFont="1" applyFill="1" applyBorder="1" applyAlignment="1">
      <alignment horizontal="center" vertical="center" wrapText="1"/>
    </xf>
    <xf numFmtId="0" fontId="59" fillId="0" borderId="0" xfId="0" applyFont="1" applyAlignment="1">
      <alignment vertical="center"/>
    </xf>
    <xf numFmtId="0" fontId="53" fillId="0" borderId="24" xfId="0" applyFont="1" applyBorder="1"/>
    <xf numFmtId="0" fontId="59" fillId="0" borderId="24" xfId="0" applyFont="1" applyBorder="1" applyAlignment="1">
      <alignment horizontal="center" vertical="center" wrapText="1"/>
    </xf>
    <xf numFmtId="0" fontId="53" fillId="0" borderId="2" xfId="0" applyFont="1" applyBorder="1" applyAlignment="1">
      <alignment horizontal="center"/>
    </xf>
    <xf numFmtId="0" fontId="53" fillId="0" borderId="0" xfId="0" applyFont="1" applyAlignment="1">
      <alignment horizontal="center"/>
    </xf>
    <xf numFmtId="0" fontId="53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53" fillId="0" borderId="24" xfId="0" applyFont="1" applyBorder="1" applyAlignment="1">
      <alignment vertical="center" shrinkToFit="1"/>
    </xf>
    <xf numFmtId="0" fontId="53" fillId="0" borderId="1" xfId="0" applyFont="1" applyBorder="1"/>
    <xf numFmtId="9" fontId="53" fillId="0" borderId="1" xfId="0" applyNumberFormat="1" applyFont="1" applyBorder="1" applyAlignment="1">
      <alignment horizontal="center"/>
    </xf>
    <xf numFmtId="9" fontId="53" fillId="0" borderId="1" xfId="0" applyNumberFormat="1" applyFont="1" applyBorder="1" applyAlignment="1">
      <alignment horizontal="center" vertical="center"/>
    </xf>
    <xf numFmtId="0" fontId="59" fillId="0" borderId="0" xfId="0" applyFont="1" applyAlignment="1">
      <alignment horizontal="left"/>
    </xf>
    <xf numFmtId="0" fontId="53" fillId="0" borderId="0" xfId="0" applyFont="1"/>
    <xf numFmtId="0" fontId="53" fillId="0" borderId="0" xfId="0" applyFont="1" applyAlignment="1">
      <alignment vertical="center"/>
    </xf>
    <xf numFmtId="9" fontId="53" fillId="0" borderId="16" xfId="0" applyNumberFormat="1" applyFont="1" applyBorder="1" applyAlignment="1">
      <alignment horizontal="center"/>
    </xf>
    <xf numFmtId="9" fontId="53" fillId="0" borderId="0" xfId="0" applyNumberFormat="1" applyFont="1" applyAlignment="1">
      <alignment horizontal="center"/>
    </xf>
    <xf numFmtId="9" fontId="53" fillId="0" borderId="16" xfId="0" applyNumberFormat="1" applyFont="1" applyBorder="1" applyAlignment="1">
      <alignment horizontal="center" vertical="center"/>
    </xf>
    <xf numFmtId="0" fontId="53" fillId="0" borderId="16" xfId="0" applyFont="1" applyBorder="1"/>
    <xf numFmtId="0" fontId="9" fillId="0" borderId="25" xfId="0" applyFont="1" applyBorder="1" applyAlignment="1">
      <alignment horizontal="left" vertical="center"/>
    </xf>
    <xf numFmtId="2" fontId="59" fillId="0" borderId="1" xfId="0" applyNumberFormat="1" applyFont="1" applyBorder="1" applyAlignment="1">
      <alignment horizontal="center" vertical="center"/>
    </xf>
    <xf numFmtId="0" fontId="53" fillId="0" borderId="24" xfId="0" applyFont="1" applyBorder="1" applyAlignment="1">
      <alignment vertical="center"/>
    </xf>
    <xf numFmtId="0" fontId="53" fillId="0" borderId="1" xfId="0" applyFont="1" applyBorder="1" applyAlignment="1">
      <alignment horizontal="center" vertical="center"/>
    </xf>
    <xf numFmtId="9" fontId="53" fillId="0" borderId="24" xfId="0" applyNumberFormat="1" applyFont="1" applyBorder="1" applyAlignment="1">
      <alignment horizontal="center"/>
    </xf>
    <xf numFmtId="0" fontId="53" fillId="0" borderId="16" xfId="0" applyFont="1" applyBorder="1" applyAlignment="1">
      <alignment horizontal="center" vertical="center"/>
    </xf>
    <xf numFmtId="0" fontId="59" fillId="0" borderId="2" xfId="0" applyFont="1" applyBorder="1" applyAlignment="1">
      <alignment horizontal="center" vertical="center"/>
    </xf>
    <xf numFmtId="0" fontId="59" fillId="0" borderId="36" xfId="0" applyFont="1" applyBorder="1" applyAlignment="1">
      <alignment horizontal="center" vertical="center"/>
    </xf>
    <xf numFmtId="0" fontId="53" fillId="0" borderId="0" xfId="0" applyFont="1" applyAlignment="1">
      <alignment horizontal="center" vertical="center"/>
    </xf>
    <xf numFmtId="0" fontId="9" fillId="0" borderId="24" xfId="0" applyFont="1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9" fillId="0" borderId="16" xfId="0" applyFont="1" applyBorder="1" applyAlignment="1">
      <alignment horizontal="center" vertical="center"/>
    </xf>
    <xf numFmtId="191" fontId="59" fillId="0" borderId="0" xfId="0" applyNumberFormat="1" applyFont="1" applyAlignment="1">
      <alignment horizontal="center"/>
    </xf>
    <xf numFmtId="0" fontId="61" fillId="0" borderId="36" xfId="0" applyFont="1" applyBorder="1" applyAlignment="1">
      <alignment horizontal="left"/>
    </xf>
    <xf numFmtId="0" fontId="9" fillId="0" borderId="25" xfId="0" applyFont="1" applyBorder="1" applyAlignment="1">
      <alignment horizontal="center"/>
    </xf>
    <xf numFmtId="0" fontId="53" fillId="0" borderId="0" xfId="0" applyFont="1" applyAlignment="1">
      <alignment horizontal="left" vertical="center"/>
    </xf>
    <xf numFmtId="0" fontId="61" fillId="0" borderId="25" xfId="0" applyFont="1" applyBorder="1" applyAlignment="1">
      <alignment horizontal="left"/>
    </xf>
    <xf numFmtId="0" fontId="61" fillId="0" borderId="0" xfId="0" applyFont="1" applyAlignment="1">
      <alignment vertical="center"/>
    </xf>
    <xf numFmtId="0" fontId="59" fillId="0" borderId="8" xfId="0" applyFont="1" applyBorder="1"/>
    <xf numFmtId="0" fontId="59" fillId="0" borderId="0" xfId="0" applyFont="1"/>
    <xf numFmtId="0" fontId="59" fillId="0" borderId="9" xfId="0" applyFont="1" applyBorder="1"/>
    <xf numFmtId="0" fontId="74" fillId="0" borderId="0" xfId="0" applyFont="1" applyAlignment="1">
      <alignment horizontal="center"/>
    </xf>
    <xf numFmtId="0" fontId="75" fillId="0" borderId="0" xfId="0" applyFont="1" applyAlignment="1">
      <alignment horizontal="center"/>
    </xf>
    <xf numFmtId="0" fontId="76" fillId="0" borderId="0" xfId="0" applyFont="1"/>
    <xf numFmtId="9" fontId="61" fillId="0" borderId="0" xfId="0" applyNumberFormat="1" applyFont="1" applyAlignment="1">
      <alignment horizontal="center"/>
    </xf>
    <xf numFmtId="0" fontId="61" fillId="0" borderId="26" xfId="0" applyFont="1" applyBorder="1"/>
    <xf numFmtId="0" fontId="77" fillId="0" borderId="0" xfId="0" applyFont="1" applyAlignment="1">
      <alignment horizontal="center" vertical="center"/>
    </xf>
    <xf numFmtId="0" fontId="64" fillId="0" borderId="0" xfId="0" applyFont="1"/>
    <xf numFmtId="0" fontId="9" fillId="0" borderId="33" xfId="0" applyFont="1" applyBorder="1" applyAlignment="1">
      <alignment horizontal="center" vertical="center"/>
    </xf>
    <xf numFmtId="0" fontId="64" fillId="0" borderId="0" xfId="0" applyFont="1" applyAlignment="1">
      <alignment horizontal="center" vertical="center" shrinkToFit="1"/>
    </xf>
    <xf numFmtId="0" fontId="64" fillId="0" borderId="0" xfId="0" applyFont="1" applyAlignment="1">
      <alignment vertical="center" shrinkToFit="1"/>
    </xf>
    <xf numFmtId="0" fontId="64" fillId="0" borderId="0" xfId="0" applyFont="1" applyAlignment="1">
      <alignment vertical="center"/>
    </xf>
    <xf numFmtId="0" fontId="78" fillId="0" borderId="0" xfId="0" applyFont="1" applyAlignment="1">
      <alignment vertical="center"/>
    </xf>
    <xf numFmtId="0" fontId="9" fillId="0" borderId="26" xfId="0" applyFont="1" applyBorder="1" applyAlignment="1">
      <alignment vertical="center"/>
    </xf>
    <xf numFmtId="2" fontId="77" fillId="0" borderId="0" xfId="0" applyNumberFormat="1" applyFont="1" applyAlignment="1">
      <alignment horizontal="center" vertical="center"/>
    </xf>
    <xf numFmtId="0" fontId="59" fillId="0" borderId="0" xfId="0" applyFont="1" applyAlignment="1">
      <alignment vertical="center" shrinkToFit="1"/>
    </xf>
    <xf numFmtId="0" fontId="61" fillId="0" borderId="34" xfId="0" applyFont="1" applyBorder="1" applyAlignment="1">
      <alignment vertical="center"/>
    </xf>
    <xf numFmtId="0" fontId="52" fillId="0" borderId="34" xfId="0" applyFont="1" applyBorder="1" applyAlignment="1">
      <alignment vertical="center"/>
    </xf>
    <xf numFmtId="0" fontId="79" fillId="0" borderId="0" xfId="0" applyFont="1"/>
    <xf numFmtId="0" fontId="61" fillId="0" borderId="21" xfId="0" applyFont="1" applyBorder="1"/>
    <xf numFmtId="0" fontId="59" fillId="0" borderId="21" xfId="0" applyFont="1" applyBorder="1" applyAlignment="1">
      <alignment horizontal="left"/>
    </xf>
    <xf numFmtId="0" fontId="71" fillId="0" borderId="21" xfId="0" applyFont="1" applyBorder="1"/>
    <xf numFmtId="0" fontId="71" fillId="0" borderId="23" xfId="0" applyFont="1" applyBorder="1"/>
    <xf numFmtId="0" fontId="71" fillId="0" borderId="26" xfId="0" applyFont="1" applyBorder="1"/>
    <xf numFmtId="0" fontId="71" fillId="0" borderId="0" xfId="0" applyFont="1" applyAlignment="1">
      <alignment horizontal="center"/>
    </xf>
    <xf numFmtId="0" fontId="71" fillId="0" borderId="26" xfId="0" applyFont="1" applyBorder="1" applyAlignment="1">
      <alignment horizontal="center"/>
    </xf>
    <xf numFmtId="0" fontId="9" fillId="0" borderId="33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38" xfId="0" applyFont="1" applyBorder="1" applyAlignment="1">
      <alignment horizontal="center"/>
    </xf>
    <xf numFmtId="0" fontId="68" fillId="0" borderId="0" xfId="0" applyFont="1" applyAlignment="1">
      <alignment vertical="center"/>
    </xf>
    <xf numFmtId="0" fontId="9" fillId="0" borderId="2" xfId="0" applyFont="1" applyBorder="1"/>
    <xf numFmtId="10" fontId="74" fillId="0" borderId="35" xfId="0" applyNumberFormat="1" applyFont="1" applyBorder="1" applyAlignment="1">
      <alignment horizontal="left" vertical="center"/>
    </xf>
    <xf numFmtId="0" fontId="81" fillId="0" borderId="19" xfId="0" applyFont="1" applyBorder="1" applyAlignment="1">
      <alignment horizontal="center" vertical="center"/>
    </xf>
    <xf numFmtId="0" fontId="69" fillId="0" borderId="0" xfId="0" applyFont="1" applyAlignment="1">
      <alignment vertical="center"/>
    </xf>
    <xf numFmtId="0" fontId="74" fillId="0" borderId="16" xfId="0" applyFont="1" applyBorder="1" applyAlignment="1">
      <alignment horizontal="left"/>
    </xf>
    <xf numFmtId="0" fontId="74" fillId="0" borderId="18" xfId="0" applyFont="1" applyBorder="1" applyAlignment="1">
      <alignment horizontal="left"/>
    </xf>
    <xf numFmtId="0" fontId="74" fillId="0" borderId="16" xfId="0" applyFont="1" applyBorder="1" applyAlignment="1">
      <alignment horizontal="left" vertical="center"/>
    </xf>
    <xf numFmtId="0" fontId="74" fillId="0" borderId="18" xfId="0" applyFont="1" applyBorder="1" applyAlignment="1">
      <alignment horizontal="left" vertical="center"/>
    </xf>
    <xf numFmtId="0" fontId="9" fillId="0" borderId="18" xfId="0" applyFont="1" applyBorder="1" applyAlignment="1">
      <alignment horizontal="left" vertical="center"/>
    </xf>
    <xf numFmtId="9" fontId="74" fillId="0" borderId="16" xfId="0" applyNumberFormat="1" applyFont="1" applyBorder="1" applyAlignment="1">
      <alignment horizontal="left"/>
    </xf>
    <xf numFmtId="9" fontId="74" fillId="0" borderId="18" xfId="0" applyNumberFormat="1" applyFont="1" applyBorder="1" applyAlignment="1">
      <alignment horizontal="left"/>
    </xf>
    <xf numFmtId="0" fontId="61" fillId="0" borderId="19" xfId="0" applyFont="1" applyBorder="1"/>
    <xf numFmtId="0" fontId="9" fillId="0" borderId="18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9" fillId="0" borderId="26" xfId="0" applyFont="1" applyBorder="1" applyAlignment="1">
      <alignment horizontal="left"/>
    </xf>
    <xf numFmtId="0" fontId="9" fillId="0" borderId="16" xfId="0" applyFont="1" applyBorder="1" applyAlignment="1">
      <alignment horizontal="left"/>
    </xf>
    <xf numFmtId="0" fontId="64" fillId="0" borderId="16" xfId="0" applyFont="1" applyBorder="1" applyAlignment="1">
      <alignment horizontal="left" vertical="center"/>
    </xf>
    <xf numFmtId="0" fontId="82" fillId="0" borderId="19" xfId="0" applyFont="1" applyBorder="1" applyAlignment="1">
      <alignment horizontal="center" vertical="center"/>
    </xf>
    <xf numFmtId="0" fontId="78" fillId="0" borderId="26" xfId="0" applyFont="1" applyBorder="1" applyAlignment="1">
      <alignment vertical="center"/>
    </xf>
    <xf numFmtId="2" fontId="67" fillId="0" borderId="0" xfId="0" applyNumberFormat="1" applyFont="1" applyAlignment="1">
      <alignment horizontal="center" vertical="center"/>
    </xf>
    <xf numFmtId="0" fontId="82" fillId="0" borderId="18" xfId="0" applyFont="1" applyBorder="1" applyAlignment="1">
      <alignment horizontal="center" vertical="center"/>
    </xf>
    <xf numFmtId="0" fontId="58" fillId="0" borderId="26" xfId="0" applyFont="1" applyBorder="1"/>
    <xf numFmtId="0" fontId="72" fillId="0" borderId="0" xfId="0" applyFont="1" applyAlignment="1">
      <alignment vertical="center"/>
    </xf>
    <xf numFmtId="0" fontId="83" fillId="0" borderId="0" xfId="0" applyFont="1" applyAlignment="1">
      <alignment horizontal="center" vertical="center"/>
    </xf>
    <xf numFmtId="0" fontId="9" fillId="0" borderId="31" xfId="0" applyFont="1" applyBorder="1" applyAlignment="1">
      <alignment horizontal="left" vertical="center"/>
    </xf>
    <xf numFmtId="0" fontId="64" fillId="0" borderId="13" xfId="0" applyFont="1" applyBorder="1" applyAlignment="1">
      <alignment horizontal="left" vertical="center"/>
    </xf>
    <xf numFmtId="0" fontId="82" fillId="0" borderId="31" xfId="0" applyFont="1" applyBorder="1" applyAlignment="1">
      <alignment horizontal="center" vertical="center"/>
    </xf>
    <xf numFmtId="0" fontId="82" fillId="0" borderId="39" xfId="0" applyFont="1" applyBorder="1" applyAlignment="1">
      <alignment horizontal="center" vertical="center"/>
    </xf>
    <xf numFmtId="0" fontId="62" fillId="0" borderId="26" xfId="0" applyFont="1" applyBorder="1" applyAlignment="1">
      <alignment vertical="center"/>
    </xf>
    <xf numFmtId="0" fontId="0" fillId="0" borderId="0" xfId="0" applyAlignment="1">
      <alignment horizontal="left" vertical="center"/>
    </xf>
    <xf numFmtId="0" fontId="59" fillId="0" borderId="8" xfId="0" applyFont="1" applyBorder="1" applyAlignment="1">
      <alignment horizontal="center"/>
    </xf>
    <xf numFmtId="0" fontId="59" fillId="0" borderId="0" xfId="0" applyFont="1" applyAlignment="1">
      <alignment horizontal="center"/>
    </xf>
    <xf numFmtId="0" fontId="59" fillId="0" borderId="9" xfId="0" applyFont="1" applyBorder="1" applyAlignment="1">
      <alignment horizontal="center"/>
    </xf>
    <xf numFmtId="0" fontId="0" fillId="0" borderId="0" xfId="0" applyAlignment="1">
      <alignment horizontal="center"/>
    </xf>
    <xf numFmtId="0" fontId="102" fillId="0" borderId="0" xfId="0" applyFont="1" applyAlignment="1">
      <alignment horizontal="center" vertical="center"/>
    </xf>
    <xf numFmtId="0" fontId="104" fillId="2" borderId="1" xfId="0" applyFont="1" applyFill="1" applyBorder="1" applyAlignment="1">
      <alignment horizontal="center" vertical="center"/>
    </xf>
    <xf numFmtId="0" fontId="105" fillId="2" borderId="1" xfId="0" applyFont="1" applyFill="1" applyBorder="1" applyAlignment="1">
      <alignment horizontal="center" vertical="center"/>
    </xf>
    <xf numFmtId="181" fontId="105" fillId="2" borderId="1" xfId="0" applyNumberFormat="1" applyFont="1" applyFill="1" applyBorder="1" applyAlignment="1">
      <alignment horizontal="center" vertical="center"/>
    </xf>
    <xf numFmtId="181" fontId="102" fillId="0" borderId="0" xfId="0" applyNumberFormat="1" applyFont="1" applyAlignment="1">
      <alignment horizontal="center" vertical="center"/>
    </xf>
    <xf numFmtId="0" fontId="106" fillId="0" borderId="0" xfId="0" applyFont="1" applyAlignment="1">
      <alignment horizontal="center" vertical="center"/>
    </xf>
    <xf numFmtId="43" fontId="102" fillId="0" borderId="0" xfId="2" applyFont="1" applyAlignment="1">
      <alignment horizontal="center" vertical="center"/>
    </xf>
    <xf numFmtId="0" fontId="102" fillId="0" borderId="0" xfId="0" applyFont="1" applyAlignment="1">
      <alignment horizontal="right" vertical="center"/>
    </xf>
    <xf numFmtId="0" fontId="0" fillId="0" borderId="0" xfId="0" applyAlignment="1">
      <alignment horizontal="right" vertical="center"/>
    </xf>
    <xf numFmtId="0" fontId="58" fillId="0" borderId="0" xfId="0" applyFont="1"/>
    <xf numFmtId="0" fontId="107" fillId="0" borderId="0" xfId="0" applyFont="1"/>
    <xf numFmtId="0" fontId="0" fillId="0" borderId="24" xfId="0" applyBorder="1"/>
    <xf numFmtId="0" fontId="58" fillId="0" borderId="36" xfId="0" applyFont="1" applyBorder="1" applyAlignment="1">
      <alignment vertical="center"/>
    </xf>
    <xf numFmtId="0" fontId="0" fillId="0" borderId="25" xfId="0" applyBorder="1"/>
    <xf numFmtId="0" fontId="58" fillId="0" borderId="18" xfId="0" applyFont="1" applyBorder="1" applyAlignment="1">
      <alignment horizontal="left" vertical="center"/>
    </xf>
    <xf numFmtId="0" fontId="59" fillId="0" borderId="40" xfId="0" applyFont="1" applyBorder="1" applyAlignment="1">
      <alignment vertical="center"/>
    </xf>
    <xf numFmtId="0" fontId="55" fillId="0" borderId="24" xfId="0" applyFont="1" applyBorder="1" applyAlignment="1">
      <alignment vertical="center"/>
    </xf>
    <xf numFmtId="0" fontId="0" fillId="0" borderId="34" xfId="0" applyBorder="1"/>
    <xf numFmtId="0" fontId="0" fillId="0" borderId="31" xfId="0" applyBorder="1"/>
    <xf numFmtId="0" fontId="0" fillId="0" borderId="21" xfId="0" applyBorder="1"/>
    <xf numFmtId="0" fontId="0" fillId="0" borderId="26" xfId="0" applyBorder="1"/>
    <xf numFmtId="0" fontId="0" fillId="0" borderId="35" xfId="0" applyBorder="1"/>
    <xf numFmtId="0" fontId="0" fillId="0" borderId="18" xfId="0" applyBorder="1"/>
    <xf numFmtId="0" fontId="0" fillId="0" borderId="26" xfId="0" applyBorder="1" applyAlignment="1">
      <alignment horizontal="center"/>
    </xf>
    <xf numFmtId="187" fontId="9" fillId="0" borderId="13" xfId="0" applyNumberFormat="1" applyFont="1" applyBorder="1" applyAlignment="1">
      <alignment horizontal="center"/>
    </xf>
    <xf numFmtId="0" fontId="59" fillId="2" borderId="1" xfId="0" applyFont="1" applyFill="1" applyBorder="1" applyAlignment="1">
      <alignment horizontal="center" vertical="center"/>
    </xf>
    <xf numFmtId="9" fontId="0" fillId="0" borderId="0" xfId="0" applyNumberFormat="1" applyAlignment="1">
      <alignment horizontal="center"/>
    </xf>
    <xf numFmtId="0" fontId="0" fillId="0" borderId="33" xfId="0" applyBorder="1"/>
    <xf numFmtId="0" fontId="59" fillId="0" borderId="25" xfId="0" applyFont="1" applyBorder="1" applyAlignment="1">
      <alignment horizontal="center" vertical="center"/>
    </xf>
    <xf numFmtId="0" fontId="59" fillId="0" borderId="26" xfId="0" applyFont="1" applyBorder="1" applyAlignment="1">
      <alignment horizontal="center" vertical="center"/>
    </xf>
    <xf numFmtId="0" fontId="59" fillId="0" borderId="1" xfId="0" applyFont="1" applyBorder="1"/>
    <xf numFmtId="0" fontId="59" fillId="0" borderId="1" xfId="0" applyFont="1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64" fillId="18" borderId="0" xfId="0" applyFont="1" applyFill="1"/>
    <xf numFmtId="0" fontId="64" fillId="18" borderId="0" xfId="0" applyFont="1" applyFill="1" applyAlignment="1">
      <alignment shrinkToFit="1"/>
    </xf>
    <xf numFmtId="0" fontId="73" fillId="0" borderId="25" xfId="8" applyFont="1" applyBorder="1" applyAlignment="1">
      <alignment vertical="center"/>
    </xf>
    <xf numFmtId="0" fontId="108" fillId="0" borderId="34" xfId="0" applyFont="1" applyBorder="1" applyAlignment="1">
      <alignment horizontal="left"/>
    </xf>
    <xf numFmtId="0" fontId="0" fillId="0" borderId="36" xfId="0" applyBorder="1"/>
    <xf numFmtId="49" fontId="58" fillId="0" borderId="21" xfId="0" applyNumberFormat="1" applyFont="1" applyBorder="1" applyAlignment="1">
      <alignment horizontal="left" vertical="center"/>
    </xf>
    <xf numFmtId="20" fontId="61" fillId="0" borderId="21" xfId="0" quotePrefix="1" applyNumberFormat="1" applyFont="1" applyBorder="1"/>
    <xf numFmtId="0" fontId="0" fillId="0" borderId="8" xfId="0" applyBorder="1"/>
    <xf numFmtId="0" fontId="0" fillId="0" borderId="19" xfId="0" applyBorder="1"/>
    <xf numFmtId="0" fontId="0" fillId="0" borderId="41" xfId="0" applyBorder="1"/>
    <xf numFmtId="0" fontId="0" fillId="0" borderId="42" xfId="0" applyBorder="1"/>
    <xf numFmtId="0" fontId="0" fillId="0" borderId="23" xfId="0" applyBorder="1"/>
    <xf numFmtId="0" fontId="17" fillId="0" borderId="13" xfId="0" applyFont="1" applyBorder="1" applyAlignment="1">
      <alignment horizontal="center" vertical="center"/>
    </xf>
    <xf numFmtId="0" fontId="17" fillId="0" borderId="30" xfId="0" applyFont="1" applyBorder="1" applyAlignment="1">
      <alignment horizontal="center" vertical="center"/>
    </xf>
    <xf numFmtId="181" fontId="23" fillId="0" borderId="30" xfId="0" applyNumberFormat="1" applyFont="1" applyBorder="1" applyAlignment="1">
      <alignment vertical="center"/>
    </xf>
    <xf numFmtId="181" fontId="17" fillId="0" borderId="30" xfId="0" applyNumberFormat="1" applyFont="1" applyBorder="1" applyAlignment="1">
      <alignment vertical="center"/>
    </xf>
    <xf numFmtId="181" fontId="22" fillId="0" borderId="13" xfId="0" applyNumberFormat="1" applyFont="1" applyBorder="1" applyAlignment="1">
      <alignment vertical="center"/>
    </xf>
    <xf numFmtId="181" fontId="19" fillId="0" borderId="30" xfId="0" applyNumberFormat="1" applyFont="1" applyBorder="1" applyAlignment="1">
      <alignment vertical="center"/>
    </xf>
    <xf numFmtId="0" fontId="41" fillId="0" borderId="30" xfId="1" applyNumberFormat="1" applyFont="1" applyBorder="1" applyAlignment="1">
      <alignment horizontal="left" vertical="center"/>
    </xf>
    <xf numFmtId="181" fontId="17" fillId="0" borderId="30" xfId="0" applyNumberFormat="1" applyFont="1" applyBorder="1" applyAlignment="1">
      <alignment horizontal="center" vertical="center"/>
    </xf>
    <xf numFmtId="0" fontId="99" fillId="17" borderId="43" xfId="3" applyNumberFormat="1" applyFont="1" applyFill="1" applyBorder="1" applyAlignment="1">
      <alignment horizontal="left" vertical="center"/>
    </xf>
    <xf numFmtId="181" fontId="17" fillId="0" borderId="43" xfId="0" applyNumberFormat="1" applyFont="1" applyBorder="1" applyAlignment="1">
      <alignment horizontal="center" vertical="center"/>
    </xf>
    <xf numFmtId="181" fontId="19" fillId="0" borderId="43" xfId="0" applyNumberFormat="1" applyFont="1" applyBorder="1" applyAlignment="1">
      <alignment vertical="center"/>
    </xf>
    <xf numFmtId="181" fontId="17" fillId="0" borderId="43" xfId="0" applyNumberFormat="1" applyFont="1" applyBorder="1" applyAlignment="1">
      <alignment vertical="center"/>
    </xf>
    <xf numFmtId="0" fontId="17" fillId="0" borderId="43" xfId="0" applyFont="1" applyBorder="1" applyAlignment="1">
      <alignment horizontal="center" vertical="center"/>
    </xf>
    <xf numFmtId="181" fontId="23" fillId="0" borderId="43" xfId="0" applyNumberFormat="1" applyFont="1" applyBorder="1" applyAlignment="1">
      <alignment vertical="center"/>
    </xf>
    <xf numFmtId="181" fontId="109" fillId="18" borderId="13" xfId="0" applyNumberFormat="1" applyFont="1" applyFill="1" applyBorder="1" applyAlignment="1">
      <alignment vertical="center"/>
    </xf>
    <xf numFmtId="0" fontId="111" fillId="0" borderId="0" xfId="0" applyFont="1" applyAlignment="1">
      <alignment horizontal="center" vertical="center"/>
    </xf>
    <xf numFmtId="0" fontId="112" fillId="0" borderId="0" xfId="0" applyFont="1" applyAlignment="1">
      <alignment horizontal="left" vertical="center"/>
    </xf>
    <xf numFmtId="0" fontId="22" fillId="16" borderId="2" xfId="0" applyFont="1" applyFill="1" applyBorder="1" applyAlignment="1">
      <alignment horizontal="center" vertical="center" shrinkToFit="1"/>
    </xf>
    <xf numFmtId="0" fontId="22" fillId="16" borderId="3" xfId="0" applyFont="1" applyFill="1" applyBorder="1" applyAlignment="1">
      <alignment horizontal="center" vertical="center" shrinkToFit="1"/>
    </xf>
    <xf numFmtId="0" fontId="113" fillId="0" borderId="0" xfId="0" applyFont="1" applyAlignment="1">
      <alignment vertical="center"/>
    </xf>
    <xf numFmtId="0" fontId="114" fillId="0" borderId="0" xfId="0" applyFont="1" applyAlignment="1">
      <alignment vertical="center"/>
    </xf>
    <xf numFmtId="0" fontId="59" fillId="0" borderId="21" xfId="0" applyFont="1" applyFill="1" applyBorder="1" applyAlignment="1">
      <alignment horizontal="center" vertical="center" wrapText="1"/>
    </xf>
    <xf numFmtId="0" fontId="59" fillId="0" borderId="24" xfId="0" applyFont="1" applyFill="1" applyBorder="1" applyAlignment="1">
      <alignment horizontal="center" vertical="center" wrapText="1"/>
    </xf>
    <xf numFmtId="0" fontId="25" fillId="13" borderId="0" xfId="0" applyFont="1" applyFill="1" applyAlignment="1">
      <alignment vertical="center"/>
    </xf>
    <xf numFmtId="0" fontId="115" fillId="13" borderId="0" xfId="0" applyFont="1" applyFill="1" applyAlignment="1">
      <alignment vertical="center"/>
    </xf>
    <xf numFmtId="0" fontId="115" fillId="0" borderId="0" xfId="0" applyFont="1" applyAlignment="1">
      <alignment vertical="center"/>
    </xf>
    <xf numFmtId="0" fontId="115" fillId="8" borderId="0" xfId="0" applyFont="1" applyFill="1" applyAlignment="1">
      <alignment vertical="center"/>
    </xf>
    <xf numFmtId="0" fontId="44" fillId="0" borderId="0" xfId="0" applyFont="1" applyAlignment="1">
      <alignment vertical="center"/>
    </xf>
    <xf numFmtId="0" fontId="90" fillId="0" borderId="0" xfId="0" applyFont="1" applyAlignment="1">
      <alignment vertical="center"/>
    </xf>
    <xf numFmtId="0" fontId="22" fillId="19" borderId="35" xfId="0" applyFont="1" applyFill="1" applyBorder="1" applyAlignment="1">
      <alignment vertical="center" shrinkToFit="1"/>
    </xf>
    <xf numFmtId="0" fontId="22" fillId="19" borderId="1" xfId="0" applyFont="1" applyFill="1" applyBorder="1" applyAlignment="1">
      <alignment horizontal="center" vertical="center" shrinkToFit="1"/>
    </xf>
    <xf numFmtId="0" fontId="22" fillId="19" borderId="2" xfId="0" applyFont="1" applyFill="1" applyBorder="1" applyAlignment="1">
      <alignment horizontal="center" vertical="center" shrinkToFit="1"/>
    </xf>
    <xf numFmtId="0" fontId="22" fillId="19" borderId="18" xfId="0" applyFont="1" applyFill="1" applyBorder="1" applyAlignment="1">
      <alignment vertical="center" shrinkToFit="1"/>
    </xf>
    <xf numFmtId="0" fontId="22" fillId="19" borderId="16" xfId="0" applyFont="1" applyFill="1" applyBorder="1" applyAlignment="1">
      <alignment horizontal="center" vertical="center" shrinkToFit="1"/>
    </xf>
    <xf numFmtId="0" fontId="22" fillId="4" borderId="16" xfId="0" applyFont="1" applyFill="1" applyBorder="1" applyAlignment="1">
      <alignment horizontal="center" vertical="center" shrinkToFit="1"/>
    </xf>
    <xf numFmtId="49" fontId="44" fillId="0" borderId="44" xfId="0" quotePrefix="1" applyNumberFormat="1" applyFont="1" applyBorder="1" applyAlignment="1">
      <alignment horizontal="center" vertical="center"/>
    </xf>
    <xf numFmtId="0" fontId="40" fillId="0" borderId="44" xfId="0" applyFont="1" applyBorder="1" applyAlignment="1">
      <alignment horizontal="center" vertical="center" shrinkToFit="1"/>
    </xf>
    <xf numFmtId="181" fontId="116" fillId="0" borderId="44" xfId="0" applyNumberFormat="1" applyFont="1" applyBorder="1" applyAlignment="1">
      <alignment vertical="center"/>
    </xf>
    <xf numFmtId="181" fontId="116" fillId="0" borderId="44" xfId="0" quotePrefix="1" applyNumberFormat="1" applyFont="1" applyBorder="1" applyAlignment="1">
      <alignment horizontal="right" vertical="center" shrinkToFit="1"/>
    </xf>
    <xf numFmtId="0" fontId="116" fillId="0" borderId="44" xfId="0" applyFont="1" applyBorder="1" applyAlignment="1">
      <alignment horizontal="center" vertical="center" shrinkToFit="1"/>
    </xf>
    <xf numFmtId="181" fontId="40" fillId="0" borderId="44" xfId="0" applyNumberFormat="1" applyFont="1" applyBorder="1" applyAlignment="1">
      <alignment horizontal="right" vertical="center" shrinkToFit="1"/>
    </xf>
    <xf numFmtId="181" fontId="22" fillId="0" borderId="44" xfId="0" applyNumberFormat="1" applyFont="1" applyBorder="1" applyAlignment="1">
      <alignment vertical="center"/>
    </xf>
    <xf numFmtId="0" fontId="21" fillId="9" borderId="44" xfId="0" applyFont="1" applyFill="1" applyBorder="1" applyAlignment="1">
      <alignment horizontal="left" vertical="center"/>
    </xf>
    <xf numFmtId="181" fontId="21" fillId="8" borderId="45" xfId="0" applyNumberFormat="1" applyFont="1" applyFill="1" applyBorder="1" applyAlignment="1">
      <alignment horizontal="right" vertical="center"/>
    </xf>
    <xf numFmtId="181" fontId="22" fillId="0" borderId="45" xfId="0" applyNumberFormat="1" applyFont="1" applyBorder="1" applyAlignment="1">
      <alignment horizontal="right" vertical="center"/>
    </xf>
    <xf numFmtId="181" fontId="22" fillId="0" borderId="45" xfId="0" applyNumberFormat="1" applyFont="1" applyBorder="1" applyAlignment="1">
      <alignment horizontal="center" vertical="center"/>
    </xf>
    <xf numFmtId="0" fontId="40" fillId="0" borderId="0" xfId="0" applyFont="1" applyAlignment="1">
      <alignment vertical="center"/>
    </xf>
    <xf numFmtId="0" fontId="40" fillId="5" borderId="46" xfId="0" applyFont="1" applyFill="1" applyBorder="1" applyAlignment="1">
      <alignment vertical="center"/>
    </xf>
    <xf numFmtId="0" fontId="21" fillId="5" borderId="20" xfId="0" applyFont="1" applyFill="1" applyBorder="1" applyAlignment="1">
      <alignment vertical="center"/>
    </xf>
    <xf numFmtId="181" fontId="25" fillId="0" borderId="3" xfId="0" applyNumberFormat="1" applyFont="1" applyBorder="1" applyAlignment="1">
      <alignment vertical="center"/>
    </xf>
    <xf numFmtId="0" fontId="25" fillId="0" borderId="0" xfId="0" applyFont="1" applyAlignment="1">
      <alignment horizontal="left" vertical="center"/>
    </xf>
    <xf numFmtId="0" fontId="25" fillId="0" borderId="0" xfId="0" applyFont="1" applyAlignment="1">
      <alignment vertical="center"/>
    </xf>
    <xf numFmtId="2" fontId="92" fillId="0" borderId="0" xfId="0" applyNumberFormat="1" applyFont="1" applyAlignment="1">
      <alignment vertical="center"/>
    </xf>
    <xf numFmtId="2" fontId="40" fillId="0" borderId="0" xfId="0" applyNumberFormat="1" applyFont="1" applyAlignment="1">
      <alignment vertical="center"/>
    </xf>
    <xf numFmtId="181" fontId="117" fillId="0" borderId="47" xfId="0" applyNumberFormat="1" applyFont="1" applyBorder="1" applyAlignment="1">
      <alignment horizontal="left" vertical="center" shrinkToFit="1"/>
    </xf>
    <xf numFmtId="0" fontId="0" fillId="0" borderId="0" xfId="0" applyBorder="1" applyAlignment="1">
      <alignment vertical="center"/>
    </xf>
    <xf numFmtId="0" fontId="36" fillId="0" borderId="0" xfId="0" applyFont="1" applyBorder="1" applyAlignment="1">
      <alignment vertical="center"/>
    </xf>
    <xf numFmtId="0" fontId="0" fillId="0" borderId="0" xfId="0" applyFill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99" fillId="17" borderId="1" xfId="3" applyNumberFormat="1" applyFont="1" applyFill="1" applyBorder="1" applyAlignment="1">
      <alignment vertical="center"/>
    </xf>
    <xf numFmtId="0" fontId="47" fillId="20" borderId="0" xfId="0" applyFont="1" applyFill="1" applyAlignment="1">
      <alignment vertical="center"/>
    </xf>
    <xf numFmtId="0" fontId="46" fillId="20" borderId="0" xfId="0" applyFont="1" applyFill="1" applyAlignment="1">
      <alignment horizontal="left" vertical="center"/>
    </xf>
    <xf numFmtId="0" fontId="27" fillId="20" borderId="0" xfId="0" applyFont="1" applyFill="1" applyAlignment="1">
      <alignment horizontal="center" vertical="center"/>
    </xf>
    <xf numFmtId="0" fontId="27" fillId="20" borderId="0" xfId="0" applyFont="1" applyFill="1" applyAlignment="1">
      <alignment vertical="center"/>
    </xf>
    <xf numFmtId="0" fontId="2" fillId="20" borderId="0" xfId="0" applyFont="1" applyFill="1" applyAlignment="1">
      <alignment horizontal="center" vertical="center"/>
    </xf>
    <xf numFmtId="0" fontId="22" fillId="20" borderId="2" xfId="0" applyFont="1" applyFill="1" applyBorder="1" applyAlignment="1">
      <alignment horizontal="center" vertical="center" shrinkToFit="1"/>
    </xf>
    <xf numFmtId="0" fontId="22" fillId="20" borderId="3" xfId="0" applyFont="1" applyFill="1" applyBorder="1" applyAlignment="1">
      <alignment horizontal="center" vertical="center" shrinkToFit="1"/>
    </xf>
    <xf numFmtId="0" fontId="99" fillId="17" borderId="1" xfId="3" quotePrefix="1" applyNumberFormat="1" applyFont="1" applyFill="1" applyBorder="1" applyAlignment="1">
      <alignment vertical="center"/>
    </xf>
    <xf numFmtId="0" fontId="93" fillId="0" borderId="47" xfId="0" applyFont="1" applyBorder="1" applyAlignment="1">
      <alignment horizontal="center" vertical="center"/>
    </xf>
    <xf numFmtId="1" fontId="17" fillId="0" borderId="30" xfId="0" applyNumberFormat="1" applyFont="1" applyBorder="1" applyAlignment="1">
      <alignment horizontal="center" vertical="center"/>
    </xf>
    <xf numFmtId="0" fontId="94" fillId="0" borderId="0" xfId="0" applyFont="1" applyAlignment="1">
      <alignment vertical="center"/>
    </xf>
    <xf numFmtId="0" fontId="102" fillId="0" borderId="1" xfId="0" applyFont="1" applyFill="1" applyBorder="1" applyAlignment="1">
      <alignment horizontal="left" vertical="center"/>
    </xf>
    <xf numFmtId="0" fontId="0" fillId="0" borderId="1" xfId="0" applyFill="1" applyBorder="1" applyAlignment="1">
      <alignment horizontal="center" vertical="center" wrapText="1"/>
    </xf>
    <xf numFmtId="171" fontId="0" fillId="0" borderId="1" xfId="0" applyNumberFormat="1" applyFill="1" applyBorder="1" applyAlignment="1">
      <alignment horizontal="center" vertical="center"/>
    </xf>
    <xf numFmtId="180" fontId="0" fillId="0" borderId="1" xfId="0" applyNumberFormat="1" applyFill="1" applyBorder="1" applyAlignment="1">
      <alignment horizontal="center" vertical="center"/>
    </xf>
    <xf numFmtId="180" fontId="102" fillId="0" borderId="1" xfId="0" applyNumberFormat="1" applyFont="1" applyFill="1" applyBorder="1" applyAlignment="1">
      <alignment horizontal="center" vertical="center"/>
    </xf>
    <xf numFmtId="0" fontId="102" fillId="0" borderId="0" xfId="0" applyFont="1" applyFill="1" applyAlignment="1">
      <alignment horizontal="center" vertical="center"/>
    </xf>
    <xf numFmtId="0" fontId="102" fillId="0" borderId="1" xfId="0" applyFont="1" applyFill="1" applyBorder="1" applyAlignment="1">
      <alignment horizontal="center" vertical="center" wrapText="1"/>
    </xf>
    <xf numFmtId="0" fontId="119" fillId="0" borderId="1" xfId="0" applyFont="1" applyFill="1" applyBorder="1" applyAlignment="1">
      <alignment horizontal="center" vertical="center" wrapText="1"/>
    </xf>
    <xf numFmtId="180" fontId="119" fillId="0" borderId="1" xfId="0" applyNumberFormat="1" applyFont="1" applyFill="1" applyBorder="1" applyAlignment="1">
      <alignment horizontal="center" vertical="center"/>
    </xf>
    <xf numFmtId="0" fontId="103" fillId="0" borderId="1" xfId="0" applyFont="1" applyFill="1" applyBorder="1" applyAlignment="1">
      <alignment horizontal="left" vertical="center"/>
    </xf>
    <xf numFmtId="0" fontId="110" fillId="0" borderId="1" xfId="0" applyFont="1" applyFill="1" applyBorder="1" applyAlignment="1">
      <alignment horizontal="center" vertical="center" wrapText="1"/>
    </xf>
    <xf numFmtId="188" fontId="102" fillId="0" borderId="1" xfId="0" applyNumberFormat="1" applyFont="1" applyFill="1" applyBorder="1" applyAlignment="1">
      <alignment horizontal="center" vertical="center"/>
    </xf>
    <xf numFmtId="171" fontId="102" fillId="0" borderId="1" xfId="0" applyNumberFormat="1" applyFont="1" applyFill="1" applyBorder="1" applyAlignment="1">
      <alignment horizontal="center" vertical="center"/>
    </xf>
    <xf numFmtId="0" fontId="55" fillId="0" borderId="0" xfId="0" applyFont="1" applyFill="1" applyAlignment="1">
      <alignment horizontal="right" vertical="center"/>
    </xf>
    <xf numFmtId="0" fontId="118" fillId="0" borderId="0" xfId="0" applyFont="1" applyFill="1" applyAlignment="1">
      <alignment horizontal="left" vertical="center"/>
    </xf>
    <xf numFmtId="0" fontId="55" fillId="0" borderId="0" xfId="0" applyFont="1" applyFill="1" applyAlignment="1">
      <alignment horizontal="left" vertical="center"/>
    </xf>
    <xf numFmtId="0" fontId="105" fillId="0" borderId="0" xfId="0" applyFont="1" applyFill="1" applyAlignment="1">
      <alignment horizontal="left" vertical="center"/>
    </xf>
    <xf numFmtId="0" fontId="105" fillId="0" borderId="0" xfId="0" applyFont="1" applyFill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105" fillId="0" borderId="2" xfId="0" applyFont="1" applyFill="1" applyBorder="1" applyAlignment="1">
      <alignment horizontal="center" vertical="center" wrapText="1"/>
    </xf>
    <xf numFmtId="0" fontId="105" fillId="0" borderId="1" xfId="0" applyFont="1" applyFill="1" applyBorder="1" applyAlignment="1">
      <alignment horizontal="center" vertical="center" wrapText="1"/>
    </xf>
    <xf numFmtId="0" fontId="105" fillId="0" borderId="13" xfId="0" applyFont="1" applyFill="1" applyBorder="1" applyAlignment="1">
      <alignment horizontal="center" vertical="center" wrapText="1"/>
    </xf>
    <xf numFmtId="0" fontId="39" fillId="18" borderId="0" xfId="0" applyFont="1" applyFill="1" applyAlignment="1">
      <alignment horizontal="center" vertical="center"/>
    </xf>
    <xf numFmtId="0" fontId="9" fillId="0" borderId="18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9" fillId="0" borderId="26" xfId="0" applyFont="1" applyBorder="1" applyAlignment="1">
      <alignment horizontal="left"/>
    </xf>
    <xf numFmtId="0" fontId="9" fillId="0" borderId="33" xfId="0" applyFont="1" applyBorder="1" applyAlignment="1">
      <alignment horizontal="center" vertical="center"/>
    </xf>
    <xf numFmtId="0" fontId="9" fillId="0" borderId="25" xfId="0" applyFont="1" applyBorder="1" applyAlignment="1">
      <alignment horizontal="center" vertical="center"/>
    </xf>
    <xf numFmtId="0" fontId="64" fillId="18" borderId="0" xfId="0" applyFont="1" applyFill="1" applyAlignment="1">
      <alignment horizontal="left" vertical="center" shrinkToFit="1"/>
    </xf>
    <xf numFmtId="0" fontId="120" fillId="0" borderId="18" xfId="0" applyFont="1" applyBorder="1" applyAlignment="1">
      <alignment horizontal="center" vertical="center" shrinkToFit="1"/>
    </xf>
    <xf numFmtId="0" fontId="120" fillId="0" borderId="0" xfId="0" applyFont="1" applyAlignment="1">
      <alignment horizontal="center" vertical="center" shrinkToFit="1"/>
    </xf>
    <xf numFmtId="10" fontId="58" fillId="7" borderId="33" xfId="0" applyNumberFormat="1" applyFont="1" applyFill="1" applyBorder="1" applyAlignment="1">
      <alignment horizontal="center" vertical="center"/>
    </xf>
    <xf numFmtId="0" fontId="58" fillId="7" borderId="25" xfId="0" applyFont="1" applyFill="1" applyBorder="1" applyAlignment="1">
      <alignment horizontal="center" vertical="center"/>
    </xf>
    <xf numFmtId="0" fontId="59" fillId="0" borderId="5" xfId="0" applyFont="1" applyBorder="1" applyAlignment="1">
      <alignment horizontal="center" vertical="center"/>
    </xf>
    <xf numFmtId="0" fontId="59" fillId="0" borderId="6" xfId="0" applyFont="1" applyBorder="1" applyAlignment="1">
      <alignment horizontal="center" vertical="center"/>
    </xf>
    <xf numFmtId="0" fontId="59" fillId="0" borderId="7" xfId="0" applyFont="1" applyBorder="1" applyAlignment="1">
      <alignment horizontal="center" vertical="center"/>
    </xf>
    <xf numFmtId="1" fontId="73" fillId="0" borderId="33" xfId="8" quotePrefix="1" applyNumberFormat="1" applyFont="1" applyBorder="1" applyAlignment="1">
      <alignment horizontal="center" vertical="center"/>
    </xf>
    <xf numFmtId="1" fontId="73" fillId="0" borderId="25" xfId="8" quotePrefix="1" applyNumberFormat="1" applyFont="1" applyBorder="1" applyAlignment="1">
      <alignment horizontal="center" vertical="center"/>
    </xf>
    <xf numFmtId="0" fontId="58" fillId="0" borderId="0" xfId="0" applyFont="1" applyAlignment="1">
      <alignment horizontal="center"/>
    </xf>
    <xf numFmtId="0" fontId="9" fillId="0" borderId="6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0" xfId="0" applyFont="1" applyAlignment="1">
      <alignment horizontal="right" vertical="center"/>
    </xf>
    <xf numFmtId="0" fontId="9" fillId="0" borderId="0" xfId="0" applyFont="1" applyAlignment="1">
      <alignment horizontal="left" vertical="center"/>
    </xf>
    <xf numFmtId="0" fontId="55" fillId="0" borderId="34" xfId="0" applyFont="1" applyBorder="1" applyAlignment="1">
      <alignment horizontal="center" vertical="center" shrinkToFit="1"/>
    </xf>
    <xf numFmtId="0" fontId="61" fillId="12" borderId="0" xfId="0" applyFont="1" applyFill="1" applyAlignment="1">
      <alignment horizontal="center" shrinkToFit="1"/>
    </xf>
    <xf numFmtId="0" fontId="9" fillId="0" borderId="8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58" fillId="0" borderId="8" xfId="0" applyFont="1" applyBorder="1" applyAlignment="1">
      <alignment horizontal="center" vertical="center"/>
    </xf>
    <xf numFmtId="0" fontId="58" fillId="0" borderId="0" xfId="0" applyFont="1" applyAlignment="1">
      <alignment horizontal="center" vertical="center"/>
    </xf>
    <xf numFmtId="0" fontId="58" fillId="0" borderId="9" xfId="0" applyFont="1" applyBorder="1" applyAlignment="1">
      <alignment horizontal="center" vertical="center"/>
    </xf>
    <xf numFmtId="0" fontId="9" fillId="12" borderId="33" xfId="0" applyFont="1" applyFill="1" applyBorder="1" applyAlignment="1">
      <alignment horizontal="left"/>
    </xf>
    <xf numFmtId="0" fontId="9" fillId="12" borderId="25" xfId="0" applyFont="1" applyFill="1" applyBorder="1" applyAlignment="1">
      <alignment horizontal="left"/>
    </xf>
    <xf numFmtId="0" fontId="61" fillId="0" borderId="0" xfId="0" applyFont="1" applyAlignment="1">
      <alignment horizontal="center" vertical="center"/>
    </xf>
    <xf numFmtId="0" fontId="61" fillId="0" borderId="9" xfId="0" applyFont="1" applyBorder="1" applyAlignment="1">
      <alignment horizontal="center" vertical="center"/>
    </xf>
    <xf numFmtId="0" fontId="68" fillId="0" borderId="8" xfId="0" applyFont="1" applyBorder="1" applyAlignment="1">
      <alignment horizontal="center" vertical="center"/>
    </xf>
    <xf numFmtId="0" fontId="68" fillId="0" borderId="0" xfId="0" applyFont="1" applyAlignment="1">
      <alignment horizontal="center" vertical="center"/>
    </xf>
    <xf numFmtId="0" fontId="68" fillId="0" borderId="9" xfId="0" applyFont="1" applyBorder="1" applyAlignment="1">
      <alignment horizontal="center" vertical="center"/>
    </xf>
    <xf numFmtId="0" fontId="9" fillId="0" borderId="35" xfId="0" applyFont="1" applyBorder="1" applyAlignment="1">
      <alignment horizontal="center" vertical="center"/>
    </xf>
    <xf numFmtId="0" fontId="9" fillId="0" borderId="36" xfId="0" applyFont="1" applyBorder="1" applyAlignment="1">
      <alignment horizontal="center" vertical="center"/>
    </xf>
    <xf numFmtId="0" fontId="9" fillId="0" borderId="31" xfId="0" applyFont="1" applyBorder="1" applyAlignment="1">
      <alignment horizontal="center" vertical="center"/>
    </xf>
    <xf numFmtId="0" fontId="9" fillId="0" borderId="23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9" fillId="0" borderId="8" xfId="0" applyFont="1" applyBorder="1" applyAlignment="1">
      <alignment horizontal="center"/>
    </xf>
    <xf numFmtId="0" fontId="59" fillId="0" borderId="0" xfId="0" applyFont="1" applyAlignment="1">
      <alignment horizontal="center"/>
    </xf>
    <xf numFmtId="0" fontId="59" fillId="0" borderId="9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9" xfId="0" applyBorder="1" applyAlignment="1">
      <alignment horizontal="center"/>
    </xf>
    <xf numFmtId="0" fontId="59" fillId="0" borderId="8" xfId="0" applyFont="1" applyBorder="1" applyAlignment="1">
      <alignment horizontal="center"/>
    </xf>
    <xf numFmtId="0" fontId="70" fillId="0" borderId="24" xfId="0" applyFont="1" applyBorder="1" applyAlignment="1">
      <alignment horizontal="center" vertical="center"/>
    </xf>
    <xf numFmtId="0" fontId="70" fillId="0" borderId="25" xfId="0" applyFont="1" applyBorder="1" applyAlignment="1">
      <alignment horizontal="center" vertical="center"/>
    </xf>
    <xf numFmtId="0" fontId="53" fillId="0" borderId="24" xfId="0" applyFont="1" applyBorder="1" applyAlignment="1">
      <alignment horizontal="center" vertical="center"/>
    </xf>
    <xf numFmtId="0" fontId="53" fillId="0" borderId="25" xfId="0" applyFont="1" applyBorder="1" applyAlignment="1">
      <alignment horizontal="center" vertical="center"/>
    </xf>
    <xf numFmtId="0" fontId="58" fillId="18" borderId="8" xfId="0" applyFont="1" applyFill="1" applyBorder="1" applyAlignment="1">
      <alignment horizontal="center" vertical="center"/>
    </xf>
    <xf numFmtId="0" fontId="58" fillId="18" borderId="0" xfId="0" applyFont="1" applyFill="1" applyAlignment="1">
      <alignment horizontal="center" vertical="center"/>
    </xf>
    <xf numFmtId="0" fontId="58" fillId="18" borderId="9" xfId="0" applyFont="1" applyFill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9" fillId="0" borderId="9" xfId="0" applyFont="1" applyBorder="1" applyAlignment="1">
      <alignment horizontal="center"/>
    </xf>
    <xf numFmtId="0" fontId="59" fillId="0" borderId="33" xfId="0" applyFont="1" applyBorder="1" applyAlignment="1">
      <alignment horizontal="center" vertical="center" shrinkToFit="1"/>
    </xf>
    <xf numFmtId="0" fontId="59" fillId="0" borderId="25" xfId="0" applyFont="1" applyBorder="1" applyAlignment="1">
      <alignment horizontal="center" vertical="center" shrinkToFit="1"/>
    </xf>
    <xf numFmtId="0" fontId="74" fillId="0" borderId="0" xfId="0" applyFont="1" applyAlignment="1">
      <alignment horizontal="center"/>
    </xf>
    <xf numFmtId="0" fontId="59" fillId="14" borderId="11" xfId="0" applyFont="1" applyFill="1" applyBorder="1" applyAlignment="1">
      <alignment horizontal="center"/>
    </xf>
    <xf numFmtId="0" fontId="59" fillId="14" borderId="12" xfId="0" applyFont="1" applyFill="1" applyBorder="1" applyAlignment="1">
      <alignment horizontal="center"/>
    </xf>
    <xf numFmtId="0" fontId="75" fillId="0" borderId="0" xfId="0" applyFont="1" applyAlignment="1">
      <alignment horizontal="center"/>
    </xf>
    <xf numFmtId="0" fontId="9" fillId="0" borderId="33" xfId="0" applyFont="1" applyBorder="1" applyAlignment="1">
      <alignment horizontal="center" vertical="center" shrinkToFit="1"/>
    </xf>
    <xf numFmtId="0" fontId="9" fillId="0" borderId="25" xfId="0" applyFont="1" applyBorder="1" applyAlignment="1">
      <alignment horizontal="center" vertical="center" shrinkToFit="1"/>
    </xf>
    <xf numFmtId="0" fontId="71" fillId="18" borderId="0" xfId="0" applyFont="1" applyFill="1" applyAlignment="1">
      <alignment horizontal="center"/>
    </xf>
    <xf numFmtId="0" fontId="9" fillId="0" borderId="18" xfId="0" applyFont="1" applyBorder="1" applyAlignment="1">
      <alignment horizontal="center"/>
    </xf>
    <xf numFmtId="0" fontId="80" fillId="0" borderId="18" xfId="0" applyFont="1" applyBorder="1" applyAlignment="1">
      <alignment horizontal="left"/>
    </xf>
    <xf numFmtId="0" fontId="80" fillId="0" borderId="0" xfId="0" applyFont="1" applyAlignment="1">
      <alignment horizontal="left"/>
    </xf>
    <xf numFmtId="0" fontId="80" fillId="0" borderId="26" xfId="0" applyFont="1" applyBorder="1" applyAlignment="1">
      <alignment horizontal="left"/>
    </xf>
    <xf numFmtId="0" fontId="9" fillId="0" borderId="26" xfId="0" applyFont="1" applyBorder="1" applyAlignment="1">
      <alignment horizontal="center"/>
    </xf>
    <xf numFmtId="0" fontId="80" fillId="0" borderId="31" xfId="0" applyFont="1" applyBorder="1" applyAlignment="1">
      <alignment horizontal="center" vertical="center"/>
    </xf>
    <xf numFmtId="0" fontId="80" fillId="0" borderId="21" xfId="0" applyFont="1" applyBorder="1" applyAlignment="1">
      <alignment horizontal="center" vertical="center"/>
    </xf>
    <xf numFmtId="0" fontId="80" fillId="0" borderId="23" xfId="0" applyFont="1" applyBorder="1" applyAlignment="1">
      <alignment horizontal="center" vertical="center"/>
    </xf>
    <xf numFmtId="0" fontId="80" fillId="0" borderId="18" xfId="0" applyFont="1" applyBorder="1" applyAlignment="1">
      <alignment horizontal="left" vertical="center"/>
    </xf>
    <xf numFmtId="0" fontId="80" fillId="0" borderId="0" xfId="0" applyFont="1" applyAlignment="1">
      <alignment horizontal="left" vertical="center"/>
    </xf>
    <xf numFmtId="0" fontId="80" fillId="0" borderId="26" xfId="0" applyFont="1" applyBorder="1" applyAlignment="1">
      <alignment horizontal="left" vertical="center"/>
    </xf>
    <xf numFmtId="0" fontId="9" fillId="0" borderId="33" xfId="0" applyFont="1" applyBorder="1" applyAlignment="1">
      <alignment horizontal="center"/>
    </xf>
    <xf numFmtId="0" fontId="9" fillId="0" borderId="25" xfId="0" applyFont="1" applyBorder="1" applyAlignment="1">
      <alignment horizontal="center"/>
    </xf>
    <xf numFmtId="0" fontId="9" fillId="0" borderId="24" xfId="0" applyFont="1" applyBorder="1" applyAlignment="1">
      <alignment horizontal="center"/>
    </xf>
    <xf numFmtId="0" fontId="80" fillId="0" borderId="35" xfId="0" applyFont="1" applyBorder="1" applyAlignment="1">
      <alignment horizontal="left" wrapText="1"/>
    </xf>
    <xf numFmtId="0" fontId="80" fillId="0" borderId="34" xfId="0" applyFont="1" applyBorder="1" applyAlignment="1">
      <alignment horizontal="left"/>
    </xf>
    <xf numFmtId="0" fontId="80" fillId="0" borderId="36" xfId="0" applyFont="1" applyBorder="1" applyAlignment="1">
      <alignment horizontal="left"/>
    </xf>
    <xf numFmtId="0" fontId="19" fillId="5" borderId="4" xfId="0" applyFont="1" applyFill="1" applyBorder="1" applyAlignment="1">
      <alignment horizontal="center" vertical="center"/>
    </xf>
    <xf numFmtId="0" fontId="19" fillId="5" borderId="46" xfId="0" applyFont="1" applyFill="1" applyBorder="1" applyAlignment="1">
      <alignment horizontal="center" vertical="center"/>
    </xf>
    <xf numFmtId="0" fontId="22" fillId="16" borderId="1" xfId="0" applyFont="1" applyFill="1" applyBorder="1" applyAlignment="1">
      <alignment horizontal="center" vertical="center"/>
    </xf>
    <xf numFmtId="0" fontId="22" fillId="16" borderId="30" xfId="0" applyFont="1" applyFill="1" applyBorder="1" applyAlignment="1">
      <alignment horizontal="center" vertical="center"/>
    </xf>
    <xf numFmtId="0" fontId="22" fillId="16" borderId="1" xfId="0" applyFont="1" applyFill="1" applyBorder="1" applyAlignment="1">
      <alignment horizontal="center" vertical="center" shrinkToFit="1"/>
    </xf>
    <xf numFmtId="0" fontId="22" fillId="16" borderId="30" xfId="0" applyFont="1" applyFill="1" applyBorder="1" applyAlignment="1">
      <alignment horizontal="center" vertical="center" shrinkToFit="1"/>
    </xf>
    <xf numFmtId="0" fontId="35" fillId="0" borderId="0" xfId="0" applyFont="1" applyAlignment="1">
      <alignment horizontal="left" vertical="center" shrinkToFit="1"/>
    </xf>
    <xf numFmtId="0" fontId="22" fillId="19" borderId="1" xfId="0" applyFont="1" applyFill="1" applyBorder="1" applyAlignment="1">
      <alignment horizontal="center" vertical="center"/>
    </xf>
    <xf numFmtId="0" fontId="22" fillId="6" borderId="30" xfId="0" applyFont="1" applyFill="1" applyBorder="1" applyAlignment="1">
      <alignment horizontal="center" vertical="center"/>
    </xf>
    <xf numFmtId="0" fontId="22" fillId="19" borderId="1" xfId="0" applyFont="1" applyFill="1" applyBorder="1" applyAlignment="1">
      <alignment horizontal="center" vertical="center" shrinkToFit="1"/>
    </xf>
    <xf numFmtId="0" fontId="22" fillId="6" borderId="30" xfId="0" applyFont="1" applyFill="1" applyBorder="1" applyAlignment="1">
      <alignment horizontal="center" vertical="center" shrinkToFit="1"/>
    </xf>
    <xf numFmtId="0" fontId="22" fillId="4" borderId="28" xfId="0" applyFont="1" applyFill="1" applyBorder="1" applyAlignment="1">
      <alignment horizontal="center" vertical="center"/>
    </xf>
    <xf numFmtId="0" fontId="22" fillId="4" borderId="51" xfId="0" applyFont="1" applyFill="1" applyBorder="1" applyAlignment="1">
      <alignment horizontal="center" vertical="center"/>
    </xf>
    <xf numFmtId="0" fontId="21" fillId="9" borderId="53" xfId="0" applyFont="1" applyFill="1" applyBorder="1" applyAlignment="1">
      <alignment horizontal="center" vertical="center"/>
    </xf>
    <xf numFmtId="0" fontId="21" fillId="9" borderId="23" xfId="0" applyFont="1" applyFill="1" applyBorder="1" applyAlignment="1">
      <alignment horizontal="center" vertical="center"/>
    </xf>
    <xf numFmtId="181" fontId="21" fillId="8" borderId="16" xfId="0" applyNumberFormat="1" applyFont="1" applyFill="1" applyBorder="1" applyAlignment="1">
      <alignment horizontal="center" vertical="center"/>
    </xf>
    <xf numFmtId="181" fontId="21" fillId="8" borderId="13" xfId="0" applyNumberFormat="1" applyFont="1" applyFill="1" applyBorder="1" applyAlignment="1">
      <alignment horizontal="center" vertical="center"/>
    </xf>
    <xf numFmtId="181" fontId="22" fillId="0" borderId="16" xfId="0" applyNumberFormat="1" applyFont="1" applyBorder="1" applyAlignment="1">
      <alignment horizontal="right" vertical="center"/>
    </xf>
    <xf numFmtId="181" fontId="22" fillId="0" borderId="13" xfId="0" applyNumberFormat="1" applyFont="1" applyBorder="1" applyAlignment="1">
      <alignment horizontal="right" vertical="center"/>
    </xf>
    <xf numFmtId="181" fontId="22" fillId="0" borderId="16" xfId="0" applyNumberFormat="1" applyFont="1" applyBorder="1" applyAlignment="1">
      <alignment horizontal="center" vertical="center"/>
    </xf>
    <xf numFmtId="181" fontId="22" fillId="0" borderId="13" xfId="0" applyNumberFormat="1" applyFont="1" applyBorder="1" applyAlignment="1">
      <alignment horizontal="center" vertical="center"/>
    </xf>
    <xf numFmtId="0" fontId="22" fillId="11" borderId="2" xfId="0" applyFont="1" applyFill="1" applyBorder="1" applyAlignment="1">
      <alignment horizontal="center" vertical="center"/>
    </xf>
    <xf numFmtId="0" fontId="22" fillId="11" borderId="3" xfId="0" applyFont="1" applyFill="1" applyBorder="1" applyAlignment="1">
      <alignment horizontal="center" vertical="center"/>
    </xf>
    <xf numFmtId="0" fontId="22" fillId="11" borderId="2" xfId="0" applyFont="1" applyFill="1" applyBorder="1" applyAlignment="1">
      <alignment horizontal="center" vertical="center" shrinkToFit="1"/>
    </xf>
    <xf numFmtId="0" fontId="22" fillId="11" borderId="3" xfId="0" applyFont="1" applyFill="1" applyBorder="1" applyAlignment="1">
      <alignment horizontal="center" vertical="center" shrinkToFit="1"/>
    </xf>
    <xf numFmtId="0" fontId="22" fillId="11" borderId="35" xfId="0" applyFont="1" applyFill="1" applyBorder="1" applyAlignment="1">
      <alignment horizontal="center" vertical="center" shrinkToFit="1"/>
    </xf>
    <xf numFmtId="0" fontId="22" fillId="11" borderId="48" xfId="0" applyFont="1" applyFill="1" applyBorder="1" applyAlignment="1">
      <alignment horizontal="center" vertical="center" shrinkToFit="1"/>
    </xf>
    <xf numFmtId="0" fontId="22" fillId="16" borderId="2" xfId="0" applyFont="1" applyFill="1" applyBorder="1" applyAlignment="1">
      <alignment horizontal="center" vertical="center"/>
    </xf>
    <xf numFmtId="0" fontId="22" fillId="16" borderId="3" xfId="0" applyFont="1" applyFill="1" applyBorder="1" applyAlignment="1">
      <alignment horizontal="center" vertical="center"/>
    </xf>
    <xf numFmtId="0" fontId="22" fillId="16" borderId="2" xfId="0" applyFont="1" applyFill="1" applyBorder="1" applyAlignment="1">
      <alignment horizontal="center" vertical="center" shrinkToFit="1"/>
    </xf>
    <xf numFmtId="0" fontId="22" fillId="16" borderId="3" xfId="0" applyFont="1" applyFill="1" applyBorder="1" applyAlignment="1">
      <alignment horizontal="center" vertical="center" shrinkToFit="1"/>
    </xf>
    <xf numFmtId="0" fontId="22" fillId="16" borderId="35" xfId="0" applyFont="1" applyFill="1" applyBorder="1" applyAlignment="1">
      <alignment horizontal="center" vertical="center" shrinkToFit="1"/>
    </xf>
    <xf numFmtId="0" fontId="22" fillId="16" borderId="48" xfId="0" applyFont="1" applyFill="1" applyBorder="1" applyAlignment="1">
      <alignment horizontal="center" vertical="center" shrinkToFit="1"/>
    </xf>
    <xf numFmtId="0" fontId="22" fillId="20" borderId="1" xfId="0" applyFont="1" applyFill="1" applyBorder="1" applyAlignment="1">
      <alignment horizontal="center" vertical="center"/>
    </xf>
    <xf numFmtId="0" fontId="22" fillId="20" borderId="30" xfId="0" applyFont="1" applyFill="1" applyBorder="1" applyAlignment="1">
      <alignment horizontal="center" vertical="center"/>
    </xf>
    <xf numFmtId="0" fontId="22" fillId="20" borderId="1" xfId="0" applyFont="1" applyFill="1" applyBorder="1" applyAlignment="1">
      <alignment horizontal="center" vertical="center" shrinkToFit="1"/>
    </xf>
    <xf numFmtId="0" fontId="22" fillId="20" borderId="30" xfId="0" applyFont="1" applyFill="1" applyBorder="1" applyAlignment="1">
      <alignment horizontal="center" vertical="center" shrinkToFit="1"/>
    </xf>
    <xf numFmtId="2" fontId="27" fillId="15" borderId="52" xfId="0" applyNumberFormat="1" applyFont="1" applyFill="1" applyBorder="1" applyAlignment="1">
      <alignment horizontal="center" vertical="center"/>
    </xf>
    <xf numFmtId="2" fontId="27" fillId="15" borderId="51" xfId="0" applyNumberFormat="1" applyFont="1" applyFill="1" applyBorder="1" applyAlignment="1">
      <alignment horizontal="center" vertical="center"/>
    </xf>
    <xf numFmtId="2" fontId="27" fillId="15" borderId="28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36" fillId="3" borderId="5" xfId="0" applyFont="1" applyFill="1" applyBorder="1" applyAlignment="1">
      <alignment horizontal="center" vertical="center"/>
    </xf>
    <xf numFmtId="0" fontId="36" fillId="3" borderId="6" xfId="0" applyFont="1" applyFill="1" applyBorder="1" applyAlignment="1">
      <alignment horizontal="center" vertical="center"/>
    </xf>
    <xf numFmtId="0" fontId="36" fillId="3" borderId="8" xfId="0" applyFont="1" applyFill="1" applyBorder="1" applyAlignment="1">
      <alignment horizontal="center" vertical="center"/>
    </xf>
    <xf numFmtId="0" fontId="36" fillId="3" borderId="0" xfId="0" applyFont="1" applyFill="1" applyAlignment="1">
      <alignment horizontal="center" vertical="center"/>
    </xf>
    <xf numFmtId="0" fontId="36" fillId="3" borderId="10" xfId="0" applyFont="1" applyFill="1" applyBorder="1" applyAlignment="1">
      <alignment horizontal="center" vertical="center"/>
    </xf>
    <xf numFmtId="0" fontId="36" fillId="3" borderId="11" xfId="0" applyFont="1" applyFill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22" fillId="21" borderId="1" xfId="0" applyFont="1" applyFill="1" applyBorder="1" applyAlignment="1">
      <alignment horizontal="center" vertical="center"/>
    </xf>
    <xf numFmtId="0" fontId="22" fillId="21" borderId="30" xfId="0" applyFont="1" applyFill="1" applyBorder="1" applyAlignment="1">
      <alignment horizontal="center" vertical="center"/>
    </xf>
    <xf numFmtId="0" fontId="34" fillId="10" borderId="18" xfId="0" applyFont="1" applyFill="1" applyBorder="1" applyAlignment="1">
      <alignment horizontal="center" vertical="center"/>
    </xf>
    <xf numFmtId="0" fontId="34" fillId="10" borderId="0" xfId="0" applyFont="1" applyFill="1" applyAlignment="1">
      <alignment horizontal="center" vertical="center"/>
    </xf>
    <xf numFmtId="0" fontId="34" fillId="10" borderId="26" xfId="0" applyFont="1" applyFill="1" applyBorder="1" applyAlignment="1">
      <alignment horizontal="center" vertical="center"/>
    </xf>
    <xf numFmtId="0" fontId="34" fillId="10" borderId="48" xfId="0" applyFont="1" applyFill="1" applyBorder="1" applyAlignment="1">
      <alignment horizontal="center" vertical="center"/>
    </xf>
    <xf numFmtId="0" fontId="34" fillId="10" borderId="49" xfId="0" applyFont="1" applyFill="1" applyBorder="1" applyAlignment="1">
      <alignment horizontal="center" vertical="center"/>
    </xf>
    <xf numFmtId="0" fontId="34" fillId="10" borderId="50" xfId="0" applyFont="1" applyFill="1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22" fillId="19" borderId="2" xfId="0" applyFont="1" applyFill="1" applyBorder="1" applyAlignment="1">
      <alignment horizontal="center" vertical="center"/>
    </xf>
    <xf numFmtId="0" fontId="22" fillId="19" borderId="33" xfId="0" applyFont="1" applyFill="1" applyBorder="1" applyAlignment="1">
      <alignment horizontal="center" vertical="center" shrinkToFit="1"/>
    </xf>
    <xf numFmtId="0" fontId="22" fillId="19" borderId="2" xfId="0" applyFont="1" applyFill="1" applyBorder="1" applyAlignment="1">
      <alignment horizontal="center" vertical="center" shrinkToFit="1"/>
    </xf>
    <xf numFmtId="0" fontId="22" fillId="4" borderId="33" xfId="0" applyFont="1" applyFill="1" applyBorder="1" applyAlignment="1">
      <alignment horizontal="center" vertical="center"/>
    </xf>
    <xf numFmtId="0" fontId="22" fillId="4" borderId="25" xfId="0" applyFont="1" applyFill="1" applyBorder="1" applyAlignment="1">
      <alignment horizontal="center" vertical="center"/>
    </xf>
    <xf numFmtId="181" fontId="22" fillId="9" borderId="45" xfId="0" applyNumberFormat="1" applyFont="1" applyFill="1" applyBorder="1" applyAlignment="1">
      <alignment horizontal="center" vertical="center"/>
    </xf>
    <xf numFmtId="181" fontId="22" fillId="9" borderId="3" xfId="0" applyNumberFormat="1" applyFont="1" applyFill="1" applyBorder="1" applyAlignment="1">
      <alignment horizontal="center" vertical="center"/>
    </xf>
    <xf numFmtId="0" fontId="30" fillId="10" borderId="33" xfId="0" applyFont="1" applyFill="1" applyBorder="1" applyAlignment="1">
      <alignment horizontal="center" vertical="center"/>
    </xf>
    <xf numFmtId="0" fontId="30" fillId="10" borderId="24" xfId="0" applyFont="1" applyFill="1" applyBorder="1" applyAlignment="1">
      <alignment horizontal="center" vertical="center"/>
    </xf>
    <xf numFmtId="0" fontId="30" fillId="10" borderId="25" xfId="0" applyFont="1" applyFill="1" applyBorder="1" applyAlignment="1">
      <alignment horizontal="center" vertical="center"/>
    </xf>
    <xf numFmtId="0" fontId="105" fillId="0" borderId="1" xfId="0" applyFont="1" applyFill="1" applyBorder="1" applyAlignment="1">
      <alignment horizontal="center" vertical="center" wrapText="1"/>
    </xf>
    <xf numFmtId="0" fontId="105" fillId="0" borderId="2" xfId="0" applyFont="1" applyFill="1" applyBorder="1" applyAlignment="1">
      <alignment horizontal="center" vertical="center" wrapText="1"/>
    </xf>
    <xf numFmtId="0" fontId="105" fillId="0" borderId="13" xfId="0" applyFont="1" applyFill="1" applyBorder="1" applyAlignment="1">
      <alignment horizontal="center" vertical="center" wrapText="1"/>
    </xf>
    <xf numFmtId="0" fontId="105" fillId="0" borderId="1" xfId="0" applyFont="1" applyFill="1" applyBorder="1" applyAlignment="1">
      <alignment horizontal="center" vertical="center" shrinkToFit="1"/>
    </xf>
    <xf numFmtId="0" fontId="102" fillId="0" borderId="2" xfId="0" applyFont="1" applyFill="1" applyBorder="1" applyAlignment="1">
      <alignment horizontal="center" vertical="center"/>
    </xf>
    <xf numFmtId="0" fontId="102" fillId="0" borderId="13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/>
    </xf>
    <xf numFmtId="0" fontId="10" fillId="3" borderId="28" xfId="0" applyFont="1" applyFill="1" applyBorder="1" applyAlignment="1">
      <alignment horizontal="center"/>
    </xf>
    <xf numFmtId="0" fontId="10" fillId="3" borderId="52" xfId="0" applyFont="1" applyFill="1" applyBorder="1" applyAlignment="1">
      <alignment horizontal="center"/>
    </xf>
    <xf numFmtId="0" fontId="10" fillId="3" borderId="51" xfId="0" applyFont="1" applyFill="1" applyBorder="1" applyAlignment="1">
      <alignment horizontal="center"/>
    </xf>
  </cellXfs>
  <cellStyles count="9">
    <cellStyle name="Comma" xfId="1" builtinId="3"/>
    <cellStyle name="Comma 2" xfId="2"/>
    <cellStyle name="Comma 4" xfId="3"/>
    <cellStyle name="Normal" xfId="0" builtinId="0"/>
    <cellStyle name="Normal_Cost SKJ Steak in SB Oil Rev.0 - 18.02.2011" xfId="4"/>
    <cellStyle name="Normal_Sheet1" xfId="5"/>
    <cellStyle name="Percent" xfId="6" builtinId="5"/>
    <cellStyle name="ปกติ_PA-8-3-08" xfId="7"/>
    <cellStyle name="ปกติ_ใบร่าง Samosa with Tail 18-03-09 แก้ 2" xf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jpe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7.png"/><Relationship Id="rId3" Type="http://schemas.openxmlformats.org/officeDocument/2006/relationships/image" Target="../media/image12.png"/><Relationship Id="rId7" Type="http://schemas.openxmlformats.org/officeDocument/2006/relationships/image" Target="../media/image16.png"/><Relationship Id="rId2" Type="http://schemas.openxmlformats.org/officeDocument/2006/relationships/image" Target="../media/image11.png"/><Relationship Id="rId1" Type="http://schemas.openxmlformats.org/officeDocument/2006/relationships/image" Target="../media/image10.png"/><Relationship Id="rId6" Type="http://schemas.openxmlformats.org/officeDocument/2006/relationships/image" Target="../media/image15.png"/><Relationship Id="rId11" Type="http://schemas.openxmlformats.org/officeDocument/2006/relationships/image" Target="../media/image20.png"/><Relationship Id="rId5" Type="http://schemas.openxmlformats.org/officeDocument/2006/relationships/image" Target="../media/image14.png"/><Relationship Id="rId10" Type="http://schemas.openxmlformats.org/officeDocument/2006/relationships/image" Target="../media/image19.png"/><Relationship Id="rId4" Type="http://schemas.openxmlformats.org/officeDocument/2006/relationships/image" Target="../media/image13.png"/><Relationship Id="rId9" Type="http://schemas.openxmlformats.org/officeDocument/2006/relationships/image" Target="../media/image1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12700</xdr:colOff>
      <xdr:row>22</xdr:row>
      <xdr:rowOff>12700</xdr:rowOff>
    </xdr:from>
    <xdr:to>
      <xdr:col>16</xdr:col>
      <xdr:colOff>730250</xdr:colOff>
      <xdr:row>23</xdr:row>
      <xdr:rowOff>0</xdr:rowOff>
    </xdr:to>
    <xdr:sp macro="" textlink="">
      <xdr:nvSpPr>
        <xdr:cNvPr id="21774" name="Line 2">
          <a:extLst>
            <a:ext uri="{FF2B5EF4-FFF2-40B4-BE49-F238E27FC236}">
              <a16:creationId xmlns:a16="http://schemas.microsoft.com/office/drawing/2014/main" id="{B6EB69E0-5932-459C-A0AC-317A5DA3E8B8}"/>
            </a:ext>
          </a:extLst>
        </xdr:cNvPr>
        <xdr:cNvSpPr>
          <a:spLocks noChangeShapeType="1"/>
        </xdr:cNvSpPr>
      </xdr:nvSpPr>
      <xdr:spPr bwMode="auto">
        <a:xfrm>
          <a:off x="7772400" y="4400550"/>
          <a:ext cx="927100" cy="1905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400050</xdr:colOff>
      <xdr:row>50</xdr:row>
      <xdr:rowOff>50800</xdr:rowOff>
    </xdr:from>
    <xdr:to>
      <xdr:col>3</xdr:col>
      <xdr:colOff>438150</xdr:colOff>
      <xdr:row>52</xdr:row>
      <xdr:rowOff>19050</xdr:rowOff>
    </xdr:to>
    <xdr:sp macro="" textlink="">
      <xdr:nvSpPr>
        <xdr:cNvPr id="21775" name="AutoShape 3">
          <a:extLst>
            <a:ext uri="{FF2B5EF4-FFF2-40B4-BE49-F238E27FC236}">
              <a16:creationId xmlns:a16="http://schemas.microsoft.com/office/drawing/2014/main" id="{0F2EFE4A-BA50-42B6-A2AF-710A6C2BD504}"/>
            </a:ext>
          </a:extLst>
        </xdr:cNvPr>
        <xdr:cNvSpPr>
          <a:spLocks/>
        </xdr:cNvSpPr>
      </xdr:nvSpPr>
      <xdr:spPr bwMode="auto">
        <a:xfrm>
          <a:off x="1466850" y="9861550"/>
          <a:ext cx="38100" cy="374650"/>
        </a:xfrm>
        <a:prstGeom prst="rightBrace">
          <a:avLst>
            <a:gd name="adj1" fmla="val 81944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57150</xdr:colOff>
      <xdr:row>0</xdr:row>
      <xdr:rowOff>95250</xdr:rowOff>
    </xdr:from>
    <xdr:to>
      <xdr:col>4</xdr:col>
      <xdr:colOff>152400</xdr:colOff>
      <xdr:row>2</xdr:row>
      <xdr:rowOff>107950</xdr:rowOff>
    </xdr:to>
    <xdr:pic>
      <xdr:nvPicPr>
        <xdr:cNvPr id="21776" name="Picture 4">
          <a:extLst>
            <a:ext uri="{FF2B5EF4-FFF2-40B4-BE49-F238E27FC236}">
              <a16:creationId xmlns:a16="http://schemas.microsoft.com/office/drawing/2014/main" id="{E57D5B1C-56A1-4AA1-9380-55170E3C10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95250"/>
          <a:ext cx="1739900" cy="374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15</xdr:col>
      <xdr:colOff>12700</xdr:colOff>
      <xdr:row>22</xdr:row>
      <xdr:rowOff>12700</xdr:rowOff>
    </xdr:from>
    <xdr:to>
      <xdr:col>16</xdr:col>
      <xdr:colOff>838200</xdr:colOff>
      <xdr:row>23</xdr:row>
      <xdr:rowOff>0</xdr:rowOff>
    </xdr:to>
    <xdr:sp macro="" textlink="">
      <xdr:nvSpPr>
        <xdr:cNvPr id="21777" name="Line 2">
          <a:extLst>
            <a:ext uri="{FF2B5EF4-FFF2-40B4-BE49-F238E27FC236}">
              <a16:creationId xmlns:a16="http://schemas.microsoft.com/office/drawing/2014/main" id="{33810E9A-A3BB-4381-B5F7-2A53E67B7BDC}"/>
            </a:ext>
          </a:extLst>
        </xdr:cNvPr>
        <xdr:cNvSpPr>
          <a:spLocks noChangeShapeType="1"/>
        </xdr:cNvSpPr>
      </xdr:nvSpPr>
      <xdr:spPr bwMode="auto">
        <a:xfrm>
          <a:off x="7772400" y="4400550"/>
          <a:ext cx="927100" cy="1905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450850</xdr:colOff>
      <xdr:row>48</xdr:row>
      <xdr:rowOff>50800</xdr:rowOff>
    </xdr:from>
    <xdr:to>
      <xdr:col>3</xdr:col>
      <xdr:colOff>495300</xdr:colOff>
      <xdr:row>50</xdr:row>
      <xdr:rowOff>19050</xdr:rowOff>
    </xdr:to>
    <xdr:sp macro="" textlink="">
      <xdr:nvSpPr>
        <xdr:cNvPr id="21778" name="AutoShape 3">
          <a:extLst>
            <a:ext uri="{FF2B5EF4-FFF2-40B4-BE49-F238E27FC236}">
              <a16:creationId xmlns:a16="http://schemas.microsoft.com/office/drawing/2014/main" id="{43F44C56-D23A-4D6C-B86E-9F3A6AB86D0A}"/>
            </a:ext>
          </a:extLst>
        </xdr:cNvPr>
        <xdr:cNvSpPr>
          <a:spLocks/>
        </xdr:cNvSpPr>
      </xdr:nvSpPr>
      <xdr:spPr bwMode="auto">
        <a:xfrm>
          <a:off x="1517650" y="9455150"/>
          <a:ext cx="44450" cy="374650"/>
        </a:xfrm>
        <a:prstGeom prst="rightBrace">
          <a:avLst>
            <a:gd name="adj1" fmla="val 7023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50800</xdr:colOff>
      <xdr:row>0</xdr:row>
      <xdr:rowOff>44450</xdr:rowOff>
    </xdr:from>
    <xdr:to>
      <xdr:col>5</xdr:col>
      <xdr:colOff>546100</xdr:colOff>
      <xdr:row>2</xdr:row>
      <xdr:rowOff>171450</xdr:rowOff>
    </xdr:to>
    <xdr:pic>
      <xdr:nvPicPr>
        <xdr:cNvPr id="21779" name="Picture 4">
          <a:extLst>
            <a:ext uri="{FF2B5EF4-FFF2-40B4-BE49-F238E27FC236}">
              <a16:creationId xmlns:a16="http://schemas.microsoft.com/office/drawing/2014/main" id="{8C07F977-E96F-467D-8DA6-C66317DF86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800" y="44450"/>
          <a:ext cx="2959100" cy="488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50800</xdr:colOff>
      <xdr:row>0</xdr:row>
      <xdr:rowOff>44450</xdr:rowOff>
    </xdr:from>
    <xdr:to>
      <xdr:col>8</xdr:col>
      <xdr:colOff>228600</xdr:colOff>
      <xdr:row>3</xdr:row>
      <xdr:rowOff>50800</xdr:rowOff>
    </xdr:to>
    <xdr:pic>
      <xdr:nvPicPr>
        <xdr:cNvPr id="21780" name="Picture 4">
          <a:extLst>
            <a:ext uri="{FF2B5EF4-FFF2-40B4-BE49-F238E27FC236}">
              <a16:creationId xmlns:a16="http://schemas.microsoft.com/office/drawing/2014/main" id="{30711C8F-7581-4835-A5E8-58D5A1CA0E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800" y="44450"/>
          <a:ext cx="4406900" cy="558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12</xdr:col>
      <xdr:colOff>212725</xdr:colOff>
      <xdr:row>25</xdr:row>
      <xdr:rowOff>9525</xdr:rowOff>
    </xdr:from>
    <xdr:to>
      <xdr:col>13</xdr:col>
      <xdr:colOff>9658</xdr:colOff>
      <xdr:row>26</xdr:row>
      <xdr:rowOff>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3A34BCDF-D885-488F-ACE8-77AD0D34C0A6}"/>
            </a:ext>
          </a:extLst>
        </xdr:cNvPr>
        <xdr:cNvSpPr/>
      </xdr:nvSpPr>
      <xdr:spPr>
        <a:xfrm>
          <a:off x="6705600" y="4987925"/>
          <a:ext cx="390575" cy="193675"/>
        </a:xfrm>
        <a:prstGeom prst="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 editAs="oneCell">
    <xdr:from>
      <xdr:col>15</xdr:col>
      <xdr:colOff>12700</xdr:colOff>
      <xdr:row>28</xdr:row>
      <xdr:rowOff>120650</xdr:rowOff>
    </xdr:from>
    <xdr:to>
      <xdr:col>27</xdr:col>
      <xdr:colOff>571500</xdr:colOff>
      <xdr:row>37</xdr:row>
      <xdr:rowOff>133350</xdr:rowOff>
    </xdr:to>
    <xdr:pic>
      <xdr:nvPicPr>
        <xdr:cNvPr id="21782" name="Picture 2">
          <a:extLst>
            <a:ext uri="{FF2B5EF4-FFF2-40B4-BE49-F238E27FC236}">
              <a16:creationId xmlns:a16="http://schemas.microsoft.com/office/drawing/2014/main" id="{FC2967FC-1E82-4383-AB19-BB5CBA6C86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72400" y="5702300"/>
          <a:ext cx="7131050" cy="172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425450</xdr:colOff>
      <xdr:row>138</xdr:row>
      <xdr:rowOff>25400</xdr:rowOff>
    </xdr:from>
    <xdr:to>
      <xdr:col>5</xdr:col>
      <xdr:colOff>584200</xdr:colOff>
      <xdr:row>138</xdr:row>
      <xdr:rowOff>171450</xdr:rowOff>
    </xdr:to>
    <xdr:sp macro="" textlink="">
      <xdr:nvSpPr>
        <xdr:cNvPr id="24896" name="AutoShape 250">
          <a:extLst>
            <a:ext uri="{FF2B5EF4-FFF2-40B4-BE49-F238E27FC236}">
              <a16:creationId xmlns:a16="http://schemas.microsoft.com/office/drawing/2014/main" id="{3AD61D87-ECD8-4775-A77C-29BCE6E84BE8}"/>
            </a:ext>
          </a:extLst>
        </xdr:cNvPr>
        <xdr:cNvSpPr>
          <a:spLocks noChangeArrowheads="1"/>
        </xdr:cNvSpPr>
      </xdr:nvSpPr>
      <xdr:spPr bwMode="auto">
        <a:xfrm>
          <a:off x="5911850" y="28282900"/>
          <a:ext cx="158750" cy="146050"/>
        </a:xfrm>
        <a:prstGeom prst="downArrow">
          <a:avLst>
            <a:gd name="adj1" fmla="val 50000"/>
            <a:gd name="adj2" fmla="val 25000"/>
          </a:avLst>
        </a:prstGeom>
        <a:solidFill>
          <a:srgbClr val="FFFFFF"/>
        </a:solidFill>
        <a:ln w="15875">
          <a:solidFill>
            <a:srgbClr val="3366FF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425450</xdr:colOff>
      <xdr:row>140</xdr:row>
      <xdr:rowOff>25400</xdr:rowOff>
    </xdr:from>
    <xdr:to>
      <xdr:col>5</xdr:col>
      <xdr:colOff>584200</xdr:colOff>
      <xdr:row>140</xdr:row>
      <xdr:rowOff>165100</xdr:rowOff>
    </xdr:to>
    <xdr:sp macro="" textlink="">
      <xdr:nvSpPr>
        <xdr:cNvPr id="24897" name="AutoShape 252">
          <a:extLst>
            <a:ext uri="{FF2B5EF4-FFF2-40B4-BE49-F238E27FC236}">
              <a16:creationId xmlns:a16="http://schemas.microsoft.com/office/drawing/2014/main" id="{B4FAEF26-6B4C-4342-AE2D-DF8C00307E09}"/>
            </a:ext>
          </a:extLst>
        </xdr:cNvPr>
        <xdr:cNvSpPr>
          <a:spLocks noChangeArrowheads="1"/>
        </xdr:cNvSpPr>
      </xdr:nvSpPr>
      <xdr:spPr bwMode="auto">
        <a:xfrm>
          <a:off x="5911850" y="28657550"/>
          <a:ext cx="158750" cy="139700"/>
        </a:xfrm>
        <a:prstGeom prst="downArrow">
          <a:avLst>
            <a:gd name="adj1" fmla="val 50000"/>
            <a:gd name="adj2" fmla="val 25000"/>
          </a:avLst>
        </a:prstGeom>
        <a:solidFill>
          <a:srgbClr val="FFFFFF"/>
        </a:solidFill>
        <a:ln w="15875">
          <a:solidFill>
            <a:srgbClr val="3366FF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425450</xdr:colOff>
      <xdr:row>142</xdr:row>
      <xdr:rowOff>25400</xdr:rowOff>
    </xdr:from>
    <xdr:to>
      <xdr:col>5</xdr:col>
      <xdr:colOff>584200</xdr:colOff>
      <xdr:row>142</xdr:row>
      <xdr:rowOff>165100</xdr:rowOff>
    </xdr:to>
    <xdr:sp macro="" textlink="">
      <xdr:nvSpPr>
        <xdr:cNvPr id="24898" name="AutoShape 253">
          <a:extLst>
            <a:ext uri="{FF2B5EF4-FFF2-40B4-BE49-F238E27FC236}">
              <a16:creationId xmlns:a16="http://schemas.microsoft.com/office/drawing/2014/main" id="{DADB2AFB-9F4D-4047-8641-1CAB5FE5E617}"/>
            </a:ext>
          </a:extLst>
        </xdr:cNvPr>
        <xdr:cNvSpPr>
          <a:spLocks noChangeArrowheads="1"/>
        </xdr:cNvSpPr>
      </xdr:nvSpPr>
      <xdr:spPr bwMode="auto">
        <a:xfrm>
          <a:off x="5911850" y="29025850"/>
          <a:ext cx="158750" cy="139700"/>
        </a:xfrm>
        <a:prstGeom prst="downArrow">
          <a:avLst>
            <a:gd name="adj1" fmla="val 50000"/>
            <a:gd name="adj2" fmla="val 25000"/>
          </a:avLst>
        </a:prstGeom>
        <a:solidFill>
          <a:srgbClr val="FFFFFF"/>
        </a:solidFill>
        <a:ln w="15875">
          <a:solidFill>
            <a:srgbClr val="3366FF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425450</xdr:colOff>
      <xdr:row>146</xdr:row>
      <xdr:rowOff>25400</xdr:rowOff>
    </xdr:from>
    <xdr:to>
      <xdr:col>5</xdr:col>
      <xdr:colOff>584200</xdr:colOff>
      <xdr:row>146</xdr:row>
      <xdr:rowOff>165100</xdr:rowOff>
    </xdr:to>
    <xdr:sp macro="" textlink="">
      <xdr:nvSpPr>
        <xdr:cNvPr id="24899" name="AutoShape 254">
          <a:extLst>
            <a:ext uri="{FF2B5EF4-FFF2-40B4-BE49-F238E27FC236}">
              <a16:creationId xmlns:a16="http://schemas.microsoft.com/office/drawing/2014/main" id="{5DE27851-ED2F-4CE9-A73E-37E2F7E47720}"/>
            </a:ext>
          </a:extLst>
        </xdr:cNvPr>
        <xdr:cNvSpPr>
          <a:spLocks noChangeArrowheads="1"/>
        </xdr:cNvSpPr>
      </xdr:nvSpPr>
      <xdr:spPr bwMode="auto">
        <a:xfrm>
          <a:off x="5911850" y="29762450"/>
          <a:ext cx="158750" cy="139700"/>
        </a:xfrm>
        <a:prstGeom prst="downArrow">
          <a:avLst>
            <a:gd name="adj1" fmla="val 50000"/>
            <a:gd name="adj2" fmla="val 25000"/>
          </a:avLst>
        </a:prstGeom>
        <a:solidFill>
          <a:srgbClr val="FFFFFF"/>
        </a:solidFill>
        <a:ln w="15875">
          <a:solidFill>
            <a:srgbClr val="3366FF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425450</xdr:colOff>
      <xdr:row>148</xdr:row>
      <xdr:rowOff>25400</xdr:rowOff>
    </xdr:from>
    <xdr:to>
      <xdr:col>5</xdr:col>
      <xdr:colOff>584200</xdr:colOff>
      <xdr:row>148</xdr:row>
      <xdr:rowOff>165100</xdr:rowOff>
    </xdr:to>
    <xdr:sp macro="" textlink="">
      <xdr:nvSpPr>
        <xdr:cNvPr id="24900" name="AutoShape 255">
          <a:extLst>
            <a:ext uri="{FF2B5EF4-FFF2-40B4-BE49-F238E27FC236}">
              <a16:creationId xmlns:a16="http://schemas.microsoft.com/office/drawing/2014/main" id="{3F3918C6-B1B6-4532-BD72-6ADBDDA91AE4}"/>
            </a:ext>
          </a:extLst>
        </xdr:cNvPr>
        <xdr:cNvSpPr>
          <a:spLocks noChangeArrowheads="1"/>
        </xdr:cNvSpPr>
      </xdr:nvSpPr>
      <xdr:spPr bwMode="auto">
        <a:xfrm>
          <a:off x="5911850" y="30130750"/>
          <a:ext cx="158750" cy="139700"/>
        </a:xfrm>
        <a:prstGeom prst="downArrow">
          <a:avLst>
            <a:gd name="adj1" fmla="val 50000"/>
            <a:gd name="adj2" fmla="val 25000"/>
          </a:avLst>
        </a:prstGeom>
        <a:solidFill>
          <a:srgbClr val="FFFFFF"/>
        </a:solidFill>
        <a:ln w="15875">
          <a:solidFill>
            <a:srgbClr val="3366FF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425450</xdr:colOff>
      <xdr:row>152</xdr:row>
      <xdr:rowOff>25400</xdr:rowOff>
    </xdr:from>
    <xdr:to>
      <xdr:col>5</xdr:col>
      <xdr:colOff>584200</xdr:colOff>
      <xdr:row>152</xdr:row>
      <xdr:rowOff>165100</xdr:rowOff>
    </xdr:to>
    <xdr:sp macro="" textlink="">
      <xdr:nvSpPr>
        <xdr:cNvPr id="24901" name="AutoShape 256">
          <a:extLst>
            <a:ext uri="{FF2B5EF4-FFF2-40B4-BE49-F238E27FC236}">
              <a16:creationId xmlns:a16="http://schemas.microsoft.com/office/drawing/2014/main" id="{FF6048FC-720A-4FD6-86EA-4855007308AA}"/>
            </a:ext>
          </a:extLst>
        </xdr:cNvPr>
        <xdr:cNvSpPr>
          <a:spLocks noChangeArrowheads="1"/>
        </xdr:cNvSpPr>
      </xdr:nvSpPr>
      <xdr:spPr bwMode="auto">
        <a:xfrm>
          <a:off x="5911850" y="30867350"/>
          <a:ext cx="158750" cy="139700"/>
        </a:xfrm>
        <a:prstGeom prst="downArrow">
          <a:avLst>
            <a:gd name="adj1" fmla="val 50000"/>
            <a:gd name="adj2" fmla="val 25000"/>
          </a:avLst>
        </a:prstGeom>
        <a:solidFill>
          <a:srgbClr val="FFFFFF"/>
        </a:solidFill>
        <a:ln w="15875">
          <a:solidFill>
            <a:srgbClr val="3366FF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425450</xdr:colOff>
      <xdr:row>144</xdr:row>
      <xdr:rowOff>25400</xdr:rowOff>
    </xdr:from>
    <xdr:to>
      <xdr:col>5</xdr:col>
      <xdr:colOff>584200</xdr:colOff>
      <xdr:row>144</xdr:row>
      <xdr:rowOff>165100</xdr:rowOff>
    </xdr:to>
    <xdr:sp macro="" textlink="">
      <xdr:nvSpPr>
        <xdr:cNvPr id="24902" name="AutoShape 254">
          <a:extLst>
            <a:ext uri="{FF2B5EF4-FFF2-40B4-BE49-F238E27FC236}">
              <a16:creationId xmlns:a16="http://schemas.microsoft.com/office/drawing/2014/main" id="{AF4ABD88-17EA-469F-B1A7-1C294A366992}"/>
            </a:ext>
          </a:extLst>
        </xdr:cNvPr>
        <xdr:cNvSpPr>
          <a:spLocks noChangeArrowheads="1"/>
        </xdr:cNvSpPr>
      </xdr:nvSpPr>
      <xdr:spPr bwMode="auto">
        <a:xfrm>
          <a:off x="5911850" y="29394150"/>
          <a:ext cx="158750" cy="139700"/>
        </a:xfrm>
        <a:prstGeom prst="downArrow">
          <a:avLst>
            <a:gd name="adj1" fmla="val 50000"/>
            <a:gd name="adj2" fmla="val 25000"/>
          </a:avLst>
        </a:prstGeom>
        <a:solidFill>
          <a:srgbClr val="FFFFFF"/>
        </a:solidFill>
        <a:ln w="15875">
          <a:solidFill>
            <a:srgbClr val="3366FF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425450</xdr:colOff>
      <xdr:row>154</xdr:row>
      <xdr:rowOff>25400</xdr:rowOff>
    </xdr:from>
    <xdr:to>
      <xdr:col>5</xdr:col>
      <xdr:colOff>584200</xdr:colOff>
      <xdr:row>154</xdr:row>
      <xdr:rowOff>165100</xdr:rowOff>
    </xdr:to>
    <xdr:sp macro="" textlink="">
      <xdr:nvSpPr>
        <xdr:cNvPr id="24903" name="AutoShape 257">
          <a:extLst>
            <a:ext uri="{FF2B5EF4-FFF2-40B4-BE49-F238E27FC236}">
              <a16:creationId xmlns:a16="http://schemas.microsoft.com/office/drawing/2014/main" id="{B2DB66BA-9C4F-4595-9921-1F0A3DF90C50}"/>
            </a:ext>
          </a:extLst>
        </xdr:cNvPr>
        <xdr:cNvSpPr>
          <a:spLocks noChangeArrowheads="1"/>
        </xdr:cNvSpPr>
      </xdr:nvSpPr>
      <xdr:spPr bwMode="auto">
        <a:xfrm>
          <a:off x="5911850" y="31235650"/>
          <a:ext cx="158750" cy="139700"/>
        </a:xfrm>
        <a:prstGeom prst="downArrow">
          <a:avLst>
            <a:gd name="adj1" fmla="val 50000"/>
            <a:gd name="adj2" fmla="val 25000"/>
          </a:avLst>
        </a:prstGeom>
        <a:solidFill>
          <a:srgbClr val="FFFFFF"/>
        </a:solidFill>
        <a:ln w="15875">
          <a:solidFill>
            <a:srgbClr val="3366FF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425450</xdr:colOff>
      <xdr:row>158</xdr:row>
      <xdr:rowOff>0</xdr:rowOff>
    </xdr:from>
    <xdr:to>
      <xdr:col>5</xdr:col>
      <xdr:colOff>584200</xdr:colOff>
      <xdr:row>158</xdr:row>
      <xdr:rowOff>139700</xdr:rowOff>
    </xdr:to>
    <xdr:sp macro="" textlink="">
      <xdr:nvSpPr>
        <xdr:cNvPr id="24904" name="AutoShape 257">
          <a:extLst>
            <a:ext uri="{FF2B5EF4-FFF2-40B4-BE49-F238E27FC236}">
              <a16:creationId xmlns:a16="http://schemas.microsoft.com/office/drawing/2014/main" id="{E11858EB-D428-4813-80A1-2E895D94B820}"/>
            </a:ext>
          </a:extLst>
        </xdr:cNvPr>
        <xdr:cNvSpPr>
          <a:spLocks noChangeArrowheads="1"/>
        </xdr:cNvSpPr>
      </xdr:nvSpPr>
      <xdr:spPr bwMode="auto">
        <a:xfrm>
          <a:off x="5911850" y="31946850"/>
          <a:ext cx="158750" cy="139700"/>
        </a:xfrm>
        <a:prstGeom prst="downArrow">
          <a:avLst>
            <a:gd name="adj1" fmla="val 50000"/>
            <a:gd name="adj2" fmla="val 25000"/>
          </a:avLst>
        </a:prstGeom>
        <a:solidFill>
          <a:srgbClr val="FFFFFF"/>
        </a:solidFill>
        <a:ln w="15875">
          <a:solidFill>
            <a:srgbClr val="3366FF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425450</xdr:colOff>
      <xdr:row>160</xdr:row>
      <xdr:rowOff>0</xdr:rowOff>
    </xdr:from>
    <xdr:to>
      <xdr:col>5</xdr:col>
      <xdr:colOff>584200</xdr:colOff>
      <xdr:row>160</xdr:row>
      <xdr:rowOff>139700</xdr:rowOff>
    </xdr:to>
    <xdr:sp macro="" textlink="">
      <xdr:nvSpPr>
        <xdr:cNvPr id="24905" name="AutoShape 257">
          <a:extLst>
            <a:ext uri="{FF2B5EF4-FFF2-40B4-BE49-F238E27FC236}">
              <a16:creationId xmlns:a16="http://schemas.microsoft.com/office/drawing/2014/main" id="{6AFBE0B5-A7AD-4F5F-95BC-30D4CADA3277}"/>
            </a:ext>
          </a:extLst>
        </xdr:cNvPr>
        <xdr:cNvSpPr>
          <a:spLocks noChangeArrowheads="1"/>
        </xdr:cNvSpPr>
      </xdr:nvSpPr>
      <xdr:spPr bwMode="auto">
        <a:xfrm>
          <a:off x="5911850" y="32315150"/>
          <a:ext cx="158750" cy="139700"/>
        </a:xfrm>
        <a:prstGeom prst="downArrow">
          <a:avLst>
            <a:gd name="adj1" fmla="val 50000"/>
            <a:gd name="adj2" fmla="val 25000"/>
          </a:avLst>
        </a:prstGeom>
        <a:solidFill>
          <a:srgbClr val="FFFFFF"/>
        </a:solidFill>
        <a:ln w="15875">
          <a:solidFill>
            <a:srgbClr val="3366FF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425450</xdr:colOff>
      <xdr:row>154</xdr:row>
      <xdr:rowOff>25400</xdr:rowOff>
    </xdr:from>
    <xdr:to>
      <xdr:col>5</xdr:col>
      <xdr:colOff>584200</xdr:colOff>
      <xdr:row>154</xdr:row>
      <xdr:rowOff>165100</xdr:rowOff>
    </xdr:to>
    <xdr:sp macro="" textlink="">
      <xdr:nvSpPr>
        <xdr:cNvPr id="24906" name="AutoShape 257">
          <a:extLst>
            <a:ext uri="{FF2B5EF4-FFF2-40B4-BE49-F238E27FC236}">
              <a16:creationId xmlns:a16="http://schemas.microsoft.com/office/drawing/2014/main" id="{3AA6929A-1F87-4882-B252-2FC086B36F77}"/>
            </a:ext>
          </a:extLst>
        </xdr:cNvPr>
        <xdr:cNvSpPr>
          <a:spLocks noChangeArrowheads="1"/>
        </xdr:cNvSpPr>
      </xdr:nvSpPr>
      <xdr:spPr bwMode="auto">
        <a:xfrm>
          <a:off x="5911850" y="31235650"/>
          <a:ext cx="158750" cy="139700"/>
        </a:xfrm>
        <a:prstGeom prst="downArrow">
          <a:avLst>
            <a:gd name="adj1" fmla="val 50000"/>
            <a:gd name="adj2" fmla="val 25000"/>
          </a:avLst>
        </a:prstGeom>
        <a:solidFill>
          <a:srgbClr val="FFFFFF"/>
        </a:solidFill>
        <a:ln w="15875">
          <a:solidFill>
            <a:srgbClr val="3366FF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425450</xdr:colOff>
      <xdr:row>150</xdr:row>
      <xdr:rowOff>25400</xdr:rowOff>
    </xdr:from>
    <xdr:to>
      <xdr:col>5</xdr:col>
      <xdr:colOff>584200</xdr:colOff>
      <xdr:row>150</xdr:row>
      <xdr:rowOff>165100</xdr:rowOff>
    </xdr:to>
    <xdr:sp macro="" textlink="">
      <xdr:nvSpPr>
        <xdr:cNvPr id="24907" name="AutoShape 256">
          <a:extLst>
            <a:ext uri="{FF2B5EF4-FFF2-40B4-BE49-F238E27FC236}">
              <a16:creationId xmlns:a16="http://schemas.microsoft.com/office/drawing/2014/main" id="{22566886-8E4A-4F67-82CE-7F664CB8F3A3}"/>
            </a:ext>
          </a:extLst>
        </xdr:cNvPr>
        <xdr:cNvSpPr>
          <a:spLocks noChangeArrowheads="1"/>
        </xdr:cNvSpPr>
      </xdr:nvSpPr>
      <xdr:spPr bwMode="auto">
        <a:xfrm>
          <a:off x="5911850" y="30499050"/>
          <a:ext cx="158750" cy="139700"/>
        </a:xfrm>
        <a:prstGeom prst="downArrow">
          <a:avLst>
            <a:gd name="adj1" fmla="val 50000"/>
            <a:gd name="adj2" fmla="val 25000"/>
          </a:avLst>
        </a:prstGeom>
        <a:solidFill>
          <a:srgbClr val="FFFFFF"/>
        </a:solidFill>
        <a:ln w="15875">
          <a:solidFill>
            <a:srgbClr val="3366FF"/>
          </a:solidFill>
          <a:miter lim="800000"/>
          <a:headEnd/>
          <a:tailEnd/>
        </a:ln>
      </xdr:spPr>
    </xdr:sp>
    <xdr:clientData/>
  </xdr:twoCellAnchor>
  <xdr:twoCellAnchor editAs="oneCell">
    <xdr:from>
      <xdr:col>1</xdr:col>
      <xdr:colOff>190500</xdr:colOff>
      <xdr:row>0</xdr:row>
      <xdr:rowOff>107950</xdr:rowOff>
    </xdr:from>
    <xdr:to>
      <xdr:col>3</xdr:col>
      <xdr:colOff>431800</xdr:colOff>
      <xdr:row>2</xdr:row>
      <xdr:rowOff>88900</xdr:rowOff>
    </xdr:to>
    <xdr:pic>
      <xdr:nvPicPr>
        <xdr:cNvPr id="24908" name="Picture 27">
          <a:extLst>
            <a:ext uri="{FF2B5EF4-FFF2-40B4-BE49-F238E27FC236}">
              <a16:creationId xmlns:a16="http://schemas.microsoft.com/office/drawing/2014/main" id="{6CEED730-2F9A-43F2-874F-FB000F334B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6600" y="107950"/>
          <a:ext cx="3435350" cy="666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425450</xdr:colOff>
      <xdr:row>156</xdr:row>
      <xdr:rowOff>44450</xdr:rowOff>
    </xdr:from>
    <xdr:to>
      <xdr:col>5</xdr:col>
      <xdr:colOff>584200</xdr:colOff>
      <xdr:row>157</xdr:row>
      <xdr:rowOff>0</xdr:rowOff>
    </xdr:to>
    <xdr:sp macro="" textlink="">
      <xdr:nvSpPr>
        <xdr:cNvPr id="24909" name="AutoShape 257">
          <a:extLst>
            <a:ext uri="{FF2B5EF4-FFF2-40B4-BE49-F238E27FC236}">
              <a16:creationId xmlns:a16="http://schemas.microsoft.com/office/drawing/2014/main" id="{2E269533-CE04-4CD8-95B7-75DDE62D948E}"/>
            </a:ext>
          </a:extLst>
        </xdr:cNvPr>
        <xdr:cNvSpPr>
          <a:spLocks noChangeArrowheads="1"/>
        </xdr:cNvSpPr>
      </xdr:nvSpPr>
      <xdr:spPr bwMode="auto">
        <a:xfrm>
          <a:off x="5911850" y="31623000"/>
          <a:ext cx="158750" cy="139700"/>
        </a:xfrm>
        <a:prstGeom prst="downArrow">
          <a:avLst>
            <a:gd name="adj1" fmla="val 50000"/>
            <a:gd name="adj2" fmla="val 25000"/>
          </a:avLst>
        </a:prstGeom>
        <a:solidFill>
          <a:srgbClr val="FFFFFF"/>
        </a:solidFill>
        <a:ln w="15875">
          <a:solidFill>
            <a:srgbClr val="3366FF"/>
          </a:solidFill>
          <a:miter lim="800000"/>
          <a:headEnd/>
          <a:tailEnd/>
        </a:ln>
      </xdr:spPr>
    </xdr:sp>
    <xdr:clientData/>
  </xdr:twoCellAnchor>
  <xdr:twoCellAnchor editAs="oneCell">
    <xdr:from>
      <xdr:col>8</xdr:col>
      <xdr:colOff>209550</xdr:colOff>
      <xdr:row>14</xdr:row>
      <xdr:rowOff>279400</xdr:rowOff>
    </xdr:from>
    <xdr:to>
      <xdr:col>13</xdr:col>
      <xdr:colOff>273050</xdr:colOff>
      <xdr:row>17</xdr:row>
      <xdr:rowOff>44450</xdr:rowOff>
    </xdr:to>
    <xdr:pic>
      <xdr:nvPicPr>
        <xdr:cNvPr id="24910" name="Picture 1">
          <a:extLst>
            <a:ext uri="{FF2B5EF4-FFF2-40B4-BE49-F238E27FC236}">
              <a16:creationId xmlns:a16="http://schemas.microsoft.com/office/drawing/2014/main" id="{E1612F8B-87DE-4658-8A62-A754B2DCAC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5550" y="3403600"/>
          <a:ext cx="5251450" cy="444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209550</xdr:colOff>
      <xdr:row>17</xdr:row>
      <xdr:rowOff>101600</xdr:rowOff>
    </xdr:from>
    <xdr:to>
      <xdr:col>10</xdr:col>
      <xdr:colOff>863600</xdr:colOff>
      <xdr:row>25</xdr:row>
      <xdr:rowOff>50800</xdr:rowOff>
    </xdr:to>
    <xdr:pic>
      <xdr:nvPicPr>
        <xdr:cNvPr id="24911" name="Picture 2">
          <a:extLst>
            <a:ext uri="{FF2B5EF4-FFF2-40B4-BE49-F238E27FC236}">
              <a16:creationId xmlns:a16="http://schemas.microsoft.com/office/drawing/2014/main" id="{AA4DBFD0-0310-46F8-BE14-459CD7B740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5550" y="3905250"/>
          <a:ext cx="2768600" cy="151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901700</xdr:colOff>
      <xdr:row>17</xdr:row>
      <xdr:rowOff>88900</xdr:rowOff>
    </xdr:from>
    <xdr:to>
      <xdr:col>13</xdr:col>
      <xdr:colOff>19050</xdr:colOff>
      <xdr:row>28</xdr:row>
      <xdr:rowOff>101600</xdr:rowOff>
    </xdr:to>
    <xdr:pic>
      <xdr:nvPicPr>
        <xdr:cNvPr id="24912" name="Picture 3">
          <a:extLst>
            <a:ext uri="{FF2B5EF4-FFF2-40B4-BE49-F238E27FC236}">
              <a16:creationId xmlns:a16="http://schemas.microsoft.com/office/drawing/2014/main" id="{D532F501-E194-4626-A4FA-4272C0A041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52250" y="3892550"/>
          <a:ext cx="2190750" cy="2133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425450</xdr:colOff>
      <xdr:row>162</xdr:row>
      <xdr:rowOff>0</xdr:rowOff>
    </xdr:from>
    <xdr:to>
      <xdr:col>5</xdr:col>
      <xdr:colOff>584200</xdr:colOff>
      <xdr:row>162</xdr:row>
      <xdr:rowOff>139700</xdr:rowOff>
    </xdr:to>
    <xdr:sp macro="" textlink="">
      <xdr:nvSpPr>
        <xdr:cNvPr id="24913" name="AutoShape 257">
          <a:extLst>
            <a:ext uri="{FF2B5EF4-FFF2-40B4-BE49-F238E27FC236}">
              <a16:creationId xmlns:a16="http://schemas.microsoft.com/office/drawing/2014/main" id="{5FA35AFF-19A1-4CD0-AB72-68F56C6C0ECF}"/>
            </a:ext>
          </a:extLst>
        </xdr:cNvPr>
        <xdr:cNvSpPr>
          <a:spLocks noChangeArrowheads="1"/>
        </xdr:cNvSpPr>
      </xdr:nvSpPr>
      <xdr:spPr bwMode="auto">
        <a:xfrm>
          <a:off x="5911850" y="32683450"/>
          <a:ext cx="158750" cy="139700"/>
        </a:xfrm>
        <a:prstGeom prst="downArrow">
          <a:avLst>
            <a:gd name="adj1" fmla="val 50000"/>
            <a:gd name="adj2" fmla="val 25000"/>
          </a:avLst>
        </a:prstGeom>
        <a:solidFill>
          <a:srgbClr val="FFFFFF"/>
        </a:solidFill>
        <a:ln w="15875">
          <a:solidFill>
            <a:srgbClr val="3366FF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425450</xdr:colOff>
      <xdr:row>164</xdr:row>
      <xdr:rowOff>0</xdr:rowOff>
    </xdr:from>
    <xdr:to>
      <xdr:col>5</xdr:col>
      <xdr:colOff>584200</xdr:colOff>
      <xdr:row>164</xdr:row>
      <xdr:rowOff>139700</xdr:rowOff>
    </xdr:to>
    <xdr:sp macro="" textlink="">
      <xdr:nvSpPr>
        <xdr:cNvPr id="24914" name="AutoShape 257">
          <a:extLst>
            <a:ext uri="{FF2B5EF4-FFF2-40B4-BE49-F238E27FC236}">
              <a16:creationId xmlns:a16="http://schemas.microsoft.com/office/drawing/2014/main" id="{FC74BB08-439C-44C8-B219-0B45273E3881}"/>
            </a:ext>
          </a:extLst>
        </xdr:cNvPr>
        <xdr:cNvSpPr>
          <a:spLocks noChangeArrowheads="1"/>
        </xdr:cNvSpPr>
      </xdr:nvSpPr>
      <xdr:spPr bwMode="auto">
        <a:xfrm>
          <a:off x="5911850" y="33051750"/>
          <a:ext cx="158750" cy="139700"/>
        </a:xfrm>
        <a:prstGeom prst="downArrow">
          <a:avLst>
            <a:gd name="adj1" fmla="val 50000"/>
            <a:gd name="adj2" fmla="val 25000"/>
          </a:avLst>
        </a:prstGeom>
        <a:solidFill>
          <a:srgbClr val="FFFFFF"/>
        </a:solidFill>
        <a:ln w="15875">
          <a:solidFill>
            <a:srgbClr val="3366FF"/>
          </a:solidFill>
          <a:miter lim="800000"/>
          <a:headEnd/>
          <a:tailEnd/>
        </a:ln>
      </xdr:spPr>
    </xdr:sp>
    <xdr:clientData/>
  </xdr:twoCellAnchor>
  <xdr:twoCellAnchor editAs="oneCell">
    <xdr:from>
      <xdr:col>7</xdr:col>
      <xdr:colOff>742950</xdr:colOff>
      <xdr:row>137</xdr:row>
      <xdr:rowOff>234950</xdr:rowOff>
    </xdr:from>
    <xdr:to>
      <xdr:col>10</xdr:col>
      <xdr:colOff>393700</xdr:colOff>
      <xdr:row>146</xdr:row>
      <xdr:rowOff>165100</xdr:rowOff>
    </xdr:to>
    <xdr:pic>
      <xdr:nvPicPr>
        <xdr:cNvPr id="24915" name="Picture 1">
          <a:extLst>
            <a:ext uri="{FF2B5EF4-FFF2-40B4-BE49-F238E27FC236}">
              <a16:creationId xmlns:a16="http://schemas.microsoft.com/office/drawing/2014/main" id="{BAB93C25-AA97-4A2E-B84D-768A812DC5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20100" y="28257500"/>
          <a:ext cx="2724150" cy="1644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158750</xdr:colOff>
      <xdr:row>25</xdr:row>
      <xdr:rowOff>101600</xdr:rowOff>
    </xdr:from>
    <xdr:to>
      <xdr:col>2</xdr:col>
      <xdr:colOff>1320800</xdr:colOff>
      <xdr:row>33</xdr:row>
      <xdr:rowOff>171450</xdr:rowOff>
    </xdr:to>
    <xdr:pic>
      <xdr:nvPicPr>
        <xdr:cNvPr id="22722" name="Picture 1">
          <a:extLst>
            <a:ext uri="{FF2B5EF4-FFF2-40B4-BE49-F238E27FC236}">
              <a16:creationId xmlns:a16="http://schemas.microsoft.com/office/drawing/2014/main" id="{E00F5839-E43F-42BA-AD57-7B954008E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0100" y="6699250"/>
          <a:ext cx="2819400" cy="155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12700</xdr:colOff>
      <xdr:row>33</xdr:row>
      <xdr:rowOff>127000</xdr:rowOff>
    </xdr:from>
    <xdr:to>
      <xdr:col>3</xdr:col>
      <xdr:colOff>539750</xdr:colOff>
      <xdr:row>46</xdr:row>
      <xdr:rowOff>25400</xdr:rowOff>
    </xdr:to>
    <xdr:pic>
      <xdr:nvPicPr>
        <xdr:cNvPr id="22723" name="Picture 2">
          <a:extLst>
            <a:ext uri="{FF2B5EF4-FFF2-40B4-BE49-F238E27FC236}">
              <a16:creationId xmlns:a16="http://schemas.microsoft.com/office/drawing/2014/main" id="{C29AAC2C-05C3-4B96-BFCF-73B9D60D2B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050" y="8210550"/>
          <a:ext cx="4616450" cy="2216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558800</xdr:colOff>
      <xdr:row>33</xdr:row>
      <xdr:rowOff>133350</xdr:rowOff>
    </xdr:from>
    <xdr:to>
      <xdr:col>5</xdr:col>
      <xdr:colOff>44450</xdr:colOff>
      <xdr:row>44</xdr:row>
      <xdr:rowOff>31750</xdr:rowOff>
    </xdr:to>
    <xdr:pic>
      <xdr:nvPicPr>
        <xdr:cNvPr id="22724" name="Picture 2">
          <a:extLst>
            <a:ext uri="{FF2B5EF4-FFF2-40B4-BE49-F238E27FC236}">
              <a16:creationId xmlns:a16="http://schemas.microsoft.com/office/drawing/2014/main" id="{2DB70C2D-5E88-497B-9A89-6A2033B051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89550" y="8216900"/>
          <a:ext cx="1670050" cy="186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76200</xdr:colOff>
      <xdr:row>33</xdr:row>
      <xdr:rowOff>133350</xdr:rowOff>
    </xdr:from>
    <xdr:to>
      <xdr:col>6</xdr:col>
      <xdr:colOff>793750</xdr:colOff>
      <xdr:row>44</xdr:row>
      <xdr:rowOff>31750</xdr:rowOff>
    </xdr:to>
    <xdr:pic>
      <xdr:nvPicPr>
        <xdr:cNvPr id="22725" name="Picture 3">
          <a:extLst>
            <a:ext uri="{FF2B5EF4-FFF2-40B4-BE49-F238E27FC236}">
              <a16:creationId xmlns:a16="http://schemas.microsoft.com/office/drawing/2014/main" id="{4D9BD6F2-EE46-4180-A9DD-DABF3E0C86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91350" y="8216900"/>
          <a:ext cx="1816100" cy="186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831850</xdr:colOff>
      <xdr:row>33</xdr:row>
      <xdr:rowOff>133350</xdr:rowOff>
    </xdr:from>
    <xdr:to>
      <xdr:col>7</xdr:col>
      <xdr:colOff>1022350</xdr:colOff>
      <xdr:row>44</xdr:row>
      <xdr:rowOff>38100</xdr:rowOff>
    </xdr:to>
    <xdr:pic>
      <xdr:nvPicPr>
        <xdr:cNvPr id="22726" name="Picture 4">
          <a:extLst>
            <a:ext uri="{FF2B5EF4-FFF2-40B4-BE49-F238E27FC236}">
              <a16:creationId xmlns:a16="http://schemas.microsoft.com/office/drawing/2014/main" id="{898705F4-ED16-4A02-9B3A-EC5131F09F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5550" y="8216900"/>
          <a:ext cx="1574800" cy="1866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571500</xdr:colOff>
      <xdr:row>44</xdr:row>
      <xdr:rowOff>63500</xdr:rowOff>
    </xdr:from>
    <xdr:to>
      <xdr:col>5</xdr:col>
      <xdr:colOff>38100</xdr:colOff>
      <xdr:row>54</xdr:row>
      <xdr:rowOff>165100</xdr:rowOff>
    </xdr:to>
    <xdr:pic>
      <xdr:nvPicPr>
        <xdr:cNvPr id="22727" name="Picture 5">
          <a:extLst>
            <a:ext uri="{FF2B5EF4-FFF2-40B4-BE49-F238E27FC236}">
              <a16:creationId xmlns:a16="http://schemas.microsoft.com/office/drawing/2014/main" id="{2ACEB5D0-9AB1-48CC-9F6F-3199D53991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02250" y="10109200"/>
          <a:ext cx="1651000" cy="1924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69850</xdr:colOff>
      <xdr:row>44</xdr:row>
      <xdr:rowOff>63500</xdr:rowOff>
    </xdr:from>
    <xdr:to>
      <xdr:col>6</xdr:col>
      <xdr:colOff>774700</xdr:colOff>
      <xdr:row>54</xdr:row>
      <xdr:rowOff>95250</xdr:rowOff>
    </xdr:to>
    <xdr:pic>
      <xdr:nvPicPr>
        <xdr:cNvPr id="22728" name="Picture 6">
          <a:extLst>
            <a:ext uri="{FF2B5EF4-FFF2-40B4-BE49-F238E27FC236}">
              <a16:creationId xmlns:a16="http://schemas.microsoft.com/office/drawing/2014/main" id="{C15AFC34-3C16-4F56-82E1-83D3D6E228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85000" y="10109200"/>
          <a:ext cx="1803400" cy="1854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806450</xdr:colOff>
      <xdr:row>44</xdr:row>
      <xdr:rowOff>38100</xdr:rowOff>
    </xdr:from>
    <xdr:to>
      <xdr:col>7</xdr:col>
      <xdr:colOff>1066800</xdr:colOff>
      <xdr:row>54</xdr:row>
      <xdr:rowOff>31750</xdr:rowOff>
    </xdr:to>
    <xdr:pic>
      <xdr:nvPicPr>
        <xdr:cNvPr id="22729" name="Picture 7">
          <a:extLst>
            <a:ext uri="{FF2B5EF4-FFF2-40B4-BE49-F238E27FC236}">
              <a16:creationId xmlns:a16="http://schemas.microsoft.com/office/drawing/2014/main" id="{318FE91E-58DC-44B4-B8C3-B77FB19903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20150" y="10083800"/>
          <a:ext cx="1644650" cy="1816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1308100</xdr:colOff>
      <xdr:row>46</xdr:row>
      <xdr:rowOff>57150</xdr:rowOff>
    </xdr:from>
    <xdr:to>
      <xdr:col>3</xdr:col>
      <xdr:colOff>552450</xdr:colOff>
      <xdr:row>56</xdr:row>
      <xdr:rowOff>31750</xdr:rowOff>
    </xdr:to>
    <xdr:pic>
      <xdr:nvPicPr>
        <xdr:cNvPr id="22730" name="Picture 8">
          <a:extLst>
            <a:ext uri="{FF2B5EF4-FFF2-40B4-BE49-F238E27FC236}">
              <a16:creationId xmlns:a16="http://schemas.microsoft.com/office/drawing/2014/main" id="{45BFC924-560F-470D-B409-C253B54941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06800" y="10458450"/>
          <a:ext cx="1676400" cy="1809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1282700</xdr:colOff>
      <xdr:row>46</xdr:row>
      <xdr:rowOff>82550</xdr:rowOff>
    </xdr:from>
    <xdr:to>
      <xdr:col>2</xdr:col>
      <xdr:colOff>1301750</xdr:colOff>
      <xdr:row>55</xdr:row>
      <xdr:rowOff>177800</xdr:rowOff>
    </xdr:to>
    <xdr:pic>
      <xdr:nvPicPr>
        <xdr:cNvPr id="22731" name="Picture 9">
          <a:extLst>
            <a:ext uri="{FF2B5EF4-FFF2-40B4-BE49-F238E27FC236}">
              <a16:creationId xmlns:a16="http://schemas.microsoft.com/office/drawing/2014/main" id="{E76417EE-B62E-442A-B006-639AC5C165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24050" y="10483850"/>
          <a:ext cx="1676400" cy="174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361950</xdr:colOff>
      <xdr:row>46</xdr:row>
      <xdr:rowOff>57150</xdr:rowOff>
    </xdr:from>
    <xdr:to>
      <xdr:col>1</xdr:col>
      <xdr:colOff>1225550</xdr:colOff>
      <xdr:row>55</xdr:row>
      <xdr:rowOff>63500</xdr:rowOff>
    </xdr:to>
    <xdr:pic>
      <xdr:nvPicPr>
        <xdr:cNvPr id="22732" name="Picture 10">
          <a:extLst>
            <a:ext uri="{FF2B5EF4-FFF2-40B4-BE49-F238E27FC236}">
              <a16:creationId xmlns:a16="http://schemas.microsoft.com/office/drawing/2014/main" id="{6CBB641E-12EB-4E00-B7B3-F6C3249EF6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1950" y="10458450"/>
          <a:ext cx="1504950" cy="1657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showGridLines="0" topLeftCell="A13" workbookViewId="0">
      <selection activeCell="I27" sqref="I27:N27"/>
    </sheetView>
  </sheetViews>
  <sheetFormatPr defaultRowHeight="14.5"/>
  <cols>
    <col min="1" max="1" width="2" customWidth="1"/>
    <col min="2" max="2" width="1.26953125" customWidth="1"/>
    <col min="3" max="3" width="12" customWidth="1"/>
    <col min="4" max="4" width="8.26953125" customWidth="1"/>
    <col min="5" max="5" width="11.7265625" customWidth="1"/>
    <col min="6" max="6" width="11.26953125" customWidth="1"/>
    <col min="7" max="7" width="8.1796875" customWidth="1"/>
    <col min="8" max="8" width="5.81640625" customWidth="1"/>
    <col min="9" max="9" width="8.453125" customWidth="1"/>
    <col min="10" max="10" width="7.81640625" customWidth="1"/>
    <col min="11" max="11" width="6.81640625" customWidth="1"/>
    <col min="12" max="12" width="9.26953125" customWidth="1"/>
    <col min="13" max="13" width="8.54296875" customWidth="1"/>
    <col min="14" max="14" width="7.81640625" customWidth="1"/>
    <col min="15" max="15" width="1.81640625" customWidth="1"/>
    <col min="16" max="16" width="3.7265625" customWidth="1"/>
    <col min="17" max="17" width="9.7265625" customWidth="1"/>
    <col min="18" max="18" width="5.7265625" customWidth="1"/>
    <col min="19" max="19" width="5.54296875" customWidth="1"/>
    <col min="20" max="20" width="10" customWidth="1"/>
    <col min="23" max="23" width="7" customWidth="1"/>
  </cols>
  <sheetData>
    <row r="1" spans="1:21" ht="13.5" customHeight="1">
      <c r="C1" s="168" t="s">
        <v>246</v>
      </c>
      <c r="D1" s="169"/>
      <c r="E1" s="169"/>
      <c r="F1" s="169"/>
      <c r="G1" s="169"/>
      <c r="H1" s="169"/>
      <c r="I1" s="170"/>
      <c r="J1" s="169"/>
      <c r="L1" s="503"/>
      <c r="M1" s="503"/>
      <c r="N1" s="503"/>
      <c r="O1" s="171"/>
    </row>
    <row r="2" spans="1:21" ht="15" customHeight="1">
      <c r="C2" s="354"/>
      <c r="D2" s="354"/>
      <c r="E2" s="354"/>
      <c r="F2" s="354"/>
      <c r="G2" s="354"/>
      <c r="H2" s="354"/>
      <c r="I2" s="354"/>
      <c r="J2" s="354"/>
      <c r="K2" s="354"/>
      <c r="L2" s="504" t="s">
        <v>154</v>
      </c>
      <c r="M2" s="504"/>
      <c r="N2" s="504"/>
      <c r="O2" s="504"/>
      <c r="P2" s="504"/>
    </row>
    <row r="3" spans="1:21" ht="15" customHeight="1">
      <c r="C3" s="173"/>
      <c r="D3" s="173"/>
      <c r="E3" s="173"/>
      <c r="F3" s="173"/>
      <c r="G3" s="173"/>
      <c r="H3" s="173"/>
      <c r="I3" s="173"/>
      <c r="J3" s="173"/>
      <c r="K3" s="173"/>
      <c r="L3" s="173"/>
      <c r="M3" s="173"/>
      <c r="N3" s="173"/>
      <c r="O3" s="173"/>
    </row>
    <row r="4" spans="1:21" ht="15" customHeight="1">
      <c r="B4" s="355" t="s">
        <v>247</v>
      </c>
      <c r="D4" s="173"/>
      <c r="E4" s="173"/>
      <c r="F4" s="173"/>
      <c r="G4" s="173"/>
      <c r="H4" s="173"/>
      <c r="I4" s="173"/>
      <c r="J4" s="173"/>
      <c r="K4" s="173"/>
      <c r="L4" s="173"/>
      <c r="M4" s="173"/>
      <c r="N4" s="173"/>
      <c r="O4" s="173"/>
    </row>
    <row r="5" spans="1:21">
      <c r="C5" s="500" t="s">
        <v>155</v>
      </c>
      <c r="D5" s="500"/>
      <c r="E5" s="500"/>
      <c r="F5" s="500"/>
      <c r="G5" s="500"/>
      <c r="H5" s="500"/>
      <c r="I5" s="500"/>
      <c r="J5" s="500"/>
      <c r="K5" s="500"/>
      <c r="L5" s="500"/>
      <c r="M5" s="500"/>
      <c r="N5" s="500"/>
      <c r="O5" s="173"/>
    </row>
    <row r="6" spans="1:21">
      <c r="A6" s="174" t="s">
        <v>156</v>
      </c>
      <c r="B6" s="175"/>
      <c r="C6" s="356"/>
      <c r="D6" s="177"/>
      <c r="E6" s="177"/>
      <c r="F6" s="177"/>
      <c r="G6" s="177"/>
      <c r="H6" s="177"/>
      <c r="I6" s="177"/>
      <c r="J6" s="177"/>
      <c r="K6" s="177"/>
      <c r="L6" s="177"/>
      <c r="M6" s="177"/>
      <c r="N6" s="178"/>
      <c r="O6" s="357"/>
    </row>
    <row r="7" spans="1:21" ht="19">
      <c r="A7" s="179" t="s">
        <v>292</v>
      </c>
      <c r="B7" s="180"/>
      <c r="C7" s="356"/>
      <c r="D7" s="177"/>
      <c r="E7" s="177"/>
      <c r="F7" s="177"/>
      <c r="G7" s="177"/>
      <c r="H7" s="177"/>
      <c r="I7" s="177"/>
      <c r="J7" s="358"/>
      <c r="K7" s="359" t="s">
        <v>293</v>
      </c>
      <c r="L7" s="91"/>
      <c r="M7" s="183"/>
      <c r="N7" s="184"/>
      <c r="O7" s="184"/>
    </row>
    <row r="8" spans="1:21" ht="19">
      <c r="A8" s="360" t="s">
        <v>294</v>
      </c>
      <c r="B8" s="180"/>
      <c r="C8" s="356"/>
      <c r="D8" s="185"/>
      <c r="E8" s="185"/>
      <c r="F8" s="361"/>
      <c r="G8" s="361"/>
      <c r="H8" s="361"/>
      <c r="I8" s="185"/>
      <c r="J8" s="358"/>
      <c r="K8" s="174" t="s">
        <v>248</v>
      </c>
      <c r="L8" s="98"/>
      <c r="M8" s="186"/>
      <c r="N8" s="187"/>
      <c r="O8" s="188"/>
    </row>
    <row r="9" spans="1:21">
      <c r="A9" s="174" t="s">
        <v>295</v>
      </c>
      <c r="B9" s="189"/>
      <c r="C9" s="362"/>
      <c r="D9" s="191"/>
      <c r="E9" s="270"/>
      <c r="F9" s="185"/>
      <c r="G9" s="185"/>
      <c r="H9" s="185"/>
      <c r="I9" s="185"/>
      <c r="J9" s="185"/>
      <c r="K9" s="359" t="s">
        <v>297</v>
      </c>
      <c r="L9" s="178"/>
      <c r="M9" s="192" t="s">
        <v>249</v>
      </c>
      <c r="N9" s="193"/>
      <c r="O9" s="194"/>
    </row>
    <row r="10" spans="1:21" ht="18" customHeight="1">
      <c r="A10" s="195" t="s">
        <v>296</v>
      </c>
      <c r="B10" s="196"/>
      <c r="C10" s="362"/>
      <c r="D10" s="197"/>
      <c r="E10" s="191"/>
      <c r="F10" s="191"/>
      <c r="G10" s="191"/>
      <c r="H10" s="191"/>
      <c r="I10" s="191"/>
      <c r="J10" s="200"/>
      <c r="K10" s="199"/>
      <c r="L10" s="200"/>
      <c r="M10" s="190"/>
      <c r="N10" s="201"/>
      <c r="O10" s="202"/>
    </row>
    <row r="11" spans="1:21" ht="13.5" customHeight="1">
      <c r="A11" s="363"/>
      <c r="B11" s="364"/>
      <c r="C11" s="364"/>
      <c r="D11" s="364"/>
      <c r="E11" s="364"/>
      <c r="F11" s="364"/>
      <c r="G11" s="364"/>
      <c r="H11" s="364"/>
      <c r="I11" s="364"/>
      <c r="J11" s="364"/>
      <c r="K11" s="364"/>
      <c r="N11" s="365"/>
      <c r="O11" s="365"/>
    </row>
    <row r="12" spans="1:21" ht="9" customHeight="1" thickBot="1">
      <c r="A12" s="366"/>
      <c r="H12" s="206"/>
      <c r="I12" s="206"/>
      <c r="J12" s="198"/>
      <c r="K12" s="207"/>
      <c r="L12" s="190"/>
      <c r="M12" s="190"/>
      <c r="N12" s="201"/>
      <c r="O12" s="202"/>
    </row>
    <row r="13" spans="1:21" ht="18.649999999999999" customHeight="1">
      <c r="A13" s="367"/>
      <c r="B13" s="208"/>
      <c r="C13" s="209" t="s">
        <v>250</v>
      </c>
      <c r="D13" s="190"/>
      <c r="E13" s="210"/>
      <c r="F13" s="211" t="s">
        <v>251</v>
      </c>
      <c r="G13" s="211"/>
      <c r="H13" s="190"/>
      <c r="I13" s="495" t="s">
        <v>157</v>
      </c>
      <c r="J13" s="501"/>
      <c r="K13" s="501"/>
      <c r="L13" s="501"/>
      <c r="M13" s="501"/>
      <c r="N13" s="502"/>
      <c r="O13" s="202"/>
      <c r="P13" s="212"/>
    </row>
    <row r="14" spans="1:21" ht="18.649999999999999" customHeight="1">
      <c r="A14" s="367"/>
      <c r="B14" s="213"/>
      <c r="C14" s="214" t="s">
        <v>252</v>
      </c>
      <c r="D14" s="204"/>
      <c r="E14" s="204"/>
      <c r="F14" s="204"/>
      <c r="G14" s="204"/>
      <c r="H14" s="204"/>
      <c r="I14" s="215"/>
      <c r="J14" s="182"/>
      <c r="K14" s="182"/>
      <c r="L14" s="182"/>
      <c r="M14" s="182"/>
      <c r="N14" s="216"/>
      <c r="O14" s="202"/>
      <c r="P14" s="212"/>
    </row>
    <row r="15" spans="1:21" ht="16" customHeight="1">
      <c r="A15" s="367"/>
      <c r="B15" s="167"/>
      <c r="C15" s="505" t="s">
        <v>158</v>
      </c>
      <c r="D15" s="505"/>
      <c r="E15" s="217" t="s">
        <v>159</v>
      </c>
      <c r="F15" s="506" t="s">
        <v>160</v>
      </c>
      <c r="G15" s="506"/>
      <c r="H15" s="218">
        <f>VLOOKUP($E$15,$Q$16:$T$20,4,0)</f>
        <v>0.86</v>
      </c>
      <c r="I15" s="507" t="s">
        <v>161</v>
      </c>
      <c r="J15" s="508"/>
      <c r="K15" s="508"/>
      <c r="L15" s="508"/>
      <c r="M15" s="508"/>
      <c r="N15" s="509"/>
      <c r="O15" s="219"/>
      <c r="P15" s="220" t="s">
        <v>162</v>
      </c>
      <c r="Q15" s="180"/>
      <c r="R15" s="221"/>
      <c r="S15" s="180"/>
      <c r="T15" s="220"/>
      <c r="U15" s="222"/>
    </row>
    <row r="16" spans="1:21" ht="16" customHeight="1">
      <c r="A16" s="367"/>
      <c r="H16" s="223"/>
      <c r="I16" s="510" t="s">
        <v>253</v>
      </c>
      <c r="J16" s="511"/>
      <c r="K16" s="511"/>
      <c r="L16" s="511"/>
      <c r="M16" s="511"/>
      <c r="N16" s="512"/>
      <c r="O16" s="365"/>
      <c r="P16" s="181">
        <v>1</v>
      </c>
      <c r="Q16" s="513" t="s">
        <v>163</v>
      </c>
      <c r="R16" s="514"/>
      <c r="S16" s="176"/>
      <c r="T16" s="224">
        <v>0.68</v>
      </c>
      <c r="U16" s="225"/>
    </row>
    <row r="17" spans="1:23" ht="16" customHeight="1">
      <c r="A17" s="367"/>
      <c r="H17" s="172"/>
      <c r="I17" s="510" t="s">
        <v>254</v>
      </c>
      <c r="J17" s="515"/>
      <c r="K17" s="515"/>
      <c r="L17" s="515"/>
      <c r="M17" s="515"/>
      <c r="N17" s="516"/>
      <c r="O17" s="226"/>
      <c r="P17" s="202">
        <v>2</v>
      </c>
      <c r="Q17" s="513" t="s">
        <v>164</v>
      </c>
      <c r="R17" s="514"/>
      <c r="S17" s="167"/>
      <c r="T17" s="224">
        <v>0.6</v>
      </c>
      <c r="U17" s="222"/>
    </row>
    <row r="18" spans="1:23" ht="16" customHeight="1">
      <c r="A18" s="367"/>
      <c r="B18" s="179" t="s">
        <v>165</v>
      </c>
      <c r="C18" s="180"/>
      <c r="D18" s="227"/>
      <c r="E18" s="227"/>
      <c r="F18" s="227"/>
      <c r="G18" s="228"/>
      <c r="H18" s="172"/>
      <c r="I18" s="517" t="s">
        <v>166</v>
      </c>
      <c r="J18" s="518"/>
      <c r="K18" s="518"/>
      <c r="L18" s="518"/>
      <c r="M18" s="518"/>
      <c r="N18" s="519"/>
      <c r="O18" s="229"/>
      <c r="P18" s="181">
        <v>3</v>
      </c>
      <c r="Q18" s="513" t="s">
        <v>167</v>
      </c>
      <c r="R18" s="514"/>
      <c r="S18" s="176"/>
      <c r="T18" s="224">
        <v>0.56000000000000005</v>
      </c>
      <c r="U18" s="222"/>
    </row>
    <row r="19" spans="1:23" ht="16" customHeight="1">
      <c r="A19" s="367"/>
      <c r="B19" s="520" t="s">
        <v>168</v>
      </c>
      <c r="C19" s="521"/>
      <c r="D19" s="524" t="s">
        <v>169</v>
      </c>
      <c r="E19" s="230" t="s">
        <v>170</v>
      </c>
      <c r="F19" s="231" t="s">
        <v>170</v>
      </c>
      <c r="G19" s="230" t="s">
        <v>171</v>
      </c>
      <c r="H19" s="172"/>
      <c r="I19" s="526" t="s">
        <v>255</v>
      </c>
      <c r="J19" s="527"/>
      <c r="K19" s="527"/>
      <c r="L19" s="527"/>
      <c r="M19" s="527"/>
      <c r="N19" s="528"/>
      <c r="O19" s="232"/>
      <c r="P19" s="202">
        <v>4</v>
      </c>
      <c r="Q19" s="513" t="s">
        <v>159</v>
      </c>
      <c r="R19" s="514"/>
      <c r="S19" s="167"/>
      <c r="T19" s="224">
        <v>0.86</v>
      </c>
    </row>
    <row r="20" spans="1:23" ht="16" customHeight="1">
      <c r="A20" s="367"/>
      <c r="B20" s="522"/>
      <c r="C20" s="523"/>
      <c r="D20" s="525"/>
      <c r="E20" s="233" t="s">
        <v>172</v>
      </c>
      <c r="F20" s="234" t="s">
        <v>173</v>
      </c>
      <c r="G20" s="233" t="s">
        <v>174</v>
      </c>
      <c r="H20" s="235"/>
      <c r="I20" s="529" t="s">
        <v>175</v>
      </c>
      <c r="J20" s="530"/>
      <c r="K20" s="530"/>
      <c r="L20" s="530"/>
      <c r="M20" s="530"/>
      <c r="N20" s="531"/>
      <c r="O20" s="368"/>
      <c r="P20" s="181">
        <v>5</v>
      </c>
      <c r="Q20" s="513" t="s">
        <v>176</v>
      </c>
      <c r="R20" s="514"/>
      <c r="S20" s="176"/>
      <c r="T20" s="224">
        <v>0.81</v>
      </c>
    </row>
    <row r="21" spans="1:23" ht="16" customHeight="1">
      <c r="A21" s="367"/>
      <c r="B21" s="203">
        <v>1</v>
      </c>
      <c r="C21" s="236" t="s">
        <v>177</v>
      </c>
      <c r="D21" s="237">
        <f>+(D22/$T$16)</f>
        <v>18.321282001172559</v>
      </c>
      <c r="E21" s="238">
        <f>1000/D21</f>
        <v>54.58133333333334</v>
      </c>
      <c r="F21" s="239" t="s">
        <v>301</v>
      </c>
      <c r="G21" s="369">
        <f>G22/T16</f>
        <v>0.51470588235294112</v>
      </c>
      <c r="I21" s="532"/>
      <c r="J21" s="527"/>
      <c r="K21" s="527"/>
      <c r="L21" s="527"/>
      <c r="M21" s="527"/>
      <c r="N21" s="528"/>
      <c r="O21" s="368"/>
    </row>
    <row r="22" spans="1:23" ht="16" customHeight="1">
      <c r="A22" s="367"/>
      <c r="B22" s="240">
        <v>2</v>
      </c>
      <c r="C22" s="241" t="s">
        <v>179</v>
      </c>
      <c r="D22" s="237">
        <f>+D23/H15</f>
        <v>12.458471760797341</v>
      </c>
      <c r="E22" s="237">
        <f>454/D22</f>
        <v>36.441066666666671</v>
      </c>
      <c r="F22" s="242" t="s">
        <v>191</v>
      </c>
      <c r="G22" s="370">
        <v>0.35</v>
      </c>
      <c r="H22" s="243"/>
      <c r="I22" s="532"/>
      <c r="J22" s="527"/>
      <c r="K22" s="527"/>
      <c r="L22" s="527"/>
      <c r="M22" s="527"/>
      <c r="N22" s="528"/>
      <c r="O22" s="368"/>
      <c r="P22" s="244"/>
      <c r="Q22" s="533" t="s">
        <v>181</v>
      </c>
      <c r="R22" s="533"/>
      <c r="S22" s="533"/>
      <c r="T22" s="533"/>
      <c r="U22" s="533"/>
      <c r="V22" s="533"/>
      <c r="W22" s="534"/>
    </row>
    <row r="23" spans="1:23" ht="16" customHeight="1">
      <c r="A23" s="367"/>
      <c r="B23" s="203">
        <v>3</v>
      </c>
      <c r="C23" s="185" t="s">
        <v>182</v>
      </c>
      <c r="D23" s="237">
        <f>+D24/112%</f>
        <v>10.714285714285714</v>
      </c>
      <c r="E23" s="237">
        <f>454/D23</f>
        <v>42.373333333333335</v>
      </c>
      <c r="F23" s="245" t="s">
        <v>300</v>
      </c>
      <c r="G23" s="230" t="s">
        <v>92</v>
      </c>
      <c r="H23" s="344"/>
      <c r="I23" s="532" t="s">
        <v>178</v>
      </c>
      <c r="J23" s="527"/>
      <c r="K23" s="527"/>
      <c r="L23" s="527"/>
      <c r="M23" s="527"/>
      <c r="N23" s="528"/>
      <c r="O23" s="368"/>
      <c r="P23" s="535" t="s">
        <v>183</v>
      </c>
      <c r="Q23" s="536"/>
      <c r="R23" s="246" t="s">
        <v>184</v>
      </c>
      <c r="S23" s="247" t="s">
        <v>185</v>
      </c>
      <c r="T23" s="248" t="s">
        <v>186</v>
      </c>
      <c r="U23" s="248" t="s">
        <v>187</v>
      </c>
      <c r="V23" s="246" t="s">
        <v>188</v>
      </c>
      <c r="W23" s="246" t="s">
        <v>189</v>
      </c>
    </row>
    <row r="24" spans="1:23" ht="16" customHeight="1">
      <c r="A24" s="367"/>
      <c r="B24" s="240">
        <v>4</v>
      </c>
      <c r="C24" s="241" t="s">
        <v>190</v>
      </c>
      <c r="D24" s="237">
        <v>12</v>
      </c>
      <c r="E24" s="237">
        <f>454/D24</f>
        <v>37.833333333333336</v>
      </c>
      <c r="F24" s="245" t="s">
        <v>299</v>
      </c>
      <c r="G24" s="249">
        <f>+G22*86%*115%</f>
        <v>0.34614999999999996</v>
      </c>
      <c r="I24" s="532" t="s">
        <v>180</v>
      </c>
      <c r="J24" s="527"/>
      <c r="K24" s="527"/>
      <c r="L24" s="527"/>
      <c r="M24" s="527"/>
      <c r="N24" s="528"/>
      <c r="O24" s="368"/>
      <c r="P24" s="244">
        <v>1</v>
      </c>
      <c r="Q24" s="250" t="s">
        <v>192</v>
      </c>
      <c r="R24" s="251"/>
      <c r="S24" s="244"/>
      <c r="T24" s="252">
        <v>1.08</v>
      </c>
      <c r="U24" s="253">
        <v>1.1000000000000001</v>
      </c>
      <c r="V24" s="253">
        <v>1.1499999999999999</v>
      </c>
      <c r="W24" s="251"/>
    </row>
    <row r="25" spans="1:23" ht="16" customHeight="1">
      <c r="A25" s="367"/>
      <c r="B25" s="203">
        <v>5</v>
      </c>
      <c r="C25" s="185" t="s">
        <v>193</v>
      </c>
      <c r="D25" s="237">
        <v>25</v>
      </c>
      <c r="E25" s="237">
        <f>454/D25</f>
        <v>18.16</v>
      </c>
      <c r="F25" s="245" t="s">
        <v>194</v>
      </c>
      <c r="G25" s="233">
        <f>G24/(100-D26)%</f>
        <v>0.72114583333333326</v>
      </c>
      <c r="H25" s="254"/>
      <c r="I25" s="532" t="s">
        <v>256</v>
      </c>
      <c r="J25" s="527"/>
      <c r="K25" s="527"/>
      <c r="L25" s="527"/>
      <c r="M25" s="527"/>
      <c r="N25" s="528"/>
      <c r="O25" s="368"/>
      <c r="P25" s="255">
        <v>2</v>
      </c>
      <c r="Q25" s="256" t="s">
        <v>195</v>
      </c>
      <c r="R25" s="257">
        <v>1.01</v>
      </c>
      <c r="S25" s="258">
        <v>1.02</v>
      </c>
      <c r="T25" s="257">
        <v>1.08</v>
      </c>
      <c r="U25" s="258">
        <v>1.08</v>
      </c>
      <c r="V25" s="259">
        <v>1.1000000000000001</v>
      </c>
      <c r="W25" s="260"/>
    </row>
    <row r="26" spans="1:23" ht="16" customHeight="1">
      <c r="A26" s="367"/>
      <c r="B26" s="240">
        <v>6</v>
      </c>
      <c r="C26" s="261" t="s">
        <v>196</v>
      </c>
      <c r="D26" s="237">
        <f>(D25-D24)/D25*100</f>
        <v>52</v>
      </c>
      <c r="E26" s="237"/>
      <c r="F26" s="262" t="s">
        <v>257</v>
      </c>
      <c r="G26" s="262"/>
      <c r="H26" s="182"/>
      <c r="I26" s="537" t="s">
        <v>258</v>
      </c>
      <c r="J26" s="538"/>
      <c r="K26" s="538"/>
      <c r="L26" s="538"/>
      <c r="M26" s="538"/>
      <c r="N26" s="539"/>
      <c r="O26" s="368"/>
      <c r="P26" s="244">
        <v>3</v>
      </c>
      <c r="Q26" s="263" t="s">
        <v>197</v>
      </c>
      <c r="R26" s="264"/>
      <c r="S26" s="244"/>
      <c r="T26" s="252">
        <v>1.08</v>
      </c>
      <c r="U26" s="265">
        <v>1.08</v>
      </c>
      <c r="V26" s="252">
        <v>1.1000000000000001</v>
      </c>
      <c r="W26" s="251"/>
    </row>
    <row r="27" spans="1:23" ht="15" customHeight="1">
      <c r="A27" s="367"/>
      <c r="C27" s="182" t="s">
        <v>298</v>
      </c>
      <c r="I27" s="526" t="s">
        <v>302</v>
      </c>
      <c r="J27" s="530"/>
      <c r="K27" s="530"/>
      <c r="L27" s="530"/>
      <c r="M27" s="530"/>
      <c r="N27" s="531"/>
      <c r="O27" s="368"/>
      <c r="P27" s="255">
        <v>4</v>
      </c>
      <c r="Q27" s="256" t="s">
        <v>199</v>
      </c>
      <c r="R27" s="266"/>
      <c r="S27" s="255"/>
      <c r="T27" s="257">
        <v>1.08</v>
      </c>
      <c r="U27" s="258">
        <v>1.08</v>
      </c>
      <c r="V27" s="257">
        <v>1.1000000000000001</v>
      </c>
      <c r="W27" s="260"/>
    </row>
    <row r="28" spans="1:23" ht="15" customHeight="1">
      <c r="A28" s="367"/>
      <c r="C28" s="243" t="s">
        <v>200</v>
      </c>
      <c r="G28" s="243"/>
      <c r="H28" s="371"/>
      <c r="I28" s="526"/>
      <c r="J28" s="540"/>
      <c r="K28" s="540"/>
      <c r="L28" s="540"/>
      <c r="M28" s="540"/>
      <c r="N28" s="541"/>
      <c r="O28" s="368"/>
      <c r="P28" s="244">
        <v>5</v>
      </c>
      <c r="Q28" s="263" t="s">
        <v>202</v>
      </c>
      <c r="R28" s="264"/>
      <c r="S28" s="244"/>
      <c r="T28" s="251"/>
      <c r="U28" s="244"/>
      <c r="V28" s="251"/>
      <c r="W28" s="251"/>
    </row>
    <row r="29" spans="1:23" ht="15" customHeight="1">
      <c r="A29" s="367"/>
      <c r="B29" s="542" t="s">
        <v>203</v>
      </c>
      <c r="C29" s="543"/>
      <c r="D29" s="267" t="s">
        <v>204</v>
      </c>
      <c r="E29" s="268" t="s">
        <v>205</v>
      </c>
      <c r="G29" s="344"/>
      <c r="H29" s="371"/>
      <c r="I29" s="532"/>
      <c r="J29" s="527"/>
      <c r="K29" s="527"/>
      <c r="L29" s="527"/>
      <c r="M29" s="527"/>
      <c r="N29" s="528"/>
      <c r="O29" s="368"/>
      <c r="P29" s="255"/>
      <c r="Q29" s="256"/>
      <c r="R29" s="269"/>
      <c r="S29" s="255"/>
      <c r="T29" s="255"/>
      <c r="U29" s="255"/>
      <c r="V29" s="255"/>
      <c r="W29" s="255"/>
    </row>
    <row r="30" spans="1:23" ht="15" customHeight="1">
      <c r="A30" s="367"/>
      <c r="B30" s="372">
        <v>1</v>
      </c>
      <c r="C30" s="270" t="s">
        <v>312</v>
      </c>
      <c r="D30" s="249">
        <v>2</v>
      </c>
      <c r="E30" s="373"/>
      <c r="F30" s="182" t="s">
        <v>207</v>
      </c>
      <c r="G30" s="167" t="s">
        <v>208</v>
      </c>
      <c r="H30" s="371"/>
      <c r="I30" s="526" t="s">
        <v>198</v>
      </c>
      <c r="J30" s="530"/>
      <c r="K30" s="530"/>
      <c r="L30" s="530"/>
      <c r="M30" s="530"/>
      <c r="N30" s="531"/>
      <c r="O30" s="368"/>
      <c r="P30" s="255"/>
      <c r="Q30" s="256"/>
      <c r="R30" s="269"/>
      <c r="S30" s="255"/>
      <c r="T30" s="255"/>
      <c r="U30" s="255"/>
      <c r="V30" s="255"/>
      <c r="W30" s="255"/>
    </row>
    <row r="31" spans="1:23" ht="15" customHeight="1">
      <c r="A31" s="367"/>
      <c r="B31" s="367">
        <v>2</v>
      </c>
      <c r="C31" s="271" t="s">
        <v>209</v>
      </c>
      <c r="D31" s="272">
        <v>1</v>
      </c>
      <c r="E31" s="374"/>
      <c r="F31" s="273">
        <v>1</v>
      </c>
      <c r="G31" s="254" t="s">
        <v>259</v>
      </c>
      <c r="H31" s="371"/>
      <c r="I31" s="526" t="s">
        <v>201</v>
      </c>
      <c r="J31" s="540"/>
      <c r="K31" s="540"/>
      <c r="L31" s="540"/>
      <c r="M31" s="540"/>
      <c r="N31" s="541"/>
      <c r="O31" s="368"/>
      <c r="P31" s="255"/>
      <c r="Q31" s="256"/>
      <c r="R31" s="271"/>
      <c r="S31" s="255"/>
      <c r="T31" s="255">
        <f>0.9*42</f>
        <v>37.800000000000004</v>
      </c>
      <c r="U31" s="255"/>
      <c r="V31" s="255"/>
      <c r="W31" s="255"/>
    </row>
    <row r="32" spans="1:23" ht="15" customHeight="1">
      <c r="A32" s="367"/>
      <c r="B32" s="366">
        <v>3</v>
      </c>
      <c r="C32" s="274"/>
      <c r="D32" s="275"/>
      <c r="E32" s="375"/>
      <c r="F32" s="243" t="s">
        <v>260</v>
      </c>
      <c r="G32" s="182"/>
      <c r="H32" s="371"/>
      <c r="I32" s="532" t="s">
        <v>206</v>
      </c>
      <c r="J32" s="527"/>
      <c r="K32" s="527"/>
      <c r="L32" s="527"/>
      <c r="M32" s="527"/>
      <c r="N32" s="528"/>
      <c r="O32" s="368"/>
      <c r="P32" s="255"/>
      <c r="Q32" s="256"/>
      <c r="R32" s="276"/>
      <c r="S32" s="255"/>
      <c r="T32" s="255"/>
      <c r="U32" s="255"/>
      <c r="V32" s="255"/>
      <c r="W32" s="255"/>
    </row>
    <row r="33" spans="1:23" ht="15" customHeight="1">
      <c r="A33" s="367"/>
      <c r="B33" s="372">
        <v>4</v>
      </c>
      <c r="C33" s="277" t="s">
        <v>210</v>
      </c>
      <c r="D33" s="275">
        <f>100-(D30+D31+D32)</f>
        <v>97</v>
      </c>
      <c r="E33" s="376"/>
      <c r="F33" s="182" t="s">
        <v>211</v>
      </c>
      <c r="H33" s="371"/>
      <c r="I33" s="341"/>
      <c r="J33" s="342"/>
      <c r="K33" s="342"/>
      <c r="L33" s="342"/>
      <c r="M33" s="342"/>
      <c r="N33" s="343"/>
      <c r="O33" s="368"/>
      <c r="P33" s="255"/>
      <c r="Q33" s="256"/>
      <c r="R33" s="527"/>
      <c r="S33" s="527"/>
      <c r="T33" s="527"/>
      <c r="U33" s="255"/>
      <c r="V33" s="255"/>
      <c r="W33" s="255"/>
    </row>
    <row r="34" spans="1:23" ht="15" customHeight="1">
      <c r="A34" s="367"/>
      <c r="C34" s="278"/>
      <c r="G34" s="371"/>
      <c r="H34" s="371"/>
      <c r="I34" s="279"/>
      <c r="J34" s="280"/>
      <c r="K34" s="280"/>
      <c r="L34" s="280"/>
      <c r="M34" s="280"/>
      <c r="N34" s="281"/>
      <c r="O34" s="368"/>
      <c r="P34" s="255"/>
      <c r="Q34" s="256"/>
      <c r="R34" s="544"/>
      <c r="S34" s="544"/>
      <c r="T34" s="282"/>
      <c r="U34" s="247"/>
      <c r="V34" s="255"/>
      <c r="W34" s="255"/>
    </row>
    <row r="35" spans="1:23" ht="16" customHeight="1" thickBot="1">
      <c r="A35" s="367"/>
      <c r="I35" s="377"/>
      <c r="J35" s="378"/>
      <c r="K35" s="378"/>
      <c r="L35" s="545" t="s">
        <v>212</v>
      </c>
      <c r="M35" s="545"/>
      <c r="N35" s="546"/>
      <c r="O35" s="368"/>
      <c r="P35" s="225"/>
      <c r="R35" s="544"/>
      <c r="S35" s="544"/>
      <c r="T35" s="283">
        <f>493/433%</f>
        <v>113.8568129330254</v>
      </c>
    </row>
    <row r="36" spans="1:23" ht="14.15" customHeight="1">
      <c r="A36" s="367"/>
      <c r="C36" s="280" t="s">
        <v>213</v>
      </c>
      <c r="D36" s="284"/>
      <c r="E36" s="284"/>
      <c r="K36" s="198"/>
      <c r="L36" s="285"/>
      <c r="M36" s="222"/>
      <c r="N36" s="222"/>
      <c r="O36" s="286"/>
      <c r="P36" s="287"/>
      <c r="Q36" s="288"/>
      <c r="R36" s="544"/>
      <c r="S36" s="544"/>
      <c r="T36" s="283"/>
    </row>
    <row r="37" spans="1:23" ht="15" customHeight="1">
      <c r="A37" s="367"/>
      <c r="B37" s="179" t="s">
        <v>214</v>
      </c>
      <c r="C37" s="185"/>
      <c r="D37" s="185"/>
      <c r="E37" s="185"/>
      <c r="F37" s="356"/>
      <c r="G37" s="548" t="s">
        <v>215</v>
      </c>
      <c r="H37" s="549"/>
      <c r="I37" s="488" t="s">
        <v>261</v>
      </c>
      <c r="J37" s="489"/>
      <c r="K37" s="288"/>
      <c r="L37" s="550" t="s">
        <v>262</v>
      </c>
      <c r="M37" s="550"/>
      <c r="N37" s="288"/>
      <c r="O37" s="226"/>
      <c r="P37" s="287"/>
      <c r="Q37" s="288"/>
      <c r="R37" s="544"/>
      <c r="S37" s="544"/>
      <c r="T37" s="282"/>
    </row>
    <row r="38" spans="1:23" ht="15" customHeight="1">
      <c r="A38" s="367"/>
      <c r="B38" s="289">
        <v>1</v>
      </c>
      <c r="C38" s="270"/>
      <c r="D38" s="185"/>
      <c r="E38" s="185"/>
      <c r="F38" s="185"/>
      <c r="G38" s="498"/>
      <c r="H38" s="499"/>
      <c r="I38" s="488"/>
      <c r="J38" s="489"/>
      <c r="K38" s="291"/>
      <c r="L38" s="379" t="s">
        <v>263</v>
      </c>
      <c r="M38" s="380"/>
      <c r="N38" s="292"/>
      <c r="O38" s="226"/>
      <c r="P38" s="288"/>
      <c r="Q38" s="293"/>
      <c r="R38" s="547"/>
      <c r="S38" s="547"/>
      <c r="T38" s="282">
        <f>(1000*30)/685</f>
        <v>43.795620437956202</v>
      </c>
    </row>
    <row r="39" spans="1:23" ht="15" customHeight="1">
      <c r="A39" s="367"/>
      <c r="B39" s="289">
        <v>2</v>
      </c>
      <c r="C39" s="270" t="s">
        <v>264</v>
      </c>
      <c r="D39" s="270" t="s">
        <v>216</v>
      </c>
      <c r="E39" s="270"/>
      <c r="F39" s="270"/>
      <c r="G39" s="498"/>
      <c r="H39" s="499"/>
      <c r="I39" s="488"/>
      <c r="J39" s="489"/>
      <c r="K39" s="291"/>
      <c r="L39" s="490" t="s">
        <v>265</v>
      </c>
      <c r="M39" s="490"/>
      <c r="N39" s="292"/>
      <c r="O39" s="294"/>
      <c r="P39" s="288"/>
      <c r="Q39" s="293"/>
      <c r="R39" s="544"/>
      <c r="S39" s="544"/>
      <c r="T39" s="282"/>
    </row>
    <row r="40" spans="1:23" ht="15" customHeight="1">
      <c r="A40" s="367"/>
      <c r="B40" s="289">
        <v>3</v>
      </c>
      <c r="C40" s="270" t="s">
        <v>217</v>
      </c>
      <c r="D40" s="270" t="s">
        <v>218</v>
      </c>
      <c r="E40" s="270"/>
      <c r="F40" s="270"/>
      <c r="G40" s="498"/>
      <c r="H40" s="499"/>
      <c r="I40" s="488"/>
      <c r="J40" s="489"/>
      <c r="K40" s="290"/>
      <c r="L40" s="490" t="s">
        <v>266</v>
      </c>
      <c r="M40" s="490"/>
      <c r="N40" s="292"/>
      <c r="O40" s="226"/>
      <c r="P40" s="295"/>
      <c r="Q40" s="288"/>
      <c r="R40" s="544"/>
      <c r="S40" s="544"/>
      <c r="T40" s="282"/>
    </row>
    <row r="41" spans="1:23" ht="15" customHeight="1">
      <c r="A41" s="367"/>
      <c r="B41" s="372">
        <v>4</v>
      </c>
      <c r="C41" s="381" t="s">
        <v>126</v>
      </c>
      <c r="D41" s="270" t="s">
        <v>267</v>
      </c>
      <c r="E41" s="270"/>
      <c r="F41" s="270"/>
      <c r="G41" s="498"/>
      <c r="H41" s="499"/>
      <c r="I41" s="488"/>
      <c r="J41" s="489"/>
      <c r="K41" s="491"/>
      <c r="L41" s="492"/>
      <c r="M41" s="492"/>
      <c r="N41" s="492"/>
      <c r="O41" s="294"/>
      <c r="P41" s="295"/>
      <c r="Q41" s="288"/>
      <c r="R41" s="544"/>
      <c r="S41" s="544"/>
      <c r="T41" s="282"/>
    </row>
    <row r="42" spans="1:23" ht="6.75" customHeight="1">
      <c r="A42" s="367"/>
      <c r="C42" s="296"/>
      <c r="D42" s="296"/>
      <c r="E42" s="296"/>
      <c r="J42" s="362"/>
      <c r="K42" s="344"/>
      <c r="O42" s="365"/>
    </row>
    <row r="43" spans="1:23" ht="16" customHeight="1">
      <c r="A43" s="367"/>
      <c r="B43" s="366"/>
      <c r="C43" s="191" t="s">
        <v>219</v>
      </c>
      <c r="D43" s="493">
        <v>0.4</v>
      </c>
      <c r="E43" s="494"/>
      <c r="F43" s="362"/>
      <c r="G43" s="297" t="s">
        <v>268</v>
      </c>
      <c r="H43" s="362"/>
      <c r="I43" s="298"/>
      <c r="J43" s="298"/>
      <c r="K43" s="382"/>
      <c r="L43" s="362"/>
      <c r="M43" s="362"/>
      <c r="N43" s="383"/>
      <c r="O43" s="365"/>
    </row>
    <row r="44" spans="1:23" ht="16" customHeight="1">
      <c r="A44" s="367"/>
      <c r="B44" s="367"/>
      <c r="C44" s="278" t="s">
        <v>220</v>
      </c>
      <c r="D44" s="222"/>
      <c r="E44" s="222"/>
      <c r="G44" s="278" t="s">
        <v>269</v>
      </c>
      <c r="H44" s="299"/>
      <c r="I44" s="225"/>
      <c r="J44" s="225"/>
      <c r="K44" s="344"/>
      <c r="N44" s="365"/>
      <c r="O44" s="365"/>
    </row>
    <row r="45" spans="1:23" ht="16" customHeight="1">
      <c r="A45" s="367"/>
      <c r="B45" s="363"/>
      <c r="C45" s="384"/>
      <c r="D45" s="385" t="s">
        <v>270</v>
      </c>
      <c r="E45" s="300"/>
      <c r="F45" s="364"/>
      <c r="G45" s="301"/>
      <c r="H45" s="364"/>
      <c r="I45" s="364"/>
      <c r="J45" s="364"/>
      <c r="K45" s="302"/>
      <c r="L45" s="302"/>
      <c r="M45" s="302"/>
      <c r="N45" s="303"/>
      <c r="O45" s="304"/>
      <c r="P45" s="225"/>
    </row>
    <row r="46" spans="1:23" ht="9" customHeight="1" thickBot="1">
      <c r="A46" s="367"/>
      <c r="K46" s="305"/>
      <c r="L46" s="305"/>
      <c r="M46" s="305"/>
      <c r="N46" s="305"/>
      <c r="O46" s="306"/>
      <c r="P46" s="225"/>
    </row>
    <row r="47" spans="1:23" ht="27.75" customHeight="1">
      <c r="A47" s="367"/>
      <c r="B47" s="495" t="s">
        <v>221</v>
      </c>
      <c r="C47" s="496"/>
      <c r="D47" s="496"/>
      <c r="E47" s="496"/>
      <c r="F47" s="496"/>
      <c r="G47" s="496"/>
      <c r="H47" s="496"/>
      <c r="I47" s="496"/>
      <c r="J47" s="496"/>
      <c r="K47" s="496"/>
      <c r="L47" s="496"/>
      <c r="M47" s="496"/>
      <c r="N47" s="497"/>
      <c r="O47" s="232"/>
      <c r="P47" s="225"/>
    </row>
    <row r="48" spans="1:23" ht="15" customHeight="1">
      <c r="A48" s="367"/>
      <c r="B48" s="386"/>
      <c r="C48" s="562" t="s">
        <v>222</v>
      </c>
      <c r="D48" s="563"/>
      <c r="E48" s="562" t="s">
        <v>223</v>
      </c>
      <c r="F48" s="564"/>
      <c r="G48" s="564"/>
      <c r="H48" s="564"/>
      <c r="I48" s="564"/>
      <c r="J48" s="564"/>
      <c r="K48" s="563"/>
      <c r="L48" s="308" t="s">
        <v>224</v>
      </c>
      <c r="M48" s="307" t="s">
        <v>225</v>
      </c>
      <c r="N48" s="309" t="s">
        <v>226</v>
      </c>
      <c r="O48" s="202"/>
      <c r="P48" s="310"/>
    </row>
    <row r="49" spans="1:20" ht="16" customHeight="1">
      <c r="A49" s="367"/>
      <c r="B49" s="386"/>
      <c r="C49" s="205" t="s">
        <v>227</v>
      </c>
      <c r="D49" s="190"/>
      <c r="E49" s="565" t="s">
        <v>228</v>
      </c>
      <c r="F49" s="566"/>
      <c r="G49" s="566"/>
      <c r="H49" s="566"/>
      <c r="I49" s="566"/>
      <c r="J49" s="566"/>
      <c r="K49" s="567"/>
      <c r="L49" s="311" t="s">
        <v>229</v>
      </c>
      <c r="M49" s="312" t="s">
        <v>230</v>
      </c>
      <c r="N49" s="313"/>
      <c r="O49" s="365"/>
      <c r="P49" s="314"/>
    </row>
    <row r="50" spans="1:20" ht="16" customHeight="1">
      <c r="A50" s="367"/>
      <c r="B50" s="386"/>
      <c r="C50" s="551"/>
      <c r="D50" s="540"/>
      <c r="E50" s="552" t="s">
        <v>231</v>
      </c>
      <c r="F50" s="553"/>
      <c r="G50" s="553"/>
      <c r="H50" s="553"/>
      <c r="I50" s="553"/>
      <c r="J50" s="553"/>
      <c r="K50" s="554"/>
      <c r="L50" s="315"/>
      <c r="M50" s="316" t="s">
        <v>232</v>
      </c>
      <c r="N50" s="387"/>
      <c r="O50" s="365"/>
      <c r="P50" s="310"/>
    </row>
    <row r="51" spans="1:20" ht="16" customHeight="1">
      <c r="A51" s="367"/>
      <c r="B51" s="386"/>
      <c r="C51" s="551"/>
      <c r="D51" s="540"/>
      <c r="E51" s="552"/>
      <c r="F51" s="553"/>
      <c r="G51" s="553"/>
      <c r="H51" s="553"/>
      <c r="I51" s="553"/>
      <c r="J51" s="553"/>
      <c r="K51" s="554"/>
      <c r="L51" s="317"/>
      <c r="M51" s="318" t="s">
        <v>233</v>
      </c>
      <c r="N51" s="387"/>
      <c r="O51" s="365"/>
      <c r="P51" s="310"/>
    </row>
    <row r="52" spans="1:20" ht="16" customHeight="1">
      <c r="A52" s="367"/>
      <c r="B52" s="386"/>
      <c r="C52" s="319" t="s">
        <v>234</v>
      </c>
      <c r="D52" s="167"/>
      <c r="E52" s="559" t="s">
        <v>235</v>
      </c>
      <c r="F52" s="560"/>
      <c r="G52" s="560"/>
      <c r="H52" s="560"/>
      <c r="I52" s="560"/>
      <c r="J52" s="560"/>
      <c r="K52" s="561"/>
      <c r="L52" s="320"/>
      <c r="M52" s="321" t="s">
        <v>236</v>
      </c>
      <c r="N52" s="322"/>
      <c r="O52" s="286"/>
      <c r="T52" s="167"/>
    </row>
    <row r="53" spans="1:20" ht="16" customHeight="1">
      <c r="A53" s="367"/>
      <c r="B53" s="386"/>
      <c r="C53" s="319" t="s">
        <v>237</v>
      </c>
      <c r="D53" s="243"/>
      <c r="E53" s="323"/>
      <c r="F53" s="324"/>
      <c r="G53" s="324"/>
      <c r="H53" s="324"/>
      <c r="I53" s="324"/>
      <c r="J53" s="324"/>
      <c r="K53" s="325"/>
      <c r="L53" s="315"/>
      <c r="M53" s="316" t="s">
        <v>238</v>
      </c>
      <c r="N53" s="313"/>
      <c r="O53" s="286"/>
      <c r="T53" s="167"/>
    </row>
    <row r="54" spans="1:20" ht="16" customHeight="1">
      <c r="A54" s="367"/>
      <c r="B54" s="386"/>
      <c r="C54" s="203"/>
      <c r="D54" s="167"/>
      <c r="E54" s="485"/>
      <c r="F54" s="486"/>
      <c r="G54" s="486"/>
      <c r="H54" s="486"/>
      <c r="I54" s="486"/>
      <c r="J54" s="486"/>
      <c r="K54" s="487"/>
      <c r="L54" s="315"/>
      <c r="M54" s="316" t="s">
        <v>239</v>
      </c>
      <c r="N54" s="313"/>
      <c r="O54" s="286"/>
      <c r="T54" s="167"/>
    </row>
    <row r="55" spans="1:20" ht="16" customHeight="1">
      <c r="A55" s="367"/>
      <c r="B55" s="386"/>
      <c r="C55" s="319" t="s">
        <v>240</v>
      </c>
      <c r="D55" s="167"/>
      <c r="E55" s="485" t="s">
        <v>241</v>
      </c>
      <c r="F55" s="486"/>
      <c r="G55" s="486"/>
      <c r="H55" s="486"/>
      <c r="I55" s="486"/>
      <c r="J55" s="486"/>
      <c r="K55" s="487"/>
      <c r="L55" s="326"/>
      <c r="M55" s="316" t="s">
        <v>242</v>
      </c>
      <c r="N55" s="313"/>
      <c r="O55" s="286"/>
      <c r="T55" s="167"/>
    </row>
    <row r="56" spans="1:20" ht="16" customHeight="1">
      <c r="A56" s="367"/>
      <c r="B56" s="386"/>
      <c r="C56" s="319" t="s">
        <v>271</v>
      </c>
      <c r="D56" s="243"/>
      <c r="E56" s="485" t="s">
        <v>241</v>
      </c>
      <c r="F56" s="486"/>
      <c r="G56" s="486"/>
      <c r="H56" s="486"/>
      <c r="I56" s="486"/>
      <c r="J56" s="486"/>
      <c r="K56" s="487"/>
      <c r="L56" s="327" t="s">
        <v>243</v>
      </c>
      <c r="M56" s="316" t="s">
        <v>244</v>
      </c>
      <c r="N56" s="328"/>
      <c r="O56" s="329"/>
      <c r="P56" s="295"/>
      <c r="Q56" s="288"/>
      <c r="R56" s="293"/>
      <c r="S56" s="295"/>
      <c r="T56" s="330"/>
    </row>
    <row r="57" spans="1:20" ht="16" customHeight="1">
      <c r="A57" s="367"/>
      <c r="B57" s="386"/>
      <c r="C57" s="367"/>
      <c r="D57" s="182"/>
      <c r="E57" s="551"/>
      <c r="F57" s="540"/>
      <c r="G57" s="540"/>
      <c r="H57" s="540"/>
      <c r="I57" s="540"/>
      <c r="J57" s="540"/>
      <c r="K57" s="555"/>
      <c r="L57" s="326"/>
      <c r="M57" s="331"/>
      <c r="N57" s="328"/>
      <c r="O57" s="332"/>
      <c r="P57" s="333"/>
      <c r="Q57" s="288"/>
      <c r="R57" s="334"/>
      <c r="S57" s="333"/>
      <c r="T57" s="225"/>
    </row>
    <row r="58" spans="1:20" ht="16" customHeight="1">
      <c r="A58" s="367"/>
      <c r="B58" s="386"/>
      <c r="C58" s="335"/>
      <c r="D58" s="236"/>
      <c r="E58" s="556"/>
      <c r="F58" s="557"/>
      <c r="G58" s="557"/>
      <c r="H58" s="557"/>
      <c r="I58" s="557"/>
      <c r="J58" s="557"/>
      <c r="K58" s="558"/>
      <c r="L58" s="336" t="s">
        <v>243</v>
      </c>
      <c r="M58" s="337"/>
      <c r="N58" s="338"/>
      <c r="O58" s="339"/>
      <c r="P58" s="167"/>
      <c r="Q58" s="167"/>
      <c r="R58" s="167"/>
      <c r="S58" s="167"/>
      <c r="T58" s="167"/>
    </row>
    <row r="59" spans="1:20" ht="9" customHeight="1">
      <c r="A59" s="363"/>
      <c r="B59" s="388"/>
      <c r="C59" s="364"/>
      <c r="D59" s="364"/>
      <c r="E59" s="364"/>
      <c r="F59" s="364"/>
      <c r="G59" s="364"/>
      <c r="H59" s="364"/>
      <c r="I59" s="364"/>
      <c r="J59" s="364"/>
      <c r="K59" s="364"/>
      <c r="L59" s="364"/>
      <c r="M59" s="364"/>
      <c r="N59" s="389"/>
      <c r="O59" s="390"/>
    </row>
  </sheetData>
  <mergeCells count="73">
    <mergeCell ref="E56:K56"/>
    <mergeCell ref="E57:K57"/>
    <mergeCell ref="E58:K58"/>
    <mergeCell ref="E51:K51"/>
    <mergeCell ref="E52:K52"/>
    <mergeCell ref="C48:D48"/>
    <mergeCell ref="E48:K48"/>
    <mergeCell ref="E49:K49"/>
    <mergeCell ref="E54:K54"/>
    <mergeCell ref="C51:D51"/>
    <mergeCell ref="R40:S40"/>
    <mergeCell ref="G41:H41"/>
    <mergeCell ref="I41:J41"/>
    <mergeCell ref="R41:S41"/>
    <mergeCell ref="C50:D50"/>
    <mergeCell ref="E50:K50"/>
    <mergeCell ref="R37:S37"/>
    <mergeCell ref="R38:S38"/>
    <mergeCell ref="G39:H39"/>
    <mergeCell ref="I39:J39"/>
    <mergeCell ref="R39:S39"/>
    <mergeCell ref="G37:H37"/>
    <mergeCell ref="I37:J37"/>
    <mergeCell ref="L37:M37"/>
    <mergeCell ref="G38:H38"/>
    <mergeCell ref="I30:N30"/>
    <mergeCell ref="R33:T33"/>
    <mergeCell ref="R34:S34"/>
    <mergeCell ref="R35:S35"/>
    <mergeCell ref="R36:S36"/>
    <mergeCell ref="I31:N31"/>
    <mergeCell ref="I32:N32"/>
    <mergeCell ref="L35:N35"/>
    <mergeCell ref="I25:N25"/>
    <mergeCell ref="I26:N26"/>
    <mergeCell ref="I27:N27"/>
    <mergeCell ref="I28:N28"/>
    <mergeCell ref="B29:C29"/>
    <mergeCell ref="I29:N29"/>
    <mergeCell ref="I21:N21"/>
    <mergeCell ref="I22:N22"/>
    <mergeCell ref="Q22:W22"/>
    <mergeCell ref="I23:N23"/>
    <mergeCell ref="P23:Q23"/>
    <mergeCell ref="I24:N24"/>
    <mergeCell ref="B19:C20"/>
    <mergeCell ref="D19:D20"/>
    <mergeCell ref="I19:N19"/>
    <mergeCell ref="Q19:R19"/>
    <mergeCell ref="I20:N20"/>
    <mergeCell ref="Q20:R20"/>
    <mergeCell ref="I16:N16"/>
    <mergeCell ref="Q16:R16"/>
    <mergeCell ref="I17:N17"/>
    <mergeCell ref="Q17:R17"/>
    <mergeCell ref="I18:N18"/>
    <mergeCell ref="Q18:R18"/>
    <mergeCell ref="C5:N5"/>
    <mergeCell ref="I13:N13"/>
    <mergeCell ref="L1:N1"/>
    <mergeCell ref="L2:P2"/>
    <mergeCell ref="C15:D15"/>
    <mergeCell ref="F15:G15"/>
    <mergeCell ref="I15:N15"/>
    <mergeCell ref="E55:K55"/>
    <mergeCell ref="I38:J38"/>
    <mergeCell ref="L39:M39"/>
    <mergeCell ref="L40:M40"/>
    <mergeCell ref="K41:N41"/>
    <mergeCell ref="D43:E43"/>
    <mergeCell ref="B47:N47"/>
    <mergeCell ref="G40:H40"/>
    <mergeCell ref="I40:J40"/>
  </mergeCells>
  <dataValidations count="1">
    <dataValidation type="list" allowBlank="1" showInputMessage="1" showErrorMessage="1" sqref="E15">
      <formula1>$Q$16:$Q$20</formula1>
    </dataValidation>
  </dataValidation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  <pageSetUpPr fitToPage="1"/>
  </sheetPr>
  <dimension ref="A2:M170"/>
  <sheetViews>
    <sheetView tabSelected="1" view="pageBreakPreview" zoomScale="80" zoomScaleNormal="100" zoomScaleSheetLayoutView="80" workbookViewId="0">
      <selection activeCell="K8" sqref="K8"/>
    </sheetView>
  </sheetViews>
  <sheetFormatPr defaultColWidth="9.1796875" defaultRowHeight="14.5"/>
  <cols>
    <col min="1" max="1" width="7.81640625" style="29" customWidth="1"/>
    <col min="2" max="2" width="29.26953125" style="29" customWidth="1"/>
    <col min="3" max="3" width="16.453125" style="90" customWidth="1"/>
    <col min="4" max="4" width="10.1796875" style="29" customWidth="1"/>
    <col min="5" max="6" width="14.81640625" style="29" customWidth="1"/>
    <col min="7" max="7" width="16.54296875" style="29" customWidth="1"/>
    <col min="8" max="8" width="13.7265625" style="30" customWidth="1"/>
    <col min="9" max="9" width="16.54296875" style="29" customWidth="1"/>
    <col min="10" max="10" width="13.7265625" style="29" customWidth="1"/>
    <col min="11" max="11" width="16.54296875" style="30" customWidth="1"/>
    <col min="12" max="13" width="13.7265625" style="29" customWidth="1"/>
    <col min="14" max="14" width="9.1796875" style="29"/>
    <col min="15" max="15" width="11.81640625" style="29" customWidth="1"/>
    <col min="16" max="16384" width="9.1796875" style="29"/>
  </cols>
  <sheetData>
    <row r="2" spans="1:13" ht="39.75" customHeight="1">
      <c r="B2" s="30"/>
      <c r="C2" s="163"/>
      <c r="E2" s="574" t="s">
        <v>65</v>
      </c>
      <c r="F2" s="574"/>
      <c r="G2" s="574"/>
      <c r="H2" s="574"/>
      <c r="I2" s="574"/>
    </row>
    <row r="3" spans="1:13" ht="23.5">
      <c r="B3" s="30"/>
      <c r="C3" s="163"/>
      <c r="E3" s="31"/>
      <c r="F3" s="30"/>
      <c r="G3" s="30"/>
      <c r="I3" s="30"/>
      <c r="J3" s="30"/>
      <c r="L3" s="30"/>
      <c r="M3" s="30"/>
    </row>
    <row r="4" spans="1:13" ht="15.5">
      <c r="B4" s="32" t="s">
        <v>67</v>
      </c>
      <c r="C4" s="33" t="s">
        <v>284</v>
      </c>
      <c r="D4" s="32"/>
      <c r="E4" s="32" t="s">
        <v>66</v>
      </c>
      <c r="F4" s="33" t="s">
        <v>285</v>
      </c>
      <c r="G4" s="32"/>
      <c r="H4" s="32" t="s">
        <v>3</v>
      </c>
      <c r="I4" s="35" t="s">
        <v>311</v>
      </c>
      <c r="K4" s="32" t="s">
        <v>70</v>
      </c>
      <c r="L4" s="35">
        <v>0</v>
      </c>
    </row>
    <row r="5" spans="1:13" ht="16" thickBot="1">
      <c r="B5" s="32" t="s">
        <v>68</v>
      </c>
      <c r="C5" s="33" t="s">
        <v>286</v>
      </c>
      <c r="D5" s="32"/>
      <c r="E5" s="32"/>
      <c r="F5" s="32"/>
      <c r="G5" s="32"/>
      <c r="H5" s="32"/>
      <c r="J5" s="32"/>
      <c r="K5" s="32" t="s">
        <v>117</v>
      </c>
      <c r="L5" s="36">
        <v>44252</v>
      </c>
    </row>
    <row r="6" spans="1:13" ht="15.5">
      <c r="B6" s="32" t="s">
        <v>6</v>
      </c>
      <c r="C6" s="33" t="s">
        <v>310</v>
      </c>
      <c r="D6" s="150"/>
      <c r="E6" s="32"/>
      <c r="F6" s="32"/>
      <c r="G6" s="37" t="s">
        <v>85</v>
      </c>
      <c r="H6" s="38"/>
      <c r="I6" s="39"/>
      <c r="J6" s="32"/>
      <c r="M6" s="32"/>
    </row>
    <row r="7" spans="1:13" ht="15.5">
      <c r="B7" s="32" t="s">
        <v>69</v>
      </c>
      <c r="C7" s="340" t="s">
        <v>92</v>
      </c>
      <c r="D7" s="40"/>
      <c r="E7" s="40"/>
      <c r="F7" s="40"/>
      <c r="G7" s="41" t="s">
        <v>86</v>
      </c>
      <c r="H7" s="42"/>
      <c r="I7" s="43"/>
      <c r="J7" s="40"/>
      <c r="K7" s="40"/>
      <c r="L7" s="40"/>
      <c r="M7" s="40"/>
    </row>
    <row r="8" spans="1:13" ht="16" thickBot="1">
      <c r="B8" s="32" t="s">
        <v>5</v>
      </c>
      <c r="C8" s="44"/>
      <c r="D8" s="34" t="s">
        <v>287</v>
      </c>
      <c r="E8" s="40"/>
      <c r="F8" s="40"/>
      <c r="G8" s="45"/>
      <c r="H8" s="46"/>
      <c r="I8" s="47"/>
      <c r="J8" s="40"/>
      <c r="K8" s="40"/>
      <c r="L8" s="40"/>
      <c r="M8" s="40"/>
    </row>
    <row r="9" spans="1:13" s="51" customFormat="1" ht="15" customHeight="1">
      <c r="A9" s="29"/>
      <c r="B9" s="48"/>
      <c r="C9" s="163"/>
      <c r="D9" s="30"/>
      <c r="E9" s="40"/>
      <c r="F9" s="40"/>
      <c r="G9" s="49"/>
      <c r="H9" s="49"/>
      <c r="I9" s="50"/>
      <c r="J9" s="40"/>
      <c r="K9" s="40"/>
      <c r="L9" s="40"/>
      <c r="M9" s="40"/>
    </row>
    <row r="10" spans="1:13" s="51" customFormat="1" ht="15" customHeight="1">
      <c r="A10" s="29"/>
      <c r="B10" s="48" t="s">
        <v>71</v>
      </c>
      <c r="C10" s="163"/>
      <c r="D10" s="30"/>
      <c r="E10" s="40"/>
      <c r="F10" s="40"/>
      <c r="G10" s="49"/>
      <c r="H10" s="49"/>
      <c r="I10" s="49"/>
      <c r="J10" s="40"/>
      <c r="K10" s="40"/>
      <c r="L10" s="40"/>
      <c r="M10" s="40"/>
    </row>
    <row r="11" spans="1:13" s="51" customFormat="1" ht="15" customHeight="1">
      <c r="A11" s="29"/>
      <c r="B11" s="148" t="s">
        <v>288</v>
      </c>
      <c r="C11" s="163"/>
      <c r="D11" s="30"/>
      <c r="E11" s="30"/>
      <c r="F11" s="30"/>
      <c r="G11" s="30"/>
      <c r="H11" s="30"/>
      <c r="I11" s="30"/>
      <c r="J11" s="30"/>
      <c r="K11" s="30"/>
      <c r="L11" s="30"/>
      <c r="M11" s="30"/>
    </row>
    <row r="12" spans="1:13" s="51" customFormat="1" ht="15" customHeight="1">
      <c r="A12" s="29"/>
      <c r="B12" s="52" t="s">
        <v>289</v>
      </c>
      <c r="C12" s="53"/>
      <c r="D12" s="54"/>
      <c r="E12" s="52"/>
      <c r="F12" s="54"/>
      <c r="G12" s="49"/>
      <c r="H12" s="49"/>
      <c r="I12" s="49"/>
      <c r="J12" s="40"/>
      <c r="K12" s="30"/>
      <c r="L12" s="30"/>
      <c r="M12" s="30"/>
    </row>
    <row r="13" spans="1:13" s="51" customFormat="1" ht="15" customHeight="1">
      <c r="A13" s="29"/>
      <c r="B13" s="410" t="s">
        <v>290</v>
      </c>
      <c r="C13" s="55"/>
      <c r="D13" s="56"/>
      <c r="E13" s="56"/>
      <c r="F13" s="56"/>
      <c r="G13" s="56"/>
      <c r="H13" s="11"/>
      <c r="I13" s="56"/>
      <c r="J13" s="30"/>
      <c r="K13" s="30"/>
      <c r="L13" s="30"/>
      <c r="M13" s="30"/>
    </row>
    <row r="14" spans="1:13" s="51" customFormat="1" ht="15" customHeight="1">
      <c r="A14" s="29"/>
      <c r="B14" s="411" t="s">
        <v>291</v>
      </c>
      <c r="C14" s="12"/>
      <c r="D14" s="9"/>
      <c r="E14" s="10"/>
      <c r="F14" s="8"/>
      <c r="G14" s="10"/>
      <c r="H14" s="8"/>
      <c r="I14" s="10"/>
      <c r="J14" s="30"/>
      <c r="K14" s="30"/>
      <c r="L14" s="30"/>
      <c r="M14" s="30"/>
    </row>
    <row r="15" spans="1:13" s="51" customFormat="1" ht="22.5" customHeight="1">
      <c r="A15" s="57" t="s">
        <v>99</v>
      </c>
      <c r="B15" s="25"/>
      <c r="C15" s="26"/>
      <c r="D15" s="112"/>
      <c r="E15" s="11"/>
      <c r="F15" s="11"/>
      <c r="G15" s="9"/>
      <c r="H15" s="8"/>
      <c r="I15" s="10"/>
      <c r="J15" s="30"/>
      <c r="K15" s="30"/>
      <c r="L15" s="30"/>
      <c r="M15" s="30"/>
    </row>
    <row r="16" spans="1:13" s="60" customFormat="1" ht="16" thickBot="1">
      <c r="A16" s="58" t="s">
        <v>96</v>
      </c>
      <c r="B16" s="48" t="s">
        <v>94</v>
      </c>
      <c r="C16" s="59"/>
      <c r="E16" s="61" t="s">
        <v>272</v>
      </c>
    </row>
    <row r="17" spans="1:11" s="30" customFormat="1" ht="15" thickBot="1">
      <c r="A17" s="575" t="s">
        <v>75</v>
      </c>
      <c r="B17" s="577" t="s">
        <v>1</v>
      </c>
      <c r="C17" s="577" t="s">
        <v>72</v>
      </c>
      <c r="D17" s="27" t="s">
        <v>76</v>
      </c>
      <c r="E17" s="27" t="s">
        <v>78</v>
      </c>
      <c r="F17" s="577" t="s">
        <v>4</v>
      </c>
      <c r="G17" s="579" t="s">
        <v>64</v>
      </c>
      <c r="H17" s="580"/>
    </row>
    <row r="18" spans="1:11" s="30" customFormat="1" ht="15" thickBot="1">
      <c r="A18" s="576"/>
      <c r="B18" s="578"/>
      <c r="C18" s="578"/>
      <c r="D18" s="28" t="s">
        <v>77</v>
      </c>
      <c r="E18" s="28" t="s">
        <v>91</v>
      </c>
      <c r="F18" s="578"/>
      <c r="G18" s="62" t="s">
        <v>73</v>
      </c>
      <c r="H18" s="62" t="s">
        <v>74</v>
      </c>
      <c r="I18" s="412"/>
    </row>
    <row r="19" spans="1:11" ht="16.5" thickTop="1">
      <c r="A19" s="63">
        <v>1</v>
      </c>
      <c r="B19" s="22" t="s">
        <v>303</v>
      </c>
      <c r="C19" s="65" t="s">
        <v>92</v>
      </c>
      <c r="D19" s="65" t="s">
        <v>92</v>
      </c>
      <c r="E19" s="64" t="s">
        <v>92</v>
      </c>
      <c r="F19" s="391">
        <v>100</v>
      </c>
      <c r="G19" s="405">
        <v>190</v>
      </c>
      <c r="H19" s="68">
        <f>G19/F19%</f>
        <v>190</v>
      </c>
      <c r="I19" s="413"/>
      <c r="K19" s="29"/>
    </row>
    <row r="20" spans="1:11" ht="16">
      <c r="A20" s="63">
        <v>2</v>
      </c>
      <c r="B20" s="22" t="s">
        <v>304</v>
      </c>
      <c r="C20" s="65" t="s">
        <v>92</v>
      </c>
      <c r="D20" s="65" t="s">
        <v>92</v>
      </c>
      <c r="E20" s="64" t="s">
        <v>92</v>
      </c>
      <c r="F20" s="66">
        <v>67</v>
      </c>
      <c r="G20" s="65" t="s">
        <v>92</v>
      </c>
      <c r="H20" s="68">
        <f>G19/F20%</f>
        <v>283.58208955223881</v>
      </c>
      <c r="I20" s="413"/>
      <c r="K20" s="29"/>
    </row>
    <row r="21" spans="1:11" ht="16.5" thickBot="1">
      <c r="A21" s="69">
        <v>3</v>
      </c>
      <c r="B21" s="22" t="s">
        <v>305</v>
      </c>
      <c r="C21" s="65"/>
      <c r="D21" s="147"/>
      <c r="E21" s="64"/>
      <c r="F21" s="392">
        <v>86</v>
      </c>
      <c r="G21" s="147"/>
      <c r="H21" s="393">
        <f>G19/F21%/F20%</f>
        <v>329.74661575841719</v>
      </c>
      <c r="K21" s="29"/>
    </row>
    <row r="22" spans="1:11" s="30" customFormat="1" ht="15" thickTop="1">
      <c r="A22" s="60"/>
      <c r="B22" s="70"/>
      <c r="C22" s="71" t="s">
        <v>79</v>
      </c>
      <c r="D22" s="72" t="s">
        <v>92</v>
      </c>
      <c r="E22" s="73" t="s">
        <v>92</v>
      </c>
      <c r="F22" s="74"/>
      <c r="G22" s="75"/>
      <c r="H22" s="76">
        <f>H21</f>
        <v>329.74661575841719</v>
      </c>
    </row>
    <row r="23" spans="1:11" s="30" customFormat="1" ht="15" thickBot="1">
      <c r="A23" s="60"/>
      <c r="B23" s="16" t="s">
        <v>88</v>
      </c>
      <c r="C23" s="21" t="s">
        <v>87</v>
      </c>
      <c r="D23" s="568"/>
      <c r="E23" s="569"/>
      <c r="F23" s="77"/>
      <c r="G23" s="78"/>
      <c r="H23" s="79">
        <f>H22/F26*100</f>
        <v>336.47613852899713</v>
      </c>
    </row>
    <row r="24" spans="1:11" s="30" customFormat="1" ht="15" thickTop="1">
      <c r="A24" s="60"/>
      <c r="F24" s="60"/>
      <c r="G24" s="60"/>
      <c r="H24" s="60"/>
      <c r="I24" s="60"/>
    </row>
    <row r="25" spans="1:11" s="30" customFormat="1">
      <c r="A25" s="60"/>
      <c r="B25" s="13" t="s">
        <v>81</v>
      </c>
      <c r="C25" s="17" t="s">
        <v>89</v>
      </c>
      <c r="D25" s="14"/>
      <c r="F25" s="23">
        <v>100</v>
      </c>
      <c r="G25" s="60"/>
      <c r="H25" s="60"/>
      <c r="I25" s="60"/>
    </row>
    <row r="26" spans="1:11" s="30" customFormat="1">
      <c r="A26" s="60"/>
      <c r="B26" s="14"/>
      <c r="C26" s="17" t="s">
        <v>90</v>
      </c>
      <c r="D26" s="14"/>
      <c r="F26" s="24">
        <f>F25-2</f>
        <v>98</v>
      </c>
      <c r="G26" s="60"/>
      <c r="H26" s="60"/>
      <c r="I26" s="60"/>
    </row>
    <row r="27" spans="1:11" s="60" customFormat="1" ht="13">
      <c r="B27" s="80"/>
      <c r="C27" s="81"/>
    </row>
    <row r="28" spans="1:11" s="60" customFormat="1" ht="16" thickBot="1">
      <c r="A28" s="58" t="s">
        <v>97</v>
      </c>
      <c r="B28" s="48" t="s">
        <v>94</v>
      </c>
      <c r="C28" s="59"/>
      <c r="E28" s="61" t="s">
        <v>135</v>
      </c>
    </row>
    <row r="29" spans="1:11" s="30" customFormat="1" ht="15" thickBot="1">
      <c r="A29" s="575" t="s">
        <v>75</v>
      </c>
      <c r="B29" s="577" t="s">
        <v>1</v>
      </c>
      <c r="C29" s="577" t="s">
        <v>72</v>
      </c>
      <c r="D29" s="27" t="s">
        <v>76</v>
      </c>
      <c r="E29" s="27" t="s">
        <v>78</v>
      </c>
      <c r="F29" s="577" t="s">
        <v>4</v>
      </c>
      <c r="G29" s="579" t="s">
        <v>64</v>
      </c>
      <c r="H29" s="580"/>
    </row>
    <row r="30" spans="1:11" s="30" customFormat="1" ht="15" thickBot="1">
      <c r="A30" s="576"/>
      <c r="B30" s="578"/>
      <c r="C30" s="578"/>
      <c r="D30" s="28" t="s">
        <v>77</v>
      </c>
      <c r="E30" s="28" t="s">
        <v>91</v>
      </c>
      <c r="F30" s="578"/>
      <c r="G30" s="62" t="s">
        <v>73</v>
      </c>
      <c r="H30" s="62" t="s">
        <v>74</v>
      </c>
    </row>
    <row r="31" spans="1:11" ht="16.5" thickTop="1">
      <c r="A31" s="63">
        <v>1</v>
      </c>
      <c r="B31" s="450" t="s">
        <v>313</v>
      </c>
      <c r="C31" s="143">
        <v>4100096</v>
      </c>
      <c r="D31" s="82">
        <f>100*E31/$E$34</f>
        <v>2</v>
      </c>
      <c r="E31" s="67">
        <v>2</v>
      </c>
      <c r="F31" s="391">
        <v>100</v>
      </c>
      <c r="G31" s="67">
        <v>116</v>
      </c>
      <c r="H31" s="68">
        <f>D31/D34/F31%*G31</f>
        <v>2.3199999999999998</v>
      </c>
      <c r="K31" s="29"/>
    </row>
    <row r="32" spans="1:11" ht="16">
      <c r="A32" s="63">
        <v>2</v>
      </c>
      <c r="B32" s="149" t="s">
        <v>122</v>
      </c>
      <c r="C32" s="143">
        <v>4100079</v>
      </c>
      <c r="D32" s="82">
        <f>100*E32/$E$34</f>
        <v>1</v>
      </c>
      <c r="E32" s="67">
        <v>1</v>
      </c>
      <c r="F32" s="66">
        <v>100</v>
      </c>
      <c r="G32" s="67">
        <v>3</v>
      </c>
      <c r="H32" s="68">
        <f>D32/D34/F32%*G32</f>
        <v>0.03</v>
      </c>
      <c r="K32" s="29"/>
    </row>
    <row r="33" spans="1:11" ht="16.5" thickBot="1">
      <c r="A33" s="69">
        <v>3</v>
      </c>
      <c r="B33" s="22" t="s">
        <v>93</v>
      </c>
      <c r="C33" s="143"/>
      <c r="D33" s="396">
        <f>100*E33/$E$34</f>
        <v>97</v>
      </c>
      <c r="E33" s="67">
        <v>97</v>
      </c>
      <c r="F33" s="392">
        <v>100</v>
      </c>
      <c r="G33" s="394">
        <v>0.55000000000000004</v>
      </c>
      <c r="H33" s="393">
        <f>D33/D34/F33%*G33</f>
        <v>0.53349999999999997</v>
      </c>
      <c r="K33" s="29"/>
    </row>
    <row r="34" spans="1:11" s="30" customFormat="1" ht="15" thickTop="1">
      <c r="A34" s="60"/>
      <c r="B34" s="70"/>
      <c r="C34" s="71" t="s">
        <v>79</v>
      </c>
      <c r="D34" s="84">
        <f>SUM(D31:D33)</f>
        <v>100</v>
      </c>
      <c r="E34" s="85">
        <f>SUM(E31:E33)</f>
        <v>100</v>
      </c>
      <c r="F34" s="74"/>
      <c r="G34" s="75"/>
      <c r="H34" s="76">
        <f>SUM(H31:H33)</f>
        <v>2.8834999999999997</v>
      </c>
    </row>
    <row r="35" spans="1:11" s="30" customFormat="1" ht="15" thickBot="1">
      <c r="A35" s="60"/>
      <c r="B35" s="16" t="s">
        <v>88</v>
      </c>
      <c r="C35" s="21" t="s">
        <v>87</v>
      </c>
      <c r="D35" s="568"/>
      <c r="E35" s="569"/>
      <c r="F35" s="77"/>
      <c r="G35" s="78"/>
      <c r="H35" s="79">
        <f>H34/F38*100</f>
        <v>2.9423469387755099</v>
      </c>
    </row>
    <row r="36" spans="1:11" s="30" customFormat="1" ht="15" thickTop="1">
      <c r="A36" s="60"/>
      <c r="F36" s="60"/>
      <c r="G36" s="60"/>
      <c r="H36" s="60"/>
      <c r="I36" s="60"/>
    </row>
    <row r="37" spans="1:11" s="30" customFormat="1">
      <c r="A37" s="60"/>
      <c r="B37" s="13" t="s">
        <v>81</v>
      </c>
      <c r="C37" s="17" t="s">
        <v>89</v>
      </c>
      <c r="D37" s="14"/>
      <c r="F37" s="23">
        <v>100</v>
      </c>
      <c r="G37" s="60"/>
      <c r="H37" s="60"/>
      <c r="I37" s="60"/>
    </row>
    <row r="38" spans="1:11" s="30" customFormat="1">
      <c r="A38" s="60"/>
      <c r="B38" s="14"/>
      <c r="C38" s="17" t="s">
        <v>90</v>
      </c>
      <c r="D38" s="14"/>
      <c r="F38" s="24">
        <f>F37-2</f>
        <v>98</v>
      </c>
      <c r="G38" s="60"/>
      <c r="H38" s="60"/>
      <c r="I38" s="60"/>
    </row>
    <row r="39" spans="1:11" s="30" customFormat="1">
      <c r="A39" s="60"/>
      <c r="B39" s="14"/>
      <c r="C39" s="17"/>
      <c r="D39" s="14"/>
      <c r="E39" s="15"/>
      <c r="F39" s="60"/>
      <c r="G39" s="60"/>
      <c r="H39" s="60"/>
      <c r="I39" s="60"/>
    </row>
    <row r="40" spans="1:11" s="60" customFormat="1" ht="16" thickBot="1">
      <c r="A40" s="58" t="s">
        <v>98</v>
      </c>
      <c r="B40" s="48" t="s">
        <v>94</v>
      </c>
      <c r="C40" s="59"/>
      <c r="E40" s="61" t="s">
        <v>95</v>
      </c>
    </row>
    <row r="41" spans="1:11" s="30" customFormat="1" ht="15" thickBot="1">
      <c r="A41" s="575" t="s">
        <v>75</v>
      </c>
      <c r="B41" s="577" t="s">
        <v>1</v>
      </c>
      <c r="C41" s="577" t="s">
        <v>72</v>
      </c>
      <c r="D41" s="27" t="s">
        <v>76</v>
      </c>
      <c r="E41" s="27" t="s">
        <v>78</v>
      </c>
      <c r="F41" s="577" t="s">
        <v>4</v>
      </c>
      <c r="G41" s="579" t="s">
        <v>64</v>
      </c>
      <c r="H41" s="580"/>
    </row>
    <row r="42" spans="1:11" s="30" customFormat="1" ht="15" thickBot="1">
      <c r="A42" s="576"/>
      <c r="B42" s="578"/>
      <c r="C42" s="578"/>
      <c r="D42" s="28" t="s">
        <v>77</v>
      </c>
      <c r="E42" s="28" t="s">
        <v>91</v>
      </c>
      <c r="F42" s="578"/>
      <c r="G42" s="62" t="s">
        <v>73</v>
      </c>
      <c r="H42" s="62" t="s">
        <v>74</v>
      </c>
    </row>
    <row r="43" spans="1:11" ht="16.5" thickTop="1">
      <c r="A43" s="63">
        <v>1</v>
      </c>
      <c r="B43" s="86" t="str">
        <f>E16</f>
        <v>Raw Material (Shrimp H/O &gt; H/L &gt; SPTO before soak)</v>
      </c>
      <c r="C43" s="64" t="s">
        <v>92</v>
      </c>
      <c r="D43" s="82">
        <f>100*E43/$E$45</f>
        <v>43.478260869565219</v>
      </c>
      <c r="E43" s="67">
        <v>1</v>
      </c>
      <c r="F43" s="391">
        <v>100</v>
      </c>
      <c r="G43" s="67">
        <f>H23</f>
        <v>336.47613852899713</v>
      </c>
      <c r="H43" s="68">
        <f>D43/D45/F43%*G43</f>
        <v>146.29397327347701</v>
      </c>
      <c r="K43" s="29"/>
    </row>
    <row r="44" spans="1:11" ht="16.5" thickBot="1">
      <c r="A44" s="69">
        <v>2</v>
      </c>
      <c r="B44" s="22" t="str">
        <f>E28</f>
        <v>Soaking Solution (Phosphate Solution)</v>
      </c>
      <c r="C44" s="64" t="s">
        <v>92</v>
      </c>
      <c r="D44" s="396">
        <f>100*E44/E45</f>
        <v>56.521739130434788</v>
      </c>
      <c r="E44" s="394">
        <v>1.3</v>
      </c>
      <c r="F44" s="392">
        <v>100</v>
      </c>
      <c r="G44" s="394">
        <f>H35</f>
        <v>2.9423469387755099</v>
      </c>
      <c r="H44" s="393">
        <f>D44/D45/F44%*G44</f>
        <v>1.6630656610470276</v>
      </c>
      <c r="K44" s="29"/>
    </row>
    <row r="45" spans="1:11" s="30" customFormat="1" ht="15" thickTop="1">
      <c r="A45" s="60"/>
      <c r="B45" s="70"/>
      <c r="C45" s="581" t="s">
        <v>79</v>
      </c>
      <c r="D45" s="583">
        <f>SUM(D43:D44)</f>
        <v>100</v>
      </c>
      <c r="E45" s="585">
        <f>SUM(E43:E44)</f>
        <v>2.2999999999999998</v>
      </c>
      <c r="F45" s="587"/>
      <c r="G45" s="78" t="s">
        <v>273</v>
      </c>
      <c r="H45" s="395">
        <f>SUM(H43:H44)</f>
        <v>147.95703893452404</v>
      </c>
    </row>
    <row r="46" spans="1:11" s="30" customFormat="1">
      <c r="A46" s="60"/>
      <c r="B46" s="80"/>
      <c r="C46" s="582"/>
      <c r="D46" s="584"/>
      <c r="E46" s="586"/>
      <c r="F46" s="588"/>
      <c r="G46" s="106" t="s">
        <v>100</v>
      </c>
      <c r="H46" s="108">
        <f>D45*H45/(D43)</f>
        <v>340.30118954940531</v>
      </c>
    </row>
    <row r="47" spans="1:11" s="30" customFormat="1" ht="15" thickBot="1">
      <c r="A47" s="60"/>
      <c r="B47" s="16" t="s">
        <v>88</v>
      </c>
      <c r="C47" s="21" t="s">
        <v>87</v>
      </c>
      <c r="D47" s="568"/>
      <c r="E47" s="569"/>
      <c r="F47" s="77"/>
      <c r="G47" s="78"/>
      <c r="H47" s="107">
        <f>H46/F50*100</f>
        <v>309.36471777218662</v>
      </c>
    </row>
    <row r="48" spans="1:11" s="30" customFormat="1" ht="15" thickTop="1">
      <c r="A48" s="60"/>
      <c r="F48" s="60"/>
      <c r="G48" s="60"/>
      <c r="H48" s="60"/>
      <c r="I48" s="60"/>
    </row>
    <row r="49" spans="1:11" s="30" customFormat="1">
      <c r="A49" s="60"/>
      <c r="B49" s="13" t="s">
        <v>81</v>
      </c>
      <c r="C49" s="17" t="s">
        <v>89</v>
      </c>
      <c r="D49" s="14"/>
      <c r="F49" s="23">
        <v>112</v>
      </c>
      <c r="G49" s="60"/>
      <c r="H49" s="60"/>
      <c r="I49" s="60"/>
    </row>
    <row r="50" spans="1:11" s="30" customFormat="1">
      <c r="A50" s="60"/>
      <c r="B50" s="14"/>
      <c r="C50" s="17" t="s">
        <v>90</v>
      </c>
      <c r="D50" s="14"/>
      <c r="F50" s="24">
        <f>F49-2</f>
        <v>110</v>
      </c>
      <c r="G50" s="60"/>
      <c r="H50" s="60"/>
      <c r="I50" s="60"/>
    </row>
    <row r="51" spans="1:11" s="30" customFormat="1">
      <c r="A51" s="60"/>
      <c r="B51" s="14"/>
      <c r="C51" s="17"/>
      <c r="D51" s="14"/>
      <c r="F51" s="24"/>
      <c r="G51" s="60"/>
      <c r="H51" s="60"/>
      <c r="I51" s="60"/>
    </row>
    <row r="52" spans="1:11" s="51" customFormat="1" ht="22.5" customHeight="1">
      <c r="A52" s="136" t="s">
        <v>136</v>
      </c>
      <c r="B52" s="137"/>
      <c r="C52" s="138"/>
      <c r="D52" s="139"/>
      <c r="E52" s="11"/>
      <c r="F52" s="11"/>
      <c r="G52" s="30"/>
      <c r="H52" s="30"/>
      <c r="I52" s="30"/>
    </row>
    <row r="53" spans="1:11" s="30" customFormat="1" ht="16" thickBot="1">
      <c r="A53" s="58" t="s">
        <v>119</v>
      </c>
      <c r="B53" s="48" t="s">
        <v>94</v>
      </c>
      <c r="C53" s="59"/>
      <c r="D53" s="60"/>
      <c r="E53" s="61" t="s">
        <v>118</v>
      </c>
      <c r="F53" s="24"/>
      <c r="G53" s="60"/>
      <c r="H53" s="60"/>
      <c r="I53" s="60"/>
    </row>
    <row r="54" spans="1:11" s="30" customFormat="1" ht="15" thickBot="1">
      <c r="A54" s="589" t="s">
        <v>75</v>
      </c>
      <c r="B54" s="591" t="s">
        <v>1</v>
      </c>
      <c r="C54" s="591" t="s">
        <v>72</v>
      </c>
      <c r="D54" s="140" t="s">
        <v>76</v>
      </c>
      <c r="E54" s="140" t="s">
        <v>78</v>
      </c>
      <c r="F54" s="593" t="s">
        <v>4</v>
      </c>
      <c r="G54" s="579" t="s">
        <v>64</v>
      </c>
      <c r="H54" s="580"/>
    </row>
    <row r="55" spans="1:11" s="30" customFormat="1" ht="15" thickBot="1">
      <c r="A55" s="590"/>
      <c r="B55" s="592"/>
      <c r="C55" s="592"/>
      <c r="D55" s="141" t="s">
        <v>77</v>
      </c>
      <c r="E55" s="141" t="s">
        <v>91</v>
      </c>
      <c r="F55" s="594"/>
      <c r="G55" s="62" t="s">
        <v>73</v>
      </c>
      <c r="H55" s="62" t="s">
        <v>74</v>
      </c>
    </row>
    <row r="56" spans="1:11" ht="16.5" thickTop="1">
      <c r="A56" s="142">
        <v>1</v>
      </c>
      <c r="B56" s="162" t="s">
        <v>142</v>
      </c>
      <c r="C56" s="143">
        <v>0</v>
      </c>
      <c r="D56" s="82">
        <f>100*E56/E58</f>
        <v>20</v>
      </c>
      <c r="E56" s="67">
        <v>1</v>
      </c>
      <c r="F56" s="391">
        <v>100</v>
      </c>
      <c r="G56" s="67">
        <v>53</v>
      </c>
      <c r="H56" s="68">
        <f>D56/D58/F56%*G56</f>
        <v>10.600000000000001</v>
      </c>
      <c r="K56" s="29"/>
    </row>
    <row r="57" spans="1:11" ht="16.5" thickBot="1">
      <c r="A57" s="69">
        <v>2</v>
      </c>
      <c r="B57" s="397" t="s">
        <v>93</v>
      </c>
      <c r="C57" s="398" t="s">
        <v>92</v>
      </c>
      <c r="D57" s="396">
        <f>100*E57/E58</f>
        <v>80</v>
      </c>
      <c r="E57" s="394">
        <v>4</v>
      </c>
      <c r="F57" s="392">
        <v>100</v>
      </c>
      <c r="G57" s="394">
        <v>0.55000000000000004</v>
      </c>
      <c r="H57" s="393">
        <f>D57/D58/F57%*G57</f>
        <v>0.44000000000000006</v>
      </c>
      <c r="K57" s="29"/>
    </row>
    <row r="58" spans="1:11" s="30" customFormat="1" ht="15" thickTop="1">
      <c r="A58" s="60"/>
      <c r="B58" s="145"/>
      <c r="C58" s="146" t="s">
        <v>79</v>
      </c>
      <c r="D58" s="84">
        <f>SUM(D56:D57)</f>
        <v>100</v>
      </c>
      <c r="E58" s="74">
        <f>SUM(E56:E57)</f>
        <v>5</v>
      </c>
      <c r="F58" s="74"/>
      <c r="G58" s="75"/>
      <c r="H58" s="76">
        <f>SUM(H56:H57)</f>
        <v>11.040000000000001</v>
      </c>
    </row>
    <row r="59" spans="1:11" s="30" customFormat="1" ht="15" thickBot="1">
      <c r="A59" s="60"/>
      <c r="B59" s="16" t="s">
        <v>88</v>
      </c>
      <c r="C59" s="21" t="s">
        <v>87</v>
      </c>
      <c r="D59" s="568"/>
      <c r="E59" s="569"/>
      <c r="F59" s="77"/>
      <c r="G59" s="78"/>
      <c r="H59" s="79">
        <f>H58/F62*100</f>
        <v>11.26530612244898</v>
      </c>
    </row>
    <row r="60" spans="1:11" s="30" customFormat="1" ht="15" thickTop="1">
      <c r="A60" s="60"/>
      <c r="F60" s="60"/>
      <c r="G60" s="60"/>
      <c r="H60" s="60"/>
      <c r="I60" s="60"/>
    </row>
    <row r="61" spans="1:11" s="30" customFormat="1">
      <c r="A61" s="60"/>
      <c r="B61" s="13" t="s">
        <v>81</v>
      </c>
      <c r="C61" s="17" t="s">
        <v>89</v>
      </c>
      <c r="D61" s="14"/>
      <c r="F61" s="23">
        <v>100</v>
      </c>
      <c r="G61" s="60"/>
      <c r="H61" s="60"/>
      <c r="I61" s="60"/>
    </row>
    <row r="62" spans="1:11" s="30" customFormat="1">
      <c r="A62" s="60"/>
      <c r="B62" s="14"/>
      <c r="C62" s="17" t="s">
        <v>90</v>
      </c>
      <c r="D62" s="14"/>
      <c r="F62" s="24">
        <f>F61-2</f>
        <v>98</v>
      </c>
      <c r="G62" s="60"/>
      <c r="H62" s="60"/>
      <c r="I62" s="60"/>
    </row>
    <row r="63" spans="1:11" s="30" customFormat="1">
      <c r="A63" s="60"/>
      <c r="B63" s="14"/>
      <c r="C63" s="17"/>
      <c r="D63" s="14"/>
      <c r="F63" s="24"/>
      <c r="G63" s="60"/>
      <c r="H63" s="60"/>
      <c r="I63" s="60"/>
    </row>
    <row r="64" spans="1:11" s="51" customFormat="1" ht="22.5" customHeight="1">
      <c r="A64" s="158" t="s">
        <v>139</v>
      </c>
      <c r="B64" s="159"/>
      <c r="C64" s="160"/>
      <c r="D64" s="161"/>
      <c r="E64" s="11"/>
      <c r="F64" s="11"/>
      <c r="G64" s="30"/>
      <c r="H64" s="30"/>
      <c r="I64" s="30"/>
    </row>
    <row r="65" spans="1:12" s="30" customFormat="1" ht="16" thickBot="1">
      <c r="A65" s="58" t="s">
        <v>138</v>
      </c>
      <c r="B65" s="48" t="s">
        <v>94</v>
      </c>
      <c r="C65" s="59"/>
      <c r="D65" s="60"/>
      <c r="E65" s="61" t="s">
        <v>140</v>
      </c>
      <c r="F65" s="24"/>
      <c r="G65" s="60"/>
      <c r="H65" s="60"/>
      <c r="I65" s="60"/>
      <c r="K65" s="30" t="s">
        <v>150</v>
      </c>
      <c r="L65" s="30" t="s">
        <v>151</v>
      </c>
    </row>
    <row r="66" spans="1:12" s="30" customFormat="1" ht="15" thickBot="1">
      <c r="A66" s="595" t="s">
        <v>75</v>
      </c>
      <c r="B66" s="597" t="s">
        <v>1</v>
      </c>
      <c r="C66" s="597" t="s">
        <v>72</v>
      </c>
      <c r="D66" s="164" t="s">
        <v>76</v>
      </c>
      <c r="E66" s="164" t="s">
        <v>78</v>
      </c>
      <c r="F66" s="599" t="s">
        <v>4</v>
      </c>
      <c r="G66" s="579" t="s">
        <v>64</v>
      </c>
      <c r="H66" s="580"/>
      <c r="K66" s="30" t="s">
        <v>146</v>
      </c>
      <c r="L66" s="30">
        <v>65</v>
      </c>
    </row>
    <row r="67" spans="1:12" s="30" customFormat="1" ht="15" thickBot="1">
      <c r="A67" s="596"/>
      <c r="B67" s="598"/>
      <c r="C67" s="598"/>
      <c r="D67" s="165" t="s">
        <v>77</v>
      </c>
      <c r="E67" s="165" t="s">
        <v>91</v>
      </c>
      <c r="F67" s="600"/>
      <c r="G67" s="62" t="s">
        <v>73</v>
      </c>
      <c r="H67" s="62" t="s">
        <v>74</v>
      </c>
      <c r="K67" s="30" t="s">
        <v>147</v>
      </c>
      <c r="L67" s="30">
        <v>59.5</v>
      </c>
    </row>
    <row r="68" spans="1:12" ht="17" thickTop="1" thickBot="1">
      <c r="A68" s="142">
        <v>1</v>
      </c>
      <c r="B68" s="399" t="s">
        <v>144</v>
      </c>
      <c r="C68" s="400" t="s">
        <v>145</v>
      </c>
      <c r="D68" s="401">
        <f>100*E68/E69</f>
        <v>100</v>
      </c>
      <c r="E68" s="402">
        <v>100</v>
      </c>
      <c r="F68" s="403">
        <v>90</v>
      </c>
      <c r="G68" s="402">
        <v>65</v>
      </c>
      <c r="H68" s="404">
        <f>D68/D69/F68%*G68</f>
        <v>72.222222222222229</v>
      </c>
      <c r="K68" s="29" t="s">
        <v>148</v>
      </c>
      <c r="L68" s="29">
        <v>54.5</v>
      </c>
    </row>
    <row r="69" spans="1:12" s="30" customFormat="1" ht="15" thickTop="1">
      <c r="A69" s="60"/>
      <c r="B69" s="145"/>
      <c r="C69" s="146" t="s">
        <v>79</v>
      </c>
      <c r="D69" s="84">
        <f>SUM(D68:D68)</f>
        <v>100</v>
      </c>
      <c r="E69" s="74">
        <f>SUM(E68:E68)</f>
        <v>100</v>
      </c>
      <c r="F69" s="74"/>
      <c r="G69" s="75"/>
      <c r="H69" s="76">
        <f>SUM(H68:H68)</f>
        <v>72.222222222222229</v>
      </c>
      <c r="K69" s="30" t="s">
        <v>149</v>
      </c>
      <c r="L69" s="30">
        <v>49.5</v>
      </c>
    </row>
    <row r="70" spans="1:12" s="30" customFormat="1" ht="15" thickBot="1">
      <c r="A70" s="60"/>
      <c r="B70" s="16" t="s">
        <v>88</v>
      </c>
      <c r="C70" s="21" t="s">
        <v>87</v>
      </c>
      <c r="D70" s="568"/>
      <c r="E70" s="569"/>
      <c r="F70" s="77"/>
      <c r="G70" s="78"/>
      <c r="H70" s="79">
        <f>H69/F73*100</f>
        <v>73.696145124716566</v>
      </c>
    </row>
    <row r="71" spans="1:12" s="30" customFormat="1" ht="15" thickTop="1">
      <c r="A71" s="60"/>
      <c r="F71" s="60"/>
      <c r="G71" s="60"/>
      <c r="H71" s="60"/>
      <c r="I71" s="60"/>
    </row>
    <row r="72" spans="1:12" s="30" customFormat="1">
      <c r="A72" s="60"/>
      <c r="B72" s="13" t="s">
        <v>81</v>
      </c>
      <c r="C72" s="17" t="s">
        <v>89</v>
      </c>
      <c r="D72" s="14"/>
      <c r="F72" s="23">
        <v>100</v>
      </c>
      <c r="G72" s="60"/>
      <c r="H72" s="60"/>
      <c r="I72" s="60"/>
    </row>
    <row r="73" spans="1:12" s="30" customFormat="1">
      <c r="A73" s="60"/>
      <c r="B73" s="14"/>
      <c r="C73" s="17" t="s">
        <v>90</v>
      </c>
      <c r="D73" s="14"/>
      <c r="F73" s="24">
        <f>F72-2</f>
        <v>98</v>
      </c>
      <c r="G73" s="60"/>
      <c r="H73" s="60"/>
      <c r="I73" s="60"/>
    </row>
    <row r="74" spans="1:12" s="30" customFormat="1">
      <c r="A74" s="60"/>
      <c r="B74" s="14"/>
      <c r="C74" s="17"/>
      <c r="D74" s="14"/>
      <c r="F74" s="24"/>
      <c r="G74" s="60"/>
      <c r="H74" s="60"/>
      <c r="I74" s="60"/>
    </row>
    <row r="75" spans="1:12" s="51" customFormat="1" ht="22.5" customHeight="1">
      <c r="A75" s="451" t="s">
        <v>315</v>
      </c>
      <c r="B75" s="452"/>
      <c r="C75" s="453"/>
      <c r="D75" s="454"/>
      <c r="E75" s="455"/>
      <c r="F75" s="455"/>
      <c r="G75" s="91"/>
      <c r="H75" s="91"/>
      <c r="I75" s="91"/>
    </row>
    <row r="76" spans="1:12" s="60" customFormat="1" ht="16" thickBot="1">
      <c r="A76" s="58" t="s">
        <v>314</v>
      </c>
      <c r="B76" s="48" t="s">
        <v>94</v>
      </c>
      <c r="C76" s="59"/>
      <c r="E76" s="61" t="s">
        <v>320</v>
      </c>
    </row>
    <row r="77" spans="1:12" s="30" customFormat="1" ht="15" thickBot="1">
      <c r="A77" s="601" t="s">
        <v>75</v>
      </c>
      <c r="B77" s="603" t="s">
        <v>1</v>
      </c>
      <c r="C77" s="603" t="s">
        <v>72</v>
      </c>
      <c r="D77" s="456" t="s">
        <v>76</v>
      </c>
      <c r="E77" s="456" t="s">
        <v>78</v>
      </c>
      <c r="F77" s="603" t="s">
        <v>4</v>
      </c>
      <c r="G77" s="579" t="s">
        <v>64</v>
      </c>
      <c r="H77" s="580"/>
    </row>
    <row r="78" spans="1:12" s="30" customFormat="1" ht="15" thickBot="1">
      <c r="A78" s="602"/>
      <c r="B78" s="604"/>
      <c r="C78" s="604"/>
      <c r="D78" s="457" t="s">
        <v>77</v>
      </c>
      <c r="E78" s="457" t="s">
        <v>91</v>
      </c>
      <c r="F78" s="604"/>
      <c r="G78" s="62" t="s">
        <v>73</v>
      </c>
      <c r="H78" s="62" t="s">
        <v>74</v>
      </c>
    </row>
    <row r="79" spans="1:12" ht="15" thickTop="1">
      <c r="A79" s="153" t="s">
        <v>98</v>
      </c>
      <c r="B79" s="152" t="str">
        <f>E40</f>
        <v>Shrimp soaking</v>
      </c>
      <c r="C79" s="64"/>
      <c r="D79" s="82">
        <f>100*E79/E83</f>
        <v>48</v>
      </c>
      <c r="E79" s="67">
        <v>12</v>
      </c>
      <c r="F79" s="391">
        <v>100</v>
      </c>
      <c r="G79" s="67">
        <f>H47</f>
        <v>309.36471777218662</v>
      </c>
      <c r="H79" s="68">
        <f>D79/D83/F79%*G79</f>
        <v>148.49506453064959</v>
      </c>
      <c r="K79" s="29"/>
    </row>
    <row r="80" spans="1:12" ht="16">
      <c r="A80" s="58" t="s">
        <v>137</v>
      </c>
      <c r="B80" s="162" t="s">
        <v>143</v>
      </c>
      <c r="C80" s="64"/>
      <c r="D80" s="82">
        <f>100*E80/E83</f>
        <v>4</v>
      </c>
      <c r="E80" s="67">
        <v>1</v>
      </c>
      <c r="F80" s="66">
        <v>98</v>
      </c>
      <c r="G80" s="67">
        <v>51</v>
      </c>
      <c r="H80" s="68">
        <f>D80/D83/F80%*G80</f>
        <v>2.0816326530612246</v>
      </c>
      <c r="K80" s="29"/>
    </row>
    <row r="81" spans="1:13">
      <c r="A81" s="144" t="s">
        <v>119</v>
      </c>
      <c r="B81" s="151" t="str">
        <f>E53</f>
        <v>Prepared Batter</v>
      </c>
      <c r="C81" s="64"/>
      <c r="D81" s="82">
        <f>100*E81/E83</f>
        <v>20</v>
      </c>
      <c r="E81" s="67">
        <v>5</v>
      </c>
      <c r="F81" s="66">
        <v>90</v>
      </c>
      <c r="G81" s="83">
        <f>H59</f>
        <v>11.26530612244898</v>
      </c>
      <c r="H81" s="68">
        <f>D81/D83/F81%*G81</f>
        <v>2.5034013605442178</v>
      </c>
      <c r="K81" s="29"/>
    </row>
    <row r="82" spans="1:13" ht="15" thickBot="1">
      <c r="A82" s="144" t="s">
        <v>138</v>
      </c>
      <c r="B82" s="151" t="str">
        <f>E65</f>
        <v>Prepared Spring roll flake</v>
      </c>
      <c r="C82" s="64"/>
      <c r="D82" s="396">
        <f>100*E82/E83</f>
        <v>28</v>
      </c>
      <c r="E82" s="394">
        <v>7</v>
      </c>
      <c r="F82" s="392">
        <v>95</v>
      </c>
      <c r="G82" s="394">
        <f>H70</f>
        <v>73.696145124716566</v>
      </c>
      <c r="H82" s="393">
        <f>D82/D83/F82%*G82</f>
        <v>21.720969089390149</v>
      </c>
      <c r="K82" s="29"/>
    </row>
    <row r="83" spans="1:13" s="30" customFormat="1" ht="15" thickTop="1">
      <c r="A83" s="60"/>
      <c r="B83" s="70"/>
      <c r="C83" s="71" t="s">
        <v>79</v>
      </c>
      <c r="D83" s="84">
        <f>SUM(D79:D82)</f>
        <v>100</v>
      </c>
      <c r="E83" s="74">
        <f>SUM(E79:E82)</f>
        <v>25</v>
      </c>
      <c r="F83" s="74"/>
      <c r="G83" s="75"/>
      <c r="H83" s="76">
        <f>SUM(H79:H82)</f>
        <v>174.80106763364518</v>
      </c>
    </row>
    <row r="84" spans="1:13" s="30" customFormat="1" ht="15" thickBot="1">
      <c r="A84" s="60"/>
      <c r="B84" s="16" t="s">
        <v>88</v>
      </c>
      <c r="C84" s="21" t="s">
        <v>87</v>
      </c>
      <c r="D84" s="568"/>
      <c r="E84" s="569"/>
      <c r="F84" s="77"/>
      <c r="G84" s="78"/>
      <c r="H84" s="79">
        <f>H83/F87*100</f>
        <v>180.20728622025274</v>
      </c>
    </row>
    <row r="85" spans="1:13" s="30" customFormat="1" ht="15" thickTop="1">
      <c r="A85" s="60"/>
      <c r="F85" s="60"/>
      <c r="G85" s="60"/>
      <c r="H85" s="60"/>
      <c r="I85" s="60"/>
    </row>
    <row r="86" spans="1:13" s="30" customFormat="1">
      <c r="A86" s="60"/>
      <c r="B86" s="13" t="s">
        <v>81</v>
      </c>
      <c r="C86" s="17" t="s">
        <v>89</v>
      </c>
      <c r="D86" s="14"/>
      <c r="F86" s="23">
        <v>99</v>
      </c>
      <c r="G86" s="60"/>
      <c r="H86" s="60"/>
      <c r="I86" s="60"/>
    </row>
    <row r="87" spans="1:13" s="30" customFormat="1">
      <c r="A87" s="60"/>
      <c r="B87" s="14"/>
      <c r="C87" s="17" t="s">
        <v>90</v>
      </c>
      <c r="D87" s="14"/>
      <c r="F87" s="24">
        <f>F86-2</f>
        <v>97</v>
      </c>
      <c r="G87" s="60"/>
      <c r="H87" s="60"/>
      <c r="I87" s="60"/>
    </row>
    <row r="88" spans="1:13">
      <c r="B88" s="48"/>
      <c r="C88" s="87"/>
      <c r="D88" s="87"/>
      <c r="E88" s="88"/>
      <c r="F88" s="88"/>
      <c r="H88" s="29"/>
      <c r="I88" s="30"/>
      <c r="J88" s="91"/>
      <c r="K88" s="29"/>
    </row>
    <row r="89" spans="1:13" s="51" customFormat="1" ht="22.5" customHeight="1">
      <c r="A89" s="136" t="s">
        <v>318</v>
      </c>
      <c r="B89" s="137"/>
      <c r="C89" s="138"/>
      <c r="D89" s="139"/>
      <c r="E89" s="10"/>
      <c r="F89" s="11"/>
      <c r="G89" s="9"/>
      <c r="H89" s="8"/>
      <c r="I89" s="10"/>
      <c r="J89" s="91"/>
      <c r="K89" s="91"/>
      <c r="L89" s="91"/>
      <c r="M89" s="91"/>
    </row>
    <row r="90" spans="1:13" s="91" customFormat="1" ht="16" thickBot="1">
      <c r="A90" s="58" t="s">
        <v>319</v>
      </c>
      <c r="B90" s="48" t="s">
        <v>94</v>
      </c>
      <c r="C90" s="163"/>
      <c r="D90" s="95"/>
      <c r="E90" s="61" t="s">
        <v>321</v>
      </c>
    </row>
    <row r="91" spans="1:13" s="91" customFormat="1" ht="15" thickBot="1">
      <c r="A91" s="570" t="s">
        <v>75</v>
      </c>
      <c r="B91" s="572" t="s">
        <v>1</v>
      </c>
      <c r="C91" s="572" t="s">
        <v>72</v>
      </c>
      <c r="D91" s="408" t="s">
        <v>76</v>
      </c>
      <c r="E91" s="408" t="s">
        <v>78</v>
      </c>
      <c r="F91" s="572" t="s">
        <v>4</v>
      </c>
      <c r="G91" s="579" t="s">
        <v>64</v>
      </c>
      <c r="H91" s="580"/>
    </row>
    <row r="92" spans="1:13" s="91" customFormat="1" ht="15" thickBot="1">
      <c r="A92" s="571"/>
      <c r="B92" s="573"/>
      <c r="C92" s="573"/>
      <c r="D92" s="409" t="s">
        <v>77</v>
      </c>
      <c r="E92" s="409" t="s">
        <v>91</v>
      </c>
      <c r="F92" s="573"/>
      <c r="G92" s="62" t="s">
        <v>73</v>
      </c>
      <c r="H92" s="62" t="s">
        <v>74</v>
      </c>
    </row>
    <row r="93" spans="1:13" s="91" customFormat="1" ht="15" thickTop="1">
      <c r="A93" s="144" t="s">
        <v>314</v>
      </c>
      <c r="B93" s="459" t="str">
        <f>E76</f>
        <v>Raw Breaded Spring Roll Crusted Shrimp</v>
      </c>
      <c r="C93" s="64"/>
      <c r="D93" s="82"/>
      <c r="E93" s="67"/>
      <c r="F93" s="391">
        <v>100</v>
      </c>
      <c r="G93" s="67">
        <f>H84</f>
        <v>180.20728622025274</v>
      </c>
      <c r="H93" s="68">
        <f>G93</f>
        <v>180.20728622025274</v>
      </c>
    </row>
    <row r="94" spans="1:13" s="91" customFormat="1" ht="16.5" thickBot="1">
      <c r="A94" s="69">
        <v>2</v>
      </c>
      <c r="B94" s="458" t="s">
        <v>316</v>
      </c>
      <c r="C94" s="460">
        <v>4200047</v>
      </c>
      <c r="D94" s="396"/>
      <c r="E94" s="394"/>
      <c r="F94" s="392">
        <v>50</v>
      </c>
      <c r="G94" s="394">
        <v>28</v>
      </c>
      <c r="H94" s="393">
        <f>G94*F94%</f>
        <v>14</v>
      </c>
    </row>
    <row r="95" spans="1:13" s="91" customFormat="1" ht="15" thickTop="1">
      <c r="A95" s="60"/>
      <c r="B95" s="145"/>
      <c r="C95" s="146" t="s">
        <v>79</v>
      </c>
      <c r="D95" s="84">
        <f>SUM(D94:D94)</f>
        <v>0</v>
      </c>
      <c r="E95" s="74">
        <f>SUM(E94:E94)</f>
        <v>0</v>
      </c>
      <c r="F95" s="74"/>
      <c r="G95" s="75"/>
      <c r="H95" s="76">
        <f>SUM(H93:H94)</f>
        <v>194.20728622025274</v>
      </c>
    </row>
    <row r="96" spans="1:13" s="91" customFormat="1" ht="15" thickBot="1">
      <c r="A96" s="60"/>
      <c r="B96" s="16" t="s">
        <v>88</v>
      </c>
      <c r="C96" s="21" t="s">
        <v>87</v>
      </c>
      <c r="D96" s="568"/>
      <c r="E96" s="569"/>
      <c r="F96" s="77"/>
      <c r="G96" s="78"/>
      <c r="H96" s="79">
        <f>H95/F99*100</f>
        <v>220.69009797755993</v>
      </c>
    </row>
    <row r="97" spans="1:13" s="91" customFormat="1" ht="15" thickTop="1">
      <c r="A97" s="60"/>
      <c r="F97" s="60"/>
      <c r="G97" s="60"/>
      <c r="H97" s="60"/>
      <c r="I97" s="60"/>
      <c r="J97" s="60"/>
      <c r="K97" s="60"/>
      <c r="L97" s="60"/>
      <c r="M97" s="60"/>
    </row>
    <row r="98" spans="1:13" s="91" customFormat="1">
      <c r="A98" s="60"/>
      <c r="B98" s="13" t="s">
        <v>81</v>
      </c>
      <c r="C98" s="17" t="s">
        <v>89</v>
      </c>
      <c r="D98" s="14"/>
      <c r="F98" s="23">
        <v>90</v>
      </c>
      <c r="G98" s="60" t="s">
        <v>317</v>
      </c>
      <c r="H98" s="60"/>
      <c r="I98" s="60"/>
      <c r="J98" s="60"/>
      <c r="L98" s="60"/>
      <c r="M98" s="60"/>
    </row>
    <row r="99" spans="1:13" s="91" customFormat="1">
      <c r="A99" s="60"/>
      <c r="B99" s="14"/>
      <c r="C99" s="17" t="s">
        <v>90</v>
      </c>
      <c r="D99" s="14"/>
      <c r="F99" s="24">
        <f>F98-2</f>
        <v>88</v>
      </c>
      <c r="G99" s="461"/>
      <c r="H99" s="60"/>
      <c r="I99" s="60"/>
      <c r="J99" s="60"/>
      <c r="K99" s="60"/>
      <c r="L99" s="60"/>
      <c r="M99" s="60"/>
    </row>
    <row r="100" spans="1:13" s="91" customFormat="1">
      <c r="A100" s="60"/>
      <c r="B100" s="14"/>
      <c r="C100" s="17"/>
      <c r="D100" s="14"/>
      <c r="F100" s="24"/>
      <c r="G100" s="461"/>
      <c r="H100" s="60"/>
      <c r="I100" s="60"/>
      <c r="J100" s="60"/>
      <c r="K100" s="60"/>
      <c r="L100" s="60"/>
      <c r="M100" s="60"/>
    </row>
    <row r="101" spans="1:13" s="417" customFormat="1" ht="17" customHeight="1">
      <c r="A101" s="414" t="s">
        <v>7</v>
      </c>
      <c r="B101" s="415"/>
      <c r="C101" s="415"/>
      <c r="D101" s="87"/>
      <c r="E101" s="91"/>
      <c r="F101" s="91"/>
      <c r="G101" s="91"/>
      <c r="H101" s="91"/>
      <c r="I101" s="91"/>
      <c r="J101" s="91"/>
      <c r="K101" s="91"/>
      <c r="L101" s="416"/>
      <c r="M101" s="416"/>
    </row>
    <row r="102" spans="1:13" s="416" customFormat="1" ht="17" customHeight="1">
      <c r="A102" s="58"/>
      <c r="B102" s="80" t="s">
        <v>94</v>
      </c>
      <c r="E102" s="418"/>
      <c r="K102" s="419"/>
    </row>
    <row r="103" spans="1:13" s="416" customFormat="1" ht="17" customHeight="1">
      <c r="A103" s="575" t="s">
        <v>75</v>
      </c>
      <c r="B103" s="420" t="s">
        <v>1</v>
      </c>
      <c r="C103" s="421" t="s">
        <v>72</v>
      </c>
      <c r="D103" s="422" t="s">
        <v>76</v>
      </c>
      <c r="E103" s="422" t="s">
        <v>78</v>
      </c>
      <c r="F103" s="628" t="s">
        <v>4</v>
      </c>
      <c r="G103" s="630" t="s">
        <v>64</v>
      </c>
      <c r="H103" s="631"/>
      <c r="I103" s="80"/>
    </row>
    <row r="104" spans="1:13" s="416" customFormat="1" ht="17" customHeight="1" thickBot="1">
      <c r="A104" s="627"/>
      <c r="B104" s="423"/>
      <c r="C104" s="422"/>
      <c r="D104" s="424" t="s">
        <v>77</v>
      </c>
      <c r="E104" s="424" t="s">
        <v>91</v>
      </c>
      <c r="F104" s="629"/>
      <c r="G104" s="425" t="s">
        <v>73</v>
      </c>
      <c r="H104" s="425" t="s">
        <v>74</v>
      </c>
      <c r="I104" s="80"/>
    </row>
    <row r="105" spans="1:13" s="416" customFormat="1" ht="17" customHeight="1" thickTop="1" thickBot="1">
      <c r="A105" s="426" t="s">
        <v>319</v>
      </c>
      <c r="B105" s="445" t="str">
        <f>E76</f>
        <v>Raw Breaded Spring Roll Crusted Shrimp</v>
      </c>
      <c r="C105" s="427" t="s">
        <v>92</v>
      </c>
      <c r="D105" s="428"/>
      <c r="E105" s="429"/>
      <c r="F105" s="430">
        <v>100</v>
      </c>
      <c r="G105" s="431">
        <f>H96</f>
        <v>220.69009797755993</v>
      </c>
      <c r="H105" s="432">
        <f>G105</f>
        <v>220.69009797755993</v>
      </c>
      <c r="I105" s="80"/>
    </row>
    <row r="106" spans="1:13" s="416" customFormat="1" ht="17" customHeight="1" thickTop="1">
      <c r="A106" s="80"/>
      <c r="B106" s="80"/>
      <c r="C106" s="433" t="s">
        <v>79</v>
      </c>
      <c r="D106" s="434">
        <f>SUM(D105:D105)</f>
        <v>0</v>
      </c>
      <c r="E106" s="435">
        <f>SUM(E105:E105)</f>
        <v>0</v>
      </c>
      <c r="F106" s="436"/>
      <c r="G106" s="632"/>
      <c r="H106" s="432">
        <f>SUM(H105:H105)</f>
        <v>220.69009797755993</v>
      </c>
      <c r="I106" s="88"/>
    </row>
    <row r="107" spans="1:13" s="416" customFormat="1" ht="17" customHeight="1" thickBot="1">
      <c r="A107" s="80"/>
      <c r="B107" s="437" t="s">
        <v>306</v>
      </c>
      <c r="C107" s="21" t="s">
        <v>87</v>
      </c>
      <c r="D107" s="21"/>
      <c r="E107" s="438"/>
      <c r="F107" s="439"/>
      <c r="G107" s="633"/>
      <c r="H107" s="440">
        <f>H106/F110*100</f>
        <v>237.30118062103222</v>
      </c>
      <c r="I107" s="30"/>
    </row>
    <row r="108" spans="1:13" s="416" customFormat="1" ht="17" customHeight="1" thickTop="1">
      <c r="A108" s="80"/>
      <c r="H108" s="80"/>
      <c r="I108" s="30"/>
      <c r="J108" s="80"/>
      <c r="K108" s="419"/>
    </row>
    <row r="109" spans="1:13" s="416" customFormat="1" ht="17" customHeight="1">
      <c r="A109" s="80"/>
      <c r="B109" s="441" t="s">
        <v>81</v>
      </c>
      <c r="C109" s="442" t="s">
        <v>89</v>
      </c>
      <c r="D109" s="442"/>
      <c r="F109" s="443">
        <v>95</v>
      </c>
      <c r="G109" s="60" t="s">
        <v>322</v>
      </c>
      <c r="I109" s="30"/>
      <c r="J109" s="80"/>
      <c r="K109" s="419"/>
    </row>
    <row r="110" spans="1:13" s="416" customFormat="1" ht="17" customHeight="1">
      <c r="A110" s="80"/>
      <c r="B110" s="442"/>
      <c r="C110" s="442" t="s">
        <v>90</v>
      </c>
      <c r="D110" s="442"/>
      <c r="F110" s="444">
        <f>F109-2</f>
        <v>93</v>
      </c>
      <c r="I110" s="30"/>
      <c r="J110" s="80"/>
      <c r="K110" s="419"/>
    </row>
    <row r="111" spans="1:13" s="30" customFormat="1">
      <c r="A111" s="60"/>
      <c r="B111" s="14"/>
      <c r="C111" s="17"/>
      <c r="D111" s="14"/>
      <c r="F111" s="24"/>
      <c r="G111" s="60"/>
      <c r="H111" s="60"/>
    </row>
    <row r="112" spans="1:13" s="30" customFormat="1">
      <c r="B112" s="48"/>
      <c r="C112" s="87"/>
      <c r="D112" s="87"/>
      <c r="E112" s="88"/>
      <c r="F112" s="88"/>
      <c r="G112" s="88"/>
      <c r="H112" s="88"/>
    </row>
    <row r="113" spans="1:13" ht="15" thickBot="1">
      <c r="B113" s="48"/>
      <c r="C113" s="87"/>
      <c r="D113" s="87"/>
      <c r="E113" s="88"/>
      <c r="F113" s="88"/>
      <c r="H113" s="29"/>
      <c r="I113" s="30"/>
      <c r="J113" s="91"/>
      <c r="K113" s="29"/>
    </row>
    <row r="114" spans="1:13" ht="15" thickBot="1">
      <c r="B114" s="48"/>
      <c r="C114" s="87"/>
      <c r="D114" s="87"/>
      <c r="E114" s="88"/>
      <c r="F114" s="121"/>
      <c r="G114" s="579" t="s">
        <v>64</v>
      </c>
      <c r="H114" s="580"/>
      <c r="I114" s="30"/>
      <c r="J114" s="91"/>
      <c r="K114" s="29"/>
    </row>
    <row r="115" spans="1:13" ht="19" thickBot="1">
      <c r="A115" s="30"/>
      <c r="B115" s="610" t="s">
        <v>63</v>
      </c>
      <c r="C115" s="611"/>
      <c r="D115" s="109" t="s">
        <v>101</v>
      </c>
      <c r="E115" s="120" t="s">
        <v>107</v>
      </c>
      <c r="F115" s="122">
        <v>1000</v>
      </c>
      <c r="G115" s="605">
        <f>H107</f>
        <v>237.30118062103222</v>
      </c>
      <c r="H115" s="606"/>
      <c r="I115" s="88"/>
      <c r="K115" s="29"/>
    </row>
    <row r="116" spans="1:13" ht="31.5" thickBot="1">
      <c r="A116" s="30"/>
      <c r="B116" s="612"/>
      <c r="C116" s="613"/>
      <c r="D116" s="109" t="s">
        <v>102</v>
      </c>
      <c r="E116" s="120" t="s">
        <v>108</v>
      </c>
      <c r="F116" s="122">
        <v>453.5924</v>
      </c>
      <c r="G116" s="607">
        <f>G115*F116/F115</f>
        <v>107.63801204072749</v>
      </c>
      <c r="H116" s="606"/>
      <c r="I116" s="92"/>
      <c r="K116" s="29"/>
    </row>
    <row r="117" spans="1:13" ht="19" thickBot="1">
      <c r="A117" s="30"/>
      <c r="B117" s="612"/>
      <c r="C117" s="613"/>
      <c r="D117" s="109" t="s">
        <v>114</v>
      </c>
      <c r="E117" s="120" t="s">
        <v>115</v>
      </c>
      <c r="F117" s="122">
        <v>25</v>
      </c>
      <c r="G117" s="607">
        <f>G116*F117/F116</f>
        <v>5.9325295155258049</v>
      </c>
      <c r="H117" s="606"/>
      <c r="I117" s="88"/>
      <c r="K117" s="29"/>
    </row>
    <row r="118" spans="1:13" ht="19" thickBot="1">
      <c r="A118" s="30"/>
      <c r="B118" s="612"/>
      <c r="C118" s="613"/>
      <c r="D118" s="109" t="s">
        <v>152</v>
      </c>
      <c r="E118" s="120" t="s">
        <v>281</v>
      </c>
      <c r="F118" s="122">
        <v>1000</v>
      </c>
      <c r="G118" s="605">
        <f>G115*F118/F115</f>
        <v>237.30118062103222</v>
      </c>
      <c r="H118" s="606"/>
      <c r="I118" s="30"/>
      <c r="K118" s="29"/>
    </row>
    <row r="119" spans="1:13" ht="19" thickBot="1">
      <c r="A119" s="30"/>
      <c r="B119" s="614"/>
      <c r="C119" s="615"/>
      <c r="D119" s="109" t="s">
        <v>103</v>
      </c>
      <c r="E119" s="120" t="s">
        <v>282</v>
      </c>
      <c r="F119" s="122">
        <v>10</v>
      </c>
      <c r="G119" s="605">
        <f>G118*F119</f>
        <v>2373.011806210322</v>
      </c>
      <c r="H119" s="606"/>
      <c r="I119" s="88"/>
      <c r="K119" s="29"/>
    </row>
    <row r="120" spans="1:13" s="30" customFormat="1">
      <c r="B120" s="48"/>
      <c r="C120" s="87"/>
      <c r="I120" s="88"/>
    </row>
    <row r="121" spans="1:13" s="30" customFormat="1">
      <c r="B121" s="48"/>
      <c r="C121" s="87"/>
      <c r="D121" s="87"/>
      <c r="E121" s="88"/>
      <c r="F121" s="88"/>
      <c r="G121" s="88"/>
      <c r="H121" s="88"/>
      <c r="I121" s="88"/>
      <c r="J121" s="88"/>
    </row>
    <row r="122" spans="1:13" s="30" customFormat="1" ht="24" customHeight="1">
      <c r="A122" s="113" t="s">
        <v>82</v>
      </c>
      <c r="B122" s="114"/>
      <c r="C122" s="113"/>
      <c r="D122" s="113"/>
      <c r="E122" s="89"/>
      <c r="F122" s="89"/>
      <c r="G122" s="89"/>
      <c r="I122" s="88"/>
      <c r="J122" s="88"/>
    </row>
    <row r="123" spans="1:13" s="30" customFormat="1">
      <c r="A123" s="29"/>
      <c r="B123" s="93"/>
      <c r="C123" s="94"/>
      <c r="D123" s="94"/>
      <c r="E123" s="95"/>
      <c r="F123" s="88"/>
      <c r="G123" s="88"/>
      <c r="H123" s="88"/>
      <c r="I123" s="88"/>
      <c r="J123" s="88"/>
      <c r="L123" s="29"/>
      <c r="M123" s="29"/>
    </row>
    <row r="124" spans="1:13" s="30" customFormat="1">
      <c r="A124" s="617" t="s">
        <v>75</v>
      </c>
      <c r="B124" s="619" t="s">
        <v>0</v>
      </c>
      <c r="C124" s="620"/>
      <c r="D124" s="620"/>
      <c r="E124" s="621"/>
      <c r="F124" s="18" t="s">
        <v>80</v>
      </c>
      <c r="H124" s="88"/>
      <c r="I124" s="88"/>
      <c r="J124" s="29"/>
      <c r="K124" s="29"/>
    </row>
    <row r="125" spans="1:13" s="30" customFormat="1" ht="15" thickBot="1">
      <c r="A125" s="618"/>
      <c r="B125" s="622"/>
      <c r="C125" s="623"/>
      <c r="D125" s="623"/>
      <c r="E125" s="624"/>
      <c r="F125" s="19" t="s">
        <v>104</v>
      </c>
      <c r="H125" s="91"/>
      <c r="I125" s="88"/>
      <c r="J125" s="91"/>
      <c r="K125" s="91"/>
    </row>
    <row r="126" spans="1:13" s="30" customFormat="1" ht="15" thickTop="1">
      <c r="A126" s="63">
        <v>1</v>
      </c>
      <c r="B126" s="625" t="s">
        <v>50</v>
      </c>
      <c r="C126" s="626"/>
      <c r="D126" s="96"/>
      <c r="E126" s="97"/>
      <c r="F126" s="110">
        <f>G119</f>
        <v>2373.011806210322</v>
      </c>
      <c r="H126" s="91"/>
      <c r="I126" s="88"/>
      <c r="J126" s="91"/>
      <c r="K126" s="91"/>
    </row>
    <row r="127" spans="1:13" s="30" customFormat="1">
      <c r="A127" s="69">
        <v>2</v>
      </c>
      <c r="B127" s="608" t="s">
        <v>29</v>
      </c>
      <c r="C127" s="609"/>
      <c r="D127" s="98"/>
      <c r="E127" s="99"/>
      <c r="F127" s="111"/>
      <c r="H127" s="91"/>
      <c r="I127" s="88"/>
      <c r="J127" s="91"/>
      <c r="K127" s="91"/>
    </row>
    <row r="128" spans="1:13" s="30" customFormat="1">
      <c r="A128" s="69">
        <v>3</v>
      </c>
      <c r="B128" s="608" t="s">
        <v>30</v>
      </c>
      <c r="C128" s="609"/>
      <c r="D128" s="98"/>
      <c r="E128" s="99"/>
      <c r="F128" s="111"/>
      <c r="H128" s="91"/>
      <c r="I128" s="88"/>
      <c r="J128" s="91"/>
      <c r="K128" s="91"/>
    </row>
    <row r="129" spans="1:13" s="30" customFormat="1">
      <c r="A129" s="69">
        <v>4</v>
      </c>
      <c r="B129" s="608" t="s">
        <v>59</v>
      </c>
      <c r="C129" s="609"/>
      <c r="D129" s="98"/>
      <c r="E129" s="99"/>
      <c r="F129" s="111"/>
      <c r="H129" s="91"/>
      <c r="I129" s="91"/>
      <c r="J129" s="91"/>
      <c r="K129" s="91"/>
    </row>
    <row r="130" spans="1:13" s="30" customFormat="1">
      <c r="A130" s="69">
        <v>5</v>
      </c>
      <c r="B130" s="608" t="s">
        <v>60</v>
      </c>
      <c r="C130" s="609"/>
      <c r="D130" s="98"/>
      <c r="E130" s="99"/>
      <c r="F130" s="111"/>
      <c r="H130" s="91"/>
      <c r="I130" s="91"/>
      <c r="J130" s="91"/>
      <c r="K130" s="91"/>
    </row>
    <row r="131" spans="1:13" s="30" customFormat="1" ht="18.5">
      <c r="A131" s="100"/>
      <c r="B131" s="634" t="s">
        <v>83</v>
      </c>
      <c r="C131" s="635"/>
      <c r="D131" s="635"/>
      <c r="E131" s="636"/>
      <c r="F131" s="111"/>
      <c r="H131" s="91"/>
      <c r="I131" s="91"/>
      <c r="J131" s="91"/>
      <c r="K131" s="91"/>
    </row>
    <row r="132" spans="1:13" s="30" customFormat="1" ht="18.5">
      <c r="A132" s="101"/>
      <c r="B132" s="616" t="s">
        <v>49</v>
      </c>
      <c r="C132" s="609"/>
      <c r="D132" s="98"/>
      <c r="E132" s="99"/>
      <c r="F132" s="111"/>
      <c r="H132" s="446"/>
      <c r="I132" s="447"/>
      <c r="J132" s="446"/>
      <c r="K132" s="446"/>
    </row>
    <row r="133" spans="1:13" s="30" customFormat="1" ht="18.5">
      <c r="A133" s="29"/>
      <c r="B133" s="608" t="s">
        <v>27</v>
      </c>
      <c r="C133" s="609"/>
      <c r="D133" s="98"/>
      <c r="E133" s="99"/>
      <c r="F133" s="111"/>
      <c r="H133" s="446"/>
      <c r="I133" s="447"/>
      <c r="J133" s="446"/>
      <c r="K133" s="446"/>
    </row>
    <row r="134" spans="1:13" s="30" customFormat="1">
      <c r="A134" s="29"/>
      <c r="B134" s="608" t="s">
        <v>28</v>
      </c>
      <c r="C134" s="609"/>
      <c r="D134" s="98"/>
      <c r="E134" s="99"/>
      <c r="F134" s="111"/>
      <c r="H134" s="446"/>
      <c r="I134" s="446"/>
      <c r="J134" s="446"/>
      <c r="K134" s="446"/>
    </row>
    <row r="135" spans="1:13" s="30" customFormat="1">
      <c r="A135" s="29"/>
      <c r="B135" s="29"/>
      <c r="C135" s="90"/>
      <c r="D135" s="91"/>
      <c r="E135" s="91"/>
      <c r="F135" s="91"/>
      <c r="G135" s="91"/>
      <c r="H135" s="446"/>
      <c r="I135" s="446"/>
      <c r="J135" s="446"/>
      <c r="K135" s="446"/>
      <c r="L135" s="91"/>
      <c r="M135" s="91"/>
    </row>
    <row r="136" spans="1:13" s="30" customFormat="1">
      <c r="A136" s="29"/>
      <c r="B136" s="88"/>
      <c r="C136" s="102"/>
      <c r="D136" s="91"/>
      <c r="E136" s="91"/>
      <c r="F136" s="91"/>
      <c r="G136" s="91"/>
      <c r="H136" s="446"/>
      <c r="I136" s="446"/>
      <c r="J136" s="446"/>
      <c r="K136" s="446"/>
      <c r="L136" s="91"/>
      <c r="M136" s="91"/>
    </row>
    <row r="137" spans="1:13" s="30" customFormat="1" ht="15" thickBot="1">
      <c r="A137" s="29"/>
      <c r="B137" s="91"/>
      <c r="C137" s="102"/>
      <c r="D137" s="91"/>
      <c r="E137" s="91"/>
      <c r="F137" s="91"/>
      <c r="G137" s="91"/>
      <c r="H137" s="446"/>
      <c r="I137" s="446"/>
      <c r="J137" s="446"/>
      <c r="K137" s="446"/>
      <c r="L137" s="91"/>
      <c r="M137" s="91"/>
    </row>
    <row r="138" spans="1:13" s="30" customFormat="1" ht="18.5">
      <c r="A138" s="29"/>
      <c r="B138" s="89" t="s">
        <v>84</v>
      </c>
      <c r="C138" s="103"/>
      <c r="D138" s="52"/>
      <c r="E138" s="123"/>
      <c r="F138" s="134" t="s">
        <v>113</v>
      </c>
      <c r="G138" s="124"/>
      <c r="H138" s="447"/>
      <c r="I138" s="446"/>
      <c r="J138" s="446"/>
      <c r="K138" s="446"/>
    </row>
    <row r="139" spans="1:13" s="30" customFormat="1" ht="15" customHeight="1">
      <c r="A139" s="29"/>
      <c r="B139" s="89"/>
      <c r="C139" s="103"/>
      <c r="D139" s="52"/>
      <c r="E139" s="131"/>
      <c r="F139" s="133"/>
      <c r="G139" s="132"/>
      <c r="H139" s="447"/>
      <c r="I139" s="446"/>
      <c r="J139" s="446"/>
      <c r="K139" s="446"/>
    </row>
    <row r="140" spans="1:13" s="30" customFormat="1">
      <c r="C140" s="163"/>
      <c r="E140" s="125"/>
      <c r="F140" s="133" t="s">
        <v>112</v>
      </c>
      <c r="G140" s="126"/>
      <c r="H140" s="446"/>
      <c r="I140" s="446"/>
      <c r="J140" s="446"/>
      <c r="K140" s="446"/>
    </row>
    <row r="141" spans="1:13" s="30" customFormat="1">
      <c r="B141"/>
      <c r="C141" s="163"/>
      <c r="E141" s="125"/>
      <c r="F141" s="133"/>
      <c r="G141" s="126"/>
      <c r="H141" s="446"/>
      <c r="I141" s="446"/>
      <c r="J141" s="446"/>
      <c r="K141" s="446"/>
    </row>
    <row r="142" spans="1:13" s="30" customFormat="1">
      <c r="C142" s="163"/>
      <c r="E142" s="125"/>
      <c r="F142" s="133" t="s">
        <v>141</v>
      </c>
      <c r="G142" s="126"/>
      <c r="H142" s="446"/>
      <c r="I142" s="446"/>
      <c r="J142" s="446"/>
      <c r="K142" s="446"/>
    </row>
    <row r="143" spans="1:13" s="30" customFormat="1">
      <c r="C143" s="166"/>
      <c r="E143" s="125"/>
      <c r="F143" s="133"/>
      <c r="G143" s="126"/>
      <c r="H143" s="446"/>
      <c r="I143" s="446"/>
      <c r="J143" s="446"/>
      <c r="K143" s="446"/>
    </row>
    <row r="144" spans="1:13" s="30" customFormat="1">
      <c r="A144" s="104"/>
      <c r="C144" s="407"/>
      <c r="D144" s="104"/>
      <c r="E144" s="127"/>
      <c r="F144" s="133" t="s">
        <v>112</v>
      </c>
      <c r="G144" s="128"/>
      <c r="H144" s="446"/>
      <c r="I144" s="446"/>
      <c r="J144" s="446"/>
      <c r="K144" s="446"/>
    </row>
    <row r="145" spans="1:11" s="30" customFormat="1">
      <c r="A145" s="104"/>
      <c r="C145" s="105"/>
      <c r="D145" s="104"/>
      <c r="E145" s="127"/>
      <c r="F145" s="133"/>
      <c r="G145" s="128"/>
      <c r="H145" s="446"/>
      <c r="I145" s="446"/>
      <c r="J145" s="446"/>
      <c r="K145" s="446"/>
    </row>
    <row r="146" spans="1:11" s="30" customFormat="1">
      <c r="A146" s="104"/>
      <c r="C146" s="105"/>
      <c r="D146" s="104"/>
      <c r="E146" s="127"/>
      <c r="F146" s="133" t="s">
        <v>120</v>
      </c>
      <c r="G146" s="128"/>
      <c r="H146" s="446"/>
      <c r="I146" s="446"/>
      <c r="J146" s="446"/>
      <c r="K146" s="446"/>
    </row>
    <row r="147" spans="1:11" s="30" customFormat="1">
      <c r="A147" s="104"/>
      <c r="C147" s="105"/>
      <c r="D147" s="104"/>
      <c r="E147" s="127"/>
      <c r="F147" s="133"/>
      <c r="G147" s="128"/>
      <c r="H147" s="446"/>
      <c r="I147" s="446"/>
      <c r="J147" s="446"/>
      <c r="K147" s="446"/>
    </row>
    <row r="148" spans="1:11" s="30" customFormat="1">
      <c r="A148" s="104"/>
      <c r="C148" s="105"/>
      <c r="D148" s="104"/>
      <c r="E148" s="127"/>
      <c r="F148" s="133" t="s">
        <v>111</v>
      </c>
      <c r="G148" s="128"/>
      <c r="H148" s="446"/>
      <c r="I148" s="446"/>
      <c r="J148" s="446"/>
      <c r="K148" s="446"/>
    </row>
    <row r="149" spans="1:11" s="30" customFormat="1">
      <c r="A149" s="104"/>
      <c r="C149" s="105"/>
      <c r="D149" s="104"/>
      <c r="E149" s="127"/>
      <c r="F149" s="133"/>
      <c r="G149" s="128"/>
      <c r="H149" s="446"/>
      <c r="I149" s="340" t="s">
        <v>309</v>
      </c>
      <c r="J149" s="446"/>
      <c r="K149" s="446"/>
    </row>
    <row r="150" spans="1:11" s="30" customFormat="1">
      <c r="A150" s="104"/>
      <c r="C150" s="105"/>
      <c r="D150" s="104"/>
      <c r="E150" s="127"/>
      <c r="F150" s="133" t="s">
        <v>134</v>
      </c>
      <c r="G150" s="128"/>
      <c r="H150" s="446"/>
      <c r="I150" s="407" t="s">
        <v>283</v>
      </c>
      <c r="J150" s="446"/>
      <c r="K150" s="446"/>
    </row>
    <row r="151" spans="1:11" s="30" customFormat="1">
      <c r="A151" s="104"/>
      <c r="C151" s="105"/>
      <c r="D151" s="104"/>
      <c r="E151" s="127"/>
      <c r="F151" s="133"/>
      <c r="G151" s="128"/>
      <c r="H151" s="446"/>
      <c r="I151" s="446"/>
      <c r="J151" s="446"/>
      <c r="K151" s="446"/>
    </row>
    <row r="152" spans="1:11" s="30" customFormat="1">
      <c r="A152" s="104"/>
      <c r="C152" s="105"/>
      <c r="D152" s="104"/>
      <c r="E152" s="127"/>
      <c r="F152" s="133" t="s">
        <v>121</v>
      </c>
      <c r="G152" s="128"/>
      <c r="H152" s="446"/>
      <c r="I152" s="446"/>
      <c r="J152" s="446"/>
      <c r="K152" s="446"/>
    </row>
    <row r="153" spans="1:11" s="30" customFormat="1">
      <c r="A153" s="104"/>
      <c r="C153" s="105"/>
      <c r="D153" s="104"/>
      <c r="E153" s="127"/>
      <c r="F153" s="133"/>
      <c r="G153" s="128"/>
      <c r="H153" s="446"/>
      <c r="I153" s="446"/>
      <c r="J153" s="446"/>
      <c r="K153" s="446"/>
    </row>
    <row r="154" spans="1:11" s="30" customFormat="1">
      <c r="A154" s="104"/>
      <c r="C154" s="105"/>
      <c r="D154" s="104"/>
      <c r="E154" s="127"/>
      <c r="F154" s="133" t="s">
        <v>308</v>
      </c>
      <c r="G154" s="128"/>
      <c r="H154" s="446"/>
      <c r="I154" s="446"/>
      <c r="J154" s="446"/>
      <c r="K154" s="446"/>
    </row>
    <row r="155" spans="1:11" s="30" customFormat="1">
      <c r="A155" s="104"/>
      <c r="C155" s="105"/>
      <c r="D155" s="104"/>
      <c r="E155" s="127"/>
      <c r="F155" s="133"/>
      <c r="G155" s="128"/>
      <c r="H155" s="446"/>
      <c r="I155" s="446"/>
      <c r="J155" s="446"/>
      <c r="K155" s="446"/>
    </row>
    <row r="156" spans="1:11" s="91" customFormat="1">
      <c r="A156" s="104"/>
      <c r="C156" s="105"/>
      <c r="D156" s="104"/>
      <c r="E156" s="127"/>
      <c r="F156" s="484" t="s">
        <v>307</v>
      </c>
      <c r="G156" s="128"/>
      <c r="H156" s="446"/>
      <c r="I156" s="446"/>
      <c r="J156" s="446"/>
      <c r="K156" s="446"/>
    </row>
    <row r="157" spans="1:11" s="91" customFormat="1">
      <c r="A157" s="104"/>
      <c r="C157" s="105"/>
      <c r="D157" s="104"/>
      <c r="E157" s="127"/>
      <c r="F157" s="133"/>
      <c r="G157" s="128"/>
      <c r="H157" s="446"/>
      <c r="I157" s="446"/>
      <c r="J157" s="446"/>
      <c r="K157" s="446"/>
    </row>
    <row r="158" spans="1:11" s="30" customFormat="1">
      <c r="A158" s="104"/>
      <c r="C158" s="105"/>
      <c r="D158" s="104"/>
      <c r="E158" s="127"/>
      <c r="F158" s="133" t="s">
        <v>110</v>
      </c>
      <c r="G158" s="128"/>
      <c r="H158" s="446"/>
      <c r="I158" s="446"/>
      <c r="J158" s="446"/>
      <c r="K158" s="446"/>
    </row>
    <row r="159" spans="1:11" s="30" customFormat="1">
      <c r="A159" s="104"/>
      <c r="C159" s="105"/>
      <c r="D159" s="104"/>
      <c r="E159" s="127"/>
      <c r="F159" s="133"/>
      <c r="G159" s="128"/>
      <c r="H159" s="446"/>
      <c r="I159" s="446"/>
      <c r="J159" s="446"/>
      <c r="K159" s="446"/>
    </row>
    <row r="160" spans="1:11" s="30" customFormat="1">
      <c r="A160" s="104"/>
      <c r="C160" s="105"/>
      <c r="D160" s="104"/>
      <c r="E160" s="127"/>
      <c r="F160" s="133" t="s">
        <v>153</v>
      </c>
      <c r="G160" s="128"/>
      <c r="H160" s="446"/>
      <c r="I160" s="446"/>
      <c r="J160" s="446"/>
      <c r="K160" s="446"/>
    </row>
    <row r="161" spans="1:13" s="30" customFormat="1">
      <c r="A161" s="104"/>
      <c r="C161" s="105"/>
      <c r="D161" s="104"/>
      <c r="E161" s="127"/>
      <c r="F161" s="133"/>
      <c r="G161" s="128"/>
      <c r="H161" s="446"/>
      <c r="I161" s="446"/>
      <c r="J161" s="446"/>
      <c r="K161" s="446"/>
    </row>
    <row r="162" spans="1:13" s="91" customFormat="1">
      <c r="A162" s="104"/>
      <c r="C162" s="105"/>
      <c r="D162" s="104"/>
      <c r="E162" s="127"/>
      <c r="F162" s="133" t="s">
        <v>109</v>
      </c>
      <c r="G162" s="128"/>
      <c r="H162" s="446"/>
      <c r="I162" s="446"/>
      <c r="J162" s="446"/>
      <c r="K162" s="446"/>
    </row>
    <row r="163" spans="1:13" s="91" customFormat="1">
      <c r="A163" s="104"/>
      <c r="C163" s="105"/>
      <c r="D163" s="104"/>
      <c r="E163" s="127"/>
      <c r="F163" s="133"/>
      <c r="G163" s="128"/>
      <c r="H163" s="446"/>
      <c r="I163" s="446"/>
      <c r="J163" s="446"/>
      <c r="K163" s="446"/>
    </row>
    <row r="164" spans="1:13" s="91" customFormat="1">
      <c r="A164" s="104"/>
      <c r="C164" s="105"/>
      <c r="D164" s="104"/>
      <c r="E164" s="127"/>
      <c r="F164" s="133" t="s">
        <v>323</v>
      </c>
      <c r="G164" s="128"/>
      <c r="H164" s="446"/>
      <c r="I164" s="446"/>
      <c r="J164" s="446"/>
      <c r="K164" s="446"/>
    </row>
    <row r="165" spans="1:13" s="91" customFormat="1">
      <c r="A165" s="104"/>
      <c r="C165" s="105"/>
      <c r="D165" s="104"/>
      <c r="E165" s="127"/>
      <c r="F165" s="133"/>
      <c r="G165" s="128"/>
      <c r="H165" s="446"/>
      <c r="I165" s="446"/>
      <c r="J165" s="446"/>
      <c r="K165" s="446"/>
    </row>
    <row r="166" spans="1:13" s="30" customFormat="1" ht="15" thickBot="1">
      <c r="A166" s="104"/>
      <c r="C166" s="105"/>
      <c r="D166" s="104"/>
      <c r="E166" s="129"/>
      <c r="F166" s="135" t="s">
        <v>324</v>
      </c>
      <c r="G166" s="130"/>
      <c r="H166" s="446"/>
      <c r="I166" s="446"/>
      <c r="J166" s="446"/>
      <c r="K166" s="446"/>
    </row>
    <row r="167" spans="1:13">
      <c r="A167" s="104"/>
      <c r="C167" s="105"/>
      <c r="D167" s="104"/>
      <c r="E167" s="104"/>
      <c r="F167" s="105"/>
      <c r="G167" s="104"/>
      <c r="H167" s="446"/>
      <c r="I167" s="446"/>
      <c r="J167" s="446"/>
      <c r="K167" s="446"/>
      <c r="L167" s="30"/>
      <c r="M167" s="30"/>
    </row>
    <row r="168" spans="1:13">
      <c r="A168" s="104"/>
      <c r="C168" s="105"/>
      <c r="D168" s="104"/>
      <c r="E168" s="104"/>
      <c r="F168" s="105"/>
      <c r="G168" s="104"/>
      <c r="J168" s="30"/>
      <c r="L168" s="30"/>
      <c r="M168" s="30"/>
    </row>
    <row r="169" spans="1:13">
      <c r="A169" s="104"/>
      <c r="B169" s="52"/>
      <c r="C169" s="105"/>
      <c r="D169" s="104"/>
      <c r="E169" s="104"/>
      <c r="F169" s="105"/>
      <c r="G169" s="104"/>
      <c r="J169" s="30"/>
      <c r="L169" s="30"/>
      <c r="M169" s="30"/>
    </row>
    <row r="170" spans="1:13">
      <c r="A170" s="104"/>
      <c r="B170" s="20"/>
      <c r="C170" s="105"/>
      <c r="D170" s="104"/>
      <c r="E170" s="104"/>
      <c r="F170" s="105"/>
      <c r="G170" s="104"/>
      <c r="J170" s="30"/>
      <c r="L170" s="30"/>
      <c r="M170" s="30"/>
    </row>
  </sheetData>
  <mergeCells count="69">
    <mergeCell ref="A103:A104"/>
    <mergeCell ref="F103:F104"/>
    <mergeCell ref="G103:H103"/>
    <mergeCell ref="G106:G107"/>
    <mergeCell ref="B130:C130"/>
    <mergeCell ref="B131:E131"/>
    <mergeCell ref="B132:C132"/>
    <mergeCell ref="B133:C133"/>
    <mergeCell ref="B134:C134"/>
    <mergeCell ref="A124:A125"/>
    <mergeCell ref="B124:E125"/>
    <mergeCell ref="B126:C126"/>
    <mergeCell ref="B127:C127"/>
    <mergeCell ref="B128:C128"/>
    <mergeCell ref="D84:E84"/>
    <mergeCell ref="G114:H114"/>
    <mergeCell ref="G115:H115"/>
    <mergeCell ref="G116:H116"/>
    <mergeCell ref="G117:H117"/>
    <mergeCell ref="B129:C129"/>
    <mergeCell ref="G118:H118"/>
    <mergeCell ref="G119:H119"/>
    <mergeCell ref="B115:C119"/>
    <mergeCell ref="G91:H91"/>
    <mergeCell ref="D70:E70"/>
    <mergeCell ref="A77:A78"/>
    <mergeCell ref="B77:B78"/>
    <mergeCell ref="C77:C78"/>
    <mergeCell ref="F77:F78"/>
    <mergeCell ref="G77:H77"/>
    <mergeCell ref="G54:H54"/>
    <mergeCell ref="D59:E59"/>
    <mergeCell ref="A66:A67"/>
    <mergeCell ref="B66:B67"/>
    <mergeCell ref="C66:C67"/>
    <mergeCell ref="F66:F67"/>
    <mergeCell ref="G66:H66"/>
    <mergeCell ref="C45:C46"/>
    <mergeCell ref="D45:D46"/>
    <mergeCell ref="E45:E46"/>
    <mergeCell ref="F45:F46"/>
    <mergeCell ref="D47:E47"/>
    <mergeCell ref="A54:A55"/>
    <mergeCell ref="B54:B55"/>
    <mergeCell ref="C54:C55"/>
    <mergeCell ref="F54:F55"/>
    <mergeCell ref="D35:E35"/>
    <mergeCell ref="A41:A42"/>
    <mergeCell ref="B41:B42"/>
    <mergeCell ref="C41:C42"/>
    <mergeCell ref="F41:F42"/>
    <mergeCell ref="G41:H41"/>
    <mergeCell ref="G17:H17"/>
    <mergeCell ref="D23:E23"/>
    <mergeCell ref="A29:A30"/>
    <mergeCell ref="B29:B30"/>
    <mergeCell ref="C29:C30"/>
    <mergeCell ref="F29:F30"/>
    <mergeCell ref="G29:H29"/>
    <mergeCell ref="D96:E96"/>
    <mergeCell ref="A91:A92"/>
    <mergeCell ref="B91:B92"/>
    <mergeCell ref="C91:C92"/>
    <mergeCell ref="F91:F92"/>
    <mergeCell ref="E2:I2"/>
    <mergeCell ref="A17:A18"/>
    <mergeCell ref="B17:B18"/>
    <mergeCell ref="C17:C18"/>
    <mergeCell ref="F17:F18"/>
  </mergeCells>
  <pageMargins left="0.7" right="0.25" top="0.75" bottom="0.25" header="0.3" footer="0.05"/>
  <pageSetup paperSize="9" scale="28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3300"/>
  </sheetPr>
  <dimension ref="B2:J47"/>
  <sheetViews>
    <sheetView workbookViewId="0">
      <selection activeCell="C33" sqref="C33"/>
    </sheetView>
  </sheetViews>
  <sheetFormatPr defaultColWidth="9.1796875" defaultRowHeight="14.5"/>
  <cols>
    <col min="1" max="1" width="9.1796875" style="163"/>
    <col min="2" max="2" width="23.7265625" style="163" customWidth="1"/>
    <col min="3" max="3" width="34.81640625" style="163" customWidth="1"/>
    <col min="4" max="4" width="15.453125" style="163" customWidth="1"/>
    <col min="5" max="5" width="15.81640625" style="163" customWidth="1"/>
    <col min="6" max="6" width="15.7265625" style="163" customWidth="1"/>
    <col min="7" max="7" width="19.81640625" style="163" customWidth="1"/>
    <col min="8" max="8" width="18.453125" style="163" customWidth="1"/>
    <col min="9" max="16384" width="9.1796875" style="163"/>
  </cols>
  <sheetData>
    <row r="2" spans="2:8" ht="18.5">
      <c r="F2" s="115"/>
      <c r="G2" s="119" t="s">
        <v>31</v>
      </c>
      <c r="H2" s="116"/>
    </row>
    <row r="4" spans="2:8" ht="18">
      <c r="B4" s="117" t="s">
        <v>106</v>
      </c>
      <c r="C4" s="118" t="str">
        <f>'FOODS COST '!C5</f>
        <v>Fz.Prefried Breaded Spring roll crusted Shrimp 25g coating 60%</v>
      </c>
      <c r="D4" s="116"/>
      <c r="E4" s="116"/>
      <c r="F4" s="116"/>
      <c r="G4" s="116" t="s">
        <v>245</v>
      </c>
      <c r="H4" s="116"/>
    </row>
    <row r="5" spans="2:8" s="448" customFormat="1" ht="15.5">
      <c r="B5" s="475"/>
      <c r="C5" s="476" t="str">
        <f>'FOODS COST '!B13</f>
        <v>1kg/inner box (40pcs) x 10 inner boxes/carton</v>
      </c>
    </row>
    <row r="6" spans="2:8" s="448" customFormat="1" ht="15.5">
      <c r="B6" s="475"/>
      <c r="C6" s="477"/>
    </row>
    <row r="7" spans="2:8" s="467" customFormat="1" ht="17.5">
      <c r="B7" s="478" t="s">
        <v>62</v>
      </c>
      <c r="C7" s="479"/>
      <c r="D7" s="480" t="s">
        <v>274</v>
      </c>
    </row>
    <row r="8" spans="2:8" s="467" customFormat="1" ht="15" customHeight="1">
      <c r="B8" s="637" t="s">
        <v>0</v>
      </c>
      <c r="C8" s="638" t="s">
        <v>105</v>
      </c>
      <c r="D8" s="637" t="s">
        <v>8</v>
      </c>
      <c r="E8" s="637"/>
      <c r="F8" s="481" t="s">
        <v>9</v>
      </c>
      <c r="G8" s="640" t="s">
        <v>48</v>
      </c>
      <c r="H8" s="640" t="s">
        <v>17</v>
      </c>
    </row>
    <row r="9" spans="2:8" s="467" customFormat="1" ht="17.5">
      <c r="B9" s="637"/>
      <c r="C9" s="639"/>
      <c r="D9" s="482" t="s">
        <v>10</v>
      </c>
      <c r="E9" s="482" t="s">
        <v>11</v>
      </c>
      <c r="F9" s="483" t="s">
        <v>16</v>
      </c>
      <c r="G9" s="640"/>
      <c r="H9" s="640"/>
    </row>
    <row r="10" spans="2:8" s="467" customFormat="1" ht="43.5">
      <c r="B10" s="462" t="s">
        <v>14</v>
      </c>
      <c r="C10" s="463" t="s">
        <v>275</v>
      </c>
      <c r="D10" s="464">
        <v>35.700000000000003</v>
      </c>
      <c r="E10" s="465" t="s">
        <v>92</v>
      </c>
      <c r="F10" s="465">
        <v>1</v>
      </c>
      <c r="G10" s="466" t="s">
        <v>92</v>
      </c>
      <c r="H10" s="466" t="s">
        <v>92</v>
      </c>
    </row>
    <row r="11" spans="2:8" s="467" customFormat="1" ht="29">
      <c r="B11" s="462" t="s">
        <v>15</v>
      </c>
      <c r="C11" s="463" t="s">
        <v>276</v>
      </c>
      <c r="D11" s="464">
        <v>31.18</v>
      </c>
      <c r="E11" s="465"/>
      <c r="F11" s="465">
        <v>10</v>
      </c>
      <c r="G11" s="466" t="s">
        <v>92</v>
      </c>
      <c r="H11" s="466" t="s">
        <v>92</v>
      </c>
    </row>
    <row r="12" spans="2:8" s="467" customFormat="1">
      <c r="B12" s="462" t="s">
        <v>116</v>
      </c>
      <c r="C12" s="463"/>
      <c r="E12" s="465" t="s">
        <v>92</v>
      </c>
      <c r="F12" s="465" t="s">
        <v>92</v>
      </c>
      <c r="G12" s="466" t="s">
        <v>92</v>
      </c>
      <c r="H12" s="466" t="s">
        <v>92</v>
      </c>
    </row>
    <row r="13" spans="2:8" s="467" customFormat="1" ht="29">
      <c r="B13" s="462" t="s">
        <v>12</v>
      </c>
      <c r="C13" s="469" t="s">
        <v>277</v>
      </c>
      <c r="D13" s="464">
        <v>0.12</v>
      </c>
      <c r="E13" s="470" t="s">
        <v>92</v>
      </c>
      <c r="F13" s="470">
        <v>50</v>
      </c>
      <c r="G13" s="466" t="s">
        <v>92</v>
      </c>
      <c r="H13" s="466" t="s">
        <v>92</v>
      </c>
    </row>
    <row r="14" spans="2:8" s="467" customFormat="1">
      <c r="B14" s="462" t="s">
        <v>13</v>
      </c>
      <c r="C14" s="463"/>
      <c r="E14" s="470" t="s">
        <v>92</v>
      </c>
      <c r="F14" s="470" t="s">
        <v>92</v>
      </c>
      <c r="G14" s="466" t="s">
        <v>92</v>
      </c>
      <c r="H14" s="466" t="s">
        <v>92</v>
      </c>
    </row>
    <row r="15" spans="2:8" s="467" customFormat="1" ht="14">
      <c r="B15" s="462" t="s">
        <v>20</v>
      </c>
      <c r="C15" s="468"/>
      <c r="D15" s="466"/>
      <c r="E15" s="466" t="s">
        <v>92</v>
      </c>
      <c r="F15" s="466" t="s">
        <v>92</v>
      </c>
      <c r="G15" s="466" t="s">
        <v>92</v>
      </c>
      <c r="H15" s="466" t="s">
        <v>92</v>
      </c>
    </row>
    <row r="16" spans="2:8" s="467" customFormat="1" ht="14">
      <c r="B16" s="462" t="s">
        <v>61</v>
      </c>
      <c r="C16" s="468"/>
      <c r="D16" s="466"/>
      <c r="E16" s="466" t="s">
        <v>92</v>
      </c>
      <c r="F16" s="466" t="s">
        <v>92</v>
      </c>
      <c r="G16" s="466" t="s">
        <v>92</v>
      </c>
      <c r="H16" s="466" t="s">
        <v>92</v>
      </c>
    </row>
    <row r="17" spans="2:9" s="467" customFormat="1" ht="14">
      <c r="B17" s="462" t="s">
        <v>18</v>
      </c>
      <c r="C17" s="468"/>
      <c r="D17" s="466"/>
      <c r="E17" s="466" t="s">
        <v>92</v>
      </c>
      <c r="F17" s="466" t="s">
        <v>92</v>
      </c>
      <c r="G17" s="466" t="s">
        <v>92</v>
      </c>
      <c r="H17" s="466" t="s">
        <v>92</v>
      </c>
    </row>
    <row r="18" spans="2:9" s="467" customFormat="1" ht="15" customHeight="1">
      <c r="B18" s="462" t="s">
        <v>26</v>
      </c>
      <c r="C18" s="468"/>
      <c r="D18" s="466"/>
      <c r="E18" s="466" t="s">
        <v>92</v>
      </c>
      <c r="F18" s="466" t="s">
        <v>92</v>
      </c>
      <c r="G18" s="466" t="s">
        <v>92</v>
      </c>
      <c r="H18" s="466" t="s">
        <v>92</v>
      </c>
    </row>
    <row r="19" spans="2:9" s="467" customFormat="1" ht="28">
      <c r="B19" s="462" t="s">
        <v>21</v>
      </c>
      <c r="C19" s="468" t="s">
        <v>278</v>
      </c>
      <c r="D19" s="464">
        <v>2.0699999999999998</v>
      </c>
      <c r="E19" s="466" t="s">
        <v>92</v>
      </c>
      <c r="F19" s="473">
        <v>5.5</v>
      </c>
      <c r="G19" s="466" t="s">
        <v>92</v>
      </c>
      <c r="H19" s="466" t="s">
        <v>92</v>
      </c>
    </row>
    <row r="20" spans="2:9" s="467" customFormat="1" ht="28">
      <c r="B20" s="641" t="s">
        <v>325</v>
      </c>
      <c r="C20" s="468" t="s">
        <v>326</v>
      </c>
      <c r="D20" s="474">
        <v>0.11</v>
      </c>
      <c r="E20" s="466" t="s">
        <v>92</v>
      </c>
      <c r="F20" s="474">
        <v>0.8</v>
      </c>
      <c r="G20" s="466" t="s">
        <v>92</v>
      </c>
      <c r="H20" s="466" t="s">
        <v>92</v>
      </c>
    </row>
    <row r="21" spans="2:9" s="467" customFormat="1" ht="28">
      <c r="B21" s="642"/>
      <c r="C21" s="468" t="s">
        <v>327</v>
      </c>
      <c r="D21" s="474">
        <v>0.12</v>
      </c>
      <c r="E21" s="466" t="s">
        <v>92</v>
      </c>
      <c r="F21" s="474">
        <v>0.8</v>
      </c>
      <c r="G21" s="466" t="s">
        <v>92</v>
      </c>
      <c r="H21" s="466" t="s">
        <v>92</v>
      </c>
    </row>
    <row r="22" spans="2:9" s="467" customFormat="1" ht="28">
      <c r="B22" s="462" t="s">
        <v>22</v>
      </c>
      <c r="C22" s="468" t="s">
        <v>279</v>
      </c>
      <c r="D22" s="464">
        <v>2.7</v>
      </c>
      <c r="E22" s="466"/>
      <c r="F22" s="473">
        <v>10</v>
      </c>
      <c r="G22" s="466" t="s">
        <v>92</v>
      </c>
      <c r="H22" s="466" t="s">
        <v>92</v>
      </c>
    </row>
    <row r="23" spans="2:9" s="467" customFormat="1" ht="28">
      <c r="B23" s="462" t="s">
        <v>328</v>
      </c>
      <c r="C23" s="468" t="s">
        <v>329</v>
      </c>
      <c r="D23" s="466">
        <v>0.28000000000000003</v>
      </c>
      <c r="E23" s="466" t="s">
        <v>92</v>
      </c>
      <c r="F23" s="474">
        <v>1.1000000000000001</v>
      </c>
      <c r="G23" s="466" t="s">
        <v>92</v>
      </c>
      <c r="H23" s="466" t="s">
        <v>92</v>
      </c>
    </row>
    <row r="24" spans="2:9" s="467" customFormat="1" ht="28">
      <c r="B24" s="471" t="s">
        <v>19</v>
      </c>
      <c r="C24" s="472" t="s">
        <v>280</v>
      </c>
      <c r="D24" s="464">
        <v>0.1</v>
      </c>
      <c r="E24" s="466" t="s">
        <v>92</v>
      </c>
      <c r="F24" s="474">
        <v>1</v>
      </c>
      <c r="G24" s="466" t="s">
        <v>92</v>
      </c>
      <c r="H24" s="466" t="s">
        <v>92</v>
      </c>
    </row>
    <row r="25" spans="2:9" s="345" customFormat="1" ht="17.5">
      <c r="B25" s="346" t="s">
        <v>2</v>
      </c>
      <c r="C25" s="346"/>
      <c r="D25" s="347"/>
      <c r="E25" s="347"/>
      <c r="F25" s="347"/>
      <c r="G25" s="348"/>
      <c r="H25" s="348"/>
    </row>
    <row r="26" spans="2:9" s="345" customFormat="1" ht="14">
      <c r="H26" s="349"/>
    </row>
    <row r="27" spans="2:9" s="345" customFormat="1" ht="15">
      <c r="C27" s="350"/>
      <c r="D27" s="351"/>
      <c r="E27" s="163"/>
      <c r="F27" s="163"/>
      <c r="G27" s="163"/>
      <c r="H27" s="163"/>
      <c r="I27" s="448"/>
    </row>
    <row r="28" spans="2:9" s="345" customFormat="1" ht="15">
      <c r="C28" s="350"/>
      <c r="E28" s="163"/>
      <c r="F28" s="163"/>
      <c r="G28" s="163"/>
      <c r="H28" s="163"/>
      <c r="I28" s="449"/>
    </row>
    <row r="29" spans="2:9" s="345" customFormat="1" ht="15">
      <c r="C29" s="350"/>
    </row>
    <row r="30" spans="2:9" s="345" customFormat="1" ht="15">
      <c r="C30" s="350"/>
    </row>
    <row r="31" spans="2:9" s="345" customFormat="1" ht="15">
      <c r="C31" s="350"/>
      <c r="D31" s="345" t="s">
        <v>330</v>
      </c>
    </row>
    <row r="32" spans="2:9" s="345" customFormat="1" ht="14">
      <c r="C32" s="352"/>
    </row>
    <row r="33" spans="3:10" s="345" customFormat="1" ht="14">
      <c r="C33" s="352"/>
    </row>
    <row r="34" spans="3:10" s="345" customFormat="1" ht="14">
      <c r="C34" s="352"/>
    </row>
    <row r="35" spans="3:10" s="345" customFormat="1" ht="14">
      <c r="C35" s="352"/>
    </row>
    <row r="36" spans="3:10" s="345" customFormat="1" ht="14"/>
    <row r="37" spans="3:10" s="345" customFormat="1">
      <c r="C37" s="353"/>
      <c r="D37" s="340"/>
    </row>
    <row r="38" spans="3:10" s="345" customFormat="1" ht="14"/>
    <row r="39" spans="3:10" s="345" customFormat="1" ht="14"/>
    <row r="40" spans="3:10" s="345" customFormat="1" ht="14"/>
    <row r="41" spans="3:10" s="345" customFormat="1" ht="14"/>
    <row r="42" spans="3:10" s="345" customFormat="1" ht="14"/>
    <row r="43" spans="3:10" s="345" customFormat="1" ht="14">
      <c r="J43" s="406"/>
    </row>
    <row r="44" spans="3:10" s="345" customFormat="1" ht="14"/>
    <row r="45" spans="3:10" s="345" customFormat="1" ht="14"/>
    <row r="46" spans="3:10" s="345" customFormat="1" ht="14"/>
    <row r="47" spans="3:10" s="345" customFormat="1" ht="14"/>
  </sheetData>
  <mergeCells count="6">
    <mergeCell ref="B8:B9"/>
    <mergeCell ref="C8:C9"/>
    <mergeCell ref="D8:E8"/>
    <mergeCell ref="G8:G9"/>
    <mergeCell ref="H8:H9"/>
    <mergeCell ref="B20:B21"/>
  </mergeCells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B2:K40"/>
  <sheetViews>
    <sheetView workbookViewId="0">
      <selection activeCell="H19" sqref="H19"/>
    </sheetView>
  </sheetViews>
  <sheetFormatPr defaultRowHeight="14.5"/>
  <cols>
    <col min="2" max="2" width="11.26953125" customWidth="1"/>
    <col min="11" max="11" width="10.81640625" customWidth="1"/>
  </cols>
  <sheetData>
    <row r="2" spans="2:11" ht="15" thickBot="1"/>
    <row r="3" spans="2:11" ht="24" thickBot="1">
      <c r="B3" s="644" t="s">
        <v>25</v>
      </c>
      <c r="C3" s="645"/>
      <c r="D3" s="645"/>
      <c r="E3" s="646"/>
      <c r="F3" s="6"/>
      <c r="G3" s="6"/>
      <c r="H3" s="6"/>
    </row>
    <row r="5" spans="2:11" ht="18.5">
      <c r="H5" s="2"/>
      <c r="I5" s="2"/>
      <c r="J5" s="7" t="s">
        <v>31</v>
      </c>
      <c r="K5" s="3"/>
    </row>
    <row r="6" spans="2:11">
      <c r="B6" s="643" t="s">
        <v>23</v>
      </c>
      <c r="C6" s="643"/>
    </row>
    <row r="8" spans="2:11">
      <c r="B8" s="1"/>
      <c r="C8" s="1"/>
      <c r="D8" s="1"/>
      <c r="E8" s="1"/>
      <c r="F8" s="1"/>
    </row>
    <row r="9" spans="2:11">
      <c r="B9" s="1"/>
      <c r="C9" s="1"/>
      <c r="D9" s="1"/>
      <c r="E9" s="1"/>
      <c r="F9" s="1"/>
    </row>
    <row r="10" spans="2:11">
      <c r="B10" s="1"/>
      <c r="C10" s="1"/>
      <c r="D10" s="1"/>
      <c r="E10" s="1"/>
      <c r="F10" s="1"/>
    </row>
    <row r="12" spans="2:11">
      <c r="B12" s="643" t="s">
        <v>47</v>
      </c>
      <c r="C12" s="643"/>
      <c r="D12" s="643"/>
      <c r="E12" s="643"/>
      <c r="F12" s="643"/>
    </row>
    <row r="14" spans="2:11">
      <c r="B14" s="1" t="s">
        <v>32</v>
      </c>
      <c r="C14" s="1"/>
      <c r="D14" s="1"/>
      <c r="E14" s="1"/>
      <c r="F14" s="1"/>
    </row>
    <row r="15" spans="2:11">
      <c r="B15" s="1" t="s">
        <v>33</v>
      </c>
      <c r="C15" s="1"/>
      <c r="D15" s="1"/>
      <c r="E15" s="1"/>
      <c r="F15" s="1"/>
    </row>
    <row r="16" spans="2:11">
      <c r="B16" s="1" t="s">
        <v>34</v>
      </c>
      <c r="C16" s="1"/>
      <c r="D16" s="1"/>
      <c r="E16" s="1"/>
      <c r="F16" s="1"/>
    </row>
    <row r="17" spans="2:6">
      <c r="B17" s="1" t="s">
        <v>35</v>
      </c>
      <c r="C17" s="1"/>
      <c r="D17" s="1"/>
      <c r="E17" s="1"/>
      <c r="F17" s="1"/>
    </row>
    <row r="18" spans="2:6">
      <c r="B18" s="1" t="s">
        <v>36</v>
      </c>
      <c r="C18" s="1"/>
      <c r="D18" s="1"/>
      <c r="E18" s="1"/>
      <c r="F18" s="1"/>
    </row>
    <row r="19" spans="2:6">
      <c r="B19" s="1" t="s">
        <v>37</v>
      </c>
      <c r="C19" s="1"/>
      <c r="D19" s="1"/>
      <c r="E19" s="1"/>
      <c r="F19" s="1"/>
    </row>
    <row r="20" spans="2:6">
      <c r="B20" s="1" t="s">
        <v>38</v>
      </c>
      <c r="C20" s="1"/>
      <c r="D20" s="1"/>
      <c r="E20" s="1"/>
      <c r="F20" s="1"/>
    </row>
    <row r="21" spans="2:6">
      <c r="B21" s="1" t="s">
        <v>39</v>
      </c>
      <c r="C21" s="1"/>
      <c r="D21" s="1"/>
      <c r="E21" s="1"/>
      <c r="F21" s="1"/>
    </row>
    <row r="22" spans="2:6">
      <c r="B22" s="1" t="s">
        <v>40</v>
      </c>
      <c r="C22" s="1"/>
      <c r="D22" s="1"/>
      <c r="E22" s="1"/>
      <c r="F22" s="1"/>
    </row>
    <row r="23" spans="2:6">
      <c r="B23" s="1" t="s">
        <v>41</v>
      </c>
      <c r="C23" s="1"/>
      <c r="D23" s="1"/>
      <c r="E23" s="1"/>
      <c r="F23" s="1"/>
    </row>
    <row r="24" spans="2:6">
      <c r="B24" s="1" t="s">
        <v>42</v>
      </c>
      <c r="C24" s="1"/>
      <c r="D24" s="1"/>
      <c r="E24" s="1"/>
      <c r="F24" s="1"/>
    </row>
    <row r="25" spans="2:6">
      <c r="B25" s="1" t="s">
        <v>43</v>
      </c>
      <c r="C25" s="1"/>
      <c r="D25" s="1"/>
      <c r="E25" s="1"/>
      <c r="F25" s="1"/>
    </row>
    <row r="26" spans="2:6">
      <c r="B26" s="1" t="s">
        <v>44</v>
      </c>
      <c r="C26" s="1"/>
      <c r="D26" s="1"/>
      <c r="E26" s="1"/>
      <c r="F26" s="1"/>
    </row>
    <row r="27" spans="2:6">
      <c r="B27" s="1" t="s">
        <v>45</v>
      </c>
      <c r="C27" s="1"/>
      <c r="D27" s="1"/>
      <c r="E27" s="1"/>
      <c r="F27" s="1"/>
    </row>
    <row r="28" spans="2:6">
      <c r="B28" s="1" t="s">
        <v>46</v>
      </c>
      <c r="C28" s="1"/>
      <c r="D28" s="1"/>
      <c r="E28" s="1"/>
      <c r="F28" s="1"/>
    </row>
    <row r="31" spans="2:6">
      <c r="B31" s="643" t="s">
        <v>24</v>
      </c>
      <c r="C31" s="643"/>
    </row>
    <row r="33" spans="2:7">
      <c r="B33" s="1" t="s">
        <v>51</v>
      </c>
      <c r="C33" s="1"/>
      <c r="D33" s="1"/>
      <c r="E33" s="1"/>
      <c r="F33" s="1"/>
    </row>
    <row r="34" spans="2:7">
      <c r="B34" s="1" t="s">
        <v>52</v>
      </c>
      <c r="C34" s="1"/>
      <c r="D34" s="1"/>
      <c r="E34" s="1"/>
      <c r="F34" s="1"/>
      <c r="G34" s="4"/>
    </row>
    <row r="35" spans="2:7">
      <c r="B35" s="1" t="s">
        <v>53</v>
      </c>
      <c r="C35" s="1"/>
      <c r="D35" s="1"/>
      <c r="E35" s="1"/>
      <c r="F35" s="1"/>
      <c r="G35" s="4"/>
    </row>
    <row r="36" spans="2:7">
      <c r="B36" s="1" t="s">
        <v>54</v>
      </c>
      <c r="C36" s="1"/>
      <c r="D36" s="1"/>
      <c r="E36" s="1"/>
      <c r="F36" s="1"/>
      <c r="G36" s="5"/>
    </row>
    <row r="37" spans="2:7">
      <c r="B37" s="1" t="s">
        <v>55</v>
      </c>
      <c r="C37" s="1"/>
      <c r="D37" s="1"/>
      <c r="E37" s="1"/>
      <c r="F37" s="1"/>
    </row>
    <row r="38" spans="2:7">
      <c r="B38" s="1" t="s">
        <v>56</v>
      </c>
      <c r="C38" s="1"/>
      <c r="D38" s="1"/>
      <c r="E38" s="1"/>
      <c r="F38" s="1"/>
    </row>
    <row r="39" spans="2:7">
      <c r="B39" s="1" t="s">
        <v>57</v>
      </c>
      <c r="C39" s="1"/>
      <c r="D39" s="1"/>
      <c r="E39" s="1"/>
      <c r="F39" s="1"/>
    </row>
    <row r="40" spans="2:7">
      <c r="B40" s="1" t="s">
        <v>58</v>
      </c>
      <c r="C40" s="1"/>
      <c r="D40" s="1"/>
      <c r="E40" s="1"/>
      <c r="F40" s="1"/>
    </row>
  </sheetData>
  <mergeCells count="4">
    <mergeCell ref="B6:C6"/>
    <mergeCell ref="B12:F12"/>
    <mergeCell ref="B31:C31"/>
    <mergeCell ref="B3:E3"/>
  </mergeCells>
  <phoneticPr fontId="29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workbookViewId="0">
      <selection activeCell="L13" sqref="L13"/>
    </sheetView>
  </sheetViews>
  <sheetFormatPr defaultRowHeight="14.5"/>
  <cols>
    <col min="1" max="1" width="12.26953125" customWidth="1"/>
    <col min="9" max="9" width="9.453125" customWidth="1"/>
  </cols>
  <sheetData>
    <row r="1" spans="1:11">
      <c r="A1" t="s">
        <v>130</v>
      </c>
    </row>
    <row r="2" spans="1:11">
      <c r="A2" t="s">
        <v>131</v>
      </c>
      <c r="G2" s="154" t="s">
        <v>127</v>
      </c>
      <c r="H2" s="154" t="s">
        <v>128</v>
      </c>
      <c r="I2" s="156" t="s">
        <v>129</v>
      </c>
      <c r="J2" s="156"/>
      <c r="K2" t="s">
        <v>132</v>
      </c>
    </row>
    <row r="3" spans="1:11">
      <c r="A3" t="s">
        <v>123</v>
      </c>
      <c r="B3">
        <v>4.3899999999999997</v>
      </c>
      <c r="C3">
        <v>3.8</v>
      </c>
      <c r="D3">
        <v>4.03</v>
      </c>
      <c r="E3">
        <v>4.37</v>
      </c>
      <c r="F3">
        <v>4.43</v>
      </c>
      <c r="G3">
        <f>SUM(B3:F3)</f>
        <v>21.02</v>
      </c>
      <c r="H3">
        <f>AVERAGE(B3:F3)</f>
        <v>4.2039999999999997</v>
      </c>
      <c r="K3" s="155">
        <f>100-K7</f>
        <v>40.80132450331125</v>
      </c>
    </row>
    <row r="4" spans="1:11">
      <c r="A4" t="s">
        <v>124</v>
      </c>
      <c r="B4">
        <v>4.51</v>
      </c>
      <c r="C4">
        <v>5.0599999999999996</v>
      </c>
      <c r="D4">
        <v>4.8</v>
      </c>
      <c r="E4">
        <v>5.0199999999999996</v>
      </c>
      <c r="F4">
        <v>5.49</v>
      </c>
      <c r="G4">
        <f>SUM(B4:F4)</f>
        <v>24.880000000000003</v>
      </c>
      <c r="H4">
        <f>AVERAGE(B4:F4)</f>
        <v>4.9760000000000009</v>
      </c>
      <c r="I4" s="155">
        <f>(G4-G3)/G6*100</f>
        <v>6.390728476821196</v>
      </c>
      <c r="J4" s="155"/>
      <c r="K4" s="155">
        <f>$K$7*I4/$J$7</f>
        <v>5.8026126820014898</v>
      </c>
    </row>
    <row r="5" spans="1:11">
      <c r="A5" t="s">
        <v>125</v>
      </c>
      <c r="B5">
        <v>7.28</v>
      </c>
      <c r="C5">
        <v>9.9</v>
      </c>
      <c r="D5">
        <v>7.94</v>
      </c>
      <c r="E5">
        <v>8.2899999999999991</v>
      </c>
      <c r="F5">
        <v>7.64</v>
      </c>
      <c r="G5">
        <f>SUM(B5:F5)</f>
        <v>41.05</v>
      </c>
      <c r="H5">
        <f>AVERAGE(B5:F5)</f>
        <v>8.2099999999999991</v>
      </c>
      <c r="I5" s="155">
        <f>(G5-G4)/G6*100</f>
        <v>26.771523178807939</v>
      </c>
      <c r="J5" s="155"/>
      <c r="K5" s="155">
        <f>$K$7*I5/$J$7</f>
        <v>24.307836027969952</v>
      </c>
    </row>
    <row r="6" spans="1:11">
      <c r="A6" t="s">
        <v>126</v>
      </c>
      <c r="B6">
        <v>10.38</v>
      </c>
      <c r="C6">
        <v>13.06</v>
      </c>
      <c r="D6">
        <v>12.43</v>
      </c>
      <c r="E6">
        <v>12.53</v>
      </c>
      <c r="F6">
        <v>12</v>
      </c>
      <c r="G6">
        <f>SUM(B6:F6)</f>
        <v>60.400000000000006</v>
      </c>
      <c r="H6">
        <f>AVERAGE(B6:F6)</f>
        <v>12.080000000000002</v>
      </c>
      <c r="I6" s="155">
        <f>(G6-G5)/G6*100</f>
        <v>32.036423841059616</v>
      </c>
      <c r="J6" s="154" t="s">
        <v>133</v>
      </c>
      <c r="K6" s="157">
        <f>$K$7*I6/$J$7</f>
        <v>29.088226786717311</v>
      </c>
    </row>
    <row r="7" spans="1:11">
      <c r="I7" s="155">
        <f>100-(I6+I5+I4)</f>
        <v>34.80132450331125</v>
      </c>
      <c r="J7" s="155">
        <f>(G6-G3)/G6*100</f>
        <v>65.19867549668875</v>
      </c>
      <c r="K7" s="155">
        <f>J7-6</f>
        <v>59.19867549668875</v>
      </c>
    </row>
    <row r="8" spans="1:11">
      <c r="K8" s="15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ใบงาน</vt:lpstr>
      <vt:lpstr>FOODS COST </vt:lpstr>
      <vt:lpstr>PACKAGING DETAIL COST</vt:lpstr>
      <vt:lpstr>OVERHEAD COST</vt:lpstr>
      <vt:lpstr>Sheet1</vt:lpstr>
      <vt:lpstr>'FOODS COST 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TUF</dc:creator>
  <cp:lastModifiedBy>Kanokkan Saiwong</cp:lastModifiedBy>
  <cp:lastPrinted>2011-05-02T07:59:47Z</cp:lastPrinted>
  <dcterms:created xsi:type="dcterms:W3CDTF">2011-01-11T12:59:38Z</dcterms:created>
  <dcterms:modified xsi:type="dcterms:W3CDTF">2021-01-25T07:15:55Z</dcterms:modified>
</cp:coreProperties>
</file>