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\\172.48.1.65\Costing\Costing sheet\Costing\Costing 2020\PF\UPCOST 2021\"/>
    </mc:Choice>
  </mc:AlternateContent>
  <xr:revisionPtr revIDLastSave="0" documentId="13_ncr:1_{E5A86A81-8D0B-4300-83A9-4F9B9DE9A6C4}" xr6:coauthVersionLast="45" xr6:coauthVersionMax="45" xr10:uidLastSave="{00000000-0000-0000-0000-000000000000}"/>
  <bookViews>
    <workbookView xWindow="-110" yWindow="-110" windowWidth="19420" windowHeight="10420" tabRatio="788" xr2:uid="{00000000-000D-0000-FFFF-FFFF00000000}"/>
  </bookViews>
  <sheets>
    <sheet name="PF63000401" sheetId="2" r:id="rId1"/>
    <sheet name="PF63000402" sheetId="3" r:id="rId2"/>
    <sheet name="PF63000403" sheetId="4" r:id="rId3"/>
    <sheet name="PF63000404" sheetId="5" r:id="rId4"/>
    <sheet name="PF63000405" sheetId="6" r:id="rId5"/>
  </sheets>
  <definedNames>
    <definedName name="_xlnm.Print_Area" localSheetId="0">PF63000401!$A$1:$I$76</definedName>
    <definedName name="_xlnm.Print_Area" localSheetId="1">PF63000402!$A$1:$I$72</definedName>
    <definedName name="_xlnm.Print_Area" localSheetId="2">PF63000403!$A$1:$I$72</definedName>
    <definedName name="_xlnm.Print_Area" localSheetId="3">PF63000404!$A$1:$I$75</definedName>
    <definedName name="_xlnm.Print_Area" localSheetId="4">PF63000405!$A$1:$I$74</definedName>
  </definedNames>
  <calcPr calcId="191029" calcMode="autoNoTable" iterate="1"/>
</workbook>
</file>

<file path=xl/calcChain.xml><?xml version="1.0" encoding="utf-8"?>
<calcChain xmlns="http://schemas.openxmlformats.org/spreadsheetml/2006/main">
  <c r="G46" i="4" l="1"/>
  <c r="G48" i="6" l="1"/>
  <c r="G49" i="5"/>
  <c r="G46" i="3" l="1"/>
  <c r="G50" i="2" l="1"/>
  <c r="B60" i="6" l="1"/>
  <c r="G53" i="6"/>
  <c r="I54" i="6"/>
  <c r="I51" i="6"/>
  <c r="I49" i="6"/>
  <c r="I47" i="6"/>
  <c r="I45" i="6"/>
  <c r="I41" i="6"/>
  <c r="I39" i="6"/>
  <c r="I36" i="6"/>
  <c r="I34" i="6"/>
  <c r="I20" i="6"/>
  <c r="I18" i="6"/>
  <c r="I15" i="6"/>
  <c r="I14" i="6"/>
  <c r="G44" i="6"/>
  <c r="G43" i="6"/>
  <c r="H43" i="6" s="1"/>
  <c r="G42" i="6"/>
  <c r="G38" i="6"/>
  <c r="H38" i="6" s="1"/>
  <c r="E33" i="6"/>
  <c r="E32" i="6"/>
  <c r="E31" i="6"/>
  <c r="E30" i="6"/>
  <c r="E29" i="6"/>
  <c r="E28" i="6"/>
  <c r="E27" i="6"/>
  <c r="E26" i="6"/>
  <c r="E25" i="6"/>
  <c r="E24" i="6"/>
  <c r="E23" i="6"/>
  <c r="G23" i="6" s="1"/>
  <c r="H23" i="6" s="1"/>
  <c r="E22" i="6"/>
  <c r="E21" i="6"/>
  <c r="E17" i="6"/>
  <c r="G17" i="6" s="1"/>
  <c r="E16" i="6"/>
  <c r="G16" i="6" s="1"/>
  <c r="B61" i="5"/>
  <c r="G54" i="5"/>
  <c r="I55" i="5"/>
  <c r="I52" i="5"/>
  <c r="I50" i="5"/>
  <c r="I48" i="5"/>
  <c r="I46" i="5"/>
  <c r="I42" i="5"/>
  <c r="I40" i="5"/>
  <c r="I37" i="5"/>
  <c r="I35" i="5"/>
  <c r="I21" i="5"/>
  <c r="I19" i="5"/>
  <c r="I15" i="5"/>
  <c r="I14" i="5"/>
  <c r="H49" i="5"/>
  <c r="H51" i="5" s="1"/>
  <c r="G51" i="5"/>
  <c r="G45" i="5"/>
  <c r="H45" i="5" s="1"/>
  <c r="G44" i="5"/>
  <c r="H44" i="5" s="1"/>
  <c r="G43" i="5"/>
  <c r="H43" i="5" s="1"/>
  <c r="G39" i="5"/>
  <c r="E34" i="5"/>
  <c r="G34" i="5"/>
  <c r="H34" i="5" s="1"/>
  <c r="E33" i="5"/>
  <c r="E32" i="5"/>
  <c r="E31" i="5"/>
  <c r="E30" i="5"/>
  <c r="E29" i="5"/>
  <c r="E28" i="5"/>
  <c r="E27" i="5"/>
  <c r="E26" i="5"/>
  <c r="E25" i="5"/>
  <c r="E24" i="5"/>
  <c r="E23" i="5"/>
  <c r="E22" i="5"/>
  <c r="E18" i="5"/>
  <c r="G18" i="5" s="1"/>
  <c r="E17" i="5"/>
  <c r="G17" i="5"/>
  <c r="H17" i="5" s="1"/>
  <c r="E16" i="5"/>
  <c r="G16" i="5" s="1"/>
  <c r="H16" i="5" s="1"/>
  <c r="B58" i="4"/>
  <c r="G51" i="4"/>
  <c r="H51" i="4" s="1"/>
  <c r="I52" i="4"/>
  <c r="I49" i="4"/>
  <c r="I47" i="4"/>
  <c r="I45" i="4"/>
  <c r="I43" i="4"/>
  <c r="I39" i="4"/>
  <c r="I37" i="4"/>
  <c r="I34" i="4"/>
  <c r="I32" i="4"/>
  <c r="I19" i="4"/>
  <c r="I17" i="4"/>
  <c r="I15" i="4"/>
  <c r="I14" i="4"/>
  <c r="G53" i="4"/>
  <c r="G48" i="4"/>
  <c r="G42" i="4"/>
  <c r="H42" i="4" s="1"/>
  <c r="G41" i="4"/>
  <c r="H41" i="4" s="1"/>
  <c r="G40" i="4"/>
  <c r="H40" i="4" s="1"/>
  <c r="G36" i="4"/>
  <c r="H36" i="4" s="1"/>
  <c r="E31" i="4"/>
  <c r="G31" i="4" s="1"/>
  <c r="H31" i="4" s="1"/>
  <c r="E30" i="4"/>
  <c r="E29" i="4"/>
  <c r="E28" i="4"/>
  <c r="E27" i="4"/>
  <c r="E26" i="4"/>
  <c r="E25" i="4"/>
  <c r="E24" i="4"/>
  <c r="E23" i="4"/>
  <c r="E22" i="4"/>
  <c r="E21" i="4"/>
  <c r="E20" i="4"/>
  <c r="E16" i="4"/>
  <c r="G16" i="4"/>
  <c r="G18" i="4" s="1"/>
  <c r="B58" i="3"/>
  <c r="G51" i="3"/>
  <c r="H51" i="3"/>
  <c r="H53" i="3" s="1"/>
  <c r="I52" i="3"/>
  <c r="I49" i="3"/>
  <c r="I47" i="3"/>
  <c r="I45" i="3"/>
  <c r="I43" i="3"/>
  <c r="I39" i="3"/>
  <c r="I37" i="3"/>
  <c r="I34" i="3"/>
  <c r="I32" i="3"/>
  <c r="I21" i="3"/>
  <c r="I19" i="3"/>
  <c r="I15" i="3"/>
  <c r="I14" i="3"/>
  <c r="G53" i="3"/>
  <c r="G48" i="3"/>
  <c r="H46" i="3"/>
  <c r="H48" i="3" s="1"/>
  <c r="G42" i="3"/>
  <c r="H42" i="3"/>
  <c r="G41" i="3"/>
  <c r="G40" i="3"/>
  <c r="H40" i="3" s="1"/>
  <c r="G36" i="3"/>
  <c r="H36" i="3"/>
  <c r="E31" i="3"/>
  <c r="G31" i="3"/>
  <c r="H31" i="3" s="1"/>
  <c r="E30" i="3"/>
  <c r="E29" i="3"/>
  <c r="E28" i="3"/>
  <c r="E27" i="3"/>
  <c r="E26" i="3"/>
  <c r="E25" i="3"/>
  <c r="E24" i="3"/>
  <c r="E23" i="3"/>
  <c r="E22" i="3"/>
  <c r="E18" i="3"/>
  <c r="G18" i="3"/>
  <c r="H18" i="3" s="1"/>
  <c r="E17" i="3"/>
  <c r="G17" i="3" s="1"/>
  <c r="H17" i="3" s="1"/>
  <c r="E16" i="3"/>
  <c r="G16" i="3" s="1"/>
  <c r="B62" i="2"/>
  <c r="G55" i="2"/>
  <c r="H55" i="2" s="1"/>
  <c r="I56" i="2"/>
  <c r="I53" i="2"/>
  <c r="I51" i="2"/>
  <c r="I49" i="2"/>
  <c r="I47" i="2"/>
  <c r="I43" i="2"/>
  <c r="I41" i="2"/>
  <c r="I38" i="2"/>
  <c r="I36" i="2"/>
  <c r="I20" i="2"/>
  <c r="I18" i="2"/>
  <c r="I15" i="2"/>
  <c r="I14" i="2"/>
  <c r="H50" i="2"/>
  <c r="H52" i="2" s="1"/>
  <c r="G46" i="2"/>
  <c r="H46" i="2" s="1"/>
  <c r="G40" i="2"/>
  <c r="E35" i="2"/>
  <c r="G35" i="2"/>
  <c r="H35" i="2" s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7" i="2"/>
  <c r="G17" i="2" s="1"/>
  <c r="H17" i="2" s="1"/>
  <c r="E16" i="2"/>
  <c r="G16" i="2" s="1"/>
  <c r="H44" i="4" l="1"/>
  <c r="G44" i="4"/>
  <c r="G57" i="4" s="1"/>
  <c r="H57" i="4" s="1"/>
  <c r="G20" i="5"/>
  <c r="G52" i="2"/>
  <c r="G56" i="5"/>
  <c r="G57" i="2"/>
  <c r="G47" i="5"/>
  <c r="H57" i="2"/>
  <c r="H16" i="3"/>
  <c r="H20" i="3" s="1"/>
  <c r="G20" i="3"/>
  <c r="H41" i="3"/>
  <c r="G44" i="3"/>
  <c r="H47" i="5"/>
  <c r="G46" i="6"/>
  <c r="H42" i="6"/>
  <c r="G55" i="6"/>
  <c r="H16" i="2"/>
  <c r="H19" i="2" s="1"/>
  <c r="G19" i="2"/>
  <c r="H40" i="2"/>
  <c r="H44" i="3"/>
  <c r="H54" i="5"/>
  <c r="H56" i="5" s="1"/>
  <c r="H16" i="6"/>
  <c r="G19" i="6"/>
  <c r="H16" i="4"/>
  <c r="H18" i="4" s="1"/>
  <c r="H39" i="5"/>
  <c r="H17" i="6"/>
  <c r="H44" i="6"/>
  <c r="H53" i="6"/>
  <c r="H18" i="5"/>
  <c r="H20" i="5" s="1"/>
  <c r="G50" i="6"/>
  <c r="H48" i="6"/>
  <c r="H50" i="6" s="1"/>
  <c r="H46" i="4"/>
  <c r="H48" i="4" s="1"/>
  <c r="H53" i="4"/>
  <c r="H55" i="6"/>
  <c r="H19" i="6" l="1"/>
  <c r="H46" i="6"/>
  <c r="G60" i="5"/>
  <c r="H60" i="5" s="1"/>
  <c r="G59" i="6"/>
  <c r="G57" i="3"/>
  <c r="H57" i="3" l="1"/>
  <c r="H59" i="6"/>
  <c r="G22" i="6" l="1"/>
  <c r="H22" i="6" s="1"/>
  <c r="G30" i="4"/>
  <c r="H30" i="4" s="1"/>
  <c r="G34" i="2" l="1"/>
  <c r="H34" i="2" s="1"/>
  <c r="G22" i="2"/>
  <c r="H22" i="2" s="1"/>
  <c r="G21" i="2"/>
  <c r="G26" i="4" l="1"/>
  <c r="H26" i="4" s="1"/>
  <c r="G30" i="2"/>
  <c r="H30" i="2" s="1"/>
  <c r="G31" i="6"/>
  <c r="H31" i="6" s="1"/>
  <c r="G28" i="5"/>
  <c r="H28" i="5" s="1"/>
  <c r="G28" i="3"/>
  <c r="H28" i="3" s="1"/>
  <c r="G35" i="4"/>
  <c r="G39" i="2"/>
  <c r="G38" i="5"/>
  <c r="G35" i="3"/>
  <c r="G37" i="6"/>
  <c r="H21" i="2"/>
  <c r="G26" i="6"/>
  <c r="H26" i="6" s="1"/>
  <c r="G23" i="5"/>
  <c r="H23" i="5" s="1"/>
  <c r="G21" i="4"/>
  <c r="H21" i="4" s="1"/>
  <c r="G25" i="4"/>
  <c r="H25" i="4" s="1"/>
  <c r="G28" i="2"/>
  <c r="H28" i="2" s="1"/>
  <c r="G27" i="5"/>
  <c r="H27" i="5" s="1"/>
  <c r="G30" i="6"/>
  <c r="H30" i="6" s="1"/>
  <c r="G26" i="3"/>
  <c r="H26" i="3" s="1"/>
  <c r="G30" i="3"/>
  <c r="H30" i="3" s="1"/>
  <c r="G33" i="5"/>
  <c r="H33" i="5" s="1"/>
  <c r="G29" i="4"/>
  <c r="H29" i="4" s="1"/>
  <c r="G21" i="6"/>
  <c r="G31" i="2"/>
  <c r="H31" i="2" s="1"/>
  <c r="G29" i="5"/>
  <c r="H29" i="5" s="1"/>
  <c r="G20" i="4"/>
  <c r="G25" i="6"/>
  <c r="H25" i="6" s="1"/>
  <c r="G24" i="2"/>
  <c r="H24" i="2" s="1"/>
  <c r="G22" i="5"/>
  <c r="G22" i="3"/>
  <c r="G27" i="2"/>
  <c r="H27" i="2" s="1"/>
  <c r="G25" i="3"/>
  <c r="H25" i="3" s="1"/>
  <c r="G24" i="4"/>
  <c r="H24" i="4" s="1"/>
  <c r="G29" i="6"/>
  <c r="H29" i="6" s="1"/>
  <c r="G26" i="5"/>
  <c r="H26" i="5" s="1"/>
  <c r="G24" i="3"/>
  <c r="H24" i="3" s="1"/>
  <c r="G23" i="4"/>
  <c r="H23" i="4" s="1"/>
  <c r="G25" i="5"/>
  <c r="H25" i="5" s="1"/>
  <c r="G26" i="2"/>
  <c r="H26" i="2" s="1"/>
  <c r="G28" i="6"/>
  <c r="H28" i="6" s="1"/>
  <c r="G27" i="4"/>
  <c r="H27" i="4" s="1"/>
  <c r="G32" i="2"/>
  <c r="H32" i="2" s="1"/>
  <c r="G32" i="6"/>
  <c r="H32" i="6" s="1"/>
  <c r="G30" i="5"/>
  <c r="H30" i="5" s="1"/>
  <c r="G29" i="3"/>
  <c r="H29" i="3" s="1"/>
  <c r="G24" i="5"/>
  <c r="H24" i="5" s="1"/>
  <c r="G25" i="2"/>
  <c r="H25" i="2" s="1"/>
  <c r="G23" i="3"/>
  <c r="H23" i="3" s="1"/>
  <c r="G22" i="4"/>
  <c r="H22" i="4" s="1"/>
  <c r="G27" i="6"/>
  <c r="H27" i="6" s="1"/>
  <c r="G28" i="4"/>
  <c r="H28" i="4" s="1"/>
  <c r="G33" i="2"/>
  <c r="H33" i="2" s="1"/>
  <c r="G33" i="6"/>
  <c r="H33" i="6" s="1"/>
  <c r="G31" i="5"/>
  <c r="H31" i="5" s="1"/>
  <c r="G27" i="3"/>
  <c r="H27" i="3" s="1"/>
  <c r="G29" i="2"/>
  <c r="H29" i="2" s="1"/>
  <c r="G32" i="5"/>
  <c r="H32" i="5" s="1"/>
  <c r="G23" i="2"/>
  <c r="H23" i="2" s="1"/>
  <c r="G24" i="6"/>
  <c r="H24" i="6" s="1"/>
  <c r="G45" i="2"/>
  <c r="H45" i="2" s="1"/>
  <c r="G44" i="2"/>
  <c r="H38" i="5" l="1"/>
  <c r="H41" i="5" s="1"/>
  <c r="G41" i="5"/>
  <c r="H22" i="3"/>
  <c r="H33" i="3" s="1"/>
  <c r="H54" i="3" s="1"/>
  <c r="G33" i="3"/>
  <c r="H39" i="2"/>
  <c r="H42" i="2" s="1"/>
  <c r="G42" i="2"/>
  <c r="H21" i="6"/>
  <c r="H35" i="6" s="1"/>
  <c r="G35" i="6"/>
  <c r="H22" i="5"/>
  <c r="H36" i="5" s="1"/>
  <c r="H57" i="5" s="1"/>
  <c r="G36" i="5"/>
  <c r="G38" i="4"/>
  <c r="H35" i="4"/>
  <c r="H38" i="4" s="1"/>
  <c r="G37" i="2"/>
  <c r="H20" i="4"/>
  <c r="H33" i="4" s="1"/>
  <c r="G33" i="4"/>
  <c r="H37" i="2"/>
  <c r="H37" i="6"/>
  <c r="H40" i="6" s="1"/>
  <c r="G40" i="6"/>
  <c r="G38" i="3"/>
  <c r="H35" i="3"/>
  <c r="H38" i="3" s="1"/>
  <c r="H44" i="2"/>
  <c r="H48" i="2" s="1"/>
  <c r="G48" i="2"/>
  <c r="H54" i="4" l="1"/>
  <c r="G58" i="5"/>
  <c r="H58" i="5" s="1"/>
  <c r="G57" i="5"/>
  <c r="H56" i="6"/>
  <c r="G58" i="6"/>
  <c r="H58" i="6" s="1"/>
  <c r="G59" i="5"/>
  <c r="H59" i="5" s="1"/>
  <c r="H58" i="2"/>
  <c r="G59" i="2"/>
  <c r="H59" i="2" s="1"/>
  <c r="G60" i="2"/>
  <c r="H60" i="2" s="1"/>
  <c r="G55" i="4"/>
  <c r="H55" i="4" s="1"/>
  <c r="G54" i="4"/>
  <c r="G57" i="6"/>
  <c r="H57" i="6" s="1"/>
  <c r="G56" i="6"/>
  <c r="G56" i="4"/>
  <c r="H56" i="4" s="1"/>
  <c r="G56" i="3"/>
  <c r="H56" i="3" s="1"/>
  <c r="G54" i="3"/>
  <c r="G55" i="3"/>
  <c r="H55" i="3" s="1"/>
  <c r="G58" i="2"/>
  <c r="G61" i="2"/>
  <c r="H61" i="2" s="1"/>
  <c r="I16" i="2" l="1"/>
  <c r="I17" i="2"/>
  <c r="I19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7" i="2"/>
  <c r="I39" i="2"/>
  <c r="I40" i="2"/>
  <c r="I42" i="2"/>
  <c r="I44" i="2"/>
  <c r="I45" i="2"/>
  <c r="I46" i="2"/>
  <c r="I48" i="2"/>
  <c r="I50" i="2"/>
  <c r="I52" i="2"/>
  <c r="I55" i="2"/>
  <c r="I57" i="2"/>
  <c r="I58" i="2"/>
  <c r="I59" i="2"/>
  <c r="I60" i="2"/>
  <c r="I61" i="2"/>
  <c r="G62" i="2"/>
  <c r="H62" i="2"/>
  <c r="I62" i="2"/>
  <c r="G63" i="2"/>
  <c r="H63" i="2"/>
  <c r="I63" i="2"/>
  <c r="I16" i="3"/>
  <c r="I17" i="3"/>
  <c r="I18" i="3"/>
  <c r="I20" i="3"/>
  <c r="I22" i="3"/>
  <c r="I23" i="3"/>
  <c r="I24" i="3"/>
  <c r="I25" i="3"/>
  <c r="I26" i="3"/>
  <c r="I27" i="3"/>
  <c r="I28" i="3"/>
  <c r="I29" i="3"/>
  <c r="I30" i="3"/>
  <c r="I31" i="3"/>
  <c r="I33" i="3"/>
  <c r="I35" i="3"/>
  <c r="I36" i="3"/>
  <c r="I38" i="3"/>
  <c r="I40" i="3"/>
  <c r="I41" i="3"/>
  <c r="I42" i="3"/>
  <c r="I44" i="3"/>
  <c r="I46" i="3"/>
  <c r="I48" i="3"/>
  <c r="I51" i="3"/>
  <c r="I53" i="3"/>
  <c r="I54" i="3"/>
  <c r="I55" i="3"/>
  <c r="I56" i="3"/>
  <c r="I57" i="3"/>
  <c r="G58" i="3"/>
  <c r="H58" i="3"/>
  <c r="I58" i="3"/>
  <c r="G59" i="3"/>
  <c r="H59" i="3"/>
  <c r="I59" i="3"/>
  <c r="I16" i="4"/>
  <c r="I18" i="4"/>
  <c r="I20" i="4"/>
  <c r="I21" i="4"/>
  <c r="I22" i="4"/>
  <c r="I23" i="4"/>
  <c r="I24" i="4"/>
  <c r="I25" i="4"/>
  <c r="I26" i="4"/>
  <c r="I27" i="4"/>
  <c r="I28" i="4"/>
  <c r="I29" i="4"/>
  <c r="I30" i="4"/>
  <c r="I31" i="4"/>
  <c r="I33" i="4"/>
  <c r="I35" i="4"/>
  <c r="I36" i="4"/>
  <c r="I38" i="4"/>
  <c r="I40" i="4"/>
  <c r="I41" i="4"/>
  <c r="I42" i="4"/>
  <c r="I44" i="4"/>
  <c r="I46" i="4"/>
  <c r="I48" i="4"/>
  <c r="I51" i="4"/>
  <c r="I53" i="4"/>
  <c r="I54" i="4"/>
  <c r="I55" i="4"/>
  <c r="I56" i="4"/>
  <c r="I57" i="4"/>
  <c r="G58" i="4"/>
  <c r="H58" i="4"/>
  <c r="I58" i="4"/>
  <c r="G59" i="4"/>
  <c r="H59" i="4"/>
  <c r="I59" i="4"/>
  <c r="I16" i="5"/>
  <c r="I17" i="5"/>
  <c r="I18" i="5"/>
  <c r="I20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6" i="5"/>
  <c r="I38" i="5"/>
  <c r="I39" i="5"/>
  <c r="I41" i="5"/>
  <c r="I43" i="5"/>
  <c r="I44" i="5"/>
  <c r="I45" i="5"/>
  <c r="I47" i="5"/>
  <c r="I49" i="5"/>
  <c r="I51" i="5"/>
  <c r="I54" i="5"/>
  <c r="I56" i="5"/>
  <c r="I57" i="5"/>
  <c r="I58" i="5"/>
  <c r="I59" i="5"/>
  <c r="I60" i="5"/>
  <c r="G61" i="5"/>
  <c r="H61" i="5"/>
  <c r="I61" i="5"/>
  <c r="G62" i="5"/>
  <c r="H62" i="5"/>
  <c r="I62" i="5"/>
  <c r="I16" i="6"/>
  <c r="I17" i="6"/>
  <c r="I19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5" i="6"/>
  <c r="I37" i="6"/>
  <c r="I38" i="6"/>
  <c r="I40" i="6"/>
  <c r="I42" i="6"/>
  <c r="I43" i="6"/>
  <c r="I44" i="6"/>
  <c r="I46" i="6"/>
  <c r="I48" i="6"/>
  <c r="I50" i="6"/>
  <c r="I53" i="6"/>
  <c r="I55" i="6"/>
  <c r="I56" i="6"/>
  <c r="I57" i="6"/>
  <c r="I58" i="6"/>
  <c r="I59" i="6"/>
  <c r="G60" i="6"/>
  <c r="H60" i="6"/>
  <c r="I60" i="6"/>
  <c r="G61" i="6"/>
  <c r="H61" i="6"/>
  <c r="I61" i="6"/>
</calcChain>
</file>

<file path=xl/sharedStrings.xml><?xml version="1.0" encoding="utf-8"?>
<sst xmlns="http://schemas.openxmlformats.org/spreadsheetml/2006/main" count="527" uniqueCount="135">
  <si>
    <t>Songkla Canning Public Company Limited</t>
  </si>
  <si>
    <t>F3ACXX26-2-30/08/17</t>
  </si>
  <si>
    <t>Page</t>
  </si>
  <si>
    <t>1 / 1</t>
  </si>
  <si>
    <t>PRODUCT COSTING SHEET (TN / PF)</t>
  </si>
  <si>
    <t>CUSTOMER  :</t>
  </si>
  <si>
    <t>Pet World/China</t>
  </si>
  <si>
    <t>DATE  :</t>
  </si>
  <si>
    <t>06-01-2020</t>
  </si>
  <si>
    <t xml:space="preserve">PRODUCT  NAME /  DESCRIPTION  : </t>
  </si>
  <si>
    <t>Prodiet : Mackerel in jelly 85g</t>
  </si>
  <si>
    <t xml:space="preserve">TO  : </t>
  </si>
  <si>
    <t>SCC, BKK</t>
  </si>
  <si>
    <t>SPECIFICATION / CODE  :</t>
  </si>
  <si>
    <t>3HMON822W2WPRXP4JL</t>
  </si>
  <si>
    <t>ATTN  :</t>
  </si>
  <si>
    <t>-</t>
  </si>
  <si>
    <t>PACKAGING TYPE / SIZE :</t>
  </si>
  <si>
    <t>95 x 125 x 35 mm, Aluminium printed pouch</t>
  </si>
  <si>
    <t>FROM :</t>
  </si>
  <si>
    <t>K. patsorn</t>
  </si>
  <si>
    <t>NET WEIGHT  :</t>
  </si>
  <si>
    <t>85</t>
  </si>
  <si>
    <t>REV. # 0</t>
  </si>
  <si>
    <t>NEW FORMULA</t>
  </si>
  <si>
    <t>DRAIN WEIGHT  :</t>
  </si>
  <si>
    <t>REF. #</t>
  </si>
  <si>
    <t>PF63000401</t>
  </si>
  <si>
    <t>PACKING PER CARTON  :</t>
  </si>
  <si>
    <t>TEST NO.</t>
  </si>
  <si>
    <t>SRDFS002 P235 1B 250419</t>
  </si>
  <si>
    <t>RAW MATERIAL  :</t>
  </si>
  <si>
    <t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</si>
  <si>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</si>
  <si>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</si>
  <si>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</si>
  <si>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</si>
  <si>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</si>
  <si>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</si>
  <si>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</si>
  <si>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</si>
  <si>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</si>
  <si>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</si>
  <si>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</si>
  <si>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</si>
  <si>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</si>
  <si>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</si>
  <si>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</si>
  <si>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</si>
  <si>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Solid Portion</t>
  </si>
  <si>
    <t>Choped sardine 1.0 - 1.5 cm</t>
  </si>
  <si>
    <t>11L4000E1001</t>
  </si>
  <si>
    <t>Choped Mackerel 1.0 - 1.5 cm</t>
  </si>
  <si>
    <t>11L3000E1001</t>
  </si>
  <si>
    <t>SUB TOTAL 1 - RAW MATERIALS</t>
  </si>
  <si>
    <t>2. INGREDIENTS :</t>
  </si>
  <si>
    <t>POTASSIUM CHLORIDE (โพแทสเซียมคลอ</t>
  </si>
  <si>
    <t>SODIUM ACID PYROPHOSPHATE SAPP</t>
  </si>
  <si>
    <t>โซเดียมไตรโพลีฟอสเฟต(STPP)(25KG/B</t>
  </si>
  <si>
    <t>Feline Mineral DLM1</t>
  </si>
  <si>
    <t>Sunflower oil</t>
  </si>
  <si>
    <t>Petgel SC5</t>
  </si>
  <si>
    <t>Tapfil 8</t>
  </si>
  <si>
    <t>Vitamin Feline DLM1</t>
  </si>
  <si>
    <t>Choline chloride 75%</t>
  </si>
  <si>
    <t>Yeast extract</t>
  </si>
  <si>
    <t>Taurine</t>
  </si>
  <si>
    <t>VEG stable</t>
  </si>
  <si>
    <t>Magnesium sulfate</t>
  </si>
  <si>
    <t>Salt</t>
  </si>
  <si>
    <t>Water</t>
  </si>
  <si>
    <t>D000001</t>
  </si>
  <si>
    <t>SUB TOTAL 2 - INGREDIENTS</t>
  </si>
  <si>
    <t>3. Primary PACKAGING :</t>
  </si>
  <si>
    <t xml:space="preserve">STD POUCH 95x125x35 MM </t>
  </si>
  <si>
    <t>5522A4PWNN11</t>
  </si>
  <si>
    <t>Cylinder</t>
  </si>
  <si>
    <t>SUB TOTAL 3 - Primary PACKAGING</t>
  </si>
  <si>
    <t>4. Secondary PACKAGING :</t>
  </si>
  <si>
    <t>POUCH (OUTER) 95X125X25MM. PACK 48</t>
  </si>
  <si>
    <t>COR.INB1-10786,PRODIET</t>
  </si>
  <si>
    <t>5N15X035N000000801</t>
  </si>
  <si>
    <t>STK-PRODIET ON BACK POUCH</t>
  </si>
  <si>
    <t>5J15X035N000000100</t>
  </si>
  <si>
    <t>SUB TOTAL 4 - Secondary PACKAGING</t>
  </si>
  <si>
    <t>5. LABOUR &amp; OVERHEAD</t>
  </si>
  <si>
    <t>Labor &amp; Overhead</t>
  </si>
  <si>
    <t>SUB TOTAL 5 - LABOUR &amp; OVERHEAD</t>
  </si>
  <si>
    <t>6.UPCHARGE/DISCOUNT</t>
  </si>
  <si>
    <t>LAB TEST</t>
  </si>
  <si>
    <t>SUB TOTAL 6 - UPCHARGE</t>
  </si>
  <si>
    <t>GRAND TOTAL</t>
  </si>
  <si>
    <t>LOSS</t>
  </si>
  <si>
    <t xml:space="preserve">Of  raw materials + ingredients </t>
  </si>
  <si>
    <t>Of primary packaging</t>
  </si>
  <si>
    <t>Of  secondary packaging</t>
  </si>
  <si>
    <t>Margin</t>
  </si>
  <si>
    <t>COST PER CASE FOB BANGKOK</t>
  </si>
  <si>
    <t>REMARK  :</t>
  </si>
  <si>
    <t>Revision 1 : Revise from PF627483 add Lab test // INB new spec 6 colur price avg.MOQ 10000, 7000, 1500 @ 9.47</t>
  </si>
  <si>
    <t>Valid until</t>
  </si>
  <si>
    <t>Dec-2020 Shipment</t>
  </si>
  <si>
    <t>Prodiet : Ocean fish in jelly 85g</t>
  </si>
  <si>
    <t>3HNNFA4NW2WPRXP4JL</t>
  </si>
  <si>
    <t>PF63000402</t>
  </si>
  <si>
    <t>SRDFS002 P233 0B 100419</t>
  </si>
  <si>
    <t>Flaked tuna red meat (SJ)0.5 cm</t>
  </si>
  <si>
    <t>2XA10MTN0001-1</t>
  </si>
  <si>
    <t>น้ำมันทานตะวัน รีไฟน์ Sun Flower Oil</t>
  </si>
  <si>
    <t>Sodium nitrite</t>
  </si>
  <si>
    <t>Prodiet : Tuna red meat in jelly 85g</t>
  </si>
  <si>
    <t>3HNNF822W2WPRXP4JL</t>
  </si>
  <si>
    <t>PF63000403</t>
  </si>
  <si>
    <t>SRDFS002 P234 0B 100419</t>
  </si>
  <si>
    <t>TriCalcium phosphate</t>
  </si>
  <si>
    <t>Fish broth</t>
  </si>
  <si>
    <t>2XA20E000001</t>
  </si>
  <si>
    <t>Prodiet : Tuna red meat in jelly (Kitten formula) 85g</t>
  </si>
  <si>
    <t>3HNNXA5VW2WPRXP4JL</t>
  </si>
  <si>
    <t>PF63000404</t>
  </si>
  <si>
    <t>SRDFS002 P237 0B 100419</t>
  </si>
  <si>
    <t>Tuna head</t>
  </si>
  <si>
    <t>2XA10GSJ0001</t>
  </si>
  <si>
    <t>Debone tuna red meat</t>
  </si>
  <si>
    <t>2XA10MTN0001</t>
  </si>
  <si>
    <t xml:space="preserve">Sodium Tripolyphosphate       </t>
  </si>
  <si>
    <t>Prodiet : Tuna red meat with chicken in jelly  85g</t>
  </si>
  <si>
    <t>3HNNFA2GW2WPRXP4JL</t>
  </si>
  <si>
    <t>PF63000405</t>
  </si>
  <si>
    <t>SRDFS002 P236 0B 100419</t>
  </si>
  <si>
    <t>Flaked chicken breast 0.1 - 0.3 cm</t>
  </si>
  <si>
    <t>14L110000038</t>
  </si>
  <si>
    <t>5F15X035N000000802</t>
  </si>
  <si>
    <t>5511CYLINDER</t>
  </si>
  <si>
    <t>INB new spec 6 colur price avg.MOQ 7000, 3000, 1500 @ 11.54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</si>
</sst>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87" formatCode="_-* #,##0.0000_-;\-* #,##0.0000_-;_-* &quot;-&quot;??_-;_-@_-"/>
    <numFmt numFmtId="188" formatCode="_-* #,##0_-;\-* #,##0_-;_-* &quot;-&quot;??_-;_-@_-"/>
    <numFmt numFmtId="189" formatCode="_-* #,##0.000_-;\-* #,##0.000_-;_-* &quot;-&quot;??_-;_-@_-"/>
    <numFmt numFmtId="190" formatCode="#,##0.00\ \ &quot;฿&quot;"/>
    <numFmt numFmtId="191" formatCode="#,##0.00\ \ \$"/>
    <numFmt numFmtId="192" formatCode="#,###"/>
    <numFmt numFmtId="193" formatCode="B1mmm\-yy"/>
  </numFmts>
  <fonts count="20">
    <font>
      <sz val="11"/>
      <color theme="1"/>
      <name val="Tahoma"/>
      <family val="2"/>
      <charset val="222"/>
      <scheme val="minor"/>
    </font>
    <font>
      <sz val="14"/>
      <name val="AngsanaUPC"/>
      <family val="1"/>
    </font>
    <font>
      <sz val="11"/>
      <color theme="1"/>
      <name val="Arial"/>
      <family val="2"/>
    </font>
    <font>
      <b/>
      <sz val="22"/>
      <name val="Angsana New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b/>
      <sz val="14"/>
      <color rgb="FFFF00FF"/>
      <name val="Angsana New"/>
      <family val="1"/>
    </font>
    <font>
      <b/>
      <sz val="14"/>
      <color rgb="FFFF0000"/>
      <name val="Angsana New"/>
      <family val="1"/>
    </font>
    <font>
      <b/>
      <sz val="14"/>
      <name val="AngsanaUPC"/>
      <family val="1"/>
      <charset val="222"/>
    </font>
    <font>
      <b/>
      <sz val="20"/>
      <name val="Angsana New"/>
      <family val="1"/>
    </font>
    <font>
      <b/>
      <sz val="16"/>
      <name val="Angsana New"/>
      <family val="1"/>
    </font>
    <font>
      <b/>
      <sz val="16"/>
      <name val="Arial"/>
      <family val="2"/>
    </font>
    <font>
      <sz val="14"/>
      <name val="Cordia New"/>
      <family val="2"/>
    </font>
    <font>
      <sz val="10"/>
      <name val="Arial"/>
      <family val="2"/>
    </font>
    <font>
      <sz val="11"/>
      <name val="ＭＳ Ｐゴシック"/>
      <charset val="128"/>
    </font>
    <font>
      <sz val="11"/>
      <color theme="1"/>
      <name val="Tahoma"/>
      <family val="2"/>
      <charset val="222"/>
      <scheme val="minor"/>
    </font>
    <font>
      <b/>
      <sz val="14"/>
      <color rgb="FFFF0000"/>
      <name val="Angsana New"/>
      <family val="1"/>
      <charset val="222"/>
    </font>
    <font>
      <sz val="11"/>
      <color rgb="FFFF0000"/>
      <name val="Arial"/>
      <family val="2"/>
      <charset val="222"/>
    </font>
    <font>
      <b/>
      <sz val="14"/>
      <color rgb="FFFF0000"/>
      <name val="AngsanaUP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14" fillId="0" borderId="0"/>
    <xf numFmtId="40" fontId="15" fillId="0" borderId="0" applyFont="0" applyFill="0" applyBorder="0" applyAlignment="0" applyProtection="0"/>
    <xf numFmtId="0" fontId="14" fillId="0" borderId="0"/>
  </cellStyleXfs>
  <cellXfs count="192">
    <xf numFmtId="0" fontId="0" fillId="0" borderId="0" xfId="0"/>
    <xf numFmtId="187" fontId="1" fillId="0" borderId="0" xfId="1" applyNumberFormat="1" applyFont="1"/>
    <xf numFmtId="43" fontId="1" fillId="0" borderId="0" xfId="1" applyFont="1"/>
    <xf numFmtId="0" fontId="2" fillId="0" borderId="0" xfId="0" applyFont="1"/>
    <xf numFmtId="0" fontId="0" fillId="2" borderId="0" xfId="0" applyFill="1"/>
    <xf numFmtId="187" fontId="1" fillId="2" borderId="0" xfId="1" applyNumberFormat="1" applyFont="1" applyFill="1"/>
    <xf numFmtId="43" fontId="1" fillId="2" borderId="0" xfId="1" applyFont="1" applyFill="1" applyAlignment="1">
      <alignment horizontal="center"/>
    </xf>
    <xf numFmtId="49" fontId="1" fillId="2" borderId="0" xfId="1" applyNumberFormat="1" applyFont="1" applyFill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49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/>
    <xf numFmtId="0" fontId="5" fillId="0" borderId="5" xfId="0" applyFont="1" applyBorder="1"/>
    <xf numFmtId="0" fontId="5" fillId="0" borderId="0" xfId="0" applyFont="1" applyBorder="1"/>
    <xf numFmtId="14" fontId="5" fillId="0" borderId="0" xfId="0" applyNumberFormat="1" applyFont="1" applyBorder="1" applyAlignment="1">
      <alignment horizontal="left"/>
    </xf>
    <xf numFmtId="43" fontId="5" fillId="0" borderId="0" xfId="1" applyFont="1" applyBorder="1"/>
    <xf numFmtId="43" fontId="5" fillId="0" borderId="6" xfId="1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Fill="1" applyBorder="1"/>
    <xf numFmtId="187" fontId="5" fillId="0" borderId="0" xfId="1" applyNumberFormat="1" applyFont="1" applyBorder="1" applyAlignment="1">
      <alignment horizontal="left"/>
    </xf>
    <xf numFmtId="188" fontId="5" fillId="0" borderId="0" xfId="1" applyNumberFormat="1" applyFont="1" applyBorder="1" applyAlignment="1"/>
    <xf numFmtId="43" fontId="7" fillId="0" borderId="0" xfId="1" applyFont="1" applyBorder="1"/>
    <xf numFmtId="9" fontId="5" fillId="0" borderId="0" xfId="2" applyFont="1" applyBorder="1" applyAlignment="1">
      <alignment horizontal="right"/>
    </xf>
    <xf numFmtId="0" fontId="5" fillId="0" borderId="6" xfId="0" applyFont="1" applyFill="1" applyBorder="1"/>
    <xf numFmtId="188" fontId="5" fillId="0" borderId="0" xfId="1" applyNumberFormat="1" applyFont="1" applyBorder="1"/>
    <xf numFmtId="0" fontId="5" fillId="0" borderId="7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43" fontId="5" fillId="3" borderId="1" xfId="1" applyFont="1" applyFill="1" applyBorder="1"/>
    <xf numFmtId="43" fontId="5" fillId="3" borderId="8" xfId="1" applyFont="1" applyFill="1" applyBorder="1"/>
    <xf numFmtId="187" fontId="5" fillId="0" borderId="9" xfId="1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13" xfId="0" applyFont="1" applyBorder="1" applyAlignment="1">
      <alignment horizontal="center"/>
    </xf>
    <xf numFmtId="10" fontId="5" fillId="0" borderId="12" xfId="0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5" fillId="3" borderId="12" xfId="0" applyFont="1" applyFill="1" applyBorder="1"/>
    <xf numFmtId="187" fontId="5" fillId="0" borderId="13" xfId="1" applyNumberFormat="1" applyFont="1" applyBorder="1"/>
    <xf numFmtId="0" fontId="5" fillId="0" borderId="13" xfId="0" applyFont="1" applyBorder="1"/>
    <xf numFmtId="43" fontId="5" fillId="0" borderId="13" xfId="1" applyFont="1" applyBorder="1"/>
    <xf numFmtId="189" fontId="5" fillId="0" borderId="13" xfId="0" applyNumberFormat="1" applyFont="1" applyBorder="1"/>
    <xf numFmtId="10" fontId="5" fillId="0" borderId="13" xfId="2" applyNumberFormat="1" applyFont="1" applyBorder="1"/>
    <xf numFmtId="0" fontId="5" fillId="4" borderId="10" xfId="0" applyFont="1" applyFill="1" applyBorder="1" applyAlignment="1">
      <alignment horizontal="left"/>
    </xf>
    <xf numFmtId="0" fontId="5" fillId="4" borderId="12" xfId="0" applyFont="1" applyFill="1" applyBorder="1"/>
    <xf numFmtId="0" fontId="5" fillId="0" borderId="10" xfId="0" applyFont="1" applyBorder="1" applyAlignment="1">
      <alignment horizontal="left"/>
    </xf>
    <xf numFmtId="0" fontId="5" fillId="0" borderId="12" xfId="1" applyNumberFormat="1" applyFont="1" applyBorder="1" applyAlignment="1">
      <alignment horizontal="left"/>
    </xf>
    <xf numFmtId="0" fontId="5" fillId="0" borderId="13" xfId="0" applyFont="1" applyFill="1" applyBorder="1"/>
    <xf numFmtId="190" fontId="5" fillId="0" borderId="13" xfId="1" applyNumberFormat="1" applyFont="1" applyBorder="1"/>
    <xf numFmtId="191" fontId="5" fillId="0" borderId="13" xfId="1" applyNumberFormat="1" applyFont="1" applyBorder="1"/>
    <xf numFmtId="190" fontId="5" fillId="5" borderId="17" xfId="1" applyNumberFormat="1" applyFont="1" applyFill="1" applyBorder="1"/>
    <xf numFmtId="191" fontId="5" fillId="5" borderId="17" xfId="1" applyNumberFormat="1" applyFont="1" applyFill="1" applyBorder="1"/>
    <xf numFmtId="10" fontId="5" fillId="5" borderId="17" xfId="2" applyNumberFormat="1" applyFont="1" applyFill="1" applyBorder="1"/>
    <xf numFmtId="0" fontId="5" fillId="3" borderId="1" xfId="0" applyFont="1" applyFill="1" applyBorder="1"/>
    <xf numFmtId="187" fontId="5" fillId="0" borderId="18" xfId="1" applyNumberFormat="1" applyFont="1" applyBorder="1"/>
    <xf numFmtId="0" fontId="5" fillId="0" borderId="18" xfId="0" applyFont="1" applyBorder="1"/>
    <xf numFmtId="43" fontId="5" fillId="0" borderId="18" xfId="1" applyFont="1" applyBorder="1"/>
    <xf numFmtId="190" fontId="5" fillId="0" borderId="19" xfId="1" applyNumberFormat="1" applyFont="1" applyBorder="1"/>
    <xf numFmtId="191" fontId="5" fillId="0" borderId="19" xfId="1" applyNumberFormat="1" applyFont="1" applyBorder="1"/>
    <xf numFmtId="0" fontId="5" fillId="3" borderId="5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right"/>
    </xf>
    <xf numFmtId="187" fontId="5" fillId="0" borderId="0" xfId="1" applyNumberFormat="1" applyFont="1" applyBorder="1"/>
    <xf numFmtId="188" fontId="5" fillId="0" borderId="0" xfId="0" applyNumberFormat="1" applyFont="1" applyBorder="1"/>
    <xf numFmtId="189" fontId="5" fillId="0" borderId="0" xfId="1" applyNumberFormat="1" applyFont="1" applyBorder="1"/>
    <xf numFmtId="190" fontId="5" fillId="0" borderId="20" xfId="0" applyNumberFormat="1" applyFont="1" applyBorder="1"/>
    <xf numFmtId="191" fontId="5" fillId="0" borderId="20" xfId="1" applyNumberFormat="1" applyFont="1" applyBorder="1"/>
    <xf numFmtId="10" fontId="5" fillId="0" borderId="21" xfId="2" applyNumberFormat="1" applyFont="1" applyBorder="1"/>
    <xf numFmtId="0" fontId="5" fillId="4" borderId="5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right"/>
    </xf>
    <xf numFmtId="190" fontId="5" fillId="0" borderId="22" xfId="0" applyNumberFormat="1" applyFont="1" applyBorder="1"/>
    <xf numFmtId="191" fontId="5" fillId="0" borderId="23" xfId="1" applyNumberFormat="1" applyFont="1" applyBorder="1"/>
    <xf numFmtId="10" fontId="5" fillId="0" borderId="24" xfId="2" applyNumberFormat="1" applyFont="1" applyBorder="1"/>
    <xf numFmtId="0" fontId="5" fillId="0" borderId="5" xfId="0" applyFont="1" applyBorder="1" applyAlignment="1">
      <alignment horizontal="left"/>
    </xf>
    <xf numFmtId="0" fontId="5" fillId="0" borderId="0" xfId="0" applyFont="1" applyFill="1" applyBorder="1" applyProtection="1">
      <protection locked="0"/>
    </xf>
    <xf numFmtId="43" fontId="8" fillId="0" borderId="0" xfId="0" applyNumberFormat="1" applyFont="1"/>
    <xf numFmtId="187" fontId="8" fillId="0" borderId="0" xfId="1" applyNumberFormat="1" applyFont="1" applyBorder="1"/>
    <xf numFmtId="43" fontId="5" fillId="0" borderId="0" xfId="0" applyNumberFormat="1" applyFont="1" applyFill="1"/>
    <xf numFmtId="190" fontId="5" fillId="0" borderId="25" xfId="1" applyNumberFormat="1" applyFont="1" applyBorder="1"/>
    <xf numFmtId="191" fontId="5" fillId="0" borderId="25" xfId="1" applyNumberFormat="1" applyFont="1" applyBorder="1"/>
    <xf numFmtId="10" fontId="5" fillId="0" borderId="25" xfId="2" applyNumberFormat="1" applyFont="1" applyBorder="1"/>
    <xf numFmtId="0" fontId="5" fillId="3" borderId="2" xfId="0" applyFont="1" applyFill="1" applyBorder="1"/>
    <xf numFmtId="9" fontId="5" fillId="3" borderId="3" xfId="2" applyFont="1" applyFill="1" applyBorder="1" applyAlignment="1">
      <alignment horizontal="right"/>
    </xf>
    <xf numFmtId="187" fontId="5" fillId="0" borderId="3" xfId="1" applyNumberFormat="1" applyFont="1" applyBorder="1"/>
    <xf numFmtId="190" fontId="5" fillId="0" borderId="4" xfId="1" applyNumberFormat="1" applyFont="1" applyBorder="1"/>
    <xf numFmtId="191" fontId="5" fillId="0" borderId="4" xfId="1" applyNumberFormat="1" applyFont="1" applyBorder="1"/>
    <xf numFmtId="192" fontId="5" fillId="0" borderId="22" xfId="0" applyNumberFormat="1" applyFont="1" applyBorder="1"/>
    <xf numFmtId="190" fontId="5" fillId="0" borderId="25" xfId="1" applyNumberFormat="1" applyFont="1" applyFill="1" applyBorder="1"/>
    <xf numFmtId="0" fontId="5" fillId="0" borderId="6" xfId="0" applyFont="1" applyBorder="1"/>
    <xf numFmtId="190" fontId="5" fillId="0" borderId="13" xfId="1" applyNumberFormat="1" applyFont="1" applyFill="1" applyBorder="1"/>
    <xf numFmtId="190" fontId="5" fillId="6" borderId="9" xfId="1" applyNumberFormat="1" applyFont="1" applyFill="1" applyBorder="1"/>
    <xf numFmtId="191" fontId="5" fillId="6" borderId="9" xfId="1" applyNumberFormat="1" applyFont="1" applyFill="1" applyBorder="1"/>
    <xf numFmtId="10" fontId="5" fillId="6" borderId="9" xfId="2" applyNumberFormat="1" applyFont="1" applyFill="1" applyBorder="1"/>
    <xf numFmtId="0" fontId="5" fillId="0" borderId="10" xfId="0" applyFont="1" applyBorder="1"/>
    <xf numFmtId="9" fontId="5" fillId="0" borderId="11" xfId="2" applyNumberFormat="1" applyFont="1" applyBorder="1" applyAlignment="1">
      <alignment horizontal="right"/>
    </xf>
    <xf numFmtId="187" fontId="5" fillId="0" borderId="11" xfId="1" applyNumberFormat="1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0" xfId="0" applyFont="1" applyFill="1" applyBorder="1"/>
    <xf numFmtId="9" fontId="5" fillId="0" borderId="11" xfId="2" applyNumberFormat="1" applyFont="1" applyFill="1" applyBorder="1"/>
    <xf numFmtId="9" fontId="5" fillId="0" borderId="11" xfId="2" applyFont="1" applyFill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6" borderId="2" xfId="0" applyFont="1" applyFill="1" applyBorder="1"/>
    <xf numFmtId="0" fontId="5" fillId="6" borderId="3" xfId="0" applyFont="1" applyFill="1" applyBorder="1"/>
    <xf numFmtId="187" fontId="5" fillId="6" borderId="3" xfId="1" applyNumberFormat="1" applyFont="1" applyFill="1" applyBorder="1"/>
    <xf numFmtId="0" fontId="5" fillId="6" borderId="4" xfId="0" applyFont="1" applyFill="1" applyBorder="1" applyAlignment="1">
      <alignment horizontal="right"/>
    </xf>
    <xf numFmtId="190" fontId="5" fillId="6" borderId="21" xfId="1" applyNumberFormat="1" applyFont="1" applyFill="1" applyBorder="1"/>
    <xf numFmtId="191" fontId="5" fillId="6" borderId="21" xfId="1" applyNumberFormat="1" applyFont="1" applyFill="1" applyBorder="1"/>
    <xf numFmtId="10" fontId="5" fillId="6" borderId="21" xfId="2" applyNumberFormat="1" applyFont="1" applyFill="1" applyBorder="1"/>
    <xf numFmtId="0" fontId="5" fillId="0" borderId="11" xfId="0" applyFont="1" applyBorder="1" applyAlignment="1"/>
    <xf numFmtId="0" fontId="5" fillId="0" borderId="11" xfId="0" applyFont="1" applyFill="1" applyBorder="1" applyAlignment="1">
      <alignment horizontal="right"/>
    </xf>
    <xf numFmtId="43" fontId="4" fillId="0" borderId="13" xfId="1" applyFont="1" applyFill="1" applyBorder="1" applyAlignment="1">
      <alignment horizontal="center"/>
    </xf>
    <xf numFmtId="2" fontId="5" fillId="0" borderId="12" xfId="1" applyNumberFormat="1" applyFont="1" applyFill="1" applyBorder="1"/>
    <xf numFmtId="0" fontId="9" fillId="0" borderId="1" xfId="0" applyFont="1" applyBorder="1" applyAlignment="1" applyProtection="1"/>
    <xf numFmtId="43" fontId="10" fillId="0" borderId="13" xfId="1" applyFont="1" applyFill="1" applyBorder="1"/>
    <xf numFmtId="43" fontId="5" fillId="0" borderId="12" xfId="1" applyFont="1" applyFill="1" applyBorder="1"/>
    <xf numFmtId="43" fontId="10" fillId="0" borderId="1" xfId="1" applyFont="1" applyFill="1" applyBorder="1"/>
    <xf numFmtId="0" fontId="5" fillId="0" borderId="11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43" fontId="10" fillId="0" borderId="3" xfId="1" applyFont="1" applyFill="1" applyBorder="1"/>
    <xf numFmtId="43" fontId="5" fillId="0" borderId="3" xfId="1" applyFont="1" applyFill="1" applyBorder="1"/>
    <xf numFmtId="187" fontId="5" fillId="0" borderId="1" xfId="1" applyNumberFormat="1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87" fontId="6" fillId="0" borderId="0" xfId="1" applyNumberFormat="1" applyFont="1"/>
    <xf numFmtId="43" fontId="6" fillId="0" borderId="0" xfId="1" applyFont="1"/>
    <xf numFmtId="192" fontId="17" fillId="0" borderId="0" xfId="0" applyNumberFormat="1" applyFont="1" applyBorder="1"/>
    <xf numFmtId="0" fontId="18" fillId="0" borderId="0" xfId="0" applyFont="1"/>
    <xf numFmtId="43" fontId="8" fillId="0" borderId="0" xfId="1" applyFont="1" applyFill="1" applyBorder="1" applyAlignment="1">
      <alignment horizontal="right"/>
    </xf>
    <xf numFmtId="43" fontId="8" fillId="0" borderId="0" xfId="1" applyFont="1" applyFill="1" applyBorder="1" applyAlignment="1">
      <alignment horizontal="left"/>
    </xf>
    <xf numFmtId="0" fontId="19" fillId="0" borderId="0" xfId="0" applyFont="1"/>
    <xf numFmtId="0" fontId="0" fillId="0" borderId="0" xfId="0" applyFill="1" applyAlignment="1">
      <alignment horizontal="center"/>
    </xf>
    <xf numFmtId="0" fontId="5" fillId="4" borderId="12" xfId="0" applyNumberFormat="1" applyFont="1" applyFill="1" applyBorder="1"/>
    <xf numFmtId="0" fontId="8" fillId="4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43" fontId="5" fillId="3" borderId="0" xfId="1" applyFont="1" applyFill="1" applyBorder="1"/>
    <xf numFmtId="0" fontId="5" fillId="0" borderId="0" xfId="0" applyFont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0" fontId="5" fillId="0" borderId="0" xfId="2" applyNumberFormat="1" applyFont="1" applyBorder="1"/>
    <xf numFmtId="10" fontId="5" fillId="5" borderId="0" xfId="2" applyNumberFormat="1" applyFont="1" applyFill="1" applyBorder="1"/>
    <xf numFmtId="10" fontId="5" fillId="6" borderId="0" xfId="2" applyNumberFormat="1" applyFont="1" applyFill="1" applyBorder="1"/>
    <xf numFmtId="2" fontId="5" fillId="0" borderId="0" xfId="1" applyNumberFormat="1" applyFont="1" applyFill="1" applyBorder="1"/>
    <xf numFmtId="43" fontId="5" fillId="0" borderId="0" xfId="1" applyFont="1" applyFill="1" applyBorder="1"/>
    <xf numFmtId="43" fontId="11" fillId="0" borderId="0" xfId="1" applyFont="1" applyBorder="1" applyAlignment="1">
      <alignment horizontal="center"/>
    </xf>
    <xf numFmtId="0" fontId="8" fillId="0" borderId="0" xfId="0" applyFont="1"/>
    <xf numFmtId="10" fontId="8" fillId="0" borderId="0" xfId="2" applyNumberFormat="1" applyFont="1" applyBorder="1"/>
    <xf numFmtId="10" fontId="8" fillId="5" borderId="0" xfId="2" applyNumberFormat="1" applyFont="1" applyFill="1" applyBorder="1"/>
    <xf numFmtId="188" fontId="5" fillId="0" borderId="0" xfId="0" applyNumberFormat="1" applyFont="1"/>
    <xf numFmtId="0" fontId="5" fillId="0" borderId="0" xfId="0" applyFont="1"/>
    <xf numFmtId="192" fontId="8" fillId="0" borderId="22" xfId="0" applyNumberFormat="1" applyFont="1" applyBorder="1"/>
    <xf numFmtId="0" fontId="8" fillId="0" borderId="3" xfId="0" applyFont="1" applyBorder="1"/>
    <xf numFmtId="0" fontId="8" fillId="0" borderId="4" xfId="0" applyFont="1" applyBorder="1"/>
    <xf numFmtId="188" fontId="8" fillId="0" borderId="0" xfId="0" applyNumberFormat="1" applyFont="1"/>
    <xf numFmtId="189" fontId="8" fillId="0" borderId="0" xfId="1" applyNumberFormat="1" applyFont="1" applyBorder="1"/>
    <xf numFmtId="43" fontId="8" fillId="0" borderId="6" xfId="1" applyFont="1" applyBorder="1"/>
    <xf numFmtId="43" fontId="8" fillId="0" borderId="0" xfId="1" applyFont="1" applyBorder="1"/>
    <xf numFmtId="187" fontId="8" fillId="5" borderId="0" xfId="2" applyNumberFormat="1" applyFont="1" applyFill="1" applyBorder="1"/>
    <xf numFmtId="43" fontId="5" fillId="0" borderId="0" xfId="0" applyNumberFormat="1" applyFont="1" applyBorder="1"/>
    <xf numFmtId="43" fontId="8" fillId="0" borderId="4" xfId="0" applyNumberFormat="1" applyFont="1" applyBorder="1"/>
    <xf numFmtId="188" fontId="8" fillId="0" borderId="0" xfId="0" applyNumberFormat="1" applyFont="1" applyBorder="1"/>
    <xf numFmtId="43" fontId="8" fillId="0" borderId="0" xfId="0" applyNumberFormat="1" applyFont="1" applyBorder="1"/>
    <xf numFmtId="0" fontId="11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193" fontId="11" fillId="0" borderId="27" xfId="1" applyNumberFormat="1" applyFont="1" applyBorder="1" applyAlignment="1">
      <alignment horizontal="center"/>
    </xf>
    <xf numFmtId="43" fontId="11" fillId="0" borderId="28" xfId="1" applyFont="1" applyBorder="1" applyAlignment="1">
      <alignment horizontal="center"/>
    </xf>
    <xf numFmtId="43" fontId="11" fillId="0" borderId="29" xfId="1" applyFont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26" xfId="0" applyFont="1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7">
    <cellStyle name="Comma" xfId="1" builtinId="3"/>
    <cellStyle name="Normal" xfId="0" builtinId="0"/>
    <cellStyle name="Normal 2" xfId="3" xr:uid="{00000000-0005-0000-0000-000003000000}"/>
    <cellStyle name="Normal 5" xfId="4" xr:uid="{00000000-0005-0000-0000-000004000000}"/>
    <cellStyle name="Percent" xfId="2" builtinId="5"/>
    <cellStyle name="เครื่องหมายจุลภาค_PF511453-1461 RD" xfId="5" xr:uid="{00000000-0005-0000-0000-000005000000}"/>
    <cellStyle name="ปกติ_P07-Gimbon" xfId="6" xr:uid="{00000000-0005-0000-0000-000006000000}"/>
  </cellStyles>
  <dxfs count="0"/>
  <tableStyles count="0" defaultTableStyle="TableStyleMedium2" defaultPivotStyle="PivotStyleLight16"/>
  <colors>
    <mruColors>
      <color rgb="FFFF3300"/>
      <color rgb="FFFF0066"/>
      <color rgb="FFFF99FF"/>
      <color rgb="FFFF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99FF"/>
    <pageSetUpPr fitToPage="1"/>
  </sheetPr>
  <dimension ref="A1:N90"/>
  <sheetViews>
    <sheetView showGridLines="0" tabSelected="1" topLeftCell="A49" zoomScaleNormal="100" workbookViewId="0">
      <selection activeCell="D55" sqref="D55"/>
    </sheetView>
  </sheetViews>
  <sheetFormatPr defaultColWidth="9" defaultRowHeight="20"/>
  <cols>
    <col min="1" max="1" width="27.75" customWidth="1"/>
    <col min="2" max="2" width="15.4140625" customWidth="1"/>
    <col min="3" max="3" width="11" style="1" customWidth="1"/>
    <col min="4" max="4" width="10.4140625" customWidth="1"/>
    <col min="5" max="5" width="12.58203125" customWidth="1"/>
    <col min="6" max="6" width="10.4140625" customWidth="1"/>
    <col min="7" max="7" width="14.1640625" customWidth="1"/>
    <col min="8" max="8" width="14.1640625" style="2" customWidth="1"/>
    <col min="9" max="9" width="7.25" style="2" customWidth="1"/>
    <col min="10" max="10" width="14.75" style="2" customWidth="1"/>
    <col min="11" max="16384" width="9" style="3"/>
  </cols>
  <sheetData>
    <row r="1" spans="1:10" ht="32">
      <c r="A1" s="181" t="s">
        <v>0</v>
      </c>
      <c r="B1" s="181"/>
      <c r="C1" s="181"/>
      <c r="D1" s="181"/>
      <c r="E1" s="181"/>
      <c r="F1" s="181"/>
      <c r="G1" s="181"/>
      <c r="H1" s="191" t="s">
        <v>1</v>
      </c>
      <c r="I1" s="191"/>
      <c r="J1" s="139"/>
    </row>
    <row r="2" spans="1:10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  <c r="J2" s="7"/>
    </row>
    <row r="3" spans="1:10" ht="26">
      <c r="A3" s="182" t="s">
        <v>4</v>
      </c>
      <c r="B3" s="182"/>
      <c r="C3" s="182"/>
      <c r="D3" s="182"/>
      <c r="E3" s="182"/>
      <c r="F3" s="182"/>
      <c r="G3" s="182"/>
      <c r="H3" s="182"/>
      <c r="I3" s="182"/>
      <c r="J3" s="142"/>
    </row>
    <row r="4" spans="1:10" ht="20.5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  <c r="J4" s="14"/>
    </row>
    <row r="5" spans="1:10" ht="20.5">
      <c r="A5" s="13" t="s">
        <v>9</v>
      </c>
      <c r="B5" s="14" t="s">
        <v>10</v>
      </c>
      <c r="C5" s="14"/>
      <c r="D5" s="14"/>
      <c r="E5" s="15"/>
      <c r="F5" s="13" t="s">
        <v>11</v>
      </c>
      <c r="G5" s="14" t="s">
        <v>12</v>
      </c>
      <c r="H5" s="16"/>
      <c r="I5" s="17"/>
      <c r="J5" s="16"/>
    </row>
    <row r="6" spans="1:10" ht="20.5">
      <c r="A6" s="13" t="s">
        <v>13</v>
      </c>
      <c r="B6" s="14" t="s">
        <v>14</v>
      </c>
      <c r="C6" s="18"/>
      <c r="D6" s="14"/>
      <c r="E6" s="19"/>
      <c r="F6" s="13" t="s">
        <v>15</v>
      </c>
      <c r="G6" s="14" t="s">
        <v>16</v>
      </c>
      <c r="H6" s="16"/>
      <c r="I6" s="17"/>
      <c r="J6" s="16"/>
    </row>
    <row r="7" spans="1:10" ht="20.5">
      <c r="A7" s="13" t="s">
        <v>17</v>
      </c>
      <c r="B7" s="20" t="s">
        <v>18</v>
      </c>
      <c r="C7" s="21"/>
      <c r="D7" s="14"/>
      <c r="E7" s="19"/>
      <c r="F7" s="13" t="s">
        <v>19</v>
      </c>
      <c r="G7" s="14" t="s">
        <v>20</v>
      </c>
      <c r="H7" s="16"/>
      <c r="I7" s="17"/>
      <c r="J7" s="16"/>
    </row>
    <row r="8" spans="1:10" ht="20.5">
      <c r="A8" s="13" t="s">
        <v>21</v>
      </c>
      <c r="B8" s="22" t="s">
        <v>22</v>
      </c>
      <c r="C8" s="21"/>
      <c r="D8" s="20"/>
      <c r="E8" s="20"/>
      <c r="F8" s="13" t="s">
        <v>23</v>
      </c>
      <c r="G8" s="23" t="s">
        <v>24</v>
      </c>
      <c r="H8" s="16"/>
      <c r="I8" s="17"/>
      <c r="J8" s="16"/>
    </row>
    <row r="9" spans="1:10" ht="20.5">
      <c r="A9" s="13" t="s">
        <v>25</v>
      </c>
      <c r="B9" s="24" t="s">
        <v>16</v>
      </c>
      <c r="C9" s="14"/>
      <c r="D9" s="20"/>
      <c r="E9" s="25"/>
      <c r="F9" s="14" t="s">
        <v>26</v>
      </c>
      <c r="G9" s="14" t="s">
        <v>27</v>
      </c>
      <c r="H9" s="16"/>
      <c r="I9" s="17"/>
      <c r="J9" s="16"/>
    </row>
    <row r="10" spans="1:10" ht="20.5">
      <c r="A10" s="13" t="s">
        <v>28</v>
      </c>
      <c r="B10" s="26">
        <v>48</v>
      </c>
      <c r="C10" s="14"/>
      <c r="D10" s="14"/>
      <c r="E10" s="19"/>
      <c r="F10" s="13" t="s">
        <v>29</v>
      </c>
      <c r="G10" s="14" t="s">
        <v>30</v>
      </c>
      <c r="H10" s="16"/>
      <c r="I10" s="17"/>
      <c r="J10" s="16"/>
    </row>
    <row r="11" spans="1:10" ht="20.5">
      <c r="A11" s="27" t="s">
        <v>31</v>
      </c>
      <c r="B11" s="28"/>
      <c r="C11" s="29" t="s">
        <v>32</v>
      </c>
      <c r="D11" s="30"/>
      <c r="E11" s="31" t="s">
        <v>33</v>
      </c>
      <c r="F11" s="32" t="s">
        <v>34</v>
      </c>
      <c r="G11" s="33"/>
      <c r="H11" s="34">
        <v>31</v>
      </c>
      <c r="I11" s="35" t="s">
        <v>35</v>
      </c>
      <c r="J11" s="143"/>
    </row>
    <row r="12" spans="1:10" ht="20.5">
      <c r="A12" s="183" t="s">
        <v>36</v>
      </c>
      <c r="B12" s="184"/>
      <c r="C12" s="36" t="s">
        <v>37</v>
      </c>
      <c r="D12" s="37" t="s">
        <v>38</v>
      </c>
      <c r="E12" s="38" t="s">
        <v>39</v>
      </c>
      <c r="F12" s="37" t="s">
        <v>40</v>
      </c>
      <c r="G12" s="185" t="s">
        <v>41</v>
      </c>
      <c r="H12" s="186"/>
      <c r="I12" s="187"/>
      <c r="J12" s="144"/>
    </row>
    <row r="13" spans="1:10" ht="20.5">
      <c r="A13" s="40"/>
      <c r="B13" s="41"/>
      <c r="C13" s="36" t="s">
        <v>42</v>
      </c>
      <c r="D13" s="37" t="s">
        <v>43</v>
      </c>
      <c r="E13" s="38"/>
      <c r="F13" s="37" t="s">
        <v>44</v>
      </c>
      <c r="G13" s="42" t="s">
        <v>45</v>
      </c>
      <c r="H13" s="39" t="s">
        <v>46</v>
      </c>
      <c r="I13" s="43" t="s">
        <v>47</v>
      </c>
      <c r="J13" s="145"/>
    </row>
    <row r="14" spans="1:10" ht="20.5">
      <c r="A14" s="44" t="s">
        <v>48</v>
      </c>
      <c r="B14" s="45"/>
      <c r="C14" s="46"/>
      <c r="D14" s="47"/>
      <c r="E14" s="48"/>
      <c r="F14" s="47"/>
      <c r="G14" s="49"/>
      <c r="H14" s="48"/>
      <c r="I14" s="50" t="str">
        <f>IF(G14="","",G14/$G$63)</f>
        <v/>
      </c>
      <c r="J14" s="146"/>
    </row>
    <row r="15" spans="1:10" ht="20.5">
      <c r="A15" s="51" t="s">
        <v>49</v>
      </c>
      <c r="B15" s="52"/>
      <c r="C15" s="46"/>
      <c r="D15" s="47"/>
      <c r="E15" s="48"/>
      <c r="F15" s="47"/>
      <c r="G15" s="49"/>
      <c r="H15" s="48"/>
      <c r="I15" s="50" t="str">
        <f>IF(G15="","",G15/$G$63)</f>
        <v/>
      </c>
      <c r="J15" s="146"/>
    </row>
    <row r="16" spans="1:10" ht="20.5">
      <c r="A16" s="51" t="s">
        <v>50</v>
      </c>
      <c r="B16" s="52" t="s">
        <v>51</v>
      </c>
      <c r="C16" s="46">
        <v>12.9</v>
      </c>
      <c r="D16" s="47">
        <v>85</v>
      </c>
      <c r="E16" s="48">
        <f>C16/1000*$B$10/D16%</f>
        <v>0.72847058823529409</v>
      </c>
      <c r="F16" s="47">
        <v>20</v>
      </c>
      <c r="G16" s="49">
        <f>F16*E16</f>
        <v>14.569411764705881</v>
      </c>
      <c r="H16" s="48">
        <f>G16/$H$11</f>
        <v>0.46998102466793168</v>
      </c>
      <c r="I16" s="50">
        <f ca="1">IF(G16="","",G16/$G$63)</f>
        <v>4.0476453484192071E-2</v>
      </c>
      <c r="J16" s="146"/>
    </row>
    <row r="17" spans="1:10" ht="20.5">
      <c r="A17" s="51" t="s">
        <v>52</v>
      </c>
      <c r="B17" s="52" t="s">
        <v>53</v>
      </c>
      <c r="C17" s="46">
        <v>30.1</v>
      </c>
      <c r="D17" s="47">
        <v>80</v>
      </c>
      <c r="E17" s="48">
        <f>C17/1000*$B$10/D17%</f>
        <v>1.806</v>
      </c>
      <c r="F17" s="47">
        <v>21</v>
      </c>
      <c r="G17" s="49">
        <f>F17*E17</f>
        <v>37.926000000000002</v>
      </c>
      <c r="H17" s="48">
        <f>G17/$H$11</f>
        <v>1.2234193548387098</v>
      </c>
      <c r="I17" s="50">
        <f ca="1">IF(G17="","",G17/$G$63)</f>
        <v>0.1053652679760375</v>
      </c>
      <c r="J17" s="146"/>
    </row>
    <row r="18" spans="1:10" ht="21" thickBot="1">
      <c r="A18" s="53"/>
      <c r="B18" s="54"/>
      <c r="C18" s="46"/>
      <c r="D18" s="55"/>
      <c r="E18" s="46"/>
      <c r="F18" s="48"/>
      <c r="G18" s="56"/>
      <c r="H18" s="57"/>
      <c r="I18" s="50" t="str">
        <f>IF(G18="","",G18/$G$63)</f>
        <v/>
      </c>
      <c r="J18" s="146"/>
    </row>
    <row r="19" spans="1:10" ht="21.5" thickTop="1" thickBot="1">
      <c r="A19" s="178" t="s">
        <v>54</v>
      </c>
      <c r="B19" s="179"/>
      <c r="C19" s="179"/>
      <c r="D19" s="179"/>
      <c r="E19" s="179"/>
      <c r="F19" s="180"/>
      <c r="G19" s="58">
        <f>SUM(G15:G17)</f>
        <v>52.495411764705885</v>
      </c>
      <c r="H19" s="59">
        <f>SUM(H15:H17)</f>
        <v>1.6934003795066415</v>
      </c>
      <c r="I19" s="60">
        <f ca="1">G19/$G$63</f>
        <v>0.14584172146022958</v>
      </c>
      <c r="J19" s="147"/>
    </row>
    <row r="20" spans="1:10" ht="21" thickTop="1">
      <c r="A20" s="32" t="s">
        <v>55</v>
      </c>
      <c r="B20" s="61"/>
      <c r="C20" s="62"/>
      <c r="D20" s="63"/>
      <c r="E20" s="64"/>
      <c r="F20" s="63"/>
      <c r="G20" s="65"/>
      <c r="H20" s="66"/>
      <c r="I20" s="50" t="str">
        <f t="shared" ref="I20:I36" si="0">IF(G20="","",G20/$G$63)</f>
        <v/>
      </c>
      <c r="J20" s="146"/>
    </row>
    <row r="21" spans="1:10" ht="20.5">
      <c r="A21" s="51" t="s">
        <v>56</v>
      </c>
      <c r="B21" s="140">
        <v>4100356</v>
      </c>
      <c r="C21" s="46">
        <v>0.19900000000000001</v>
      </c>
      <c r="D21" s="47">
        <v>98</v>
      </c>
      <c r="E21" s="48">
        <f t="shared" ref="E21:E35" si="1">C21/1000*$B$10/D21%</f>
        <v>9.7469387755102065E-3</v>
      </c>
      <c r="F21" s="47">
        <v>41.71</v>
      </c>
      <c r="G21" s="49">
        <f t="shared" ref="G21:G35" si="2">E21* F21</f>
        <v>0.40654481632653072</v>
      </c>
      <c r="H21" s="48">
        <f t="shared" ref="H21:H35" si="3">G21/$H$11</f>
        <v>1.3114348913759056E-2</v>
      </c>
      <c r="I21" s="50">
        <f t="shared" ca="1" si="0"/>
        <v>1.129454820347884E-3</v>
      </c>
      <c r="J21" s="146"/>
    </row>
    <row r="22" spans="1:10" ht="20.5">
      <c r="A22" s="51" t="s">
        <v>57</v>
      </c>
      <c r="B22" s="140">
        <v>4100102</v>
      </c>
      <c r="C22" s="46">
        <v>0.17599999999999999</v>
      </c>
      <c r="D22" s="47">
        <v>98</v>
      </c>
      <c r="E22" s="48">
        <f t="shared" si="1"/>
        <v>8.6204081632653071E-3</v>
      </c>
      <c r="F22" s="47">
        <v>59.74</v>
      </c>
      <c r="G22" s="49">
        <f t="shared" si="2"/>
        <v>0.51498318367346951</v>
      </c>
      <c r="H22" s="48">
        <f t="shared" si="3"/>
        <v>1.6612360763660308E-2</v>
      </c>
      <c r="I22" s="50">
        <f t="shared" ca="1" si="0"/>
        <v>1.4307161617599549E-3</v>
      </c>
      <c r="J22" s="146"/>
    </row>
    <row r="23" spans="1:10" ht="20.5">
      <c r="A23" s="51" t="s">
        <v>58</v>
      </c>
      <c r="B23" s="140">
        <v>4100008</v>
      </c>
      <c r="C23" s="46">
        <v>0.29199999999999998</v>
      </c>
      <c r="D23" s="47">
        <v>98</v>
      </c>
      <c r="E23" s="48">
        <f t="shared" si="1"/>
        <v>1.4302040816326531E-2</v>
      </c>
      <c r="F23" s="47">
        <v>44.8</v>
      </c>
      <c r="G23" s="49">
        <f t="shared" si="2"/>
        <v>0.64073142857142851</v>
      </c>
      <c r="H23" s="48">
        <f t="shared" si="3"/>
        <v>2.0668755760368661E-2</v>
      </c>
      <c r="I23" s="50">
        <f t="shared" ca="1" si="0"/>
        <v>1.7800674648551888E-3</v>
      </c>
      <c r="J23" s="146"/>
    </row>
    <row r="24" spans="1:10" ht="20.5">
      <c r="A24" s="51" t="s">
        <v>59</v>
      </c>
      <c r="B24" s="140">
        <v>4700014</v>
      </c>
      <c r="C24" s="46">
        <v>7.9000000000000001E-2</v>
      </c>
      <c r="D24" s="47">
        <v>98</v>
      </c>
      <c r="E24" s="48">
        <f t="shared" si="1"/>
        <v>3.8693877551020405E-3</v>
      </c>
      <c r="F24" s="47">
        <v>87.55</v>
      </c>
      <c r="G24" s="49">
        <f t="shared" si="2"/>
        <v>0.33876489795918363</v>
      </c>
      <c r="H24" s="48">
        <f t="shared" si="3"/>
        <v>1.0927899934167214E-2</v>
      </c>
      <c r="I24" s="50">
        <f t="shared" ca="1" si="0"/>
        <v>9.4114998297591048E-4</v>
      </c>
      <c r="J24" s="146"/>
    </row>
    <row r="25" spans="1:10" ht="20.5">
      <c r="A25" s="51" t="s">
        <v>60</v>
      </c>
      <c r="B25" s="140">
        <v>4200001</v>
      </c>
      <c r="C25" s="46">
        <v>0.17599999999999999</v>
      </c>
      <c r="D25" s="47">
        <v>98</v>
      </c>
      <c r="E25" s="48">
        <f t="shared" si="1"/>
        <v>8.6204081632653071E-3</v>
      </c>
      <c r="F25" s="47">
        <v>35.93</v>
      </c>
      <c r="G25" s="49">
        <f t="shared" si="2"/>
        <v>0.30973126530612249</v>
      </c>
      <c r="H25" s="48">
        <f t="shared" si="3"/>
        <v>9.9913311389071766E-3</v>
      </c>
      <c r="I25" s="50">
        <f t="shared" ca="1" si="0"/>
        <v>8.6048931523326373E-4</v>
      </c>
      <c r="J25" s="146"/>
    </row>
    <row r="26" spans="1:10" ht="20.5">
      <c r="A26" s="51" t="s">
        <v>61</v>
      </c>
      <c r="B26" s="140">
        <v>4100340</v>
      </c>
      <c r="C26" s="46">
        <v>0.89900000000000002</v>
      </c>
      <c r="D26" s="47">
        <v>98</v>
      </c>
      <c r="E26" s="48">
        <f t="shared" si="1"/>
        <v>4.4032653061224496E-2</v>
      </c>
      <c r="F26" s="47">
        <v>175.1</v>
      </c>
      <c r="G26" s="49">
        <f t="shared" si="2"/>
        <v>7.7101175510204092</v>
      </c>
      <c r="H26" s="48">
        <f t="shared" si="3"/>
        <v>0.24871346938775513</v>
      </c>
      <c r="I26" s="50">
        <f t="shared" ca="1" si="0"/>
        <v>2.142009708089478E-2</v>
      </c>
      <c r="J26" s="146"/>
    </row>
    <row r="27" spans="1:10" ht="20.5">
      <c r="A27" s="51" t="s">
        <v>62</v>
      </c>
      <c r="B27" s="140">
        <v>4400004</v>
      </c>
      <c r="C27" s="46">
        <v>0.67800000000000005</v>
      </c>
      <c r="D27" s="47">
        <v>98</v>
      </c>
      <c r="E27" s="48">
        <f t="shared" si="1"/>
        <v>3.3208163265306123E-2</v>
      </c>
      <c r="F27" s="47">
        <v>26.57</v>
      </c>
      <c r="G27" s="49">
        <f t="shared" si="2"/>
        <v>0.88234089795918369</v>
      </c>
      <c r="H27" s="48">
        <f t="shared" si="3"/>
        <v>2.8462609611586569E-2</v>
      </c>
      <c r="I27" s="50">
        <f t="shared" ca="1" si="0"/>
        <v>2.4513021452219307E-3</v>
      </c>
      <c r="J27" s="146"/>
    </row>
    <row r="28" spans="1:10" ht="20.5">
      <c r="A28" s="51" t="s">
        <v>63</v>
      </c>
      <c r="B28" s="140">
        <v>4700013</v>
      </c>
      <c r="C28" s="46">
        <v>5.5E-2</v>
      </c>
      <c r="D28" s="47">
        <v>98</v>
      </c>
      <c r="E28" s="48">
        <f t="shared" si="1"/>
        <v>2.693877551020408E-3</v>
      </c>
      <c r="F28" s="47">
        <v>1195.83</v>
      </c>
      <c r="G28" s="49">
        <f t="shared" si="2"/>
        <v>3.2214195918367343</v>
      </c>
      <c r="H28" s="48">
        <f t="shared" si="3"/>
        <v>0.10391676102699143</v>
      </c>
      <c r="I28" s="50">
        <f t="shared" ca="1" si="0"/>
        <v>8.9496846110091975E-3</v>
      </c>
      <c r="J28" s="146"/>
    </row>
    <row r="29" spans="1:10" ht="20.5">
      <c r="A29" s="51" t="s">
        <v>64</v>
      </c>
      <c r="B29" s="140">
        <v>4100332</v>
      </c>
      <c r="C29" s="46">
        <v>0.11600000000000001</v>
      </c>
      <c r="D29" s="47">
        <v>98</v>
      </c>
      <c r="E29" s="48">
        <f t="shared" si="1"/>
        <v>5.6816326530612247E-3</v>
      </c>
      <c r="F29" s="47">
        <v>74.16</v>
      </c>
      <c r="G29" s="49">
        <f t="shared" si="2"/>
        <v>0.42134987755102038</v>
      </c>
      <c r="H29" s="48">
        <f t="shared" si="3"/>
        <v>1.3591931533903883E-2</v>
      </c>
      <c r="I29" s="50">
        <f t="shared" ca="1" si="0"/>
        <v>1.1705859505308719E-3</v>
      </c>
      <c r="J29" s="146"/>
    </row>
    <row r="30" spans="1:10" ht="20.5">
      <c r="A30" s="51" t="s">
        <v>65</v>
      </c>
      <c r="B30" s="140">
        <v>4100395</v>
      </c>
      <c r="C30" s="46">
        <v>0.26400000000000001</v>
      </c>
      <c r="D30" s="47">
        <v>98</v>
      </c>
      <c r="E30" s="48">
        <f t="shared" si="1"/>
        <v>1.2930612244897961E-2</v>
      </c>
      <c r="F30" s="47">
        <v>480.66</v>
      </c>
      <c r="G30" s="49">
        <f t="shared" si="2"/>
        <v>6.2152280816326542</v>
      </c>
      <c r="H30" s="48">
        <f t="shared" si="3"/>
        <v>0.20049122843976303</v>
      </c>
      <c r="I30" s="50">
        <f t="shared" ca="1" si="0"/>
        <v>1.7267024530755102E-2</v>
      </c>
      <c r="J30" s="146"/>
    </row>
    <row r="31" spans="1:10" ht="20.5">
      <c r="A31" s="51" t="s">
        <v>66</v>
      </c>
      <c r="B31" s="140">
        <v>4100348</v>
      </c>
      <c r="C31" s="46">
        <v>5.2999999999999999E-2</v>
      </c>
      <c r="D31" s="47">
        <v>98</v>
      </c>
      <c r="E31" s="48">
        <f t="shared" si="1"/>
        <v>2.5959183673469389E-3</v>
      </c>
      <c r="F31" s="47">
        <v>166.86</v>
      </c>
      <c r="G31" s="49">
        <f t="shared" si="2"/>
        <v>0.43315493877551026</v>
      </c>
      <c r="H31" s="48">
        <f t="shared" si="3"/>
        <v>1.3972739960500332E-2</v>
      </c>
      <c r="I31" s="50">
        <f t="shared" ca="1" si="0"/>
        <v>1.2033825396621249E-3</v>
      </c>
      <c r="J31" s="146"/>
    </row>
    <row r="32" spans="1:10" ht="20.5">
      <c r="A32" s="51" t="s">
        <v>67</v>
      </c>
      <c r="B32" s="140">
        <v>4100434</v>
      </c>
      <c r="C32" s="46">
        <v>4.3999999999999997E-2</v>
      </c>
      <c r="D32" s="47">
        <v>98</v>
      </c>
      <c r="E32" s="48">
        <f t="shared" si="1"/>
        <v>2.1551020408163268E-3</v>
      </c>
      <c r="F32" s="47">
        <v>1461.47</v>
      </c>
      <c r="G32" s="49">
        <f t="shared" si="2"/>
        <v>3.149616979591837</v>
      </c>
      <c r="H32" s="48">
        <f t="shared" si="3"/>
        <v>0.10160054772876893</v>
      </c>
      <c r="I32" s="50">
        <f t="shared" ca="1" si="0"/>
        <v>8.7502040045502223E-3</v>
      </c>
      <c r="J32" s="146"/>
    </row>
    <row r="33" spans="1:11" ht="20.5">
      <c r="A33" s="51" t="s">
        <v>68</v>
      </c>
      <c r="B33" s="140">
        <v>4100464</v>
      </c>
      <c r="C33" s="46">
        <v>9.6000000000000002E-2</v>
      </c>
      <c r="D33" s="47">
        <v>98</v>
      </c>
      <c r="E33" s="48">
        <f t="shared" si="1"/>
        <v>4.7020408163265309E-3</v>
      </c>
      <c r="F33" s="47">
        <v>41.2</v>
      </c>
      <c r="G33" s="49">
        <f t="shared" si="2"/>
        <v>0.19372408163265309</v>
      </c>
      <c r="H33" s="48">
        <f t="shared" si="3"/>
        <v>6.2491639236339708E-3</v>
      </c>
      <c r="I33" s="50">
        <f t="shared" ca="1" si="0"/>
        <v>5.3820043702568828E-4</v>
      </c>
      <c r="J33" s="146"/>
    </row>
    <row r="34" spans="1:11" ht="20.5">
      <c r="A34" s="51" t="s">
        <v>69</v>
      </c>
      <c r="B34" s="140">
        <v>4100277</v>
      </c>
      <c r="C34" s="46">
        <v>7.0000000000000007E-2</v>
      </c>
      <c r="D34" s="47">
        <v>98</v>
      </c>
      <c r="E34" s="48">
        <f t="shared" si="1"/>
        <v>3.4285714285714288E-3</v>
      </c>
      <c r="F34" s="47">
        <v>3.48</v>
      </c>
      <c r="G34" s="49">
        <f t="shared" si="2"/>
        <v>1.1931428571428572E-2</v>
      </c>
      <c r="H34" s="48">
        <f t="shared" si="3"/>
        <v>3.8488479262672814E-4</v>
      </c>
      <c r="I34" s="50">
        <f t="shared" ca="1" si="0"/>
        <v>3.314766041147291E-5</v>
      </c>
      <c r="J34" s="146"/>
    </row>
    <row r="35" spans="1:11" ht="20.5">
      <c r="A35" s="51" t="s">
        <v>70</v>
      </c>
      <c r="B35" s="52" t="s">
        <v>71</v>
      </c>
      <c r="C35" s="46">
        <v>41.792999999999999</v>
      </c>
      <c r="D35" s="47">
        <v>98</v>
      </c>
      <c r="E35" s="48">
        <f t="shared" si="1"/>
        <v>2.0470040816326529</v>
      </c>
      <c r="F35" s="47">
        <v>2.58E-2</v>
      </c>
      <c r="G35" s="49">
        <f t="shared" si="2"/>
        <v>5.2812705306122448E-2</v>
      </c>
      <c r="H35" s="48">
        <f t="shared" si="3"/>
        <v>1.703635655036208E-3</v>
      </c>
      <c r="I35" s="50">
        <f t="shared" ca="1" si="0"/>
        <v>1.4672322014235852E-4</v>
      </c>
      <c r="J35" s="146"/>
    </row>
    <row r="36" spans="1:11" ht="21" thickBot="1">
      <c r="A36" s="53"/>
      <c r="B36" s="54"/>
      <c r="C36" s="46"/>
      <c r="D36" s="55"/>
      <c r="E36" s="46"/>
      <c r="F36" s="48"/>
      <c r="G36" s="56"/>
      <c r="H36" s="57"/>
      <c r="I36" s="50" t="str">
        <f t="shared" si="0"/>
        <v/>
      </c>
      <c r="J36" s="146"/>
    </row>
    <row r="37" spans="1:11" ht="21.5" thickTop="1" thickBot="1">
      <c r="A37" s="178" t="s">
        <v>72</v>
      </c>
      <c r="B37" s="179"/>
      <c r="C37" s="179"/>
      <c r="D37" s="179"/>
      <c r="E37" s="179"/>
      <c r="F37" s="180"/>
      <c r="G37" s="58">
        <f>SUM(G20:G35)</f>
        <v>24.502451725714284</v>
      </c>
      <c r="H37" s="59">
        <f>SUM(H20:H35)</f>
        <v>0.79040166857142857</v>
      </c>
      <c r="I37" s="60">
        <f ca="1">G37/$G$63</f>
        <v>6.8072229925375941E-2</v>
      </c>
      <c r="J37" s="147"/>
    </row>
    <row r="38" spans="1:11" ht="21" thickTop="1">
      <c r="A38" s="67" t="s">
        <v>73</v>
      </c>
      <c r="B38" s="68"/>
      <c r="C38" s="69"/>
      <c r="D38" s="14"/>
      <c r="E38" s="70"/>
      <c r="F38" s="71"/>
      <c r="G38" s="72"/>
      <c r="H38" s="73"/>
      <c r="I38" s="74" t="str">
        <f>IF(G38="","",G38/$G$63)</f>
        <v/>
      </c>
      <c r="J38" s="146"/>
    </row>
    <row r="39" spans="1:11" ht="21" thickTop="1">
      <c r="A39" s="75" t="s">
        <v>74</v>
      </c>
      <c r="B39" s="76" t="s">
        <v>75</v>
      </c>
      <c r="C39" s="69"/>
      <c r="D39" s="14"/>
      <c r="E39" s="70">
        <v>48</v>
      </c>
      <c r="F39" s="47">
        <v>1.42</v>
      </c>
      <c r="G39" s="77">
        <f>E39 * F39</f>
        <v>68.16</v>
      </c>
      <c r="H39" s="78">
        <f>G39/$H$11</f>
        <v>2.1987096774193549</v>
      </c>
      <c r="I39" s="79">
        <f ca="1">IF(G39="","",G39/$G$63)</f>
        <v>0.1893607726954257</v>
      </c>
      <c r="J39" s="146"/>
      <c r="K39" s="134"/>
    </row>
    <row r="40" spans="1:11" ht="21" thickTop="1">
      <c r="A40" s="75" t="s">
        <v>76</v>
      </c>
      <c r="B40" s="141" t="s">
        <v>133</v>
      </c>
      <c r="C40" s="69"/>
      <c r="D40" s="14"/>
      <c r="E40" s="70">
        <v>48</v>
      </c>
      <c r="F40" s="47">
        <v>0.31</v>
      </c>
      <c r="G40" s="77">
        <f>E40 * F40</f>
        <v>14.879999999999999</v>
      </c>
      <c r="H40" s="78">
        <f>G40/$H$11</f>
        <v>0.48</v>
      </c>
      <c r="I40" s="79">
        <f ca="1">IF(G40="","",G40/$G$63)</f>
        <v>4.133932361660702E-2</v>
      </c>
      <c r="J40" s="146"/>
    </row>
    <row r="41" spans="1:11" ht="21" thickBot="1">
      <c r="A41" s="80"/>
      <c r="B41" s="81"/>
      <c r="C41" s="82"/>
      <c r="D41" s="83"/>
      <c r="E41" s="70"/>
      <c r="F41" s="84"/>
      <c r="G41" s="85"/>
      <c r="H41" s="86"/>
      <c r="I41" s="87" t="str">
        <f>IF(G41="","",G41/$G$63)</f>
        <v/>
      </c>
      <c r="J41" s="146"/>
    </row>
    <row r="42" spans="1:11" ht="21.5" thickTop="1" thickBot="1">
      <c r="A42" s="172" t="s">
        <v>77</v>
      </c>
      <c r="B42" s="173"/>
      <c r="C42" s="173"/>
      <c r="D42" s="173"/>
      <c r="E42" s="173"/>
      <c r="F42" s="174"/>
      <c r="G42" s="58">
        <f>SUM(G38:G40)</f>
        <v>83.039999999999992</v>
      </c>
      <c r="H42" s="59">
        <f>SUM(H38:H40)</f>
        <v>2.6787096774193548</v>
      </c>
      <c r="I42" s="60">
        <f ca="1">G42/$G$63</f>
        <v>0.2307000963120327</v>
      </c>
      <c r="J42" s="147"/>
    </row>
    <row r="43" spans="1:11" ht="21" thickTop="1">
      <c r="A43" s="67" t="s">
        <v>78</v>
      </c>
      <c r="B43" s="68"/>
      <c r="C43" s="69"/>
      <c r="D43" s="14"/>
      <c r="E43" s="70"/>
      <c r="F43" s="71"/>
      <c r="G43" s="72"/>
      <c r="H43" s="73"/>
      <c r="I43" s="74" t="str">
        <f>IF(G43="","",G43/$G$63)</f>
        <v/>
      </c>
      <c r="J43" s="146"/>
    </row>
    <row r="44" spans="1:11" ht="21" thickTop="1">
      <c r="A44" s="75" t="s">
        <v>79</v>
      </c>
      <c r="B44" s="141" t="s">
        <v>132</v>
      </c>
      <c r="C44" s="69"/>
      <c r="D44" s="14"/>
      <c r="E44" s="70">
        <v>1</v>
      </c>
      <c r="F44" s="47">
        <v>9.01</v>
      </c>
      <c r="G44" s="77">
        <f>E44 * F44</f>
        <v>9.01</v>
      </c>
      <c r="H44" s="78">
        <f>G44/$H$11</f>
        <v>0.29064516129032258</v>
      </c>
      <c r="I44" s="79">
        <f ca="1">IF(G44="","",G44/$G$63)</f>
        <v>2.5031404958711645E-2</v>
      </c>
      <c r="J44" s="146"/>
    </row>
    <row r="45" spans="1:11" ht="21" thickTop="1">
      <c r="A45" s="75" t="s">
        <v>80</v>
      </c>
      <c r="B45" s="76" t="s">
        <v>81</v>
      </c>
      <c r="C45" s="69"/>
      <c r="D45" s="14"/>
      <c r="E45" s="70">
        <v>4</v>
      </c>
      <c r="F45" s="47">
        <v>11.54</v>
      </c>
      <c r="G45" s="77">
        <f>E45 * F45</f>
        <v>46.16</v>
      </c>
      <c r="H45" s="78">
        <f>G45/$H$11</f>
        <v>1.4890322580645161</v>
      </c>
      <c r="I45" s="79">
        <f ca="1">IF(G45="","",G45/$G$63)</f>
        <v>0.12824080498270027</v>
      </c>
      <c r="J45" s="146"/>
      <c r="K45" s="134"/>
    </row>
    <row r="46" spans="1:11" ht="21" thickTop="1">
      <c r="A46" s="75" t="s">
        <v>82</v>
      </c>
      <c r="B46" s="76" t="s">
        <v>83</v>
      </c>
      <c r="C46" s="69"/>
      <c r="D46" s="14"/>
      <c r="E46" s="70">
        <v>48</v>
      </c>
      <c r="F46" s="47">
        <v>0.27</v>
      </c>
      <c r="G46" s="77">
        <f>E46 * F46</f>
        <v>12.96</v>
      </c>
      <c r="H46" s="78">
        <f>G46/$H$11</f>
        <v>0.41806451612903228</v>
      </c>
      <c r="I46" s="79">
        <f ca="1">IF(G46="","",G46/$G$63)</f>
        <v>3.6005217343496439E-2</v>
      </c>
      <c r="J46" s="146"/>
    </row>
    <row r="47" spans="1:11" ht="21" thickBot="1">
      <c r="A47" s="80"/>
      <c r="B47" s="81"/>
      <c r="C47" s="82"/>
      <c r="D47" s="83"/>
      <c r="E47" s="70"/>
      <c r="F47" s="84"/>
      <c r="G47" s="85"/>
      <c r="H47" s="86"/>
      <c r="I47" s="87" t="str">
        <f>IF(G47="","",G47/$G$63)</f>
        <v/>
      </c>
      <c r="J47" s="146"/>
    </row>
    <row r="48" spans="1:11" ht="21.5" thickTop="1" thickBot="1">
      <c r="A48" s="172" t="s">
        <v>84</v>
      </c>
      <c r="B48" s="173"/>
      <c r="C48" s="173"/>
      <c r="D48" s="173"/>
      <c r="E48" s="173"/>
      <c r="F48" s="174"/>
      <c r="G48" s="58">
        <f>SUM(G43:G46)</f>
        <v>68.13</v>
      </c>
      <c r="H48" s="59">
        <f>SUM(H43:H46)</f>
        <v>2.197741935483871</v>
      </c>
      <c r="I48" s="60">
        <f ca="1">G48/$G$63</f>
        <v>0.18927742728490835</v>
      </c>
      <c r="J48" s="147"/>
    </row>
    <row r="49" spans="1:14" ht="21" thickTop="1">
      <c r="A49" s="88" t="s">
        <v>85</v>
      </c>
      <c r="B49" s="89"/>
      <c r="C49" s="90"/>
      <c r="D49" s="9"/>
      <c r="E49" s="9"/>
      <c r="F49" s="12"/>
      <c r="G49" s="91"/>
      <c r="H49" s="92"/>
      <c r="I49" s="74" t="str">
        <f>IF(G49="","",G49/$G$63)</f>
        <v/>
      </c>
      <c r="J49" s="152"/>
      <c r="K49" s="134"/>
    </row>
    <row r="50" spans="1:14" ht="20.5">
      <c r="A50" s="75" t="s">
        <v>86</v>
      </c>
      <c r="B50" s="76"/>
      <c r="C50" s="69"/>
      <c r="D50" s="14"/>
      <c r="E50" s="155"/>
      <c r="F50" s="71"/>
      <c r="G50" s="157">
        <f>111.5</f>
        <v>111.5</v>
      </c>
      <c r="H50" s="78">
        <f>G50/$H$11</f>
        <v>3.596774193548387</v>
      </c>
      <c r="I50" s="79">
        <f ca="1">IF(G50="","",G50/$G$63)</f>
        <v>0.30976710908949484</v>
      </c>
      <c r="J50" s="153"/>
      <c r="L50" s="135"/>
      <c r="M50" s="135"/>
      <c r="N50" s="135"/>
    </row>
    <row r="51" spans="1:14" ht="21" thickBot="1">
      <c r="A51" s="13"/>
      <c r="B51" s="14"/>
      <c r="C51" s="69"/>
      <c r="D51" s="14"/>
      <c r="E51" s="156"/>
      <c r="F51" s="17"/>
      <c r="G51" s="94"/>
      <c r="H51" s="86"/>
      <c r="I51" s="87" t="str">
        <f>IF(G51="","",G51/$G$63)</f>
        <v/>
      </c>
      <c r="J51" s="154"/>
      <c r="K51" s="135"/>
      <c r="L51" s="135"/>
      <c r="M51" s="135"/>
      <c r="N51" s="135"/>
    </row>
    <row r="52" spans="1:14" ht="21.5" thickTop="1" thickBot="1">
      <c r="A52" s="172" t="s">
        <v>87</v>
      </c>
      <c r="B52" s="173"/>
      <c r="C52" s="173"/>
      <c r="D52" s="173"/>
      <c r="E52" s="173"/>
      <c r="F52" s="174"/>
      <c r="G52" s="58">
        <f>SUM(G49:G50)</f>
        <v>111.5</v>
      </c>
      <c r="H52" s="59">
        <f>SUM(H49:H50)</f>
        <v>3.596774193548387</v>
      </c>
      <c r="I52" s="60">
        <f ca="1">G52/$G$63</f>
        <v>0.30976710908949484</v>
      </c>
      <c r="J52" s="16"/>
      <c r="K52" s="135"/>
      <c r="L52" s="135"/>
      <c r="M52" s="135"/>
      <c r="N52" s="135"/>
    </row>
    <row r="53" spans="1:14" ht="21" thickTop="1">
      <c r="A53" s="88" t="s">
        <v>88</v>
      </c>
      <c r="B53" s="89"/>
      <c r="C53" s="90"/>
      <c r="D53" s="9"/>
      <c r="E53" s="9"/>
      <c r="F53" s="12"/>
      <c r="G53" s="91"/>
      <c r="H53" s="92"/>
      <c r="I53" s="50" t="str">
        <f>IF(G53="","",G53/$G$63)</f>
        <v/>
      </c>
      <c r="J53" s="146"/>
      <c r="K53" s="135"/>
      <c r="L53" s="135"/>
      <c r="M53" s="135"/>
      <c r="N53" s="135"/>
    </row>
    <row r="54" spans="1:14" ht="21" thickTop="1">
      <c r="A54" s="75"/>
      <c r="B54" s="76"/>
      <c r="C54" s="69"/>
      <c r="D54" s="14"/>
      <c r="E54" s="70"/>
      <c r="F54" s="71"/>
      <c r="G54" s="72"/>
      <c r="H54" s="73"/>
      <c r="I54" s="74"/>
      <c r="J54" s="146"/>
      <c r="K54" s="136"/>
      <c r="L54" s="137"/>
      <c r="N54" s="135"/>
    </row>
    <row r="55" spans="1:14" ht="21" thickTop="1">
      <c r="A55" s="75" t="s">
        <v>89</v>
      </c>
      <c r="B55" s="76"/>
      <c r="C55" s="69">
        <v>2</v>
      </c>
      <c r="D55" s="14"/>
      <c r="E55" s="70"/>
      <c r="F55" s="71">
        <v>1</v>
      </c>
      <c r="G55" s="72">
        <f>F55 * C55</f>
        <v>2</v>
      </c>
      <c r="H55" s="73">
        <f>G55/$H$11</f>
        <v>6.4516129032258063E-2</v>
      </c>
      <c r="I55" s="74">
        <f ca="1">IF(G55="","",G55/$G$63)</f>
        <v>5.556360701156858E-3</v>
      </c>
      <c r="J55" s="146"/>
      <c r="K55" s="136"/>
    </row>
    <row r="56" spans="1:14" ht="21" thickBot="1">
      <c r="A56" s="13"/>
      <c r="B56" s="14"/>
      <c r="C56" s="69"/>
      <c r="D56" s="14"/>
      <c r="E56" s="14"/>
      <c r="F56" s="95"/>
      <c r="G56" s="96"/>
      <c r="H56" s="57"/>
      <c r="I56" s="50" t="str">
        <f>IF(G56="","",G56/$G$63)</f>
        <v/>
      </c>
      <c r="J56" s="146"/>
    </row>
    <row r="57" spans="1:14" ht="21.5" thickTop="1" thickBot="1">
      <c r="A57" s="172" t="s">
        <v>90</v>
      </c>
      <c r="B57" s="173"/>
      <c r="C57" s="173"/>
      <c r="D57" s="173"/>
      <c r="E57" s="173"/>
      <c r="F57" s="174"/>
      <c r="G57" s="58">
        <f>SUM(G53:G55)</f>
        <v>2</v>
      </c>
      <c r="H57" s="59">
        <f>SUM(H53:H55)</f>
        <v>6.4516129032258063E-2</v>
      </c>
      <c r="I57" s="60">
        <f t="shared" ref="I57:I63" ca="1" si="4">G57/$G$63</f>
        <v>5.556360701156858E-3</v>
      </c>
      <c r="J57" s="147"/>
    </row>
    <row r="58" spans="1:14" ht="21" thickTop="1">
      <c r="A58" s="188" t="s">
        <v>91</v>
      </c>
      <c r="B58" s="189"/>
      <c r="C58" s="189"/>
      <c r="D58" s="189"/>
      <c r="E58" s="189"/>
      <c r="F58" s="190"/>
      <c r="G58" s="97">
        <f>SUM(G19,G37,G42,G48,G52,G57)</f>
        <v>341.66786349042013</v>
      </c>
      <c r="H58" s="98">
        <f>SUM(H19,H37,H42,H48,H52,H57)</f>
        <v>11.021543983561942</v>
      </c>
      <c r="I58" s="99">
        <f t="shared" ca="1" si="4"/>
        <v>0.94921494477319823</v>
      </c>
      <c r="J58" s="148"/>
    </row>
    <row r="59" spans="1:14" ht="21.75" customHeight="1">
      <c r="A59" s="100" t="s">
        <v>92</v>
      </c>
      <c r="B59" s="101">
        <v>0.02</v>
      </c>
      <c r="C59" s="102" t="s">
        <v>93</v>
      </c>
      <c r="D59" s="103"/>
      <c r="E59" s="103"/>
      <c r="F59" s="104"/>
      <c r="G59" s="56">
        <f>SUM(G19,G37)*B59</f>
        <v>1.5399572698084034</v>
      </c>
      <c r="H59" s="57">
        <f>G59/$H$11</f>
        <v>4.9676040961561398E-2</v>
      </c>
      <c r="I59" s="50">
        <f t="shared" ca="1" si="4"/>
        <v>4.2782790277121107E-3</v>
      </c>
      <c r="J59" s="146"/>
    </row>
    <row r="60" spans="1:14" ht="21.75" customHeight="1">
      <c r="A60" s="100" t="s">
        <v>92</v>
      </c>
      <c r="B60" s="101">
        <v>0.02</v>
      </c>
      <c r="C60" s="102" t="s">
        <v>94</v>
      </c>
      <c r="D60" s="103"/>
      <c r="E60" s="103"/>
      <c r="F60" s="104"/>
      <c r="G60" s="56">
        <f>SUM(G42)*B60</f>
        <v>1.6607999999999998</v>
      </c>
      <c r="H60" s="57">
        <f t="shared" ref="H60:H61" si="5">G60/$H$11</f>
        <v>5.3574193548387092E-2</v>
      </c>
      <c r="I60" s="50">
        <f t="shared" ca="1" si="4"/>
        <v>4.614001926240654E-3</v>
      </c>
      <c r="J60" s="146"/>
    </row>
    <row r="61" spans="1:14" ht="21.75" customHeight="1">
      <c r="A61" s="100" t="s">
        <v>92</v>
      </c>
      <c r="B61" s="101">
        <v>0.01</v>
      </c>
      <c r="C61" s="102" t="s">
        <v>95</v>
      </c>
      <c r="D61" s="103"/>
      <c r="E61" s="103"/>
      <c r="F61" s="104"/>
      <c r="G61" s="56">
        <f>SUM(G48)*B61</f>
        <v>0.68130000000000002</v>
      </c>
      <c r="H61" s="57">
        <f t="shared" si="5"/>
        <v>2.1977419354838709E-2</v>
      </c>
      <c r="I61" s="50">
        <f t="shared" ca="1" si="4"/>
        <v>1.8927742728490837E-3</v>
      </c>
      <c r="J61" s="146"/>
    </row>
    <row r="62" spans="1:14" ht="21.75" customHeight="1">
      <c r="A62" s="105" t="s">
        <v>96</v>
      </c>
      <c r="B62" s="106">
        <f>4%</f>
        <v>0.04</v>
      </c>
      <c r="C62" s="107"/>
      <c r="D62" s="108"/>
      <c r="E62" s="108"/>
      <c r="F62" s="109"/>
      <c r="G62" s="56">
        <f ca="1">G63*B62</f>
        <v>14.397913365009522</v>
      </c>
      <c r="H62" s="57">
        <f ca="1">G62/$H$11</f>
        <v>0.46444881822611361</v>
      </c>
      <c r="I62" s="50">
        <f t="shared" ca="1" si="4"/>
        <v>0.04</v>
      </c>
      <c r="J62" s="146"/>
    </row>
    <row r="63" spans="1:14" ht="21.75" customHeight="1">
      <c r="A63" s="110" t="s">
        <v>97</v>
      </c>
      <c r="B63" s="111"/>
      <c r="C63" s="112"/>
      <c r="D63" s="111"/>
      <c r="E63" s="111"/>
      <c r="F63" s="113"/>
      <c r="G63" s="114">
        <f ca="1">SUM(G58:G62)</f>
        <v>359.94783412523805</v>
      </c>
      <c r="H63" s="115">
        <f ca="1">SUM(H58:H62)</f>
        <v>11.611220455652843</v>
      </c>
      <c r="I63" s="116">
        <f t="shared" ca="1" si="4"/>
        <v>1</v>
      </c>
      <c r="J63" s="148"/>
    </row>
    <row r="64" spans="1:14" ht="21.75" customHeight="1">
      <c r="A64" s="100" t="s">
        <v>98</v>
      </c>
      <c r="B64" s="117" t="s">
        <v>134</v>
      </c>
      <c r="C64" s="102"/>
      <c r="D64" s="103"/>
      <c r="E64" s="103"/>
      <c r="F64" s="118"/>
      <c r="G64" s="119"/>
      <c r="H64" s="119"/>
      <c r="I64" s="120"/>
      <c r="J64" s="149"/>
    </row>
    <row r="65" spans="1:10" ht="21.75" customHeight="1">
      <c r="A65" s="100"/>
      <c r="B65" s="121"/>
      <c r="C65" s="102"/>
      <c r="D65" s="103"/>
      <c r="E65" s="103"/>
      <c r="F65" s="118"/>
      <c r="G65" s="122"/>
      <c r="H65" s="122"/>
      <c r="I65" s="123"/>
      <c r="J65" s="150"/>
    </row>
    <row r="66" spans="1:10" ht="21.75" customHeight="1">
      <c r="A66" s="100"/>
      <c r="B66" s="103"/>
      <c r="C66" s="102"/>
      <c r="D66" s="103"/>
      <c r="E66" s="103"/>
      <c r="F66" s="118"/>
      <c r="G66" s="124"/>
      <c r="H66" s="124"/>
      <c r="I66" s="123"/>
      <c r="J66" s="150"/>
    </row>
    <row r="67" spans="1:10" ht="29">
      <c r="A67" s="100"/>
      <c r="B67" s="103"/>
      <c r="C67" s="102"/>
      <c r="D67" s="103"/>
      <c r="E67" s="103"/>
      <c r="F67" s="118"/>
      <c r="G67" s="124"/>
      <c r="H67" s="124"/>
      <c r="I67" s="123"/>
      <c r="J67" s="150"/>
    </row>
    <row r="68" spans="1:10" ht="29">
      <c r="A68" s="100"/>
      <c r="B68" s="103"/>
      <c r="C68" s="102"/>
      <c r="D68" s="103"/>
      <c r="E68" s="103"/>
      <c r="F68" s="125"/>
      <c r="G68" s="124"/>
      <c r="H68" s="124"/>
      <c r="I68" s="123"/>
      <c r="J68" s="150"/>
    </row>
    <row r="69" spans="1:10" ht="29">
      <c r="A69" s="8"/>
      <c r="B69" s="9"/>
      <c r="C69" s="90"/>
      <c r="D69" s="9"/>
      <c r="E69" s="9"/>
      <c r="F69" s="126"/>
      <c r="G69" s="127"/>
      <c r="H69" s="127"/>
      <c r="I69" s="128"/>
      <c r="J69" s="150"/>
    </row>
    <row r="70" spans="1:10" ht="21" thickBot="1">
      <c r="A70" s="27"/>
      <c r="B70" s="29"/>
      <c r="C70" s="129"/>
      <c r="D70" s="29"/>
      <c r="E70" s="29"/>
      <c r="F70" s="130"/>
      <c r="G70" s="16"/>
      <c r="H70" s="16"/>
      <c r="I70" s="16"/>
      <c r="J70" s="16"/>
    </row>
    <row r="71" spans="1:10" ht="23.5" thickBot="1">
      <c r="A71" s="169" t="s">
        <v>100</v>
      </c>
      <c r="B71" s="170"/>
      <c r="C71" s="170"/>
      <c r="D71" s="170"/>
      <c r="E71" s="170"/>
      <c r="F71" s="171"/>
      <c r="G71" s="175" t="s">
        <v>101</v>
      </c>
      <c r="H71" s="176"/>
      <c r="I71" s="177"/>
      <c r="J71" s="151"/>
    </row>
    <row r="72" spans="1:10" ht="20.5">
      <c r="G72" s="16"/>
      <c r="H72" s="16"/>
      <c r="I72" s="16"/>
      <c r="J72" s="16"/>
    </row>
    <row r="73" spans="1:10" ht="20.5">
      <c r="A73" s="14"/>
      <c r="B73" s="14"/>
      <c r="C73" s="69"/>
      <c r="D73" s="14"/>
      <c r="E73" s="14"/>
      <c r="F73" s="131"/>
      <c r="G73" s="16"/>
      <c r="H73" s="16"/>
      <c r="I73" s="16"/>
      <c r="J73" s="16"/>
    </row>
    <row r="74" spans="1:10" ht="20.5">
      <c r="A74" s="14"/>
      <c r="B74" s="14"/>
      <c r="C74" s="69"/>
      <c r="D74" s="14"/>
      <c r="E74" s="14"/>
      <c r="F74" s="131"/>
      <c r="G74" s="16"/>
      <c r="H74" s="16"/>
      <c r="I74" s="16"/>
      <c r="J74" s="16"/>
    </row>
    <row r="75" spans="1:10" ht="20.5">
      <c r="A75" s="14"/>
      <c r="B75" s="14"/>
      <c r="C75" s="69"/>
      <c r="D75" s="14"/>
      <c r="E75" s="14"/>
      <c r="F75" s="131"/>
      <c r="G75" s="16"/>
      <c r="H75" s="16"/>
      <c r="I75" s="16"/>
      <c r="J75" s="16"/>
    </row>
    <row r="76" spans="1:10" ht="20.5">
      <c r="A76" s="14"/>
      <c r="B76" s="14"/>
      <c r="C76" s="69"/>
      <c r="D76" s="14"/>
      <c r="E76" s="14"/>
      <c r="F76" s="131"/>
      <c r="G76" s="16"/>
      <c r="H76" s="16"/>
      <c r="I76" s="16"/>
      <c r="J76" s="16"/>
    </row>
    <row r="77" spans="1:10">
      <c r="A77" s="18"/>
      <c r="B77" s="18"/>
      <c r="C77" s="132"/>
      <c r="D77" s="18"/>
      <c r="E77" s="18"/>
      <c r="F77" s="18"/>
      <c r="G77" s="18"/>
      <c r="H77" s="133"/>
      <c r="I77" s="133"/>
      <c r="J77" s="133"/>
    </row>
    <row r="78" spans="1:10">
      <c r="A78" s="18"/>
      <c r="B78" s="18"/>
      <c r="C78" s="132"/>
      <c r="D78" s="18"/>
      <c r="E78" s="18"/>
      <c r="F78" s="18"/>
      <c r="G78" s="18"/>
      <c r="H78" s="133"/>
      <c r="I78" s="133"/>
      <c r="J78" s="133"/>
    </row>
    <row r="79" spans="1:10">
      <c r="A79" s="18"/>
      <c r="B79" s="18"/>
      <c r="C79" s="132"/>
      <c r="D79" s="18"/>
      <c r="E79" s="18"/>
      <c r="F79" s="18"/>
      <c r="G79" s="18"/>
      <c r="H79" s="133"/>
      <c r="I79" s="133"/>
      <c r="J79" s="133"/>
    </row>
    <row r="80" spans="1:10">
      <c r="A80" s="18"/>
      <c r="B80" s="18"/>
      <c r="C80" s="132"/>
      <c r="D80" s="18"/>
      <c r="E80" s="18"/>
      <c r="F80" s="18"/>
      <c r="G80" s="18"/>
      <c r="H80" s="133"/>
      <c r="I80" s="133"/>
      <c r="J80" s="133"/>
    </row>
    <row r="81" spans="1:10">
      <c r="A81" s="18"/>
      <c r="B81" s="18"/>
      <c r="C81" s="132"/>
      <c r="D81" s="18"/>
      <c r="E81" s="18"/>
      <c r="F81" s="18"/>
      <c r="G81" s="18"/>
      <c r="H81" s="133"/>
      <c r="I81" s="133"/>
      <c r="J81" s="133"/>
    </row>
    <row r="82" spans="1:10">
      <c r="A82" s="18"/>
      <c r="B82" s="18"/>
      <c r="C82" s="132"/>
      <c r="D82" s="18"/>
      <c r="E82" s="18"/>
      <c r="F82" s="18"/>
      <c r="G82" s="18"/>
      <c r="H82" s="133"/>
      <c r="I82" s="133"/>
      <c r="J82" s="133"/>
    </row>
    <row r="83" spans="1:10">
      <c r="A83" s="18"/>
      <c r="B83" s="18"/>
      <c r="C83" s="132"/>
      <c r="D83" s="18"/>
      <c r="E83" s="18"/>
      <c r="F83" s="18"/>
      <c r="G83" s="18"/>
      <c r="H83" s="133"/>
      <c r="I83" s="133"/>
      <c r="J83" s="133"/>
    </row>
    <row r="84" spans="1:10">
      <c r="A84" s="18"/>
      <c r="B84" s="18"/>
      <c r="C84" s="132"/>
      <c r="D84" s="18"/>
      <c r="E84" s="18"/>
      <c r="F84" s="18"/>
      <c r="G84" s="18"/>
      <c r="H84" s="133"/>
      <c r="I84" s="133"/>
      <c r="J84" s="133"/>
    </row>
    <row r="85" spans="1:10">
      <c r="A85" s="18"/>
      <c r="B85" s="18"/>
      <c r="C85" s="132"/>
      <c r="D85" s="18"/>
      <c r="E85" s="18"/>
      <c r="F85" s="18"/>
      <c r="G85" s="18"/>
      <c r="H85" s="133"/>
      <c r="I85" s="133"/>
      <c r="J85" s="133"/>
    </row>
    <row r="86" spans="1:10">
      <c r="A86" s="18"/>
      <c r="B86" s="18"/>
      <c r="C86" s="132"/>
      <c r="D86" s="18"/>
      <c r="E86" s="18"/>
      <c r="F86" s="18"/>
      <c r="G86" s="18"/>
      <c r="H86" s="133"/>
      <c r="I86" s="133"/>
      <c r="J86" s="133"/>
    </row>
    <row r="87" spans="1:10">
      <c r="A87" s="18"/>
      <c r="B87" s="18"/>
      <c r="C87" s="132"/>
      <c r="D87" s="18"/>
      <c r="E87" s="18"/>
      <c r="F87" s="18"/>
      <c r="G87" s="18"/>
      <c r="H87" s="133"/>
      <c r="I87" s="133"/>
      <c r="J87" s="133"/>
    </row>
    <row r="88" spans="1:10">
      <c r="A88" s="18"/>
      <c r="B88" s="18"/>
      <c r="C88" s="132"/>
      <c r="D88" s="18"/>
      <c r="E88" s="18"/>
      <c r="F88" s="18"/>
      <c r="G88" s="18"/>
      <c r="H88" s="133"/>
      <c r="I88" s="133"/>
      <c r="J88" s="133"/>
    </row>
    <row r="89" spans="1:10">
      <c r="A89" s="18"/>
      <c r="B89" s="18"/>
      <c r="C89" s="132"/>
      <c r="D89" s="18"/>
      <c r="E89" s="18"/>
      <c r="F89" s="18"/>
      <c r="G89" s="18"/>
      <c r="H89" s="133"/>
      <c r="I89" s="133"/>
      <c r="J89" s="133"/>
    </row>
    <row r="90" spans="1:10">
      <c r="A90" s="18"/>
      <c r="B90" s="18"/>
      <c r="C90" s="132"/>
      <c r="D90" s="18"/>
      <c r="E90" s="18"/>
      <c r="F90" s="18"/>
      <c r="G90" s="18"/>
      <c r="H90" s="133"/>
      <c r="I90" s="133"/>
      <c r="J90" s="133"/>
    </row>
  </sheetData>
  <mergeCells count="14">
    <mergeCell ref="A1:G1"/>
    <mergeCell ref="A3:I3"/>
    <mergeCell ref="A12:B12"/>
    <mergeCell ref="G12:I12"/>
    <mergeCell ref="A58:F58"/>
    <mergeCell ref="H1:I1"/>
    <mergeCell ref="A71:F71"/>
    <mergeCell ref="A48:F48"/>
    <mergeCell ref="G71:I71"/>
    <mergeCell ref="A19:F19"/>
    <mergeCell ref="A57:F57"/>
    <mergeCell ref="A37:F37"/>
    <mergeCell ref="A42:F42"/>
    <mergeCell ref="A52:F52"/>
  </mergeCells>
  <pageMargins left="1.495833" right="0.70833330000000005" top="0.3541667" bottom="0.3541667" header="0.3152778" footer="0.3152778"/>
  <pageSetup paperSize="9" scale="3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FF99FF"/>
    <pageSetUpPr fitToPage="1"/>
  </sheetPr>
  <dimension ref="A1:N86"/>
  <sheetViews>
    <sheetView showGridLines="0" topLeftCell="A40" zoomScaleNormal="100" workbookViewId="0">
      <selection activeCell="K49" sqref="K49"/>
    </sheetView>
  </sheetViews>
  <sheetFormatPr defaultColWidth="9" defaultRowHeight="20"/>
  <cols>
    <col min="1" max="1" width="27.75" customWidth="1"/>
    <col min="2" max="2" width="15.4140625" customWidth="1"/>
    <col min="3" max="3" width="11" style="1" customWidth="1"/>
    <col min="4" max="4" width="10.4140625" customWidth="1"/>
    <col min="5" max="5" width="12.58203125" customWidth="1"/>
    <col min="6" max="6" width="10.4140625" customWidth="1"/>
    <col min="7" max="7" width="14.1640625" customWidth="1"/>
    <col min="8" max="8" width="14.1640625" style="2" customWidth="1"/>
    <col min="9" max="10" width="7.25" style="2" customWidth="1"/>
    <col min="11" max="16384" width="9" style="3"/>
  </cols>
  <sheetData>
    <row r="1" spans="1:10" ht="32">
      <c r="A1" s="181" t="s">
        <v>0</v>
      </c>
      <c r="B1" s="181"/>
      <c r="C1" s="181"/>
      <c r="D1" s="181"/>
      <c r="E1" s="181"/>
      <c r="F1" s="181"/>
      <c r="G1" s="181"/>
      <c r="H1" s="191" t="s">
        <v>1</v>
      </c>
      <c r="I1" s="191"/>
      <c r="J1" s="139"/>
    </row>
    <row r="2" spans="1:10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  <c r="J2" s="7"/>
    </row>
    <row r="3" spans="1:10" ht="26">
      <c r="A3" s="182" t="s">
        <v>4</v>
      </c>
      <c r="B3" s="182"/>
      <c r="C3" s="182"/>
      <c r="D3" s="182"/>
      <c r="E3" s="182"/>
      <c r="F3" s="182"/>
      <c r="G3" s="182"/>
      <c r="H3" s="182"/>
      <c r="I3" s="182"/>
      <c r="J3" s="142"/>
    </row>
    <row r="4" spans="1:10" ht="20.5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  <c r="J4" s="14"/>
    </row>
    <row r="5" spans="1:10" ht="20.5">
      <c r="A5" s="13" t="s">
        <v>9</v>
      </c>
      <c r="B5" s="14" t="s">
        <v>102</v>
      </c>
      <c r="C5" s="14"/>
      <c r="D5" s="14"/>
      <c r="E5" s="15"/>
      <c r="F5" s="13" t="s">
        <v>11</v>
      </c>
      <c r="G5" s="14" t="s">
        <v>12</v>
      </c>
      <c r="H5" s="16"/>
      <c r="I5" s="17"/>
      <c r="J5" s="16"/>
    </row>
    <row r="6" spans="1:10" ht="20.5">
      <c r="A6" s="13" t="s">
        <v>13</v>
      </c>
      <c r="B6" s="14" t="s">
        <v>103</v>
      </c>
      <c r="C6" s="18"/>
      <c r="D6" s="14"/>
      <c r="E6" s="19"/>
      <c r="F6" s="13" t="s">
        <v>15</v>
      </c>
      <c r="G6" s="14" t="s">
        <v>16</v>
      </c>
      <c r="H6" s="16"/>
      <c r="I6" s="17"/>
      <c r="J6" s="16"/>
    </row>
    <row r="7" spans="1:10" ht="20.5">
      <c r="A7" s="13" t="s">
        <v>17</v>
      </c>
      <c r="B7" s="20" t="s">
        <v>18</v>
      </c>
      <c r="C7" s="21"/>
      <c r="D7" s="14"/>
      <c r="E7" s="19"/>
      <c r="F7" s="13" t="s">
        <v>19</v>
      </c>
      <c r="G7" s="14" t="s">
        <v>20</v>
      </c>
      <c r="H7" s="16"/>
      <c r="I7" s="17"/>
      <c r="J7" s="16"/>
    </row>
    <row r="8" spans="1:10" ht="20.5">
      <c r="A8" s="13" t="s">
        <v>21</v>
      </c>
      <c r="B8" s="22" t="s">
        <v>22</v>
      </c>
      <c r="C8" s="21"/>
      <c r="D8" s="20"/>
      <c r="E8" s="20"/>
      <c r="F8" s="13" t="s">
        <v>23</v>
      </c>
      <c r="G8" s="23" t="s">
        <v>24</v>
      </c>
      <c r="H8" s="16"/>
      <c r="I8" s="17"/>
      <c r="J8" s="16"/>
    </row>
    <row r="9" spans="1:10" ht="20.5">
      <c r="A9" s="13" t="s">
        <v>25</v>
      </c>
      <c r="B9" s="24" t="s">
        <v>16</v>
      </c>
      <c r="C9" s="14"/>
      <c r="D9" s="20"/>
      <c r="E9" s="25"/>
      <c r="F9" s="14" t="s">
        <v>26</v>
      </c>
      <c r="G9" s="14" t="s">
        <v>104</v>
      </c>
      <c r="H9" s="16"/>
      <c r="I9" s="17"/>
      <c r="J9" s="16"/>
    </row>
    <row r="10" spans="1:10" ht="20.5">
      <c r="A10" s="13" t="s">
        <v>28</v>
      </c>
      <c r="B10" s="26">
        <v>48</v>
      </c>
      <c r="C10" s="14"/>
      <c r="D10" s="14"/>
      <c r="E10" s="19"/>
      <c r="F10" s="13" t="s">
        <v>29</v>
      </c>
      <c r="G10" s="14" t="s">
        <v>105</v>
      </c>
      <c r="H10" s="16"/>
      <c r="I10" s="17"/>
      <c r="J10" s="16"/>
    </row>
    <row r="11" spans="1:10" ht="20.5">
      <c r="A11" s="27" t="s">
        <v>31</v>
      </c>
      <c r="B11" s="28"/>
      <c r="C11" s="29" t="s">
        <v>32</v>
      </c>
      <c r="D11" s="30"/>
      <c r="E11" s="31" t="s">
        <v>33</v>
      </c>
      <c r="F11" s="32" t="s">
        <v>34</v>
      </c>
      <c r="G11" s="33"/>
      <c r="H11" s="34">
        <v>31</v>
      </c>
      <c r="I11" s="35" t="s">
        <v>35</v>
      </c>
      <c r="J11" s="143"/>
    </row>
    <row r="12" spans="1:10" ht="20.5">
      <c r="A12" s="183" t="s">
        <v>36</v>
      </c>
      <c r="B12" s="184"/>
      <c r="C12" s="36" t="s">
        <v>37</v>
      </c>
      <c r="D12" s="37" t="s">
        <v>38</v>
      </c>
      <c r="E12" s="38" t="s">
        <v>39</v>
      </c>
      <c r="F12" s="37" t="s">
        <v>40</v>
      </c>
      <c r="G12" s="185" t="s">
        <v>41</v>
      </c>
      <c r="H12" s="186"/>
      <c r="I12" s="187"/>
      <c r="J12" s="144"/>
    </row>
    <row r="13" spans="1:10" ht="20.5">
      <c r="A13" s="40"/>
      <c r="B13" s="41"/>
      <c r="C13" s="36" t="s">
        <v>42</v>
      </c>
      <c r="D13" s="37" t="s">
        <v>43</v>
      </c>
      <c r="E13" s="38"/>
      <c r="F13" s="37" t="s">
        <v>44</v>
      </c>
      <c r="G13" s="42" t="s">
        <v>45</v>
      </c>
      <c r="H13" s="39" t="s">
        <v>46</v>
      </c>
      <c r="I13" s="43" t="s">
        <v>47</v>
      </c>
      <c r="J13" s="145"/>
    </row>
    <row r="14" spans="1:10" ht="20.5">
      <c r="A14" s="44" t="s">
        <v>48</v>
      </c>
      <c r="B14" s="45"/>
      <c r="C14" s="46"/>
      <c r="D14" s="47"/>
      <c r="E14" s="48"/>
      <c r="F14" s="47"/>
      <c r="G14" s="49"/>
      <c r="H14" s="48"/>
      <c r="I14" s="50" t="str">
        <f t="shared" ref="I14:I19" si="0">IF(G14="","",G14/$G$59)</f>
        <v/>
      </c>
      <c r="J14" s="146"/>
    </row>
    <row r="15" spans="1:10" ht="20.5">
      <c r="A15" s="51" t="s">
        <v>49</v>
      </c>
      <c r="B15" s="52"/>
      <c r="C15" s="46"/>
      <c r="D15" s="47"/>
      <c r="E15" s="48"/>
      <c r="F15" s="47"/>
      <c r="G15" s="49"/>
      <c r="H15" s="48"/>
      <c r="I15" s="50" t="str">
        <f t="shared" si="0"/>
        <v/>
      </c>
      <c r="J15" s="146"/>
    </row>
    <row r="16" spans="1:10" ht="20.5">
      <c r="A16" s="51" t="s">
        <v>50</v>
      </c>
      <c r="B16" s="52" t="s">
        <v>51</v>
      </c>
      <c r="C16" s="46">
        <v>12.000999999999999</v>
      </c>
      <c r="D16" s="47">
        <v>85</v>
      </c>
      <c r="E16" s="48">
        <f>C16/1000*$B$10/D16%</f>
        <v>0.6777035294117647</v>
      </c>
      <c r="F16" s="47">
        <v>20</v>
      </c>
      <c r="G16" s="49">
        <f>F16*E16</f>
        <v>13.554070588235295</v>
      </c>
      <c r="H16" s="48">
        <f>G16/$H$11</f>
        <v>0.43722808349146114</v>
      </c>
      <c r="I16" s="50">
        <f t="shared" ca="1" si="0"/>
        <v>4.0069085507417994E-2</v>
      </c>
      <c r="J16" s="146"/>
    </row>
    <row r="17" spans="1:10" ht="20.5">
      <c r="A17" s="51" t="s">
        <v>52</v>
      </c>
      <c r="B17" s="52" t="s">
        <v>53</v>
      </c>
      <c r="C17" s="46">
        <v>12.000999999999999</v>
      </c>
      <c r="D17" s="47">
        <v>80</v>
      </c>
      <c r="E17" s="48">
        <f>C17/1000*$B$10/D17%</f>
        <v>0.72005999999999992</v>
      </c>
      <c r="F17" s="47">
        <v>21</v>
      </c>
      <c r="G17" s="49">
        <f>F17*E17</f>
        <v>15.121259999999998</v>
      </c>
      <c r="H17" s="48">
        <f>G17/$H$11</f>
        <v>0.48778258064516122</v>
      </c>
      <c r="I17" s="50">
        <f t="shared" ca="1" si="0"/>
        <v>4.4702073519213188E-2</v>
      </c>
      <c r="J17" s="146"/>
    </row>
    <row r="18" spans="1:10" ht="20.5">
      <c r="A18" s="51" t="s">
        <v>106</v>
      </c>
      <c r="B18" s="52" t="s">
        <v>107</v>
      </c>
      <c r="C18" s="46">
        <v>12.000999999999999</v>
      </c>
      <c r="D18" s="47">
        <v>98</v>
      </c>
      <c r="E18" s="48">
        <f>C18/1000*$B$10/D18%</f>
        <v>0.58780408163265307</v>
      </c>
      <c r="F18" s="47">
        <v>0.55000000000000004</v>
      </c>
      <c r="G18" s="49">
        <f>F18*E18</f>
        <v>0.32329224489795921</v>
      </c>
      <c r="H18" s="48">
        <f>G18/$H$11</f>
        <v>1.0428782093482556E-2</v>
      </c>
      <c r="I18" s="50">
        <f t="shared" ca="1" si="0"/>
        <v>9.5572946299581183E-4</v>
      </c>
      <c r="J18" s="146"/>
    </row>
    <row r="19" spans="1:10" ht="21" thickBot="1">
      <c r="A19" s="53"/>
      <c r="B19" s="54"/>
      <c r="C19" s="46"/>
      <c r="D19" s="55"/>
      <c r="E19" s="46"/>
      <c r="F19" s="48"/>
      <c r="G19" s="56"/>
      <c r="H19" s="57"/>
      <c r="I19" s="50" t="str">
        <f t="shared" si="0"/>
        <v/>
      </c>
      <c r="J19" s="146"/>
    </row>
    <row r="20" spans="1:10" ht="21.5" thickTop="1" thickBot="1">
      <c r="A20" s="178" t="s">
        <v>54</v>
      </c>
      <c r="B20" s="179"/>
      <c r="C20" s="179"/>
      <c r="D20" s="179"/>
      <c r="E20" s="179"/>
      <c r="F20" s="180"/>
      <c r="G20" s="58">
        <f>SUM(G15:G18)</f>
        <v>28.998622833133251</v>
      </c>
      <c r="H20" s="59">
        <f>SUM(H15:H18)</f>
        <v>0.93543944623010489</v>
      </c>
      <c r="I20" s="60">
        <f ca="1">G20/$G$59</f>
        <v>8.5726888489626993E-2</v>
      </c>
      <c r="J20" s="147"/>
    </row>
    <row r="21" spans="1:10" ht="21" thickTop="1">
      <c r="A21" s="32" t="s">
        <v>55</v>
      </c>
      <c r="B21" s="61"/>
      <c r="C21" s="62"/>
      <c r="D21" s="63"/>
      <c r="E21" s="64"/>
      <c r="F21" s="63"/>
      <c r="G21" s="65"/>
      <c r="H21" s="66"/>
      <c r="I21" s="50" t="str">
        <f t="shared" ref="I21:I32" si="1">IF(G21="","",G21/$G$59)</f>
        <v/>
      </c>
      <c r="J21" s="146"/>
    </row>
    <row r="22" spans="1:10" ht="20.5">
      <c r="A22" s="51" t="s">
        <v>59</v>
      </c>
      <c r="B22" s="140">
        <v>4700014</v>
      </c>
      <c r="C22" s="46">
        <v>6.2E-2</v>
      </c>
      <c r="D22" s="47">
        <v>98</v>
      </c>
      <c r="E22" s="48">
        <f t="shared" ref="E22:E31" si="2">C22/1000*$B$10/D22%</f>
        <v>3.0367346938775515E-3</v>
      </c>
      <c r="F22" s="47">
        <v>87.55</v>
      </c>
      <c r="G22" s="49">
        <f t="shared" ref="G22:G31" si="3">E22* F22</f>
        <v>0.26586612244897961</v>
      </c>
      <c r="H22" s="48">
        <f t="shared" ref="H22:H31" si="4">G22/$H$11</f>
        <v>8.5763265306122455E-3</v>
      </c>
      <c r="I22" s="50">
        <f t="shared" ca="1" si="1"/>
        <v>7.8596406331102201E-4</v>
      </c>
      <c r="J22" s="146"/>
    </row>
    <row r="23" spans="1:10" ht="20.5">
      <c r="A23" s="51" t="s">
        <v>108</v>
      </c>
      <c r="B23" s="140">
        <v>4200001</v>
      </c>
      <c r="C23" s="46">
        <v>0.17599999999999999</v>
      </c>
      <c r="D23" s="47">
        <v>98</v>
      </c>
      <c r="E23" s="48">
        <f t="shared" si="2"/>
        <v>8.6204081632653071E-3</v>
      </c>
      <c r="F23" s="47">
        <v>35.93</v>
      </c>
      <c r="G23" s="49">
        <f t="shared" si="3"/>
        <v>0.30973126530612249</v>
      </c>
      <c r="H23" s="48">
        <f t="shared" si="4"/>
        <v>9.9913311389071766E-3</v>
      </c>
      <c r="I23" s="50">
        <f t="shared" ca="1" si="1"/>
        <v>9.1563995281565265E-4</v>
      </c>
      <c r="J23" s="146"/>
    </row>
    <row r="24" spans="1:10" ht="20.5">
      <c r="A24" s="51" t="s">
        <v>61</v>
      </c>
      <c r="B24" s="140">
        <v>4100340</v>
      </c>
      <c r="C24" s="46">
        <v>0.89900000000000002</v>
      </c>
      <c r="D24" s="47">
        <v>98</v>
      </c>
      <c r="E24" s="48">
        <f t="shared" si="2"/>
        <v>4.4032653061224496E-2</v>
      </c>
      <c r="F24" s="47">
        <v>175.1</v>
      </c>
      <c r="G24" s="49">
        <f t="shared" si="3"/>
        <v>7.7101175510204092</v>
      </c>
      <c r="H24" s="48">
        <f t="shared" si="4"/>
        <v>0.24871346938775513</v>
      </c>
      <c r="I24" s="50">
        <f t="shared" ca="1" si="1"/>
        <v>2.2792957836019638E-2</v>
      </c>
      <c r="J24" s="146"/>
    </row>
    <row r="25" spans="1:10" ht="20.5">
      <c r="A25" s="51" t="s">
        <v>62</v>
      </c>
      <c r="B25" s="140">
        <v>4400004</v>
      </c>
      <c r="C25" s="46">
        <v>0.60499999999999998</v>
      </c>
      <c r="D25" s="47">
        <v>98</v>
      </c>
      <c r="E25" s="48">
        <f t="shared" si="2"/>
        <v>2.9632653061224486E-2</v>
      </c>
      <c r="F25" s="47">
        <v>26.57</v>
      </c>
      <c r="G25" s="49">
        <f t="shared" si="3"/>
        <v>0.78733959183673463</v>
      </c>
      <c r="H25" s="48">
        <f t="shared" si="4"/>
        <v>2.5398051349572084E-2</v>
      </c>
      <c r="I25" s="50">
        <f t="shared" ca="1" si="1"/>
        <v>2.3275647875159225E-3</v>
      </c>
      <c r="J25" s="146"/>
    </row>
    <row r="26" spans="1:10" ht="20.5">
      <c r="A26" s="51" t="s">
        <v>63</v>
      </c>
      <c r="B26" s="140">
        <v>4700013</v>
      </c>
      <c r="C26" s="46">
        <v>4.7E-2</v>
      </c>
      <c r="D26" s="47">
        <v>98</v>
      </c>
      <c r="E26" s="48">
        <f t="shared" si="2"/>
        <v>2.3020408163265302E-3</v>
      </c>
      <c r="F26" s="47">
        <v>1195.83</v>
      </c>
      <c r="G26" s="49">
        <f t="shared" si="3"/>
        <v>2.7528494693877543</v>
      </c>
      <c r="H26" s="48">
        <f t="shared" si="4"/>
        <v>8.8801595786701756E-2</v>
      </c>
      <c r="I26" s="50">
        <f t="shared" ca="1" si="1"/>
        <v>8.1380836893154684E-3</v>
      </c>
      <c r="J26" s="146"/>
    </row>
    <row r="27" spans="1:10" ht="20.5">
      <c r="A27" s="51" t="s">
        <v>64</v>
      </c>
      <c r="B27" s="140">
        <v>4100332</v>
      </c>
      <c r="C27" s="46">
        <v>6.0000000000000001E-3</v>
      </c>
      <c r="D27" s="47">
        <v>98</v>
      </c>
      <c r="E27" s="48">
        <f t="shared" si="2"/>
        <v>2.9387755102040818E-4</v>
      </c>
      <c r="F27" s="47">
        <v>74.16</v>
      </c>
      <c r="G27" s="49">
        <f t="shared" si="3"/>
        <v>2.179395918367347E-2</v>
      </c>
      <c r="H27" s="48">
        <f t="shared" si="4"/>
        <v>7.0303094140882166E-4</v>
      </c>
      <c r="I27" s="50">
        <f t="shared" ca="1" si="1"/>
        <v>6.4428173690770683E-5</v>
      </c>
      <c r="J27" s="146"/>
    </row>
    <row r="28" spans="1:10" ht="20.5">
      <c r="A28" s="51" t="s">
        <v>65</v>
      </c>
      <c r="B28" s="140">
        <v>4100395</v>
      </c>
      <c r="C28" s="46">
        <v>0.26400000000000001</v>
      </c>
      <c r="D28" s="47">
        <v>98</v>
      </c>
      <c r="E28" s="48">
        <f t="shared" si="2"/>
        <v>1.2930612244897961E-2</v>
      </c>
      <c r="F28" s="47">
        <v>480.66</v>
      </c>
      <c r="G28" s="49">
        <f t="shared" si="3"/>
        <v>6.2152280816326542</v>
      </c>
      <c r="H28" s="48">
        <f t="shared" si="4"/>
        <v>0.20049122843976303</v>
      </c>
      <c r="I28" s="50">
        <f t="shared" ca="1" si="1"/>
        <v>1.8373705805192247E-2</v>
      </c>
      <c r="J28" s="146"/>
    </row>
    <row r="29" spans="1:10" ht="20.5">
      <c r="A29" s="51" t="s">
        <v>67</v>
      </c>
      <c r="B29" s="140">
        <v>4100434</v>
      </c>
      <c r="C29" s="46">
        <v>0.13200000000000001</v>
      </c>
      <c r="D29" s="47">
        <v>98</v>
      </c>
      <c r="E29" s="48">
        <f t="shared" si="2"/>
        <v>6.4653061224489803E-3</v>
      </c>
      <c r="F29" s="47">
        <v>1461.47</v>
      </c>
      <c r="G29" s="49">
        <f t="shared" si="3"/>
        <v>9.4488509387755109</v>
      </c>
      <c r="H29" s="48">
        <f t="shared" si="4"/>
        <v>0.30480164318630681</v>
      </c>
      <c r="I29" s="50">
        <f t="shared" ca="1" si="1"/>
        <v>2.7933071009772301E-2</v>
      </c>
      <c r="J29" s="146"/>
    </row>
    <row r="30" spans="1:10" ht="20.5">
      <c r="A30" s="51" t="s">
        <v>109</v>
      </c>
      <c r="B30" s="140">
        <v>4100343</v>
      </c>
      <c r="C30" s="46">
        <v>1E-3</v>
      </c>
      <c r="D30" s="47">
        <v>98</v>
      </c>
      <c r="E30" s="48">
        <f t="shared" si="2"/>
        <v>4.8979591836734697E-5</v>
      </c>
      <c r="F30" s="47">
        <v>398.75</v>
      </c>
      <c r="G30" s="49">
        <f t="shared" si="3"/>
        <v>1.9530612244897959E-2</v>
      </c>
      <c r="H30" s="48">
        <f t="shared" si="4"/>
        <v>6.3001974983541804E-4</v>
      </c>
      <c r="I30" s="50">
        <f t="shared" ca="1" si="1"/>
        <v>5.773717695791713E-5</v>
      </c>
      <c r="J30" s="146"/>
    </row>
    <row r="31" spans="1:10" ht="20.5">
      <c r="A31" s="51" t="s">
        <v>70</v>
      </c>
      <c r="B31" s="52" t="s">
        <v>71</v>
      </c>
      <c r="C31" s="46">
        <v>49.808</v>
      </c>
      <c r="D31" s="47">
        <v>98</v>
      </c>
      <c r="E31" s="48">
        <f t="shared" si="2"/>
        <v>2.4395755102040817</v>
      </c>
      <c r="F31" s="47">
        <v>2.58E-2</v>
      </c>
      <c r="G31" s="49">
        <f t="shared" si="3"/>
        <v>6.2941048163265303E-2</v>
      </c>
      <c r="H31" s="48">
        <f t="shared" si="4"/>
        <v>2.0303563923633971E-3</v>
      </c>
      <c r="I31" s="50">
        <f t="shared" ca="1" si="1"/>
        <v>1.8606884362616768E-4</v>
      </c>
      <c r="J31" s="146"/>
    </row>
    <row r="32" spans="1:10" ht="21" thickBot="1">
      <c r="A32" s="53"/>
      <c r="B32" s="54"/>
      <c r="C32" s="46"/>
      <c r="D32" s="55"/>
      <c r="E32" s="46"/>
      <c r="F32" s="48"/>
      <c r="G32" s="56"/>
      <c r="H32" s="57"/>
      <c r="I32" s="50" t="str">
        <f t="shared" si="1"/>
        <v/>
      </c>
      <c r="J32" s="146"/>
    </row>
    <row r="33" spans="1:14" ht="21.5" thickTop="1" thickBot="1">
      <c r="A33" s="178" t="s">
        <v>72</v>
      </c>
      <c r="B33" s="179"/>
      <c r="C33" s="179"/>
      <c r="D33" s="179"/>
      <c r="E33" s="179"/>
      <c r="F33" s="180"/>
      <c r="G33" s="58">
        <f>SUM(G21:G31)</f>
        <v>27.594248640000004</v>
      </c>
      <c r="H33" s="59">
        <f>SUM(H21:H31)</f>
        <v>0.89013705290322576</v>
      </c>
      <c r="I33" s="60">
        <f ca="1">G33/$G$59</f>
        <v>8.157522133821711E-2</v>
      </c>
      <c r="J33" s="147"/>
    </row>
    <row r="34" spans="1:14" ht="21" thickTop="1">
      <c r="A34" s="67" t="s">
        <v>73</v>
      </c>
      <c r="B34" s="68"/>
      <c r="C34" s="69"/>
      <c r="D34" s="14"/>
      <c r="E34" s="70"/>
      <c r="F34" s="71"/>
      <c r="G34" s="72"/>
      <c r="H34" s="73"/>
      <c r="I34" s="74" t="str">
        <f>IF(G34="","",G34/$G$59)</f>
        <v/>
      </c>
      <c r="J34" s="146"/>
    </row>
    <row r="35" spans="1:14" ht="20.5">
      <c r="A35" s="75" t="s">
        <v>74</v>
      </c>
      <c r="B35" s="76" t="s">
        <v>75</v>
      </c>
      <c r="C35" s="69"/>
      <c r="D35" s="14"/>
      <c r="E35" s="70">
        <v>48</v>
      </c>
      <c r="F35" s="47">
        <v>1.42</v>
      </c>
      <c r="G35" s="77">
        <f>E35 * F35</f>
        <v>68.16</v>
      </c>
      <c r="H35" s="78">
        <f>G35/$H$11</f>
        <v>2.1987096774193549</v>
      </c>
      <c r="I35" s="79">
        <f ca="1">IF(G35="","",G35/$G$59)</f>
        <v>0.20149731775457674</v>
      </c>
      <c r="J35" s="146"/>
      <c r="K35" s="134"/>
    </row>
    <row r="36" spans="1:14" ht="20.5">
      <c r="A36" s="75" t="s">
        <v>76</v>
      </c>
      <c r="B36" s="141" t="s">
        <v>133</v>
      </c>
      <c r="C36" s="69"/>
      <c r="D36" s="14"/>
      <c r="E36" s="70">
        <v>48</v>
      </c>
      <c r="F36" s="47">
        <v>0.31</v>
      </c>
      <c r="G36" s="77">
        <f>E36 * F36</f>
        <v>14.879999999999999</v>
      </c>
      <c r="H36" s="78">
        <f>G36/$H$11</f>
        <v>0.48</v>
      </c>
      <c r="I36" s="79">
        <f ca="1">IF(G36="","",G36/$G$59)</f>
        <v>4.3988851059097743E-2</v>
      </c>
      <c r="J36" s="146"/>
    </row>
    <row r="37" spans="1:14" ht="21" thickBot="1">
      <c r="A37" s="80"/>
      <c r="B37" s="81"/>
      <c r="C37" s="82"/>
      <c r="D37" s="83"/>
      <c r="E37" s="70"/>
      <c r="F37" s="84"/>
      <c r="G37" s="85"/>
      <c r="H37" s="86"/>
      <c r="I37" s="87" t="str">
        <f>IF(G37="","",G37/$G$59)</f>
        <v/>
      </c>
      <c r="J37" s="146"/>
    </row>
    <row r="38" spans="1:14" ht="21.5" thickTop="1" thickBot="1">
      <c r="A38" s="172" t="s">
        <v>77</v>
      </c>
      <c r="B38" s="173"/>
      <c r="C38" s="173"/>
      <c r="D38" s="173"/>
      <c r="E38" s="173"/>
      <c r="F38" s="174"/>
      <c r="G38" s="58">
        <f>SUM(G34:G36)</f>
        <v>83.039999999999992</v>
      </c>
      <c r="H38" s="59">
        <f>SUM(H34:H36)</f>
        <v>2.6787096774193548</v>
      </c>
      <c r="I38" s="60">
        <f ca="1">G38/$G$59</f>
        <v>0.24548616881367449</v>
      </c>
      <c r="J38" s="147"/>
    </row>
    <row r="39" spans="1:14" ht="21" thickTop="1">
      <c r="A39" s="67" t="s">
        <v>78</v>
      </c>
      <c r="B39" s="68"/>
      <c r="C39" s="69"/>
      <c r="D39" s="14"/>
      <c r="E39" s="70"/>
      <c r="F39" s="71"/>
      <c r="G39" s="72"/>
      <c r="H39" s="73"/>
      <c r="I39" s="74" t="str">
        <f>IF(G39="","",G39/$G$59)</f>
        <v/>
      </c>
      <c r="J39" s="146"/>
    </row>
    <row r="40" spans="1:14" ht="20.5">
      <c r="A40" s="75" t="s">
        <v>79</v>
      </c>
      <c r="B40" s="141" t="s">
        <v>132</v>
      </c>
      <c r="C40" s="69"/>
      <c r="D40" s="14"/>
      <c r="E40" s="70">
        <v>1</v>
      </c>
      <c r="F40" s="47">
        <v>9.01</v>
      </c>
      <c r="G40" s="77">
        <f>E40 * F40</f>
        <v>9.01</v>
      </c>
      <c r="H40" s="78">
        <f>G40/$H$11</f>
        <v>0.29064516129032258</v>
      </c>
      <c r="I40" s="79">
        <f ca="1">IF(G40="","",G40/$G$59)</f>
        <v>2.663572231468217E-2</v>
      </c>
      <c r="J40" s="146"/>
    </row>
    <row r="41" spans="1:14" ht="20.5">
      <c r="A41" s="75" t="s">
        <v>80</v>
      </c>
      <c r="B41" s="76" t="s">
        <v>81</v>
      </c>
      <c r="C41" s="69"/>
      <c r="D41" s="14"/>
      <c r="E41" s="70">
        <v>4</v>
      </c>
      <c r="F41" s="47">
        <v>11.54</v>
      </c>
      <c r="G41" s="77">
        <f>E41 * F41</f>
        <v>46.16</v>
      </c>
      <c r="H41" s="78">
        <f>G41/$H$11</f>
        <v>1.4890322580645161</v>
      </c>
      <c r="I41" s="79">
        <f ca="1">IF(G41="","",G41/$G$59)</f>
        <v>0.13646003796289999</v>
      </c>
      <c r="J41" s="146"/>
      <c r="K41" s="134"/>
    </row>
    <row r="42" spans="1:14" ht="20.5">
      <c r="A42" s="75" t="s">
        <v>82</v>
      </c>
      <c r="B42" s="76" t="s">
        <v>83</v>
      </c>
      <c r="C42" s="69"/>
      <c r="D42" s="14"/>
      <c r="E42" s="70">
        <v>48</v>
      </c>
      <c r="F42" s="47">
        <v>0.27</v>
      </c>
      <c r="G42" s="77">
        <f>E42 * F42</f>
        <v>12.96</v>
      </c>
      <c r="H42" s="78">
        <f>G42/$H$11</f>
        <v>0.41806451612903228</v>
      </c>
      <c r="I42" s="79">
        <f ca="1">IF(G42="","",G42/$G$59)</f>
        <v>3.8312870277278685E-2</v>
      </c>
      <c r="J42" s="146"/>
    </row>
    <row r="43" spans="1:14" ht="21" thickBot="1">
      <c r="A43" s="80"/>
      <c r="B43" s="81"/>
      <c r="C43" s="82"/>
      <c r="D43" s="83"/>
      <c r="E43" s="70"/>
      <c r="F43" s="84"/>
      <c r="G43" s="85"/>
      <c r="H43" s="86"/>
      <c r="I43" s="87" t="str">
        <f>IF(G43="","",G43/$G$59)</f>
        <v/>
      </c>
      <c r="J43" s="146"/>
    </row>
    <row r="44" spans="1:14" ht="21.5" thickTop="1" thickBot="1">
      <c r="A44" s="172" t="s">
        <v>84</v>
      </c>
      <c r="B44" s="173"/>
      <c r="C44" s="173"/>
      <c r="D44" s="173"/>
      <c r="E44" s="173"/>
      <c r="F44" s="174"/>
      <c r="G44" s="58">
        <f>SUM(G39:G42)</f>
        <v>68.13</v>
      </c>
      <c r="H44" s="59">
        <f>SUM(H39:H42)</f>
        <v>2.197741935483871</v>
      </c>
      <c r="I44" s="60">
        <f ca="1">G44/$G$59</f>
        <v>0.20140863055486083</v>
      </c>
      <c r="J44" s="147"/>
    </row>
    <row r="45" spans="1:14" ht="21" thickTop="1">
      <c r="A45" s="88" t="s">
        <v>85</v>
      </c>
      <c r="B45" s="89"/>
      <c r="C45" s="90"/>
      <c r="D45" s="9"/>
      <c r="E45" s="158"/>
      <c r="F45" s="159"/>
      <c r="G45" s="91"/>
      <c r="H45" s="92"/>
      <c r="I45" s="74" t="str">
        <f>IF(G45="","",G45/$G$59)</f>
        <v/>
      </c>
      <c r="J45" s="152"/>
      <c r="K45" s="134"/>
    </row>
    <row r="46" spans="1:14" ht="21" thickTop="1">
      <c r="A46" s="75" t="s">
        <v>86</v>
      </c>
      <c r="B46" s="76"/>
      <c r="C46" s="69"/>
      <c r="D46" s="14"/>
      <c r="E46" s="160"/>
      <c r="F46" s="161"/>
      <c r="G46" s="93">
        <f>111.5</f>
        <v>111.5</v>
      </c>
      <c r="H46" s="78">
        <f>G46/$H$11</f>
        <v>3.596774193548387</v>
      </c>
      <c r="I46" s="79">
        <f ca="1">IF(G46="","",G46/$G$59)</f>
        <v>0.32962075894418003</v>
      </c>
      <c r="J46" s="153"/>
      <c r="L46" s="135"/>
      <c r="M46" s="135"/>
      <c r="N46" s="135"/>
    </row>
    <row r="47" spans="1:14" ht="21" thickBot="1">
      <c r="A47" s="13"/>
      <c r="B47" s="14"/>
      <c r="C47" s="69"/>
      <c r="D47" s="14"/>
      <c r="E47" s="152"/>
      <c r="F47" s="162"/>
      <c r="G47" s="94"/>
      <c r="H47" s="86"/>
      <c r="I47" s="87" t="str">
        <f>IF(G47="","",G47/$G$59)</f>
        <v/>
      </c>
      <c r="J47" s="154"/>
      <c r="K47" s="135"/>
      <c r="L47" s="135"/>
      <c r="M47" s="135"/>
      <c r="N47" s="135"/>
    </row>
    <row r="48" spans="1:14" ht="21.5" thickTop="1" thickBot="1">
      <c r="A48" s="172" t="s">
        <v>87</v>
      </c>
      <c r="B48" s="173"/>
      <c r="C48" s="173"/>
      <c r="D48" s="173"/>
      <c r="E48" s="173"/>
      <c r="F48" s="174"/>
      <c r="G48" s="58">
        <f>SUM(G45:G46)</f>
        <v>111.5</v>
      </c>
      <c r="H48" s="59">
        <f>SUM(H45:H46)</f>
        <v>3.596774193548387</v>
      </c>
      <c r="I48" s="60">
        <f ca="1">G48/$G$59</f>
        <v>0.32962075894418003</v>
      </c>
      <c r="J48" s="16"/>
      <c r="K48" s="135"/>
      <c r="L48" s="135"/>
      <c r="M48" s="135"/>
      <c r="N48" s="135"/>
    </row>
    <row r="49" spans="1:14" ht="21" thickTop="1">
      <c r="A49" s="88" t="s">
        <v>88</v>
      </c>
      <c r="B49" s="89"/>
      <c r="C49" s="90"/>
      <c r="D49" s="9"/>
      <c r="E49" s="9"/>
      <c r="F49" s="12"/>
      <c r="G49" s="91"/>
      <c r="H49" s="92"/>
      <c r="I49" s="50" t="str">
        <f>IF(G49="","",G49/$G$59)</f>
        <v/>
      </c>
      <c r="J49" s="146"/>
      <c r="K49" s="135"/>
      <c r="L49" s="135"/>
      <c r="M49" s="135"/>
      <c r="N49" s="135"/>
    </row>
    <row r="50" spans="1:14" ht="21" thickTop="1">
      <c r="A50" s="75"/>
      <c r="B50" s="76"/>
      <c r="C50" s="69"/>
      <c r="D50" s="14"/>
      <c r="E50" s="70"/>
      <c r="F50" s="71"/>
      <c r="G50" s="72"/>
      <c r="H50" s="73"/>
      <c r="I50" s="74"/>
      <c r="J50" s="146"/>
      <c r="K50" s="136"/>
      <c r="L50" s="137"/>
      <c r="N50" s="135"/>
    </row>
    <row r="51" spans="1:14" ht="21" thickTop="1">
      <c r="A51" s="75" t="s">
        <v>89</v>
      </c>
      <c r="B51" s="76"/>
      <c r="C51" s="69">
        <v>2</v>
      </c>
      <c r="D51" s="14"/>
      <c r="E51" s="70"/>
      <c r="F51" s="71">
        <v>1</v>
      </c>
      <c r="G51" s="72">
        <f>F51 * C51</f>
        <v>2</v>
      </c>
      <c r="H51" s="73">
        <f>G51/$H$11</f>
        <v>6.4516129032258063E-2</v>
      </c>
      <c r="I51" s="74">
        <f ca="1">IF(G51="","",G51/$G$59)</f>
        <v>5.9124799810615246E-3</v>
      </c>
      <c r="J51" s="146"/>
      <c r="K51" s="136"/>
    </row>
    <row r="52" spans="1:14" ht="21" thickBot="1">
      <c r="A52" s="13"/>
      <c r="B52" s="14"/>
      <c r="C52" s="69"/>
      <c r="D52" s="14"/>
      <c r="E52" s="14"/>
      <c r="F52" s="95"/>
      <c r="G52" s="96"/>
      <c r="H52" s="57"/>
      <c r="I52" s="50" t="str">
        <f>IF(G52="","",G52/$G$59)</f>
        <v/>
      </c>
      <c r="J52" s="146"/>
    </row>
    <row r="53" spans="1:14" ht="21.5" thickTop="1" thickBot="1">
      <c r="A53" s="172" t="s">
        <v>90</v>
      </c>
      <c r="B53" s="173"/>
      <c r="C53" s="173"/>
      <c r="D53" s="173"/>
      <c r="E53" s="173"/>
      <c r="F53" s="174"/>
      <c r="G53" s="58">
        <f>SUM(G49:G51)</f>
        <v>2</v>
      </c>
      <c r="H53" s="59">
        <f>SUM(H49:H51)</f>
        <v>6.4516129032258063E-2</v>
      </c>
      <c r="I53" s="60">
        <f t="shared" ref="I53:I59" ca="1" si="5">G53/$G$59</f>
        <v>5.9124799810615246E-3</v>
      </c>
      <c r="J53" s="147"/>
    </row>
    <row r="54" spans="1:14" ht="21" thickTop="1">
      <c r="A54" s="188" t="s">
        <v>91</v>
      </c>
      <c r="B54" s="189"/>
      <c r="C54" s="189"/>
      <c r="D54" s="189"/>
      <c r="E54" s="189"/>
      <c r="F54" s="190"/>
      <c r="G54" s="97">
        <f>SUM(G20,G33,G38,G44,G48,G53)</f>
        <v>321.26287147313326</v>
      </c>
      <c r="H54" s="98">
        <f>SUM(H20,H33,H38,H44,H48,H53)</f>
        <v>10.3633184346172</v>
      </c>
      <c r="I54" s="99">
        <f t="shared" ca="1" si="5"/>
        <v>0.94973014812162104</v>
      </c>
      <c r="J54" s="148"/>
    </row>
    <row r="55" spans="1:14" ht="21.75" customHeight="1">
      <c r="A55" s="100" t="s">
        <v>92</v>
      </c>
      <c r="B55" s="101">
        <v>0.02</v>
      </c>
      <c r="C55" s="102" t="s">
        <v>93</v>
      </c>
      <c r="D55" s="103"/>
      <c r="E55" s="103"/>
      <c r="F55" s="104"/>
      <c r="G55" s="56">
        <f>SUM(G20,G33)*B55</f>
        <v>1.1318574294626651</v>
      </c>
      <c r="H55" s="57">
        <f>G55/$H$11</f>
        <v>3.6511529982666616E-2</v>
      </c>
      <c r="I55" s="50">
        <f t="shared" ca="1" si="5"/>
        <v>3.3460421965568819E-3</v>
      </c>
      <c r="J55" s="146"/>
    </row>
    <row r="56" spans="1:14" ht="21.75" customHeight="1">
      <c r="A56" s="100" t="s">
        <v>92</v>
      </c>
      <c r="B56" s="101">
        <v>0.02</v>
      </c>
      <c r="C56" s="102" t="s">
        <v>94</v>
      </c>
      <c r="D56" s="103"/>
      <c r="E56" s="103"/>
      <c r="F56" s="104"/>
      <c r="G56" s="56">
        <f>SUM(G38)*B56</f>
        <v>1.6607999999999998</v>
      </c>
      <c r="H56" s="57">
        <f t="shared" ref="H56:H57" si="6">G56/$H$11</f>
        <v>5.3574193548387092E-2</v>
      </c>
      <c r="I56" s="50">
        <f t="shared" ca="1" si="5"/>
        <v>4.9097233762734893E-3</v>
      </c>
      <c r="J56" s="146"/>
    </row>
    <row r="57" spans="1:14" ht="21.75" customHeight="1">
      <c r="A57" s="100" t="s">
        <v>92</v>
      </c>
      <c r="B57" s="101">
        <v>0.01</v>
      </c>
      <c r="C57" s="102" t="s">
        <v>95</v>
      </c>
      <c r="D57" s="103"/>
      <c r="E57" s="103"/>
      <c r="F57" s="104"/>
      <c r="G57" s="56">
        <f>SUM(G44)*B57</f>
        <v>0.68130000000000002</v>
      </c>
      <c r="H57" s="57">
        <f t="shared" si="6"/>
        <v>2.1977419354838709E-2</v>
      </c>
      <c r="I57" s="50">
        <f t="shared" ca="1" si="5"/>
        <v>2.0140863055486086E-3</v>
      </c>
      <c r="J57" s="146"/>
    </row>
    <row r="58" spans="1:14" ht="21.75" customHeight="1">
      <c r="A58" s="105" t="s">
        <v>96</v>
      </c>
      <c r="B58" s="106">
        <f>4%</f>
        <v>0.04</v>
      </c>
      <c r="C58" s="107"/>
      <c r="D58" s="108"/>
      <c r="E58" s="108"/>
      <c r="F58" s="109"/>
      <c r="G58" s="56">
        <f ca="1">G59*B58</f>
        <v>13.53070120427483</v>
      </c>
      <c r="H58" s="57">
        <f ca="1">G58/$H$11</f>
        <v>0.43647423239596228</v>
      </c>
      <c r="I58" s="50">
        <f t="shared" ca="1" si="5"/>
        <v>0.04</v>
      </c>
      <c r="J58" s="146"/>
    </row>
    <row r="59" spans="1:14" ht="21.75" customHeight="1">
      <c r="A59" s="110" t="s">
        <v>97</v>
      </c>
      <c r="B59" s="111"/>
      <c r="C59" s="112"/>
      <c r="D59" s="111"/>
      <c r="E59" s="111"/>
      <c r="F59" s="113"/>
      <c r="G59" s="114">
        <f ca="1">SUM(G54:G58)</f>
        <v>338.26753010687077</v>
      </c>
      <c r="H59" s="115">
        <f ca="1">SUM(H54:H58)</f>
        <v>10.911855809899055</v>
      </c>
      <c r="I59" s="116">
        <f t="shared" ca="1" si="5"/>
        <v>1</v>
      </c>
      <c r="J59" s="148"/>
    </row>
    <row r="60" spans="1:14" ht="21.75" customHeight="1">
      <c r="A60" s="100" t="s">
        <v>98</v>
      </c>
      <c r="B60" s="117" t="s">
        <v>99</v>
      </c>
      <c r="C60" s="102"/>
      <c r="D60" s="103"/>
      <c r="E60" s="103"/>
      <c r="F60" s="118"/>
      <c r="G60" s="119"/>
      <c r="H60" s="119"/>
      <c r="I60" s="120"/>
      <c r="J60" s="149"/>
    </row>
    <row r="61" spans="1:14" ht="21.75" customHeight="1">
      <c r="A61" s="100"/>
      <c r="B61" s="121"/>
      <c r="C61" s="102"/>
      <c r="D61" s="103"/>
      <c r="E61" s="103"/>
      <c r="F61" s="118"/>
      <c r="G61" s="122"/>
      <c r="H61" s="122"/>
      <c r="I61" s="123"/>
      <c r="J61" s="150"/>
    </row>
    <row r="62" spans="1:14" ht="21.75" customHeight="1">
      <c r="A62" s="100"/>
      <c r="B62" s="103"/>
      <c r="C62" s="102"/>
      <c r="D62" s="103"/>
      <c r="E62" s="103"/>
      <c r="F62" s="118"/>
      <c r="G62" s="124"/>
      <c r="H62" s="124"/>
      <c r="I62" s="123"/>
      <c r="J62" s="150"/>
    </row>
    <row r="63" spans="1:14" ht="29">
      <c r="A63" s="100"/>
      <c r="B63" s="103"/>
      <c r="C63" s="102"/>
      <c r="D63" s="103"/>
      <c r="E63" s="103"/>
      <c r="F63" s="118"/>
      <c r="G63" s="124"/>
      <c r="H63" s="124"/>
      <c r="I63" s="123"/>
      <c r="J63" s="150"/>
    </row>
    <row r="64" spans="1:14" ht="29">
      <c r="A64" s="100"/>
      <c r="B64" s="103"/>
      <c r="C64" s="102"/>
      <c r="D64" s="103"/>
      <c r="E64" s="103"/>
      <c r="F64" s="125"/>
      <c r="G64" s="124"/>
      <c r="H64" s="124"/>
      <c r="I64" s="123"/>
      <c r="J64" s="150"/>
    </row>
    <row r="65" spans="1:10" ht="29">
      <c r="A65" s="8"/>
      <c r="B65" s="9"/>
      <c r="C65" s="90"/>
      <c r="D65" s="9"/>
      <c r="E65" s="9"/>
      <c r="F65" s="126"/>
      <c r="G65" s="127"/>
      <c r="H65" s="127"/>
      <c r="I65" s="128"/>
      <c r="J65" s="150"/>
    </row>
    <row r="66" spans="1:10" ht="21" thickBot="1">
      <c r="A66" s="27"/>
      <c r="B66" s="29"/>
      <c r="C66" s="129"/>
      <c r="D66" s="29"/>
      <c r="E66" s="29"/>
      <c r="F66" s="130"/>
      <c r="G66" s="16"/>
      <c r="H66" s="16"/>
      <c r="I66" s="16"/>
      <c r="J66" s="16"/>
    </row>
    <row r="67" spans="1:10" ht="23.5" thickBot="1">
      <c r="A67" s="169" t="s">
        <v>100</v>
      </c>
      <c r="B67" s="170"/>
      <c r="C67" s="170"/>
      <c r="D67" s="170"/>
      <c r="E67" s="170"/>
      <c r="F67" s="171"/>
      <c r="G67" s="175" t="s">
        <v>101</v>
      </c>
      <c r="H67" s="176"/>
      <c r="I67" s="177"/>
      <c r="J67" s="151"/>
    </row>
    <row r="68" spans="1:10" ht="20.5">
      <c r="G68" s="16"/>
      <c r="H68" s="16"/>
      <c r="I68" s="16"/>
      <c r="J68" s="16"/>
    </row>
    <row r="69" spans="1:10" ht="20.5">
      <c r="A69" s="14"/>
      <c r="B69" s="14"/>
      <c r="C69" s="69"/>
      <c r="D69" s="14"/>
      <c r="E69" s="14"/>
      <c r="F69" s="131"/>
      <c r="G69" s="16"/>
      <c r="H69" s="16"/>
      <c r="I69" s="16"/>
      <c r="J69" s="16"/>
    </row>
    <row r="70" spans="1:10" ht="20.5">
      <c r="A70" s="14"/>
      <c r="B70" s="14"/>
      <c r="C70" s="69"/>
      <c r="D70" s="14"/>
      <c r="E70" s="14"/>
      <c r="F70" s="131"/>
      <c r="G70" s="16"/>
      <c r="H70" s="16"/>
      <c r="I70" s="16"/>
      <c r="J70" s="16"/>
    </row>
    <row r="71" spans="1:10" ht="20.5">
      <c r="A71" s="14"/>
      <c r="B71" s="14"/>
      <c r="C71" s="69"/>
      <c r="D71" s="14"/>
      <c r="E71" s="14"/>
      <c r="F71" s="131"/>
      <c r="G71" s="16"/>
      <c r="H71" s="16"/>
      <c r="I71" s="16"/>
      <c r="J71" s="16"/>
    </row>
    <row r="72" spans="1:10" ht="20.5">
      <c r="A72" s="14"/>
      <c r="B72" s="14"/>
      <c r="C72" s="69"/>
      <c r="D72" s="14"/>
      <c r="E72" s="14"/>
      <c r="F72" s="131"/>
      <c r="G72" s="16"/>
      <c r="H72" s="16"/>
      <c r="I72" s="16"/>
      <c r="J72" s="16"/>
    </row>
    <row r="73" spans="1:10">
      <c r="A73" s="18"/>
      <c r="B73" s="18"/>
      <c r="C73" s="132"/>
      <c r="D73" s="18"/>
      <c r="E73" s="18"/>
      <c r="F73" s="18"/>
      <c r="G73" s="18"/>
      <c r="H73" s="133"/>
      <c r="I73" s="133"/>
      <c r="J73" s="133"/>
    </row>
    <row r="74" spans="1:10">
      <c r="A74" s="18"/>
      <c r="B74" s="18"/>
      <c r="C74" s="132"/>
      <c r="D74" s="18"/>
      <c r="E74" s="18"/>
      <c r="F74" s="18"/>
      <c r="G74" s="18"/>
      <c r="H74" s="133"/>
      <c r="I74" s="133"/>
      <c r="J74" s="133"/>
    </row>
    <row r="75" spans="1:10">
      <c r="A75" s="18"/>
      <c r="B75" s="18"/>
      <c r="C75" s="132"/>
      <c r="D75" s="18"/>
      <c r="E75" s="18"/>
      <c r="F75" s="18"/>
      <c r="G75" s="18"/>
      <c r="H75" s="133"/>
      <c r="I75" s="133"/>
      <c r="J75" s="133"/>
    </row>
    <row r="76" spans="1:10">
      <c r="A76" s="18"/>
      <c r="B76" s="18"/>
      <c r="C76" s="132"/>
      <c r="D76" s="18"/>
      <c r="E76" s="18"/>
      <c r="F76" s="18"/>
      <c r="G76" s="18"/>
      <c r="H76" s="133"/>
      <c r="I76" s="133"/>
      <c r="J76" s="133"/>
    </row>
    <row r="77" spans="1:10">
      <c r="A77" s="18"/>
      <c r="B77" s="18"/>
      <c r="C77" s="132"/>
      <c r="D77" s="18"/>
      <c r="E77" s="18"/>
      <c r="F77" s="18"/>
      <c r="G77" s="18"/>
      <c r="H77" s="133"/>
      <c r="I77" s="133"/>
      <c r="J77" s="133"/>
    </row>
    <row r="78" spans="1:10">
      <c r="A78" s="18"/>
      <c r="B78" s="18"/>
      <c r="C78" s="132"/>
      <c r="D78" s="18"/>
      <c r="E78" s="18"/>
      <c r="F78" s="18"/>
      <c r="G78" s="18"/>
      <c r="H78" s="133"/>
      <c r="I78" s="133"/>
      <c r="J78" s="133"/>
    </row>
    <row r="79" spans="1:10">
      <c r="A79" s="18"/>
      <c r="B79" s="18"/>
      <c r="C79" s="132"/>
      <c r="D79" s="18"/>
      <c r="E79" s="18"/>
      <c r="F79" s="18"/>
      <c r="G79" s="18"/>
      <c r="H79" s="133"/>
      <c r="I79" s="133"/>
      <c r="J79" s="133"/>
    </row>
    <row r="80" spans="1:10">
      <c r="A80" s="18"/>
      <c r="B80" s="18"/>
      <c r="C80" s="132"/>
      <c r="D80" s="18"/>
      <c r="E80" s="18"/>
      <c r="F80" s="18"/>
      <c r="G80" s="18"/>
      <c r="H80" s="133"/>
      <c r="I80" s="133"/>
      <c r="J80" s="133"/>
    </row>
    <row r="81" spans="1:10">
      <c r="A81" s="18"/>
      <c r="B81" s="18"/>
      <c r="C81" s="132"/>
      <c r="D81" s="18"/>
      <c r="E81" s="18"/>
      <c r="F81" s="18"/>
      <c r="G81" s="18"/>
      <c r="H81" s="133"/>
      <c r="I81" s="133"/>
      <c r="J81" s="133"/>
    </row>
    <row r="82" spans="1:10">
      <c r="A82" s="18"/>
      <c r="B82" s="18"/>
      <c r="C82" s="132"/>
      <c r="D82" s="18"/>
      <c r="E82" s="18"/>
      <c r="F82" s="18"/>
      <c r="G82" s="18"/>
      <c r="H82" s="133"/>
      <c r="I82" s="133"/>
      <c r="J82" s="133"/>
    </row>
    <row r="83" spans="1:10">
      <c r="A83" s="18"/>
      <c r="B83" s="18"/>
      <c r="C83" s="132"/>
      <c r="D83" s="18"/>
      <c r="E83" s="18"/>
      <c r="F83" s="18"/>
      <c r="G83" s="18"/>
      <c r="H83" s="133"/>
      <c r="I83" s="133"/>
      <c r="J83" s="133"/>
    </row>
    <row r="84" spans="1:10">
      <c r="A84" s="18"/>
      <c r="B84" s="18"/>
      <c r="C84" s="132"/>
      <c r="D84" s="18"/>
      <c r="E84" s="18"/>
      <c r="F84" s="18"/>
      <c r="G84" s="18"/>
      <c r="H84" s="133"/>
      <c r="I84" s="133"/>
      <c r="J84" s="133"/>
    </row>
    <row r="85" spans="1:10">
      <c r="A85" s="18"/>
      <c r="B85" s="18"/>
      <c r="C85" s="132"/>
      <c r="D85" s="18"/>
      <c r="E85" s="18"/>
      <c r="F85" s="18"/>
      <c r="G85" s="18"/>
      <c r="H85" s="133"/>
      <c r="I85" s="133"/>
      <c r="J85" s="133"/>
    </row>
    <row r="86" spans="1:10">
      <c r="A86" s="18"/>
      <c r="B86" s="18"/>
      <c r="C86" s="132"/>
      <c r="D86" s="18"/>
      <c r="E86" s="18"/>
      <c r="F86" s="18"/>
      <c r="G86" s="18"/>
      <c r="H86" s="133"/>
      <c r="I86" s="133"/>
      <c r="J86" s="133"/>
    </row>
  </sheetData>
  <mergeCells count="14">
    <mergeCell ref="A1:G1"/>
    <mergeCell ref="A3:I3"/>
    <mergeCell ref="A12:B12"/>
    <mergeCell ref="G12:I12"/>
    <mergeCell ref="A54:F54"/>
    <mergeCell ref="H1:I1"/>
    <mergeCell ref="A67:F67"/>
    <mergeCell ref="A44:F44"/>
    <mergeCell ref="G67:I67"/>
    <mergeCell ref="A20:F20"/>
    <mergeCell ref="A53:F53"/>
    <mergeCell ref="A33:F33"/>
    <mergeCell ref="A38:F38"/>
    <mergeCell ref="A48:F48"/>
  </mergeCells>
  <pageMargins left="1.495833" right="0.70833330000000005" top="0.3541667" bottom="0.3541667" header="0.3152778" footer="0.3152778"/>
  <pageSetup paperSize="9" scale="3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FF99FF"/>
    <pageSetUpPr fitToPage="1"/>
  </sheetPr>
  <dimension ref="A1:N86"/>
  <sheetViews>
    <sheetView showGridLines="0" topLeftCell="A37" zoomScaleNormal="100" workbookViewId="0">
      <selection activeCell="K49" sqref="K49"/>
    </sheetView>
  </sheetViews>
  <sheetFormatPr defaultColWidth="9" defaultRowHeight="20"/>
  <cols>
    <col min="1" max="1" width="27.75" customWidth="1"/>
    <col min="2" max="2" width="15.4140625" customWidth="1"/>
    <col min="3" max="3" width="11" style="1" customWidth="1"/>
    <col min="4" max="4" width="10.4140625" customWidth="1"/>
    <col min="5" max="5" width="12.58203125" customWidth="1"/>
    <col min="6" max="6" width="10.4140625" customWidth="1"/>
    <col min="7" max="7" width="14.1640625" customWidth="1"/>
    <col min="8" max="8" width="14.1640625" style="2" customWidth="1"/>
    <col min="9" max="9" width="7.25" style="2" customWidth="1"/>
    <col min="10" max="10" width="20" style="2" customWidth="1"/>
    <col min="11" max="16384" width="9" style="3"/>
  </cols>
  <sheetData>
    <row r="1" spans="1:10" ht="32">
      <c r="A1" s="181" t="s">
        <v>0</v>
      </c>
      <c r="B1" s="181"/>
      <c r="C1" s="181"/>
      <c r="D1" s="181"/>
      <c r="E1" s="181"/>
      <c r="F1" s="181"/>
      <c r="G1" s="181"/>
      <c r="H1" s="191" t="s">
        <v>1</v>
      </c>
      <c r="I1" s="191"/>
      <c r="J1" s="139"/>
    </row>
    <row r="2" spans="1:10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  <c r="J2" s="7"/>
    </row>
    <row r="3" spans="1:10" ht="26">
      <c r="A3" s="182" t="s">
        <v>4</v>
      </c>
      <c r="B3" s="182"/>
      <c r="C3" s="182"/>
      <c r="D3" s="182"/>
      <c r="E3" s="182"/>
      <c r="F3" s="182"/>
      <c r="G3" s="182"/>
      <c r="H3" s="182"/>
      <c r="I3" s="182"/>
      <c r="J3" s="142"/>
    </row>
    <row r="4" spans="1:10" ht="20.5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  <c r="J4" s="14"/>
    </row>
    <row r="5" spans="1:10" ht="20.5">
      <c r="A5" s="13" t="s">
        <v>9</v>
      </c>
      <c r="B5" s="14" t="s">
        <v>110</v>
      </c>
      <c r="C5" s="14"/>
      <c r="D5" s="14"/>
      <c r="E5" s="15"/>
      <c r="F5" s="13" t="s">
        <v>11</v>
      </c>
      <c r="G5" s="14" t="s">
        <v>12</v>
      </c>
      <c r="H5" s="16"/>
      <c r="I5" s="17"/>
      <c r="J5" s="16"/>
    </row>
    <row r="6" spans="1:10" ht="20.5">
      <c r="A6" s="13" t="s">
        <v>13</v>
      </c>
      <c r="B6" s="14" t="s">
        <v>111</v>
      </c>
      <c r="C6" s="18"/>
      <c r="D6" s="14"/>
      <c r="E6" s="19"/>
      <c r="F6" s="13" t="s">
        <v>15</v>
      </c>
      <c r="G6" s="14" t="s">
        <v>16</v>
      </c>
      <c r="H6" s="16"/>
      <c r="I6" s="17"/>
      <c r="J6" s="16"/>
    </row>
    <row r="7" spans="1:10" ht="20.5">
      <c r="A7" s="13" t="s">
        <v>17</v>
      </c>
      <c r="B7" s="20" t="s">
        <v>18</v>
      </c>
      <c r="C7" s="21"/>
      <c r="D7" s="14"/>
      <c r="E7" s="19"/>
      <c r="F7" s="13" t="s">
        <v>19</v>
      </c>
      <c r="G7" s="14" t="s">
        <v>20</v>
      </c>
      <c r="H7" s="16"/>
      <c r="I7" s="17"/>
      <c r="J7" s="16"/>
    </row>
    <row r="8" spans="1:10" ht="20.5">
      <c r="A8" s="13" t="s">
        <v>21</v>
      </c>
      <c r="B8" s="22" t="s">
        <v>22</v>
      </c>
      <c r="C8" s="21"/>
      <c r="D8" s="20"/>
      <c r="E8" s="20"/>
      <c r="F8" s="13" t="s">
        <v>23</v>
      </c>
      <c r="G8" s="23" t="s">
        <v>24</v>
      </c>
      <c r="H8" s="16"/>
      <c r="I8" s="17"/>
      <c r="J8" s="16"/>
    </row>
    <row r="9" spans="1:10" ht="20.5">
      <c r="A9" s="13" t="s">
        <v>25</v>
      </c>
      <c r="B9" s="24" t="s">
        <v>16</v>
      </c>
      <c r="C9" s="14"/>
      <c r="D9" s="20"/>
      <c r="E9" s="25"/>
      <c r="F9" s="14" t="s">
        <v>26</v>
      </c>
      <c r="G9" s="14" t="s">
        <v>112</v>
      </c>
      <c r="H9" s="16"/>
      <c r="I9" s="17"/>
      <c r="J9" s="16"/>
    </row>
    <row r="10" spans="1:10" ht="20.5">
      <c r="A10" s="13" t="s">
        <v>28</v>
      </c>
      <c r="B10" s="26">
        <v>48</v>
      </c>
      <c r="C10" s="14"/>
      <c r="D10" s="14"/>
      <c r="E10" s="19"/>
      <c r="F10" s="13" t="s">
        <v>29</v>
      </c>
      <c r="G10" s="14" t="s">
        <v>113</v>
      </c>
      <c r="H10" s="16"/>
      <c r="I10" s="17"/>
      <c r="J10" s="16"/>
    </row>
    <row r="11" spans="1:10" ht="20.5">
      <c r="A11" s="27" t="s">
        <v>31</v>
      </c>
      <c r="B11" s="28"/>
      <c r="C11" s="29" t="s">
        <v>32</v>
      </c>
      <c r="D11" s="30"/>
      <c r="E11" s="31" t="s">
        <v>33</v>
      </c>
      <c r="F11" s="32" t="s">
        <v>34</v>
      </c>
      <c r="G11" s="33"/>
      <c r="H11" s="34">
        <v>31</v>
      </c>
      <c r="I11" s="35" t="s">
        <v>35</v>
      </c>
      <c r="J11" s="143"/>
    </row>
    <row r="12" spans="1:10" ht="20.5">
      <c r="A12" s="183" t="s">
        <v>36</v>
      </c>
      <c r="B12" s="184"/>
      <c r="C12" s="36" t="s">
        <v>37</v>
      </c>
      <c r="D12" s="37" t="s">
        <v>38</v>
      </c>
      <c r="E12" s="38" t="s">
        <v>39</v>
      </c>
      <c r="F12" s="37" t="s">
        <v>40</v>
      </c>
      <c r="G12" s="185" t="s">
        <v>41</v>
      </c>
      <c r="H12" s="186"/>
      <c r="I12" s="187"/>
      <c r="J12" s="144"/>
    </row>
    <row r="13" spans="1:10" ht="20.5">
      <c r="A13" s="40"/>
      <c r="B13" s="41"/>
      <c r="C13" s="36" t="s">
        <v>42</v>
      </c>
      <c r="D13" s="37" t="s">
        <v>43</v>
      </c>
      <c r="E13" s="38"/>
      <c r="F13" s="37" t="s">
        <v>44</v>
      </c>
      <c r="G13" s="42" t="s">
        <v>45</v>
      </c>
      <c r="H13" s="39" t="s">
        <v>46</v>
      </c>
      <c r="I13" s="43" t="s">
        <v>47</v>
      </c>
      <c r="J13" s="145"/>
    </row>
    <row r="14" spans="1:10" ht="20.5">
      <c r="A14" s="44" t="s">
        <v>48</v>
      </c>
      <c r="B14" s="45"/>
      <c r="C14" s="46"/>
      <c r="D14" s="47"/>
      <c r="E14" s="48"/>
      <c r="F14" s="47"/>
      <c r="G14" s="49"/>
      <c r="H14" s="48"/>
      <c r="I14" s="50" t="str">
        <f>IF(G14="","",G14/$G$59)</f>
        <v/>
      </c>
      <c r="J14" s="146"/>
    </row>
    <row r="15" spans="1:10" ht="20.5">
      <c r="A15" s="51" t="s">
        <v>49</v>
      </c>
      <c r="B15" s="52"/>
      <c r="C15" s="46"/>
      <c r="D15" s="47"/>
      <c r="E15" s="48"/>
      <c r="F15" s="47"/>
      <c r="G15" s="49"/>
      <c r="H15" s="48"/>
      <c r="I15" s="50" t="str">
        <f>IF(G15="","",G15/$G$59)</f>
        <v/>
      </c>
      <c r="J15" s="146"/>
    </row>
    <row r="16" spans="1:10" ht="20.5">
      <c r="A16" s="51" t="s">
        <v>106</v>
      </c>
      <c r="B16" s="52" t="s">
        <v>107</v>
      </c>
      <c r="C16" s="46">
        <v>38</v>
      </c>
      <c r="D16" s="47">
        <v>98</v>
      </c>
      <c r="E16" s="48">
        <f>C16/1000*$B$10/D16%</f>
        <v>1.8612244897959183</v>
      </c>
      <c r="F16" s="47">
        <v>0.55000000000000004</v>
      </c>
      <c r="G16" s="49">
        <f>F16*E16</f>
        <v>1.0236734693877552</v>
      </c>
      <c r="H16" s="48">
        <f>G16/$H$11</f>
        <v>3.3021724818959847E-2</v>
      </c>
      <c r="I16" s="50">
        <f ca="1">IF(G16="","",G16/$G$59)</f>
        <v>3.2862522389136661E-3</v>
      </c>
      <c r="J16" s="146"/>
    </row>
    <row r="17" spans="1:10" ht="21" thickBot="1">
      <c r="A17" s="53"/>
      <c r="B17" s="54"/>
      <c r="C17" s="46"/>
      <c r="D17" s="55"/>
      <c r="E17" s="46"/>
      <c r="F17" s="48"/>
      <c r="G17" s="56"/>
      <c r="H17" s="57"/>
      <c r="I17" s="50" t="str">
        <f>IF(G17="","",G17/$G$59)</f>
        <v/>
      </c>
      <c r="J17" s="146"/>
    </row>
    <row r="18" spans="1:10" ht="21.5" thickTop="1" thickBot="1">
      <c r="A18" s="178" t="s">
        <v>54</v>
      </c>
      <c r="B18" s="179"/>
      <c r="C18" s="179"/>
      <c r="D18" s="179"/>
      <c r="E18" s="179"/>
      <c r="F18" s="180"/>
      <c r="G18" s="58">
        <f>SUM(G15:G16)</f>
        <v>1.0236734693877552</v>
      </c>
      <c r="H18" s="59">
        <f>SUM(H15:H16)</f>
        <v>3.3021724818959847E-2</v>
      </c>
      <c r="I18" s="60">
        <f ca="1">G18/$G$59</f>
        <v>3.2862522389136661E-3</v>
      </c>
      <c r="J18" s="147"/>
    </row>
    <row r="19" spans="1:10" ht="21" thickTop="1">
      <c r="A19" s="32" t="s">
        <v>55</v>
      </c>
      <c r="B19" s="61"/>
      <c r="C19" s="62"/>
      <c r="D19" s="63"/>
      <c r="E19" s="64"/>
      <c r="F19" s="63"/>
      <c r="G19" s="65"/>
      <c r="H19" s="66"/>
      <c r="I19" s="50" t="str">
        <f t="shared" ref="I19:I32" si="0">IF(G19="","",G19/$G$59)</f>
        <v/>
      </c>
      <c r="J19" s="146"/>
    </row>
    <row r="20" spans="1:10" ht="20.5">
      <c r="A20" s="51" t="s">
        <v>59</v>
      </c>
      <c r="B20" s="140">
        <v>4700014</v>
      </c>
      <c r="C20" s="46">
        <v>8.5000000000000006E-2</v>
      </c>
      <c r="D20" s="47">
        <v>98</v>
      </c>
      <c r="E20" s="48">
        <f t="shared" ref="E20:E31" si="1">C20/1000*$B$10/D20%</f>
        <v>4.1632653061224496E-3</v>
      </c>
      <c r="F20" s="47">
        <v>87.55</v>
      </c>
      <c r="G20" s="49">
        <f t="shared" ref="G20:G31" si="2">E20* F20</f>
        <v>0.36449387755102047</v>
      </c>
      <c r="H20" s="48">
        <f t="shared" ref="H20:H31" si="3">G20/$H$11</f>
        <v>1.1757867017774854E-2</v>
      </c>
      <c r="I20" s="50">
        <f t="shared" ca="1" si="0"/>
        <v>1.1701180669347264E-3</v>
      </c>
      <c r="J20" s="146"/>
    </row>
    <row r="21" spans="1:10" ht="20.5">
      <c r="A21" s="51" t="s">
        <v>114</v>
      </c>
      <c r="B21" s="140">
        <v>4100346</v>
      </c>
      <c r="C21" s="46">
        <v>0.374</v>
      </c>
      <c r="D21" s="47">
        <v>98</v>
      </c>
      <c r="E21" s="48">
        <f t="shared" si="1"/>
        <v>1.8318367346938775E-2</v>
      </c>
      <c r="F21" s="47">
        <v>39.86</v>
      </c>
      <c r="G21" s="49">
        <f t="shared" si="2"/>
        <v>0.73017012244897961</v>
      </c>
      <c r="H21" s="48">
        <f t="shared" si="3"/>
        <v>2.3553874917709019E-2</v>
      </c>
      <c r="I21" s="50">
        <f t="shared" ca="1" si="0"/>
        <v>2.3440318338238723E-3</v>
      </c>
      <c r="J21" s="146"/>
    </row>
    <row r="22" spans="1:10" ht="20.5">
      <c r="A22" s="51" t="s">
        <v>60</v>
      </c>
      <c r="B22" s="140">
        <v>4200001</v>
      </c>
      <c r="C22" s="46">
        <v>0.129</v>
      </c>
      <c r="D22" s="47">
        <v>98</v>
      </c>
      <c r="E22" s="48">
        <f t="shared" si="1"/>
        <v>6.3183673469387755E-3</v>
      </c>
      <c r="F22" s="47">
        <v>35.93</v>
      </c>
      <c r="G22" s="49">
        <f t="shared" si="2"/>
        <v>0.22701893877551022</v>
      </c>
      <c r="H22" s="48">
        <f t="shared" si="3"/>
        <v>7.3231915734035553E-3</v>
      </c>
      <c r="I22" s="50">
        <f t="shared" ca="1" si="0"/>
        <v>7.2878854257405151E-4</v>
      </c>
      <c r="J22" s="146"/>
    </row>
    <row r="23" spans="1:10" ht="20.5">
      <c r="A23" s="51" t="s">
        <v>61</v>
      </c>
      <c r="B23" s="140">
        <v>4100340</v>
      </c>
      <c r="C23" s="46">
        <v>0.96</v>
      </c>
      <c r="D23" s="47">
        <v>98</v>
      </c>
      <c r="E23" s="48">
        <f t="shared" si="1"/>
        <v>4.7020408163265304E-2</v>
      </c>
      <c r="F23" s="47">
        <v>175.1</v>
      </c>
      <c r="G23" s="49">
        <f t="shared" si="2"/>
        <v>8.2332734693877541</v>
      </c>
      <c r="H23" s="48">
        <f t="shared" si="3"/>
        <v>0.26558946675444367</v>
      </c>
      <c r="I23" s="50">
        <f t="shared" ca="1" si="0"/>
        <v>2.6430902217819692E-2</v>
      </c>
      <c r="J23" s="146"/>
    </row>
    <row r="24" spans="1:10" ht="20.5">
      <c r="A24" s="51" t="s">
        <v>62</v>
      </c>
      <c r="B24" s="140">
        <v>4400004</v>
      </c>
      <c r="C24" s="46">
        <v>0.85</v>
      </c>
      <c r="D24" s="47">
        <v>98</v>
      </c>
      <c r="E24" s="48">
        <f t="shared" si="1"/>
        <v>4.1632653061224489E-2</v>
      </c>
      <c r="F24" s="47">
        <v>26.57</v>
      </c>
      <c r="G24" s="49">
        <f t="shared" si="2"/>
        <v>1.1061795918367348</v>
      </c>
      <c r="H24" s="48">
        <f t="shared" si="3"/>
        <v>3.5683212639894671E-2</v>
      </c>
      <c r="I24" s="50">
        <f t="shared" ca="1" si="0"/>
        <v>3.5511178798921387E-3</v>
      </c>
      <c r="J24" s="146"/>
    </row>
    <row r="25" spans="1:10" ht="20.5">
      <c r="A25" s="51" t="s">
        <v>63</v>
      </c>
      <c r="B25" s="140">
        <v>4700013</v>
      </c>
      <c r="C25" s="46">
        <v>0.06</v>
      </c>
      <c r="D25" s="47">
        <v>98</v>
      </c>
      <c r="E25" s="48">
        <f t="shared" si="1"/>
        <v>2.9387755102040815E-3</v>
      </c>
      <c r="F25" s="47">
        <v>1195.83</v>
      </c>
      <c r="G25" s="49">
        <f t="shared" si="2"/>
        <v>3.5142759183673467</v>
      </c>
      <c r="H25" s="48">
        <f t="shared" si="3"/>
        <v>0.11336373930217247</v>
      </c>
      <c r="I25" s="50">
        <f t="shared" ca="1" si="0"/>
        <v>1.1281719659885538E-2</v>
      </c>
      <c r="J25" s="146"/>
    </row>
    <row r="26" spans="1:10" ht="20.5">
      <c r="A26" s="51" t="s">
        <v>65</v>
      </c>
      <c r="B26" s="140">
        <v>4100395</v>
      </c>
      <c r="C26" s="46">
        <v>0.26400000000000001</v>
      </c>
      <c r="D26" s="47">
        <v>98</v>
      </c>
      <c r="E26" s="48">
        <f t="shared" si="1"/>
        <v>1.2930612244897961E-2</v>
      </c>
      <c r="F26" s="47">
        <v>480.66</v>
      </c>
      <c r="G26" s="49">
        <f t="shared" si="2"/>
        <v>6.2152280816326542</v>
      </c>
      <c r="H26" s="48">
        <f t="shared" si="3"/>
        <v>0.20049122843976303</v>
      </c>
      <c r="I26" s="50">
        <f t="shared" ca="1" si="0"/>
        <v>1.995246317249991E-2</v>
      </c>
      <c r="J26" s="146"/>
    </row>
    <row r="27" spans="1:10" ht="20.5">
      <c r="A27" s="51" t="s">
        <v>67</v>
      </c>
      <c r="B27" s="140">
        <v>4100434</v>
      </c>
      <c r="C27" s="46">
        <v>0.13200000000000001</v>
      </c>
      <c r="D27" s="47">
        <v>98</v>
      </c>
      <c r="E27" s="48">
        <f t="shared" si="1"/>
        <v>6.4653061224489803E-3</v>
      </c>
      <c r="F27" s="47">
        <v>1461.47</v>
      </c>
      <c r="G27" s="49">
        <f t="shared" si="2"/>
        <v>9.4488509387755109</v>
      </c>
      <c r="H27" s="48">
        <f t="shared" si="3"/>
        <v>0.30480164318630681</v>
      </c>
      <c r="I27" s="50">
        <f t="shared" ca="1" si="0"/>
        <v>3.033321511329572E-2</v>
      </c>
      <c r="J27" s="146"/>
    </row>
    <row r="28" spans="1:10" ht="20.5">
      <c r="A28" s="51" t="s">
        <v>68</v>
      </c>
      <c r="B28" s="140">
        <v>4100464</v>
      </c>
      <c r="C28" s="46">
        <v>8.9999999999999993E-3</v>
      </c>
      <c r="D28" s="47">
        <v>98</v>
      </c>
      <c r="E28" s="48">
        <f t="shared" si="1"/>
        <v>4.4081632653061219E-4</v>
      </c>
      <c r="F28" s="47">
        <v>41.2</v>
      </c>
      <c r="G28" s="49">
        <f t="shared" si="2"/>
        <v>1.8161632653061224E-2</v>
      </c>
      <c r="H28" s="48">
        <f t="shared" si="3"/>
        <v>5.8585911784068468E-4</v>
      </c>
      <c r="I28" s="50">
        <f t="shared" ca="1" si="0"/>
        <v>5.8303460774602264E-5</v>
      </c>
      <c r="J28" s="146"/>
    </row>
    <row r="29" spans="1:10" ht="20.5">
      <c r="A29" s="51" t="s">
        <v>109</v>
      </c>
      <c r="B29" s="140">
        <v>4100343</v>
      </c>
      <c r="C29" s="46">
        <v>1E-3</v>
      </c>
      <c r="D29" s="47">
        <v>98</v>
      </c>
      <c r="E29" s="48">
        <f t="shared" si="1"/>
        <v>4.8979591836734697E-5</v>
      </c>
      <c r="F29" s="47">
        <v>398.75</v>
      </c>
      <c r="G29" s="49">
        <f t="shared" si="2"/>
        <v>1.9530612244897959E-2</v>
      </c>
      <c r="H29" s="48">
        <f t="shared" si="3"/>
        <v>6.3001974983541804E-4</v>
      </c>
      <c r="I29" s="50">
        <f t="shared" ca="1" si="0"/>
        <v>6.2698233505589676E-5</v>
      </c>
      <c r="J29" s="146"/>
    </row>
    <row r="30" spans="1:10" ht="20.5">
      <c r="A30" s="51" t="s">
        <v>115</v>
      </c>
      <c r="B30" s="52" t="s">
        <v>116</v>
      </c>
      <c r="C30" s="46">
        <v>2.2000000000000002</v>
      </c>
      <c r="D30" s="47">
        <v>98</v>
      </c>
      <c r="E30" s="48">
        <f t="shared" si="1"/>
        <v>0.10775510204081633</v>
      </c>
      <c r="F30" s="47">
        <v>4.12</v>
      </c>
      <c r="G30" s="49">
        <f t="shared" si="2"/>
        <v>0.44395102040816325</v>
      </c>
      <c r="H30" s="48">
        <f t="shared" si="3"/>
        <v>1.4321000658327847E-2</v>
      </c>
      <c r="I30" s="50">
        <f t="shared" ca="1" si="0"/>
        <v>1.4251957078236109E-3</v>
      </c>
      <c r="J30" s="146"/>
    </row>
    <row r="31" spans="1:10" ht="20.5">
      <c r="A31" s="51" t="s">
        <v>70</v>
      </c>
      <c r="B31" s="52" t="s">
        <v>71</v>
      </c>
      <c r="C31" s="46">
        <v>44.935000000000002</v>
      </c>
      <c r="D31" s="47">
        <v>98</v>
      </c>
      <c r="E31" s="48">
        <f t="shared" si="1"/>
        <v>2.2008979591836737</v>
      </c>
      <c r="F31" s="47">
        <v>2.58E-2</v>
      </c>
      <c r="G31" s="49">
        <f t="shared" si="2"/>
        <v>5.6783167346938779E-2</v>
      </c>
      <c r="H31" s="48">
        <f t="shared" si="3"/>
        <v>1.8317150757077025E-3</v>
      </c>
      <c r="I31" s="50">
        <f t="shared" ca="1" si="0"/>
        <v>1.8228841169254107E-4</v>
      </c>
      <c r="J31" s="146"/>
    </row>
    <row r="32" spans="1:10" ht="21" thickBot="1">
      <c r="A32" s="53"/>
      <c r="B32" s="54"/>
      <c r="C32" s="46"/>
      <c r="D32" s="55"/>
      <c r="E32" s="46"/>
      <c r="F32" s="48"/>
      <c r="G32" s="56"/>
      <c r="H32" s="57"/>
      <c r="I32" s="50" t="str">
        <f t="shared" si="0"/>
        <v/>
      </c>
      <c r="J32" s="146"/>
    </row>
    <row r="33" spans="1:14" ht="21.5" thickTop="1" thickBot="1">
      <c r="A33" s="178" t="s">
        <v>72</v>
      </c>
      <c r="B33" s="179"/>
      <c r="C33" s="179"/>
      <c r="D33" s="179"/>
      <c r="E33" s="179"/>
      <c r="F33" s="180"/>
      <c r="G33" s="58">
        <f>SUM(G19:G31)</f>
        <v>30.377917371428573</v>
      </c>
      <c r="H33" s="59">
        <f>SUM(H19:H31)</f>
        <v>0.9799328184331797</v>
      </c>
      <c r="I33" s="60">
        <f ca="1">G33/$G$59</f>
        <v>9.7520842300521993E-2</v>
      </c>
      <c r="J33" s="147"/>
    </row>
    <row r="34" spans="1:14" ht="21" thickTop="1">
      <c r="A34" s="67" t="s">
        <v>73</v>
      </c>
      <c r="B34" s="68"/>
      <c r="C34" s="69"/>
      <c r="D34" s="14"/>
      <c r="E34" s="70"/>
      <c r="F34" s="71"/>
      <c r="G34" s="72"/>
      <c r="H34" s="73"/>
      <c r="I34" s="74" t="str">
        <f>IF(G34="","",G34/$G$59)</f>
        <v/>
      </c>
      <c r="J34" s="146"/>
    </row>
    <row r="35" spans="1:14" ht="20.5">
      <c r="A35" s="75" t="s">
        <v>74</v>
      </c>
      <c r="B35" s="76" t="s">
        <v>75</v>
      </c>
      <c r="C35" s="69"/>
      <c r="D35" s="14"/>
      <c r="E35" s="70">
        <v>48</v>
      </c>
      <c r="F35" s="47">
        <v>1.42</v>
      </c>
      <c r="G35" s="77">
        <f>E35 * F35</f>
        <v>68.16</v>
      </c>
      <c r="H35" s="78">
        <f>G35/$H$11</f>
        <v>2.1987096774193549</v>
      </c>
      <c r="I35" s="79">
        <f ca="1">IF(G35="","",G35/$G$59)</f>
        <v>0.21881093854891184</v>
      </c>
      <c r="J35" s="146"/>
      <c r="K35" s="134"/>
    </row>
    <row r="36" spans="1:14" ht="20.5">
      <c r="A36" s="75" t="s">
        <v>76</v>
      </c>
      <c r="B36" s="141" t="s">
        <v>133</v>
      </c>
      <c r="C36" s="69"/>
      <c r="D36" s="14"/>
      <c r="E36" s="70">
        <v>48</v>
      </c>
      <c r="F36" s="47">
        <v>0.31</v>
      </c>
      <c r="G36" s="77">
        <f>E36 * F36</f>
        <v>14.879999999999999</v>
      </c>
      <c r="H36" s="78">
        <f>G36/$H$11</f>
        <v>0.48</v>
      </c>
      <c r="I36" s="79">
        <f ca="1">IF(G36="","",G36/$G$59)</f>
        <v>4.7768585176170893E-2</v>
      </c>
      <c r="J36" s="146"/>
    </row>
    <row r="37" spans="1:14" ht="21" thickBot="1">
      <c r="A37" s="80"/>
      <c r="B37" s="81"/>
      <c r="C37" s="82"/>
      <c r="D37" s="83"/>
      <c r="E37" s="70"/>
      <c r="F37" s="84"/>
      <c r="G37" s="85"/>
      <c r="H37" s="86"/>
      <c r="I37" s="87" t="str">
        <f>IF(G37="","",G37/$G$59)</f>
        <v/>
      </c>
      <c r="J37" s="146"/>
    </row>
    <row r="38" spans="1:14" ht="21.5" thickTop="1" thickBot="1">
      <c r="A38" s="172" t="s">
        <v>77</v>
      </c>
      <c r="B38" s="173"/>
      <c r="C38" s="173"/>
      <c r="D38" s="173"/>
      <c r="E38" s="173"/>
      <c r="F38" s="174"/>
      <c r="G38" s="58">
        <f>SUM(G34:G36)</f>
        <v>83.039999999999992</v>
      </c>
      <c r="H38" s="59">
        <f>SUM(H34:H36)</f>
        <v>2.6787096774193548</v>
      </c>
      <c r="I38" s="60">
        <f ca="1">G38/$G$59</f>
        <v>0.2665795237250827</v>
      </c>
      <c r="J38" s="147"/>
    </row>
    <row r="39" spans="1:14" ht="21" thickTop="1">
      <c r="A39" s="67" t="s">
        <v>78</v>
      </c>
      <c r="B39" s="68"/>
      <c r="C39" s="69"/>
      <c r="D39" s="14"/>
      <c r="E39" s="70"/>
      <c r="F39" s="71"/>
      <c r="G39" s="72"/>
      <c r="H39" s="73"/>
      <c r="I39" s="74" t="str">
        <f>IF(G39="","",G39/$G$59)</f>
        <v/>
      </c>
      <c r="J39" s="146"/>
    </row>
    <row r="40" spans="1:14" ht="20.5">
      <c r="A40" s="75" t="s">
        <v>79</v>
      </c>
      <c r="B40" s="141" t="s">
        <v>132</v>
      </c>
      <c r="C40" s="69"/>
      <c r="D40" s="14"/>
      <c r="E40" s="70">
        <v>1</v>
      </c>
      <c r="F40" s="47">
        <v>9.01</v>
      </c>
      <c r="G40" s="77">
        <f>E40 * F40</f>
        <v>9.01</v>
      </c>
      <c r="H40" s="78">
        <f>G40/$H$11</f>
        <v>0.29064516129032258</v>
      </c>
      <c r="I40" s="79">
        <f ca="1">IF(G40="","",G40/$G$59)</f>
        <v>2.8924391964872297E-2</v>
      </c>
      <c r="J40" s="146"/>
    </row>
    <row r="41" spans="1:14" ht="20.5">
      <c r="A41" s="75" t="s">
        <v>80</v>
      </c>
      <c r="B41" s="76" t="s">
        <v>81</v>
      </c>
      <c r="C41" s="69"/>
      <c r="D41" s="14"/>
      <c r="E41" s="70">
        <v>4</v>
      </c>
      <c r="F41" s="47">
        <v>11.54</v>
      </c>
      <c r="G41" s="77">
        <f>E41 * F41</f>
        <v>46.16</v>
      </c>
      <c r="H41" s="78">
        <f>G41/$H$11</f>
        <v>1.4890322580645161</v>
      </c>
      <c r="I41" s="79">
        <f ca="1">IF(G41="","",G41/$G$59)</f>
        <v>0.14818534218629359</v>
      </c>
      <c r="J41" s="146"/>
      <c r="K41" s="134"/>
    </row>
    <row r="42" spans="1:14" ht="20.5">
      <c r="A42" s="75" t="s">
        <v>82</v>
      </c>
      <c r="B42" s="76" t="s">
        <v>83</v>
      </c>
      <c r="C42" s="69"/>
      <c r="D42" s="14"/>
      <c r="E42" s="70">
        <v>48</v>
      </c>
      <c r="F42" s="47">
        <v>0.27</v>
      </c>
      <c r="G42" s="77">
        <f>E42 * F42</f>
        <v>12.96</v>
      </c>
      <c r="H42" s="78">
        <f>G42/$H$11</f>
        <v>0.41806451612903228</v>
      </c>
      <c r="I42" s="79">
        <f ca="1">IF(G42="","",G42/$G$59)</f>
        <v>4.1604896766342395E-2</v>
      </c>
      <c r="J42" s="146"/>
    </row>
    <row r="43" spans="1:14" ht="21" thickBot="1">
      <c r="A43" s="80"/>
      <c r="B43" s="81"/>
      <c r="C43" s="82"/>
      <c r="D43" s="83"/>
      <c r="E43" s="70"/>
      <c r="F43" s="84"/>
      <c r="G43" s="85"/>
      <c r="H43" s="86"/>
      <c r="I43" s="87" t="str">
        <f>IF(G43="","",G43/$G$59)</f>
        <v/>
      </c>
      <c r="J43" s="146"/>
    </row>
    <row r="44" spans="1:14" ht="21.5" thickTop="1" thickBot="1">
      <c r="A44" s="172" t="s">
        <v>84</v>
      </c>
      <c r="B44" s="173"/>
      <c r="C44" s="173"/>
      <c r="D44" s="173"/>
      <c r="E44" s="173"/>
      <c r="F44" s="174"/>
      <c r="G44" s="58">
        <f>SUM(G39:G42)</f>
        <v>68.13</v>
      </c>
      <c r="H44" s="59">
        <f>SUM(H39:H42)</f>
        <v>2.197741935483871</v>
      </c>
      <c r="I44" s="60">
        <f ca="1">G44/$G$59</f>
        <v>0.21871463091750826</v>
      </c>
      <c r="J44" s="147"/>
    </row>
    <row r="45" spans="1:14" ht="21" thickTop="1">
      <c r="A45" s="88" t="s">
        <v>85</v>
      </c>
      <c r="B45" s="89"/>
      <c r="C45" s="90"/>
      <c r="D45" s="9"/>
      <c r="E45" s="158"/>
      <c r="F45" s="159"/>
      <c r="G45" s="91"/>
      <c r="H45" s="92"/>
      <c r="I45" s="74" t="str">
        <f>IF(G45="","",G45/$G$59)</f>
        <v/>
      </c>
      <c r="J45" s="152"/>
      <c r="K45" s="134"/>
    </row>
    <row r="46" spans="1:14" ht="20.5">
      <c r="A46" s="75" t="s">
        <v>86</v>
      </c>
      <c r="B46" s="76"/>
      <c r="C46" s="69"/>
      <c r="D46" s="14"/>
      <c r="E46" s="160"/>
      <c r="F46" s="161"/>
      <c r="G46" s="157">
        <f>111.5</f>
        <v>111.5</v>
      </c>
      <c r="H46" s="78">
        <f>G46/$H$11</f>
        <v>3.596774193548387</v>
      </c>
      <c r="I46" s="79">
        <f ca="1">IF(G46="","",G46/$G$59)</f>
        <v>0.35794336338326982</v>
      </c>
      <c r="J46" s="153"/>
      <c r="L46" s="135"/>
      <c r="M46" s="135"/>
    </row>
    <row r="47" spans="1:14" ht="21" thickBot="1">
      <c r="A47" s="13"/>
      <c r="B47" s="14"/>
      <c r="C47" s="69"/>
      <c r="D47" s="14"/>
      <c r="E47" s="152"/>
      <c r="F47" s="162"/>
      <c r="G47" s="94"/>
      <c r="H47" s="86"/>
      <c r="I47" s="87" t="str">
        <f>IF(G47="","",G47/$G$59)</f>
        <v/>
      </c>
      <c r="J47" s="154"/>
      <c r="K47" s="135"/>
      <c r="L47" s="135"/>
      <c r="M47" s="135"/>
      <c r="N47" s="135"/>
    </row>
    <row r="48" spans="1:14" ht="21.5" thickTop="1" thickBot="1">
      <c r="A48" s="172" t="s">
        <v>87</v>
      </c>
      <c r="B48" s="173"/>
      <c r="C48" s="173"/>
      <c r="D48" s="173"/>
      <c r="E48" s="173"/>
      <c r="F48" s="174"/>
      <c r="G48" s="58">
        <f>SUM(G45:G46)</f>
        <v>111.5</v>
      </c>
      <c r="H48" s="59">
        <f>SUM(H45:H46)</f>
        <v>3.596774193548387</v>
      </c>
      <c r="I48" s="60">
        <f ca="1">G48/$G$59</f>
        <v>0.35794336338326982</v>
      </c>
      <c r="J48" s="16"/>
      <c r="K48" s="135"/>
      <c r="L48" s="135"/>
      <c r="M48" s="135"/>
      <c r="N48" s="135"/>
    </row>
    <row r="49" spans="1:14" ht="21.5" thickTop="1" thickBot="1">
      <c r="A49" s="88" t="s">
        <v>88</v>
      </c>
      <c r="B49" s="89"/>
      <c r="C49" s="90"/>
      <c r="D49" s="9"/>
      <c r="E49" s="9"/>
      <c r="F49" s="12"/>
      <c r="G49" s="91"/>
      <c r="H49" s="92"/>
      <c r="I49" s="50" t="str">
        <f>IF(G49="","",G49/$G$59)</f>
        <v/>
      </c>
      <c r="J49" s="146"/>
      <c r="K49" s="135"/>
      <c r="L49" s="135"/>
      <c r="M49" s="135"/>
      <c r="N49" s="135"/>
    </row>
    <row r="50" spans="1:14" ht="21.5" thickTop="1" thickBot="1">
      <c r="A50" s="75"/>
      <c r="B50" s="76"/>
      <c r="C50" s="69"/>
      <c r="D50" s="14"/>
      <c r="E50" s="70"/>
      <c r="F50" s="71"/>
      <c r="G50" s="72"/>
      <c r="H50" s="73"/>
      <c r="I50" s="74"/>
      <c r="J50" s="146"/>
      <c r="K50" s="136"/>
      <c r="L50" s="137"/>
      <c r="N50" s="135"/>
    </row>
    <row r="51" spans="1:14" ht="21" thickTop="1">
      <c r="A51" s="75" t="s">
        <v>89</v>
      </c>
      <c r="B51" s="76"/>
      <c r="C51" s="69">
        <v>2</v>
      </c>
      <c r="D51" s="14"/>
      <c r="E51" s="70"/>
      <c r="F51" s="71">
        <v>1</v>
      </c>
      <c r="G51" s="72">
        <f>F51 * C51</f>
        <v>2</v>
      </c>
      <c r="H51" s="73">
        <f>G51/$H$11</f>
        <v>6.4516129032258063E-2</v>
      </c>
      <c r="I51" s="74">
        <f ca="1">IF(G51="","",G51/$G$59)</f>
        <v>6.4205087602380237E-3</v>
      </c>
      <c r="J51" s="146"/>
      <c r="K51" s="136"/>
      <c r="N51" s="135"/>
    </row>
    <row r="52" spans="1:14" ht="21" thickBot="1">
      <c r="A52" s="13"/>
      <c r="B52" s="14"/>
      <c r="C52" s="69"/>
      <c r="D52" s="14"/>
      <c r="E52" s="14"/>
      <c r="F52" s="95"/>
      <c r="G52" s="96"/>
      <c r="H52" s="57"/>
      <c r="I52" s="50" t="str">
        <f>IF(G52="","",G52/$G$59)</f>
        <v/>
      </c>
      <c r="J52" s="146"/>
    </row>
    <row r="53" spans="1:14" ht="21.5" thickTop="1" thickBot="1">
      <c r="A53" s="172" t="s">
        <v>90</v>
      </c>
      <c r="B53" s="173"/>
      <c r="C53" s="173"/>
      <c r="D53" s="173"/>
      <c r="E53" s="173"/>
      <c r="F53" s="174"/>
      <c r="G53" s="58">
        <f>SUM(G49:G51)</f>
        <v>2</v>
      </c>
      <c r="H53" s="59">
        <f>SUM(H49:H51)</f>
        <v>6.4516129032258063E-2</v>
      </c>
      <c r="I53" s="60">
        <f t="shared" ref="I53:I59" ca="1" si="4">G53/$G$59</f>
        <v>6.4205087602380237E-3</v>
      </c>
      <c r="J53" s="147"/>
    </row>
    <row r="54" spans="1:14" ht="21" thickTop="1">
      <c r="A54" s="188" t="s">
        <v>91</v>
      </c>
      <c r="B54" s="189"/>
      <c r="C54" s="189"/>
      <c r="D54" s="189"/>
      <c r="E54" s="189"/>
      <c r="F54" s="190"/>
      <c r="G54" s="97">
        <f>SUM(G18,G33,G38,G44,G48,G53)</f>
        <v>296.07159084081633</v>
      </c>
      <c r="H54" s="98">
        <f>SUM(H18,H33,H38,H44,H48,H53)</f>
        <v>9.5506964787360094</v>
      </c>
      <c r="I54" s="99">
        <f t="shared" ca="1" si="4"/>
        <v>0.95046512132553451</v>
      </c>
      <c r="J54" s="148"/>
    </row>
    <row r="55" spans="1:14" ht="21.75" customHeight="1">
      <c r="A55" s="100" t="s">
        <v>92</v>
      </c>
      <c r="B55" s="101">
        <v>0.02</v>
      </c>
      <c r="C55" s="102" t="s">
        <v>93</v>
      </c>
      <c r="D55" s="103"/>
      <c r="E55" s="103"/>
      <c r="F55" s="104"/>
      <c r="G55" s="56">
        <f>SUM(G18,G33)*B55</f>
        <v>0.62803181681632658</v>
      </c>
      <c r="H55" s="57">
        <f>G55/$H$11</f>
        <v>2.0259090865042791E-2</v>
      </c>
      <c r="I55" s="50">
        <f t="shared" ca="1" si="4"/>
        <v>2.0161418907887131E-3</v>
      </c>
      <c r="J55" s="146"/>
    </row>
    <row r="56" spans="1:14" ht="21.75" customHeight="1">
      <c r="A56" s="100" t="s">
        <v>92</v>
      </c>
      <c r="B56" s="101">
        <v>0.02</v>
      </c>
      <c r="C56" s="102" t="s">
        <v>94</v>
      </c>
      <c r="D56" s="103"/>
      <c r="E56" s="103"/>
      <c r="F56" s="104"/>
      <c r="G56" s="56">
        <f>SUM(G38)*B56</f>
        <v>1.6607999999999998</v>
      </c>
      <c r="H56" s="57">
        <f t="shared" ref="H56:H57" si="5">G56/$H$11</f>
        <v>5.3574193548387092E-2</v>
      </c>
      <c r="I56" s="50">
        <f t="shared" ca="1" si="4"/>
        <v>5.3315904745016547E-3</v>
      </c>
      <c r="J56" s="146"/>
    </row>
    <row r="57" spans="1:14" ht="21.75" customHeight="1">
      <c r="A57" s="100" t="s">
        <v>92</v>
      </c>
      <c r="B57" s="101">
        <v>0.01</v>
      </c>
      <c r="C57" s="102" t="s">
        <v>95</v>
      </c>
      <c r="D57" s="103"/>
      <c r="E57" s="103"/>
      <c r="F57" s="104"/>
      <c r="G57" s="56">
        <f>SUM(G44)*B57</f>
        <v>0.68130000000000002</v>
      </c>
      <c r="H57" s="57">
        <f t="shared" si="5"/>
        <v>2.1977419354838709E-2</v>
      </c>
      <c r="I57" s="50">
        <f t="shared" ca="1" si="4"/>
        <v>2.1871463091750827E-3</v>
      </c>
      <c r="J57" s="146"/>
    </row>
    <row r="58" spans="1:14" ht="21.75" customHeight="1">
      <c r="A58" s="105" t="s">
        <v>96</v>
      </c>
      <c r="B58" s="106">
        <f>4%</f>
        <v>0.04</v>
      </c>
      <c r="C58" s="107"/>
      <c r="D58" s="108"/>
      <c r="E58" s="108"/>
      <c r="F58" s="109"/>
      <c r="G58" s="56">
        <f ca="1">G59*B58</f>
        <v>12.46007177740136</v>
      </c>
      <c r="H58" s="57">
        <f ca="1">G58/$H$11</f>
        <v>0.40193779927101164</v>
      </c>
      <c r="I58" s="50">
        <f t="shared" ca="1" si="4"/>
        <v>0.04</v>
      </c>
      <c r="J58" s="146"/>
    </row>
    <row r="59" spans="1:14" ht="21.75" customHeight="1">
      <c r="A59" s="110" t="s">
        <v>97</v>
      </c>
      <c r="B59" s="111"/>
      <c r="C59" s="112"/>
      <c r="D59" s="111"/>
      <c r="E59" s="111"/>
      <c r="F59" s="113"/>
      <c r="G59" s="114">
        <f ca="1">SUM(G54:G58)</f>
        <v>311.50179443503401</v>
      </c>
      <c r="H59" s="115">
        <f ca="1">SUM(H54:H58)</f>
        <v>10.04844498177529</v>
      </c>
      <c r="I59" s="116">
        <f t="shared" ca="1" si="4"/>
        <v>1</v>
      </c>
      <c r="J59" s="148"/>
    </row>
    <row r="60" spans="1:14" ht="21.75" customHeight="1">
      <c r="A60" s="100" t="s">
        <v>98</v>
      </c>
      <c r="B60" s="117" t="s">
        <v>99</v>
      </c>
      <c r="C60" s="102"/>
      <c r="D60" s="103"/>
      <c r="E60" s="103"/>
      <c r="F60" s="118"/>
      <c r="G60" s="119"/>
      <c r="H60" s="119"/>
      <c r="I60" s="120"/>
      <c r="J60" s="149"/>
    </row>
    <row r="61" spans="1:14" ht="21.75" customHeight="1">
      <c r="A61" s="100"/>
      <c r="B61" s="121"/>
      <c r="C61" s="102"/>
      <c r="D61" s="103"/>
      <c r="E61" s="103"/>
      <c r="F61" s="118"/>
      <c r="G61" s="122"/>
      <c r="H61" s="122"/>
      <c r="I61" s="123"/>
      <c r="J61" s="150"/>
    </row>
    <row r="62" spans="1:14" ht="21.75" customHeight="1">
      <c r="A62" s="100"/>
      <c r="B62" s="103"/>
      <c r="C62" s="102"/>
      <c r="D62" s="103"/>
      <c r="E62" s="103"/>
      <c r="F62" s="118"/>
      <c r="G62" s="124"/>
      <c r="H62" s="124"/>
      <c r="I62" s="123"/>
      <c r="J62" s="150"/>
    </row>
    <row r="63" spans="1:14" ht="29">
      <c r="A63" s="100"/>
      <c r="B63" s="103"/>
      <c r="C63" s="102"/>
      <c r="D63" s="103"/>
      <c r="E63" s="103"/>
      <c r="F63" s="118"/>
      <c r="G63" s="124"/>
      <c r="H63" s="124"/>
      <c r="I63" s="123"/>
      <c r="J63" s="150"/>
    </row>
    <row r="64" spans="1:14" ht="29">
      <c r="A64" s="100"/>
      <c r="B64" s="103"/>
      <c r="C64" s="102"/>
      <c r="D64" s="103"/>
      <c r="E64" s="103"/>
      <c r="F64" s="125"/>
      <c r="G64" s="124"/>
      <c r="H64" s="124"/>
      <c r="I64" s="123"/>
      <c r="J64" s="150"/>
    </row>
    <row r="65" spans="1:10" ht="29">
      <c r="A65" s="8"/>
      <c r="B65" s="9"/>
      <c r="C65" s="90"/>
      <c r="D65" s="9"/>
      <c r="E65" s="9"/>
      <c r="F65" s="126"/>
      <c r="G65" s="127"/>
      <c r="H65" s="127"/>
      <c r="I65" s="128"/>
      <c r="J65" s="150"/>
    </row>
    <row r="66" spans="1:10" ht="21" thickBot="1">
      <c r="A66" s="27"/>
      <c r="B66" s="29"/>
      <c r="C66" s="129"/>
      <c r="D66" s="29"/>
      <c r="E66" s="29"/>
      <c r="F66" s="130"/>
      <c r="G66" s="16"/>
      <c r="H66" s="16"/>
      <c r="I66" s="16"/>
      <c r="J66" s="16"/>
    </row>
    <row r="67" spans="1:10" ht="23.5" thickBot="1">
      <c r="A67" s="169" t="s">
        <v>100</v>
      </c>
      <c r="B67" s="170"/>
      <c r="C67" s="170"/>
      <c r="D67" s="170"/>
      <c r="E67" s="170"/>
      <c r="F67" s="171"/>
      <c r="G67" s="175" t="s">
        <v>101</v>
      </c>
      <c r="H67" s="176"/>
      <c r="I67" s="177"/>
      <c r="J67" s="151"/>
    </row>
    <row r="68" spans="1:10" ht="20.5">
      <c r="G68" s="16"/>
      <c r="H68" s="16"/>
      <c r="I68" s="16"/>
      <c r="J68" s="16"/>
    </row>
    <row r="69" spans="1:10" ht="20.5">
      <c r="A69" s="14"/>
      <c r="B69" s="14"/>
      <c r="C69" s="69"/>
      <c r="D69" s="14"/>
      <c r="E69" s="14"/>
      <c r="F69" s="131"/>
      <c r="G69" s="16"/>
      <c r="H69" s="16"/>
      <c r="I69" s="16"/>
      <c r="J69" s="16"/>
    </row>
    <row r="70" spans="1:10" ht="20.5">
      <c r="A70" s="14"/>
      <c r="B70" s="14"/>
      <c r="C70" s="69"/>
      <c r="D70" s="14"/>
      <c r="E70" s="14"/>
      <c r="F70" s="131"/>
      <c r="G70" s="16"/>
      <c r="H70" s="16"/>
      <c r="I70" s="16"/>
      <c r="J70" s="16"/>
    </row>
    <row r="71" spans="1:10" ht="20.5">
      <c r="A71" s="14"/>
      <c r="B71" s="14"/>
      <c r="C71" s="69"/>
      <c r="D71" s="14"/>
      <c r="E71" s="14"/>
      <c r="F71" s="131"/>
      <c r="G71" s="16"/>
      <c r="H71" s="16"/>
      <c r="I71" s="16"/>
      <c r="J71" s="16"/>
    </row>
    <row r="72" spans="1:10" ht="20.5">
      <c r="A72" s="14"/>
      <c r="B72" s="14"/>
      <c r="C72" s="69"/>
      <c r="D72" s="14"/>
      <c r="E72" s="14"/>
      <c r="F72" s="131"/>
      <c r="G72" s="16"/>
      <c r="H72" s="16"/>
      <c r="I72" s="16"/>
      <c r="J72" s="16"/>
    </row>
    <row r="73" spans="1:10">
      <c r="A73" s="18"/>
      <c r="B73" s="18"/>
      <c r="C73" s="132"/>
      <c r="D73" s="18"/>
      <c r="E73" s="18"/>
      <c r="F73" s="18"/>
      <c r="G73" s="18"/>
      <c r="H73" s="133"/>
      <c r="I73" s="133"/>
      <c r="J73" s="133"/>
    </row>
    <row r="74" spans="1:10">
      <c r="A74" s="18"/>
      <c r="B74" s="18"/>
      <c r="C74" s="132"/>
      <c r="D74" s="18"/>
      <c r="E74" s="18"/>
      <c r="F74" s="18"/>
      <c r="G74" s="18"/>
      <c r="H74" s="133"/>
      <c r="I74" s="133"/>
      <c r="J74" s="133"/>
    </row>
    <row r="75" spans="1:10">
      <c r="A75" s="18"/>
      <c r="B75" s="18"/>
      <c r="C75" s="132"/>
      <c r="D75" s="18"/>
      <c r="E75" s="18"/>
      <c r="F75" s="18"/>
      <c r="G75" s="18"/>
      <c r="H75" s="133"/>
      <c r="I75" s="133"/>
      <c r="J75" s="133"/>
    </row>
    <row r="76" spans="1:10">
      <c r="A76" s="18"/>
      <c r="B76" s="18"/>
      <c r="C76" s="132"/>
      <c r="D76" s="18"/>
      <c r="E76" s="18"/>
      <c r="F76" s="18"/>
      <c r="G76" s="18"/>
      <c r="H76" s="133"/>
      <c r="I76" s="133"/>
      <c r="J76" s="133"/>
    </row>
    <row r="77" spans="1:10">
      <c r="A77" s="18"/>
      <c r="B77" s="18"/>
      <c r="C77" s="132"/>
      <c r="D77" s="18"/>
      <c r="E77" s="18"/>
      <c r="F77" s="18"/>
      <c r="G77" s="18"/>
      <c r="H77" s="133"/>
      <c r="I77" s="133"/>
      <c r="J77" s="133"/>
    </row>
    <row r="78" spans="1:10">
      <c r="A78" s="18"/>
      <c r="B78" s="18"/>
      <c r="C78" s="132"/>
      <c r="D78" s="18"/>
      <c r="E78" s="18"/>
      <c r="F78" s="18"/>
      <c r="G78" s="18"/>
      <c r="H78" s="133"/>
      <c r="I78" s="133"/>
      <c r="J78" s="133"/>
    </row>
    <row r="79" spans="1:10">
      <c r="A79" s="18"/>
      <c r="B79" s="18"/>
      <c r="C79" s="132"/>
      <c r="D79" s="18"/>
      <c r="E79" s="18"/>
      <c r="F79" s="18"/>
      <c r="G79" s="18"/>
      <c r="H79" s="133"/>
      <c r="I79" s="133"/>
      <c r="J79" s="133"/>
    </row>
    <row r="80" spans="1:10">
      <c r="A80" s="18"/>
      <c r="B80" s="18"/>
      <c r="C80" s="132"/>
      <c r="D80" s="18"/>
      <c r="E80" s="18"/>
      <c r="F80" s="18"/>
      <c r="G80" s="18"/>
      <c r="H80" s="133"/>
      <c r="I80" s="133"/>
      <c r="J80" s="133"/>
    </row>
    <row r="81" spans="1:10">
      <c r="A81" s="18"/>
      <c r="B81" s="18"/>
      <c r="C81" s="132"/>
      <c r="D81" s="18"/>
      <c r="E81" s="18"/>
      <c r="F81" s="18"/>
      <c r="G81" s="18"/>
      <c r="H81" s="133"/>
      <c r="I81" s="133"/>
      <c r="J81" s="133"/>
    </row>
    <row r="82" spans="1:10">
      <c r="A82" s="18"/>
      <c r="B82" s="18"/>
      <c r="C82" s="132"/>
      <c r="D82" s="18"/>
      <c r="E82" s="18"/>
      <c r="F82" s="18"/>
      <c r="G82" s="18"/>
      <c r="H82" s="133"/>
      <c r="I82" s="133"/>
      <c r="J82" s="133"/>
    </row>
    <row r="83" spans="1:10">
      <c r="A83" s="18"/>
      <c r="B83" s="18"/>
      <c r="C83" s="132"/>
      <c r="D83" s="18"/>
      <c r="E83" s="18"/>
      <c r="F83" s="18"/>
      <c r="G83" s="18"/>
      <c r="H83" s="133"/>
      <c r="I83" s="133"/>
      <c r="J83" s="133"/>
    </row>
    <row r="84" spans="1:10">
      <c r="A84" s="18"/>
      <c r="B84" s="18"/>
      <c r="C84" s="132"/>
      <c r="D84" s="18"/>
      <c r="E84" s="18"/>
      <c r="F84" s="18"/>
      <c r="G84" s="18"/>
      <c r="H84" s="133"/>
      <c r="I84" s="133"/>
      <c r="J84" s="133"/>
    </row>
    <row r="85" spans="1:10">
      <c r="A85" s="18"/>
      <c r="B85" s="18"/>
      <c r="C85" s="132"/>
      <c r="D85" s="18"/>
      <c r="E85" s="18"/>
      <c r="F85" s="18"/>
      <c r="G85" s="18"/>
      <c r="H85" s="133"/>
      <c r="I85" s="133"/>
      <c r="J85" s="133"/>
    </row>
    <row r="86" spans="1:10">
      <c r="A86" s="18"/>
      <c r="B86" s="18"/>
      <c r="C86" s="132"/>
      <c r="D86" s="18"/>
      <c r="E86" s="18"/>
      <c r="F86" s="18"/>
      <c r="G86" s="18"/>
      <c r="H86" s="133"/>
      <c r="I86" s="133"/>
      <c r="J86" s="133"/>
    </row>
  </sheetData>
  <mergeCells count="14">
    <mergeCell ref="A1:G1"/>
    <mergeCell ref="A3:I3"/>
    <mergeCell ref="A12:B12"/>
    <mergeCell ref="G12:I12"/>
    <mergeCell ref="A54:F54"/>
    <mergeCell ref="H1:I1"/>
    <mergeCell ref="A67:F67"/>
    <mergeCell ref="A44:F44"/>
    <mergeCell ref="G67:I67"/>
    <mergeCell ref="A18:F18"/>
    <mergeCell ref="A53:F53"/>
    <mergeCell ref="A33:F33"/>
    <mergeCell ref="A38:F38"/>
    <mergeCell ref="A48:F48"/>
  </mergeCells>
  <pageMargins left="1.495833" right="0.70833330000000005" top="0.3541667" bottom="0.3541667" header="0.3152778" footer="0.3152778"/>
  <pageSetup paperSize="9" scale="35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FF99FF"/>
    <pageSetUpPr fitToPage="1"/>
  </sheetPr>
  <dimension ref="A1:N89"/>
  <sheetViews>
    <sheetView showGridLines="0" topLeftCell="A40" zoomScaleNormal="100" workbookViewId="0">
      <selection activeCell="K49" sqref="K49"/>
    </sheetView>
  </sheetViews>
  <sheetFormatPr defaultColWidth="9" defaultRowHeight="20"/>
  <cols>
    <col min="1" max="1" width="27.75" customWidth="1"/>
    <col min="2" max="2" width="15.4140625" customWidth="1"/>
    <col min="3" max="3" width="11" style="1" customWidth="1"/>
    <col min="4" max="4" width="10.4140625" customWidth="1"/>
    <col min="5" max="5" width="12.58203125" customWidth="1"/>
    <col min="6" max="6" width="10.4140625" customWidth="1"/>
    <col min="7" max="7" width="14.1640625" customWidth="1"/>
    <col min="8" max="8" width="14.1640625" style="2" customWidth="1"/>
    <col min="9" max="9" width="7.25" style="2" customWidth="1"/>
    <col min="10" max="10" width="16.5" style="2" customWidth="1"/>
    <col min="11" max="16384" width="9" style="3"/>
  </cols>
  <sheetData>
    <row r="1" spans="1:10" ht="32">
      <c r="A1" s="181" t="s">
        <v>0</v>
      </c>
      <c r="B1" s="181"/>
      <c r="C1" s="181"/>
      <c r="D1" s="181"/>
      <c r="E1" s="181"/>
      <c r="F1" s="181"/>
      <c r="G1" s="181"/>
      <c r="H1" s="191" t="s">
        <v>1</v>
      </c>
      <c r="I1" s="191"/>
      <c r="J1" s="139"/>
    </row>
    <row r="2" spans="1:10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  <c r="J2" s="7"/>
    </row>
    <row r="3" spans="1:10" ht="26">
      <c r="A3" s="182" t="s">
        <v>4</v>
      </c>
      <c r="B3" s="182"/>
      <c r="C3" s="182"/>
      <c r="D3" s="182"/>
      <c r="E3" s="182"/>
      <c r="F3" s="182"/>
      <c r="G3" s="182"/>
      <c r="H3" s="182"/>
      <c r="I3" s="182"/>
      <c r="J3" s="142"/>
    </row>
    <row r="4" spans="1:10" ht="20.5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  <c r="J4" s="14"/>
    </row>
    <row r="5" spans="1:10" ht="20.5">
      <c r="A5" s="13" t="s">
        <v>9</v>
      </c>
      <c r="B5" s="14" t="s">
        <v>117</v>
      </c>
      <c r="C5" s="14"/>
      <c r="D5" s="14"/>
      <c r="E5" s="15"/>
      <c r="F5" s="13" t="s">
        <v>11</v>
      </c>
      <c r="G5" s="14" t="s">
        <v>12</v>
      </c>
      <c r="H5" s="16"/>
      <c r="I5" s="17"/>
      <c r="J5" s="16"/>
    </row>
    <row r="6" spans="1:10" ht="20.5">
      <c r="A6" s="13" t="s">
        <v>13</v>
      </c>
      <c r="B6" s="14" t="s">
        <v>118</v>
      </c>
      <c r="C6" s="18"/>
      <c r="D6" s="14"/>
      <c r="E6" s="19"/>
      <c r="F6" s="13" t="s">
        <v>15</v>
      </c>
      <c r="G6" s="14" t="s">
        <v>16</v>
      </c>
      <c r="H6" s="16"/>
      <c r="I6" s="17"/>
      <c r="J6" s="16"/>
    </row>
    <row r="7" spans="1:10" ht="20.5">
      <c r="A7" s="13" t="s">
        <v>17</v>
      </c>
      <c r="B7" s="20" t="s">
        <v>18</v>
      </c>
      <c r="C7" s="21"/>
      <c r="D7" s="14"/>
      <c r="E7" s="19"/>
      <c r="F7" s="13" t="s">
        <v>19</v>
      </c>
      <c r="G7" s="14" t="s">
        <v>20</v>
      </c>
      <c r="H7" s="16"/>
      <c r="I7" s="17"/>
      <c r="J7" s="16"/>
    </row>
    <row r="8" spans="1:10" ht="20.5">
      <c r="A8" s="13" t="s">
        <v>21</v>
      </c>
      <c r="B8" s="22" t="s">
        <v>22</v>
      </c>
      <c r="C8" s="21"/>
      <c r="D8" s="20"/>
      <c r="E8" s="20"/>
      <c r="F8" s="13" t="s">
        <v>23</v>
      </c>
      <c r="G8" s="23" t="s">
        <v>24</v>
      </c>
      <c r="H8" s="16"/>
      <c r="I8" s="17"/>
      <c r="J8" s="16"/>
    </row>
    <row r="9" spans="1:10" ht="20.5">
      <c r="A9" s="13" t="s">
        <v>25</v>
      </c>
      <c r="B9" s="24" t="s">
        <v>16</v>
      </c>
      <c r="C9" s="14"/>
      <c r="D9" s="20"/>
      <c r="E9" s="25"/>
      <c r="F9" s="14" t="s">
        <v>26</v>
      </c>
      <c r="G9" s="14" t="s">
        <v>119</v>
      </c>
      <c r="H9" s="16"/>
      <c r="I9" s="17"/>
      <c r="J9" s="16"/>
    </row>
    <row r="10" spans="1:10" ht="20.5">
      <c r="A10" s="13" t="s">
        <v>28</v>
      </c>
      <c r="B10" s="26">
        <v>48</v>
      </c>
      <c r="C10" s="14"/>
      <c r="D10" s="14"/>
      <c r="E10" s="19"/>
      <c r="F10" s="13" t="s">
        <v>29</v>
      </c>
      <c r="G10" s="14" t="s">
        <v>120</v>
      </c>
      <c r="H10" s="16"/>
      <c r="I10" s="17"/>
      <c r="J10" s="16"/>
    </row>
    <row r="11" spans="1:10" ht="20.5">
      <c r="A11" s="27" t="s">
        <v>31</v>
      </c>
      <c r="B11" s="28"/>
      <c r="C11" s="29" t="s">
        <v>32</v>
      </c>
      <c r="D11" s="30"/>
      <c r="E11" s="31" t="s">
        <v>33</v>
      </c>
      <c r="F11" s="32" t="s">
        <v>34</v>
      </c>
      <c r="G11" s="33"/>
      <c r="H11" s="34">
        <v>31</v>
      </c>
      <c r="I11" s="35" t="s">
        <v>35</v>
      </c>
      <c r="J11" s="143"/>
    </row>
    <row r="12" spans="1:10" ht="20.5">
      <c r="A12" s="183" t="s">
        <v>36</v>
      </c>
      <c r="B12" s="184"/>
      <c r="C12" s="36" t="s">
        <v>37</v>
      </c>
      <c r="D12" s="37" t="s">
        <v>38</v>
      </c>
      <c r="E12" s="38" t="s">
        <v>39</v>
      </c>
      <c r="F12" s="37" t="s">
        <v>40</v>
      </c>
      <c r="G12" s="185" t="s">
        <v>41</v>
      </c>
      <c r="H12" s="186"/>
      <c r="I12" s="187"/>
      <c r="J12" s="144"/>
    </row>
    <row r="13" spans="1:10" ht="20.5">
      <c r="A13" s="40"/>
      <c r="B13" s="41"/>
      <c r="C13" s="36" t="s">
        <v>42</v>
      </c>
      <c r="D13" s="37" t="s">
        <v>43</v>
      </c>
      <c r="E13" s="38"/>
      <c r="F13" s="37" t="s">
        <v>44</v>
      </c>
      <c r="G13" s="42" t="s">
        <v>45</v>
      </c>
      <c r="H13" s="39" t="s">
        <v>46</v>
      </c>
      <c r="I13" s="43" t="s">
        <v>47</v>
      </c>
      <c r="J13" s="145"/>
    </row>
    <row r="14" spans="1:10" ht="20.5">
      <c r="A14" s="44" t="s">
        <v>48</v>
      </c>
      <c r="B14" s="45"/>
      <c r="C14" s="46"/>
      <c r="D14" s="47"/>
      <c r="E14" s="48"/>
      <c r="F14" s="47"/>
      <c r="G14" s="49"/>
      <c r="H14" s="48"/>
      <c r="I14" s="50" t="str">
        <f t="shared" ref="I14:I19" si="0">IF(G14="","",G14/$G$62)</f>
        <v/>
      </c>
      <c r="J14" s="146"/>
    </row>
    <row r="15" spans="1:10" ht="20.5">
      <c r="A15" s="51" t="s">
        <v>49</v>
      </c>
      <c r="B15" s="52"/>
      <c r="C15" s="46"/>
      <c r="D15" s="47"/>
      <c r="E15" s="48"/>
      <c r="F15" s="47"/>
      <c r="G15" s="49"/>
      <c r="H15" s="48"/>
      <c r="I15" s="50" t="str">
        <f t="shared" si="0"/>
        <v/>
      </c>
      <c r="J15" s="146"/>
    </row>
    <row r="16" spans="1:10" ht="20.5">
      <c r="A16" s="51" t="s">
        <v>121</v>
      </c>
      <c r="B16" s="52" t="s">
        <v>122</v>
      </c>
      <c r="C16" s="46">
        <v>5.1210000000000004</v>
      </c>
      <c r="D16" s="47">
        <v>90</v>
      </c>
      <c r="E16" s="48">
        <f>C16/1000*$B$10/D16%</f>
        <v>0.27312000000000003</v>
      </c>
      <c r="F16" s="47">
        <v>15.450000000000001</v>
      </c>
      <c r="G16" s="49">
        <f>F16*E16</f>
        <v>4.219704000000001</v>
      </c>
      <c r="H16" s="48">
        <f>G16/$H$11</f>
        <v>0.13611948387096778</v>
      </c>
      <c r="I16" s="50">
        <f t="shared" ca="1" si="0"/>
        <v>1.2268520922946568E-2</v>
      </c>
    </row>
    <row r="17" spans="1:10" ht="20.5">
      <c r="A17" s="51" t="s">
        <v>106</v>
      </c>
      <c r="B17" s="52" t="s">
        <v>107</v>
      </c>
      <c r="C17" s="46">
        <v>29.92</v>
      </c>
      <c r="D17" s="47">
        <v>98</v>
      </c>
      <c r="E17" s="48">
        <f>C17/1000*$B$10/D17%</f>
        <v>1.4654693877551022</v>
      </c>
      <c r="F17" s="47">
        <v>0.55000000000000004</v>
      </c>
      <c r="G17" s="49">
        <f>F17*E17</f>
        <v>0.80600816326530622</v>
      </c>
      <c r="H17" s="48">
        <f>G17/$H$11</f>
        <v>2.6000263331138911E-2</v>
      </c>
      <c r="I17" s="50">
        <f t="shared" ca="1" si="0"/>
        <v>2.34341745655291E-3</v>
      </c>
    </row>
    <row r="18" spans="1:10" ht="20.5">
      <c r="A18" s="51" t="s">
        <v>123</v>
      </c>
      <c r="B18" s="52" t="s">
        <v>124</v>
      </c>
      <c r="C18" s="46">
        <v>4.4000000000000004</v>
      </c>
      <c r="D18" s="47">
        <v>98</v>
      </c>
      <c r="E18" s="48">
        <f>C18/1000*$B$10/D18%</f>
        <v>0.21551020408163266</v>
      </c>
      <c r="F18" s="47">
        <v>0.5</v>
      </c>
      <c r="G18" s="49">
        <f>F18*E18</f>
        <v>0.10775510204081633</v>
      </c>
      <c r="H18" s="48">
        <f>G18/$H$11</f>
        <v>3.4759710335747203E-3</v>
      </c>
      <c r="I18" s="50">
        <f t="shared" ca="1" si="0"/>
        <v>3.1329110381723394E-4</v>
      </c>
    </row>
    <row r="19" spans="1:10" ht="21" thickBot="1">
      <c r="A19" s="53"/>
      <c r="B19" s="54"/>
      <c r="C19" s="46"/>
      <c r="D19" s="55"/>
      <c r="E19" s="46"/>
      <c r="F19" s="48"/>
      <c r="G19" s="56"/>
      <c r="H19" s="57"/>
      <c r="I19" s="50" t="str">
        <f t="shared" si="0"/>
        <v/>
      </c>
    </row>
    <row r="20" spans="1:10" ht="21.5" thickTop="1" thickBot="1">
      <c r="A20" s="178" t="s">
        <v>54</v>
      </c>
      <c r="B20" s="179"/>
      <c r="C20" s="179"/>
      <c r="D20" s="179"/>
      <c r="E20" s="179"/>
      <c r="F20" s="180"/>
      <c r="G20" s="58">
        <f>SUM(G15:G18)</f>
        <v>5.1334672653061242</v>
      </c>
      <c r="H20" s="59">
        <f>SUM(H15:H18)</f>
        <v>0.16559571823568142</v>
      </c>
      <c r="I20" s="60">
        <f ca="1">G20/$G$62</f>
        <v>1.4925229483316715E-2</v>
      </c>
    </row>
    <row r="21" spans="1:10" ht="21" thickTop="1">
      <c r="A21" s="32" t="s">
        <v>55</v>
      </c>
      <c r="B21" s="61"/>
      <c r="C21" s="62"/>
      <c r="D21" s="63"/>
      <c r="E21" s="64"/>
      <c r="F21" s="63"/>
      <c r="G21" s="65"/>
      <c r="H21" s="66"/>
      <c r="I21" s="50" t="str">
        <f t="shared" ref="I21:I35" si="1">IF(G21="","",G21/$G$62)</f>
        <v/>
      </c>
      <c r="J21" s="146"/>
    </row>
    <row r="22" spans="1:10" ht="20.5">
      <c r="A22" s="51" t="s">
        <v>59</v>
      </c>
      <c r="B22" s="140">
        <v>4700014</v>
      </c>
      <c r="C22" s="46">
        <v>0.14000000000000001</v>
      </c>
      <c r="D22" s="47">
        <v>98</v>
      </c>
      <c r="E22" s="48">
        <f t="shared" ref="E22:E34" si="2">C22/1000*$B$10/D22%</f>
        <v>6.8571428571428577E-3</v>
      </c>
      <c r="F22" s="47">
        <v>87.55</v>
      </c>
      <c r="G22" s="49">
        <f t="shared" ref="G22:G34" si="3">E22* F22</f>
        <v>0.60034285714285718</v>
      </c>
      <c r="H22" s="48">
        <f t="shared" ref="H22:H34" si="4">G22/$H$11</f>
        <v>1.9365898617511521E-2</v>
      </c>
      <c r="I22" s="50">
        <f t="shared" ca="1" si="1"/>
        <v>1.745458663403562E-3</v>
      </c>
      <c r="J22" s="146"/>
    </row>
    <row r="23" spans="1:10" ht="20.5">
      <c r="A23" s="51" t="s">
        <v>114</v>
      </c>
      <c r="B23" s="140">
        <v>4100346</v>
      </c>
      <c r="C23" s="46">
        <v>0.40200000000000002</v>
      </c>
      <c r="D23" s="47">
        <v>98</v>
      </c>
      <c r="E23" s="48">
        <f t="shared" si="2"/>
        <v>1.9689795918367347E-2</v>
      </c>
      <c r="F23" s="47">
        <v>39.86</v>
      </c>
      <c r="G23" s="49">
        <f t="shared" si="3"/>
        <v>0.78483526530612246</v>
      </c>
      <c r="H23" s="48">
        <f t="shared" si="4"/>
        <v>2.5317266622778143E-2</v>
      </c>
      <c r="I23" s="50">
        <f t="shared" ca="1" si="1"/>
        <v>2.2818586027537669E-3</v>
      </c>
      <c r="J23" s="146"/>
    </row>
    <row r="24" spans="1:10" ht="20.5">
      <c r="A24" s="51" t="s">
        <v>60</v>
      </c>
      <c r="B24" s="140">
        <v>4200001</v>
      </c>
      <c r="C24" s="46">
        <v>3.52</v>
      </c>
      <c r="D24" s="47">
        <v>98</v>
      </c>
      <c r="E24" s="48">
        <f t="shared" si="2"/>
        <v>0.17240816326530611</v>
      </c>
      <c r="F24" s="47">
        <v>35.93</v>
      </c>
      <c r="G24" s="49">
        <f t="shared" si="3"/>
        <v>6.1946253061224485</v>
      </c>
      <c r="H24" s="48">
        <f t="shared" si="4"/>
        <v>0.1998266227781435</v>
      </c>
      <c r="I24" s="50">
        <f t="shared" ca="1" si="1"/>
        <v>1.8010478976245144E-2</v>
      </c>
      <c r="J24" s="146"/>
    </row>
    <row r="25" spans="1:10" ht="20.5">
      <c r="A25" s="51" t="s">
        <v>61</v>
      </c>
      <c r="B25" s="140">
        <v>4100340</v>
      </c>
      <c r="C25" s="46">
        <v>0.93700000000000006</v>
      </c>
      <c r="D25" s="47">
        <v>98</v>
      </c>
      <c r="E25" s="48">
        <f t="shared" si="2"/>
        <v>4.5893877551020409E-2</v>
      </c>
      <c r="F25" s="47">
        <v>175.1</v>
      </c>
      <c r="G25" s="49">
        <f t="shared" si="3"/>
        <v>8.036017959183674</v>
      </c>
      <c r="H25" s="48">
        <f t="shared" si="4"/>
        <v>0.25922638578011853</v>
      </c>
      <c r="I25" s="50">
        <f t="shared" ca="1" si="1"/>
        <v>2.3364210965844824E-2</v>
      </c>
      <c r="J25" s="146"/>
    </row>
    <row r="26" spans="1:10" ht="20.5">
      <c r="A26" s="51" t="s">
        <v>62</v>
      </c>
      <c r="B26" s="140">
        <v>4400004</v>
      </c>
      <c r="C26" s="46">
        <v>0.70399999999999996</v>
      </c>
      <c r="D26" s="47">
        <v>98</v>
      </c>
      <c r="E26" s="48">
        <f t="shared" si="2"/>
        <v>3.4481632653061228E-2</v>
      </c>
      <c r="F26" s="47">
        <v>26.57</v>
      </c>
      <c r="G26" s="49">
        <f t="shared" si="3"/>
        <v>0.91617697959183686</v>
      </c>
      <c r="H26" s="48">
        <f t="shared" si="4"/>
        <v>2.9554096115865704E-2</v>
      </c>
      <c r="I26" s="50">
        <f t="shared" ca="1" si="1"/>
        <v>2.6637262810956502E-3</v>
      </c>
      <c r="J26" s="146"/>
    </row>
    <row r="27" spans="1:10" ht="20.5">
      <c r="A27" s="51" t="s">
        <v>63</v>
      </c>
      <c r="B27" s="140">
        <v>4700013</v>
      </c>
      <c r="C27" s="46">
        <v>0.06</v>
      </c>
      <c r="D27" s="47">
        <v>98</v>
      </c>
      <c r="E27" s="48">
        <f t="shared" si="2"/>
        <v>2.9387755102040815E-3</v>
      </c>
      <c r="F27" s="47">
        <v>1195.83</v>
      </c>
      <c r="G27" s="49">
        <f t="shared" si="3"/>
        <v>3.5142759183673467</v>
      </c>
      <c r="H27" s="48">
        <f t="shared" si="4"/>
        <v>0.11336373930217247</v>
      </c>
      <c r="I27" s="50">
        <f t="shared" ca="1" si="1"/>
        <v>1.0217533654848076E-2</v>
      </c>
      <c r="J27" s="146"/>
    </row>
    <row r="28" spans="1:10" ht="20.5">
      <c r="A28" s="51" t="s">
        <v>65</v>
      </c>
      <c r="B28" s="140">
        <v>4100395</v>
      </c>
      <c r="C28" s="46">
        <v>0.17599999999999999</v>
      </c>
      <c r="D28" s="47">
        <v>98</v>
      </c>
      <c r="E28" s="48">
        <f t="shared" si="2"/>
        <v>8.6204081632653071E-3</v>
      </c>
      <c r="F28" s="47">
        <v>480.66</v>
      </c>
      <c r="G28" s="49">
        <f t="shared" si="3"/>
        <v>4.1434853877551028</v>
      </c>
      <c r="H28" s="48">
        <f t="shared" si="4"/>
        <v>0.13366081895984203</v>
      </c>
      <c r="I28" s="50">
        <f t="shared" ca="1" si="1"/>
        <v>1.2046920156863334E-2</v>
      </c>
      <c r="J28" s="146"/>
    </row>
    <row r="29" spans="1:10" ht="20.5">
      <c r="A29" s="51" t="s">
        <v>66</v>
      </c>
      <c r="B29" s="140">
        <v>4100348</v>
      </c>
      <c r="C29" s="46">
        <v>0.06</v>
      </c>
      <c r="D29" s="47">
        <v>98</v>
      </c>
      <c r="E29" s="48">
        <f t="shared" si="2"/>
        <v>2.9387755102040815E-3</v>
      </c>
      <c r="F29" s="47">
        <v>166.86</v>
      </c>
      <c r="G29" s="49">
        <f t="shared" si="3"/>
        <v>0.4903640816326531</v>
      </c>
      <c r="H29" s="48">
        <f t="shared" si="4"/>
        <v>1.5818196181698486E-2</v>
      </c>
      <c r="I29" s="50">
        <f t="shared" ca="1" si="1"/>
        <v>1.425702370443918E-3</v>
      </c>
      <c r="J29" s="146"/>
    </row>
    <row r="30" spans="1:10" ht="20.5">
      <c r="A30" s="51" t="s">
        <v>67</v>
      </c>
      <c r="B30" s="140">
        <v>4100434</v>
      </c>
      <c r="C30" s="46">
        <v>0.22</v>
      </c>
      <c r="D30" s="47">
        <v>98</v>
      </c>
      <c r="E30" s="48">
        <f t="shared" si="2"/>
        <v>1.0775510204081632E-2</v>
      </c>
      <c r="F30" s="47">
        <v>1461.47</v>
      </c>
      <c r="G30" s="49">
        <f t="shared" si="3"/>
        <v>15.748084897959183</v>
      </c>
      <c r="H30" s="48">
        <f t="shared" si="4"/>
        <v>0.5080027386438446</v>
      </c>
      <c r="I30" s="50">
        <f t="shared" ca="1" si="1"/>
        <v>4.5786554949577285E-2</v>
      </c>
      <c r="J30" s="146"/>
    </row>
    <row r="31" spans="1:10" ht="20.5">
      <c r="A31" s="51" t="s">
        <v>68</v>
      </c>
      <c r="B31" s="140">
        <v>4100464</v>
      </c>
      <c r="C31" s="46">
        <v>4.1000000000000002E-2</v>
      </c>
      <c r="D31" s="47">
        <v>98</v>
      </c>
      <c r="E31" s="48">
        <f t="shared" si="2"/>
        <v>2.0081632653061224E-3</v>
      </c>
      <c r="F31" s="47">
        <v>41.2</v>
      </c>
      <c r="G31" s="49">
        <f t="shared" si="3"/>
        <v>8.2736326530612248E-2</v>
      </c>
      <c r="H31" s="48">
        <f t="shared" si="4"/>
        <v>2.6689137590520081E-3</v>
      </c>
      <c r="I31" s="50">
        <f t="shared" ca="1" si="1"/>
        <v>2.4055060571275981E-4</v>
      </c>
      <c r="J31" s="146"/>
    </row>
    <row r="32" spans="1:10" ht="20.5">
      <c r="A32" s="51" t="s">
        <v>125</v>
      </c>
      <c r="B32" s="140">
        <v>4100008</v>
      </c>
      <c r="C32" s="46">
        <v>0.11799999999999999</v>
      </c>
      <c r="D32" s="47">
        <v>98</v>
      </c>
      <c r="E32" s="48">
        <f t="shared" si="2"/>
        <v>5.7795918367346934E-3</v>
      </c>
      <c r="F32" s="47">
        <v>44.8</v>
      </c>
      <c r="G32" s="49">
        <f t="shared" si="3"/>
        <v>0.25892571428571426</v>
      </c>
      <c r="H32" s="48">
        <f t="shared" si="4"/>
        <v>8.3524423963133639E-3</v>
      </c>
      <c r="I32" s="50">
        <f t="shared" ca="1" si="1"/>
        <v>7.5281004146337508E-4</v>
      </c>
      <c r="J32" s="146"/>
    </row>
    <row r="33" spans="1:13" ht="20.5">
      <c r="A33" s="51" t="s">
        <v>109</v>
      </c>
      <c r="B33" s="140">
        <v>4100343</v>
      </c>
      <c r="C33" s="46">
        <v>1E-3</v>
      </c>
      <c r="D33" s="47">
        <v>98</v>
      </c>
      <c r="E33" s="48">
        <f t="shared" si="2"/>
        <v>4.8979591836734697E-5</v>
      </c>
      <c r="F33" s="47">
        <v>398.75</v>
      </c>
      <c r="G33" s="49">
        <f t="shared" si="3"/>
        <v>1.9530612244897959E-2</v>
      </c>
      <c r="H33" s="48">
        <f t="shared" si="4"/>
        <v>6.3001974983541804E-4</v>
      </c>
      <c r="I33" s="50">
        <f t="shared" ca="1" si="1"/>
        <v>5.6784012566873646E-5</v>
      </c>
      <c r="J33" s="146"/>
    </row>
    <row r="34" spans="1:13" ht="20.5">
      <c r="A34" s="51" t="s">
        <v>70</v>
      </c>
      <c r="B34" s="52" t="s">
        <v>71</v>
      </c>
      <c r="C34" s="46">
        <v>42.179000000000002</v>
      </c>
      <c r="D34" s="47">
        <v>98</v>
      </c>
      <c r="E34" s="48">
        <f t="shared" si="2"/>
        <v>2.0659102040816331</v>
      </c>
      <c r="F34" s="47">
        <v>2.58E-2</v>
      </c>
      <c r="G34" s="49">
        <f t="shared" si="3"/>
        <v>5.3300483265306134E-2</v>
      </c>
      <c r="H34" s="48">
        <f t="shared" si="4"/>
        <v>1.719370427913101E-3</v>
      </c>
      <c r="I34" s="50">
        <f t="shared" ca="1" si="1"/>
        <v>1.5496776412363795E-4</v>
      </c>
      <c r="J34" s="146"/>
    </row>
    <row r="35" spans="1:13" ht="21" thickBot="1">
      <c r="A35" s="53"/>
      <c r="B35" s="54"/>
      <c r="C35" s="46"/>
      <c r="D35" s="55"/>
      <c r="E35" s="46"/>
      <c r="F35" s="48"/>
      <c r="G35" s="56"/>
      <c r="H35" s="57"/>
      <c r="I35" s="50" t="str">
        <f t="shared" si="1"/>
        <v/>
      </c>
      <c r="J35" s="146"/>
    </row>
    <row r="36" spans="1:13" ht="21.5" thickTop="1" thickBot="1">
      <c r="A36" s="178" t="s">
        <v>72</v>
      </c>
      <c r="B36" s="179"/>
      <c r="C36" s="179"/>
      <c r="D36" s="179"/>
      <c r="E36" s="179"/>
      <c r="F36" s="180"/>
      <c r="G36" s="58">
        <f>SUM(G21:G34)</f>
        <v>40.842701789387753</v>
      </c>
      <c r="H36" s="59">
        <f>SUM(H21:H34)</f>
        <v>1.3175065093350888</v>
      </c>
      <c r="I36" s="60">
        <f ca="1">G36/$G$62</f>
        <v>0.11874755704494219</v>
      </c>
      <c r="J36" s="147"/>
    </row>
    <row r="37" spans="1:13" ht="21" thickTop="1">
      <c r="A37" s="67" t="s">
        <v>73</v>
      </c>
      <c r="B37" s="68"/>
      <c r="C37" s="69"/>
      <c r="D37" s="14"/>
      <c r="E37" s="70"/>
      <c r="F37" s="71"/>
      <c r="G37" s="72"/>
      <c r="H37" s="73"/>
      <c r="I37" s="74" t="str">
        <f>IF(G37="","",G37/$G$62)</f>
        <v/>
      </c>
      <c r="J37" s="146"/>
    </row>
    <row r="38" spans="1:13" ht="20.5">
      <c r="A38" s="75" t="s">
        <v>74</v>
      </c>
      <c r="B38" s="76" t="s">
        <v>75</v>
      </c>
      <c r="C38" s="69"/>
      <c r="D38" s="14"/>
      <c r="E38" s="70">
        <v>48</v>
      </c>
      <c r="F38" s="47">
        <v>1.42</v>
      </c>
      <c r="G38" s="77">
        <f>E38 * F38</f>
        <v>68.16</v>
      </c>
      <c r="H38" s="78">
        <f>G38/$H$11</f>
        <v>2.1987096774193549</v>
      </c>
      <c r="I38" s="79">
        <f ca="1">IF(G38="","",G38/$G$62)</f>
        <v>0.1981708636691194</v>
      </c>
      <c r="J38" s="146"/>
      <c r="K38" s="134"/>
    </row>
    <row r="39" spans="1:13" ht="20.5">
      <c r="A39" s="75" t="s">
        <v>76</v>
      </c>
      <c r="B39" s="141" t="s">
        <v>133</v>
      </c>
      <c r="C39" s="69"/>
      <c r="D39" s="14"/>
      <c r="E39" s="70">
        <v>48</v>
      </c>
      <c r="F39" s="47">
        <v>0.31</v>
      </c>
      <c r="G39" s="77">
        <f>E39 * F39</f>
        <v>14.879999999999999</v>
      </c>
      <c r="H39" s="78">
        <f>G39/$H$11</f>
        <v>0.48</v>
      </c>
      <c r="I39" s="79">
        <f ca="1">IF(G39="","",G39/$G$62)</f>
        <v>4.3262653336216206E-2</v>
      </c>
      <c r="J39" s="146"/>
    </row>
    <row r="40" spans="1:13" ht="21" thickBot="1">
      <c r="A40" s="80"/>
      <c r="B40" s="81"/>
      <c r="C40" s="82"/>
      <c r="D40" s="83"/>
      <c r="E40" s="70"/>
      <c r="F40" s="84"/>
      <c r="G40" s="85"/>
      <c r="H40" s="86"/>
      <c r="I40" s="87" t="str">
        <f>IF(G40="","",G40/$G$62)</f>
        <v/>
      </c>
      <c r="J40" s="146"/>
    </row>
    <row r="41" spans="1:13" ht="21.5" thickTop="1" thickBot="1">
      <c r="A41" s="172" t="s">
        <v>77</v>
      </c>
      <c r="B41" s="173"/>
      <c r="C41" s="173"/>
      <c r="D41" s="173"/>
      <c r="E41" s="173"/>
      <c r="F41" s="174"/>
      <c r="G41" s="58">
        <f>SUM(G37:G39)</f>
        <v>83.039999999999992</v>
      </c>
      <c r="H41" s="59">
        <f>SUM(H37:H39)</f>
        <v>2.6787096774193548</v>
      </c>
      <c r="I41" s="60">
        <f ca="1">G41/$G$62</f>
        <v>0.24143351700533561</v>
      </c>
      <c r="J41" s="147"/>
    </row>
    <row r="42" spans="1:13" ht="21" thickTop="1">
      <c r="A42" s="67" t="s">
        <v>78</v>
      </c>
      <c r="B42" s="68"/>
      <c r="C42" s="69"/>
      <c r="D42" s="14"/>
      <c r="E42" s="70"/>
      <c r="F42" s="71"/>
      <c r="G42" s="72"/>
      <c r="H42" s="73"/>
      <c r="I42" s="74" t="str">
        <f>IF(G42="","",G42/$G$62)</f>
        <v/>
      </c>
      <c r="J42" s="146"/>
    </row>
    <row r="43" spans="1:13" ht="20.5">
      <c r="A43" s="75" t="s">
        <v>79</v>
      </c>
      <c r="B43" s="141" t="s">
        <v>132</v>
      </c>
      <c r="C43" s="69"/>
      <c r="D43" s="14"/>
      <c r="E43" s="70">
        <v>1</v>
      </c>
      <c r="F43" s="47">
        <v>9.01</v>
      </c>
      <c r="G43" s="77">
        <f>E43 * F43</f>
        <v>9.01</v>
      </c>
      <c r="H43" s="78">
        <f>G43/$H$11</f>
        <v>0.29064516129032258</v>
      </c>
      <c r="I43" s="79">
        <f ca="1">IF(G43="","",G43/$G$62)</f>
        <v>2.6196001784899735E-2</v>
      </c>
      <c r="J43" s="163"/>
    </row>
    <row r="44" spans="1:13" ht="20.5">
      <c r="A44" s="75" t="s">
        <v>80</v>
      </c>
      <c r="B44" s="76" t="s">
        <v>81</v>
      </c>
      <c r="C44" s="69"/>
      <c r="D44" s="14"/>
      <c r="E44" s="70">
        <v>4</v>
      </c>
      <c r="F44" s="47">
        <v>11.54</v>
      </c>
      <c r="G44" s="77">
        <f>E44 * F44</f>
        <v>46.16</v>
      </c>
      <c r="H44" s="78">
        <f>G44/$H$11</f>
        <v>1.4890322580645161</v>
      </c>
      <c r="I44" s="79">
        <f ca="1">IF(G44="","",G44/$G$62)</f>
        <v>0.13420726330643415</v>
      </c>
      <c r="J44" s="163"/>
      <c r="K44" s="134"/>
    </row>
    <row r="45" spans="1:13" ht="20.5">
      <c r="A45" s="75" t="s">
        <v>82</v>
      </c>
      <c r="B45" s="76" t="s">
        <v>83</v>
      </c>
      <c r="C45" s="69"/>
      <c r="D45" s="14"/>
      <c r="E45" s="70">
        <v>48</v>
      </c>
      <c r="F45" s="47">
        <v>0.27</v>
      </c>
      <c r="G45" s="77">
        <f>E45 * F45</f>
        <v>12.96</v>
      </c>
      <c r="H45" s="78">
        <f>G45/$H$11</f>
        <v>0.41806451612903228</v>
      </c>
      <c r="I45" s="79">
        <f ca="1">IF(G45="","",G45/$G$62)</f>
        <v>3.768037548638186E-2</v>
      </c>
      <c r="J45" s="163"/>
    </row>
    <row r="46" spans="1:13" ht="21" thickBot="1">
      <c r="A46" s="80"/>
      <c r="B46" s="81"/>
      <c r="C46" s="82"/>
      <c r="D46" s="83"/>
      <c r="E46" s="70"/>
      <c r="F46" s="84"/>
      <c r="G46" s="85"/>
      <c r="H46" s="86"/>
      <c r="I46" s="87" t="str">
        <f>IF(G46="","",G46/$G$62)</f>
        <v/>
      </c>
      <c r="J46" s="153"/>
    </row>
    <row r="47" spans="1:13" ht="21.5" thickTop="1" thickBot="1">
      <c r="A47" s="172" t="s">
        <v>84</v>
      </c>
      <c r="B47" s="173"/>
      <c r="C47" s="173"/>
      <c r="D47" s="173"/>
      <c r="E47" s="173"/>
      <c r="F47" s="174"/>
      <c r="G47" s="58">
        <f>SUM(G42:G45)</f>
        <v>68.13</v>
      </c>
      <c r="H47" s="59">
        <f>SUM(H42:H45)</f>
        <v>2.197741935483871</v>
      </c>
      <c r="I47" s="60">
        <f ca="1">G47/$G$62</f>
        <v>0.19808364057771574</v>
      </c>
      <c r="J47" s="164"/>
    </row>
    <row r="48" spans="1:13" ht="21" thickTop="1">
      <c r="A48" s="88" t="s">
        <v>85</v>
      </c>
      <c r="B48" s="89"/>
      <c r="C48" s="90"/>
      <c r="D48" s="9"/>
      <c r="E48" s="158"/>
      <c r="F48" s="166"/>
      <c r="G48" s="91"/>
      <c r="H48" s="92"/>
      <c r="I48" s="74" t="str">
        <f>IF(G48="","",G48/$G$62)</f>
        <v/>
      </c>
      <c r="J48" s="152"/>
      <c r="K48" s="134"/>
      <c r="M48" s="138"/>
    </row>
    <row r="49" spans="1:14" ht="20.5">
      <c r="A49" s="75" t="s">
        <v>86</v>
      </c>
      <c r="B49" s="76"/>
      <c r="C49" s="69"/>
      <c r="D49" s="14"/>
      <c r="E49" s="167"/>
      <c r="F49" s="161"/>
      <c r="G49" s="157">
        <f>127.78</f>
        <v>127.78</v>
      </c>
      <c r="H49" s="78">
        <f>G49/$H$11</f>
        <v>4.1219354838709679</v>
      </c>
      <c r="I49" s="79">
        <f ca="1">IF(G49="","",G49/$G$62)</f>
        <v>0.37151222065199646</v>
      </c>
      <c r="J49" s="152"/>
      <c r="K49" s="134"/>
      <c r="M49" s="138"/>
      <c r="N49" s="135"/>
    </row>
    <row r="50" spans="1:14" ht="21" thickBot="1">
      <c r="A50" s="13"/>
      <c r="B50" s="14"/>
      <c r="C50" s="69"/>
      <c r="D50" s="14"/>
      <c r="E50" s="168"/>
      <c r="F50" s="162"/>
      <c r="G50" s="94"/>
      <c r="H50" s="86"/>
      <c r="I50" s="87" t="str">
        <f>IF(G50="","",G50/$G$62)</f>
        <v/>
      </c>
      <c r="J50" s="152"/>
      <c r="L50" s="135"/>
      <c r="M50" s="135"/>
      <c r="N50" s="135"/>
    </row>
    <row r="51" spans="1:14" ht="21.5" thickTop="1" thickBot="1">
      <c r="A51" s="172" t="s">
        <v>87</v>
      </c>
      <c r="B51" s="173"/>
      <c r="C51" s="173"/>
      <c r="D51" s="173"/>
      <c r="E51" s="173"/>
      <c r="F51" s="174"/>
      <c r="G51" s="58">
        <f>SUM(G48:G49)</f>
        <v>127.78</v>
      </c>
      <c r="H51" s="59">
        <f>SUM(H48:H49)</f>
        <v>4.1219354838709679</v>
      </c>
      <c r="I51" s="60">
        <f ca="1">G51/$G$62</f>
        <v>0.37151222065199646</v>
      </c>
      <c r="J51" s="153"/>
      <c r="L51" s="135"/>
      <c r="M51" s="135"/>
      <c r="N51" s="135"/>
    </row>
    <row r="52" spans="1:14" ht="21.5" thickTop="1" thickBot="1">
      <c r="A52" s="88" t="s">
        <v>88</v>
      </c>
      <c r="B52" s="89"/>
      <c r="C52" s="90"/>
      <c r="D52" s="9"/>
      <c r="E52" s="9"/>
      <c r="F52" s="12"/>
      <c r="G52" s="91"/>
      <c r="H52" s="92"/>
      <c r="I52" s="50" t="str">
        <f>IF(G52="","",G52/$G$62)</f>
        <v/>
      </c>
      <c r="J52" s="154"/>
      <c r="K52" s="16"/>
      <c r="L52" s="135"/>
      <c r="M52" s="135"/>
      <c r="N52" s="135"/>
    </row>
    <row r="53" spans="1:14" ht="21" thickTop="1">
      <c r="A53" s="75"/>
      <c r="B53" s="76"/>
      <c r="C53" s="69"/>
      <c r="D53" s="14"/>
      <c r="E53" s="70"/>
      <c r="F53" s="71"/>
      <c r="G53" s="72"/>
      <c r="H53" s="73"/>
      <c r="I53" s="74"/>
      <c r="J53" s="146"/>
      <c r="K53" s="136"/>
      <c r="L53" s="137"/>
      <c r="N53" s="135"/>
    </row>
    <row r="54" spans="1:14" ht="21" thickTop="1">
      <c r="A54" s="75" t="s">
        <v>89</v>
      </c>
      <c r="B54" s="76"/>
      <c r="C54" s="69">
        <v>2</v>
      </c>
      <c r="D54" s="14"/>
      <c r="E54" s="70"/>
      <c r="F54" s="71">
        <v>1</v>
      </c>
      <c r="G54" s="72">
        <f>F54 * C54</f>
        <v>2</v>
      </c>
      <c r="H54" s="73">
        <f>G54/$H$11</f>
        <v>6.4516129032258063E-2</v>
      </c>
      <c r="I54" s="74">
        <f ca="1">IF(G54="","",G54/$G$62)</f>
        <v>5.8148727602441146E-3</v>
      </c>
      <c r="J54" s="146"/>
      <c r="K54" s="136"/>
    </row>
    <row r="55" spans="1:14" ht="21" thickBot="1">
      <c r="A55" s="13"/>
      <c r="B55" s="14"/>
      <c r="C55" s="69"/>
      <c r="D55" s="14"/>
      <c r="E55" s="14"/>
      <c r="F55" s="95"/>
      <c r="G55" s="96"/>
      <c r="H55" s="57"/>
      <c r="I55" s="50" t="str">
        <f>IF(G55="","",G55/$G$62)</f>
        <v/>
      </c>
      <c r="J55" s="146"/>
    </row>
    <row r="56" spans="1:14" ht="21.5" thickTop="1" thickBot="1">
      <c r="A56" s="172" t="s">
        <v>90</v>
      </c>
      <c r="B56" s="173"/>
      <c r="C56" s="173"/>
      <c r="D56" s="173"/>
      <c r="E56" s="173"/>
      <c r="F56" s="174"/>
      <c r="G56" s="58">
        <f>SUM(G52:G54)</f>
        <v>2</v>
      </c>
      <c r="H56" s="59">
        <f>SUM(H52:H54)</f>
        <v>6.4516129032258063E-2</v>
      </c>
      <c r="I56" s="60">
        <f t="shared" ref="I56:I62" ca="1" si="5">G56/$G$62</f>
        <v>5.8148727602441146E-3</v>
      </c>
      <c r="J56" s="147"/>
    </row>
    <row r="57" spans="1:14" ht="21" thickTop="1">
      <c r="A57" s="188" t="s">
        <v>91</v>
      </c>
      <c r="B57" s="189"/>
      <c r="C57" s="189"/>
      <c r="D57" s="189"/>
      <c r="E57" s="189"/>
      <c r="F57" s="190"/>
      <c r="G57" s="97">
        <f>SUM(G20,G36,G41,G47,G51,G56)</f>
        <v>326.9261690546939</v>
      </c>
      <c r="H57" s="98">
        <f>SUM(H20,H36,H41,H47,H51,H56)</f>
        <v>10.546005453377221</v>
      </c>
      <c r="I57" s="99">
        <f t="shared" ca="1" si="5"/>
        <v>0.95051703752355099</v>
      </c>
      <c r="J57" s="148"/>
    </row>
    <row r="58" spans="1:14" ht="21.75" customHeight="1">
      <c r="A58" s="100" t="s">
        <v>92</v>
      </c>
      <c r="B58" s="101">
        <v>0.02</v>
      </c>
      <c r="C58" s="102" t="s">
        <v>93</v>
      </c>
      <c r="D58" s="103"/>
      <c r="E58" s="103"/>
      <c r="F58" s="104"/>
      <c r="G58" s="56">
        <f>SUM(G20,G36)*B58</f>
        <v>0.91952338109387755</v>
      </c>
      <c r="H58" s="57">
        <f>G58/$H$11</f>
        <v>2.9662044551415405E-2</v>
      </c>
      <c r="I58" s="50">
        <f t="shared" ca="1" si="5"/>
        <v>2.6734557305651782E-3</v>
      </c>
      <c r="J58" s="146"/>
    </row>
    <row r="59" spans="1:14" ht="21.75" customHeight="1">
      <c r="A59" s="100" t="s">
        <v>92</v>
      </c>
      <c r="B59" s="101">
        <v>0.02</v>
      </c>
      <c r="C59" s="102" t="s">
        <v>94</v>
      </c>
      <c r="D59" s="103"/>
      <c r="E59" s="103"/>
      <c r="F59" s="104"/>
      <c r="G59" s="56">
        <f>SUM(G41)*B59</f>
        <v>1.6607999999999998</v>
      </c>
      <c r="H59" s="57">
        <f t="shared" ref="H59:H60" si="6">G59/$H$11</f>
        <v>5.3574193548387092E-2</v>
      </c>
      <c r="I59" s="50">
        <f t="shared" ca="1" si="5"/>
        <v>4.8286703401067121E-3</v>
      </c>
      <c r="J59" s="146"/>
    </row>
    <row r="60" spans="1:14" ht="21.75" customHeight="1">
      <c r="A60" s="100" t="s">
        <v>92</v>
      </c>
      <c r="B60" s="101">
        <v>0.01</v>
      </c>
      <c r="C60" s="102" t="s">
        <v>95</v>
      </c>
      <c r="D60" s="103"/>
      <c r="E60" s="103"/>
      <c r="F60" s="104"/>
      <c r="G60" s="56">
        <f>SUM(G47)*B60</f>
        <v>0.68130000000000002</v>
      </c>
      <c r="H60" s="57">
        <f t="shared" si="6"/>
        <v>2.1977419354838709E-2</v>
      </c>
      <c r="I60" s="50">
        <f t="shared" ca="1" si="5"/>
        <v>1.9808364057771577E-3</v>
      </c>
      <c r="J60" s="146"/>
    </row>
    <row r="61" spans="1:14" ht="21.75" customHeight="1">
      <c r="A61" s="105" t="s">
        <v>96</v>
      </c>
      <c r="B61" s="106">
        <f>4%</f>
        <v>0.04</v>
      </c>
      <c r="C61" s="107"/>
      <c r="D61" s="108"/>
      <c r="E61" s="108"/>
      <c r="F61" s="109"/>
      <c r="G61" s="56">
        <f ca="1">G62*B61</f>
        <v>13.757824684824492</v>
      </c>
      <c r="H61" s="57">
        <f ca="1">G61/$H$11</f>
        <v>0.44380079628466101</v>
      </c>
      <c r="I61" s="50">
        <f t="shared" ca="1" si="5"/>
        <v>0.04</v>
      </c>
      <c r="J61" s="146"/>
    </row>
    <row r="62" spans="1:14" ht="21.75" customHeight="1">
      <c r="A62" s="110" t="s">
        <v>97</v>
      </c>
      <c r="B62" s="111"/>
      <c r="C62" s="112"/>
      <c r="D62" s="111"/>
      <c r="E62" s="111"/>
      <c r="F62" s="113"/>
      <c r="G62" s="114">
        <f ca="1">SUM(G57:G61)</f>
        <v>343.94561712061227</v>
      </c>
      <c r="H62" s="115">
        <f ca="1">SUM(H57:H61)</f>
        <v>11.095019907116523</v>
      </c>
      <c r="I62" s="116">
        <f t="shared" ca="1" si="5"/>
        <v>1</v>
      </c>
      <c r="J62" s="148"/>
    </row>
    <row r="63" spans="1:14" ht="21.75" customHeight="1">
      <c r="A63" s="100" t="s">
        <v>98</v>
      </c>
      <c r="B63" s="117" t="s">
        <v>99</v>
      </c>
      <c r="C63" s="102"/>
      <c r="D63" s="103"/>
      <c r="E63" s="103"/>
      <c r="F63" s="118"/>
      <c r="G63" s="119"/>
      <c r="H63" s="119"/>
      <c r="I63" s="120"/>
      <c r="J63" s="149"/>
    </row>
    <row r="64" spans="1:14" ht="21.75" customHeight="1">
      <c r="A64" s="100"/>
      <c r="B64" s="121"/>
      <c r="C64" s="102"/>
      <c r="D64" s="103"/>
      <c r="E64" s="103"/>
      <c r="F64" s="118"/>
      <c r="G64" s="122"/>
      <c r="H64" s="122"/>
      <c r="I64" s="123"/>
      <c r="J64" s="150"/>
    </row>
    <row r="65" spans="1:10" ht="21.75" customHeight="1">
      <c r="A65" s="100"/>
      <c r="B65" s="103"/>
      <c r="C65" s="102"/>
      <c r="D65" s="103"/>
      <c r="E65" s="103"/>
      <c r="F65" s="118"/>
      <c r="G65" s="124"/>
      <c r="H65" s="124"/>
      <c r="I65" s="123"/>
      <c r="J65" s="150"/>
    </row>
    <row r="66" spans="1:10" ht="29">
      <c r="A66" s="100"/>
      <c r="B66" s="103"/>
      <c r="C66" s="102"/>
      <c r="D66" s="103"/>
      <c r="E66" s="103"/>
      <c r="F66" s="118"/>
      <c r="G66" s="124"/>
      <c r="H66" s="124"/>
      <c r="I66" s="123"/>
      <c r="J66" s="150"/>
    </row>
    <row r="67" spans="1:10" ht="29">
      <c r="A67" s="100"/>
      <c r="B67" s="103"/>
      <c r="C67" s="102"/>
      <c r="D67" s="103"/>
      <c r="E67" s="103"/>
      <c r="F67" s="125"/>
      <c r="G67" s="124"/>
      <c r="H67" s="124"/>
      <c r="I67" s="123"/>
      <c r="J67" s="150"/>
    </row>
    <row r="68" spans="1:10" ht="29">
      <c r="A68" s="8"/>
      <c r="B68" s="9"/>
      <c r="C68" s="90"/>
      <c r="D68" s="9"/>
      <c r="E68" s="9"/>
      <c r="F68" s="126"/>
      <c r="G68" s="127"/>
      <c r="H68" s="127"/>
      <c r="I68" s="128"/>
      <c r="J68" s="150"/>
    </row>
    <row r="69" spans="1:10" ht="21" thickBot="1">
      <c r="A69" s="27"/>
      <c r="B69" s="29"/>
      <c r="C69" s="129"/>
      <c r="D69" s="29"/>
      <c r="E69" s="29"/>
      <c r="F69" s="130"/>
      <c r="G69" s="16"/>
      <c r="H69" s="16"/>
      <c r="I69" s="16"/>
      <c r="J69" s="16"/>
    </row>
    <row r="70" spans="1:10" ht="23.5" thickBot="1">
      <c r="A70" s="169" t="s">
        <v>100</v>
      </c>
      <c r="B70" s="170"/>
      <c r="C70" s="170"/>
      <c r="D70" s="170"/>
      <c r="E70" s="170"/>
      <c r="F70" s="171"/>
      <c r="G70" s="175" t="s">
        <v>101</v>
      </c>
      <c r="H70" s="176"/>
      <c r="I70" s="177"/>
      <c r="J70" s="151"/>
    </row>
    <row r="71" spans="1:10" ht="20.5">
      <c r="G71" s="16"/>
      <c r="H71" s="16"/>
      <c r="I71" s="16"/>
      <c r="J71" s="16"/>
    </row>
    <row r="72" spans="1:10" ht="20.5">
      <c r="A72" s="14"/>
      <c r="B72" s="14"/>
      <c r="C72" s="69"/>
      <c r="D72" s="14"/>
      <c r="E72" s="14"/>
      <c r="F72" s="131"/>
      <c r="G72" s="16"/>
      <c r="H72" s="16"/>
      <c r="I72" s="16"/>
      <c r="J72" s="16"/>
    </row>
    <row r="73" spans="1:10" ht="20.5">
      <c r="A73" s="14"/>
      <c r="B73" s="14"/>
      <c r="C73" s="69"/>
      <c r="D73" s="14"/>
      <c r="E73" s="14"/>
      <c r="F73" s="131"/>
      <c r="G73" s="16"/>
      <c r="H73" s="16"/>
      <c r="I73" s="16"/>
      <c r="J73" s="16"/>
    </row>
    <row r="74" spans="1:10" ht="20.5">
      <c r="A74" s="14"/>
      <c r="B74" s="14"/>
      <c r="C74" s="69"/>
      <c r="D74" s="14"/>
      <c r="E74" s="14"/>
      <c r="F74" s="131"/>
      <c r="G74" s="16"/>
      <c r="H74" s="16"/>
      <c r="I74" s="16"/>
      <c r="J74" s="16"/>
    </row>
    <row r="75" spans="1:10" ht="20.5">
      <c r="A75" s="14"/>
      <c r="B75" s="14"/>
      <c r="C75" s="69"/>
      <c r="D75" s="14"/>
      <c r="E75" s="14"/>
      <c r="F75" s="131"/>
      <c r="G75" s="16"/>
      <c r="H75" s="16"/>
      <c r="I75" s="16"/>
      <c r="J75" s="16"/>
    </row>
    <row r="76" spans="1:10">
      <c r="A76" s="18"/>
      <c r="B76" s="18"/>
      <c r="C76" s="132"/>
      <c r="D76" s="18"/>
      <c r="E76" s="18"/>
      <c r="F76" s="18"/>
      <c r="G76" s="18"/>
      <c r="H76" s="133"/>
      <c r="I76" s="133"/>
      <c r="J76" s="133"/>
    </row>
    <row r="77" spans="1:10">
      <c r="A77" s="18"/>
      <c r="B77" s="18"/>
      <c r="C77" s="132"/>
      <c r="D77" s="18"/>
      <c r="E77" s="18"/>
      <c r="F77" s="18"/>
      <c r="G77" s="18"/>
      <c r="H77" s="133"/>
      <c r="I77" s="133"/>
      <c r="J77" s="133"/>
    </row>
    <row r="78" spans="1:10">
      <c r="A78" s="18"/>
      <c r="B78" s="18"/>
      <c r="C78" s="132"/>
      <c r="D78" s="18"/>
      <c r="E78" s="18"/>
      <c r="F78" s="18"/>
      <c r="G78" s="18"/>
      <c r="H78" s="133"/>
      <c r="I78" s="133"/>
      <c r="J78" s="133"/>
    </row>
    <row r="79" spans="1:10">
      <c r="A79" s="18"/>
      <c r="B79" s="18"/>
      <c r="C79" s="132"/>
      <c r="D79" s="18"/>
      <c r="E79" s="18"/>
      <c r="F79" s="18"/>
      <c r="G79" s="18"/>
      <c r="H79" s="133"/>
      <c r="I79" s="133"/>
      <c r="J79" s="133"/>
    </row>
    <row r="80" spans="1:10">
      <c r="A80" s="18"/>
      <c r="B80" s="18"/>
      <c r="C80" s="132"/>
      <c r="D80" s="18"/>
      <c r="E80" s="18"/>
      <c r="F80" s="18"/>
      <c r="G80" s="18"/>
      <c r="H80" s="133"/>
      <c r="I80" s="133"/>
      <c r="J80" s="133"/>
    </row>
    <row r="81" spans="1:10">
      <c r="A81" s="18"/>
      <c r="B81" s="18"/>
      <c r="C81" s="132"/>
      <c r="D81" s="18"/>
      <c r="E81" s="18"/>
      <c r="F81" s="18"/>
      <c r="G81" s="18"/>
      <c r="H81" s="133"/>
      <c r="I81" s="133"/>
      <c r="J81" s="133"/>
    </row>
    <row r="82" spans="1:10">
      <c r="A82" s="18"/>
      <c r="B82" s="18"/>
      <c r="C82" s="132"/>
      <c r="D82" s="18"/>
      <c r="E82" s="18"/>
      <c r="F82" s="18"/>
      <c r="G82" s="18"/>
      <c r="H82" s="133"/>
      <c r="I82" s="133"/>
      <c r="J82" s="133"/>
    </row>
    <row r="83" spans="1:10">
      <c r="A83" s="18"/>
      <c r="B83" s="18"/>
      <c r="C83" s="132"/>
      <c r="D83" s="18"/>
      <c r="E83" s="18"/>
      <c r="F83" s="18"/>
      <c r="G83" s="18"/>
      <c r="H83" s="133"/>
      <c r="I83" s="133"/>
      <c r="J83" s="133"/>
    </row>
    <row r="84" spans="1:10">
      <c r="A84" s="18"/>
      <c r="B84" s="18"/>
      <c r="C84" s="132"/>
      <c r="D84" s="18"/>
      <c r="E84" s="18"/>
      <c r="F84" s="18"/>
      <c r="G84" s="18"/>
      <c r="H84" s="133"/>
      <c r="I84" s="133"/>
      <c r="J84" s="133"/>
    </row>
    <row r="85" spans="1:10">
      <c r="A85" s="18"/>
      <c r="B85" s="18"/>
      <c r="C85" s="132"/>
      <c r="D85" s="18"/>
      <c r="E85" s="18"/>
      <c r="F85" s="18"/>
      <c r="G85" s="18"/>
      <c r="H85" s="133"/>
      <c r="I85" s="133"/>
      <c r="J85" s="133"/>
    </row>
    <row r="86" spans="1:10">
      <c r="A86" s="18"/>
      <c r="B86" s="18"/>
      <c r="C86" s="132"/>
      <c r="D86" s="18"/>
      <c r="E86" s="18"/>
      <c r="F86" s="18"/>
      <c r="G86" s="18"/>
      <c r="H86" s="133"/>
      <c r="I86" s="133"/>
      <c r="J86" s="133"/>
    </row>
    <row r="87" spans="1:10">
      <c r="A87" s="18"/>
      <c r="B87" s="18"/>
      <c r="C87" s="132"/>
      <c r="D87" s="18"/>
      <c r="E87" s="18"/>
      <c r="F87" s="18"/>
      <c r="G87" s="18"/>
      <c r="H87" s="133"/>
      <c r="I87" s="133"/>
      <c r="J87" s="133"/>
    </row>
    <row r="88" spans="1:10">
      <c r="A88" s="18"/>
      <c r="B88" s="18"/>
      <c r="C88" s="132"/>
      <c r="D88" s="18"/>
      <c r="E88" s="18"/>
      <c r="F88" s="18"/>
      <c r="G88" s="18"/>
      <c r="H88" s="133"/>
      <c r="I88" s="133"/>
      <c r="J88" s="133"/>
    </row>
    <row r="89" spans="1:10">
      <c r="A89" s="18"/>
      <c r="B89" s="18"/>
      <c r="C89" s="132"/>
      <c r="D89" s="18"/>
      <c r="E89" s="18"/>
      <c r="F89" s="18"/>
      <c r="G89" s="18"/>
      <c r="H89" s="133"/>
      <c r="I89" s="133"/>
      <c r="J89" s="133"/>
    </row>
  </sheetData>
  <mergeCells count="14">
    <mergeCell ref="A1:G1"/>
    <mergeCell ref="A3:I3"/>
    <mergeCell ref="A12:B12"/>
    <mergeCell ref="G12:I12"/>
    <mergeCell ref="A57:F57"/>
    <mergeCell ref="H1:I1"/>
    <mergeCell ref="A70:F70"/>
    <mergeCell ref="A47:F47"/>
    <mergeCell ref="G70:I70"/>
    <mergeCell ref="A20:F20"/>
    <mergeCell ref="A56:F56"/>
    <mergeCell ref="A36:F36"/>
    <mergeCell ref="A41:F41"/>
    <mergeCell ref="A51:F51"/>
  </mergeCells>
  <pageMargins left="1.495833" right="0.70833330000000005" top="0.3541667" bottom="0.3541667" header="0.3152778" footer="0.3152778"/>
  <pageSetup paperSize="9" scale="3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tabColor rgb="FFFF99FF"/>
    <pageSetUpPr fitToPage="1"/>
  </sheetPr>
  <dimension ref="A1:N88"/>
  <sheetViews>
    <sheetView showGridLines="0" topLeftCell="B40" zoomScaleNormal="100" workbookViewId="0">
      <selection activeCell="K49" sqref="K49"/>
    </sheetView>
  </sheetViews>
  <sheetFormatPr defaultColWidth="9" defaultRowHeight="20"/>
  <cols>
    <col min="1" max="1" width="27.75" customWidth="1"/>
    <col min="2" max="2" width="15.4140625" customWidth="1"/>
    <col min="3" max="3" width="11" style="1" customWidth="1"/>
    <col min="4" max="4" width="10.4140625" customWidth="1"/>
    <col min="5" max="5" width="12.58203125" customWidth="1"/>
    <col min="6" max="6" width="10.4140625" customWidth="1"/>
    <col min="7" max="7" width="14.1640625" customWidth="1"/>
    <col min="8" max="8" width="14.1640625" style="2" customWidth="1"/>
    <col min="9" max="10" width="7.25" style="2" customWidth="1"/>
    <col min="11" max="11" width="19.83203125" style="3" customWidth="1"/>
    <col min="12" max="16384" width="9" style="3"/>
  </cols>
  <sheetData>
    <row r="1" spans="1:10" ht="32">
      <c r="A1" s="181" t="s">
        <v>0</v>
      </c>
      <c r="B1" s="181"/>
      <c r="C1" s="181"/>
      <c r="D1" s="181"/>
      <c r="E1" s="181"/>
      <c r="F1" s="181"/>
      <c r="G1" s="181"/>
      <c r="H1" s="191" t="s">
        <v>1</v>
      </c>
      <c r="I1" s="191"/>
      <c r="J1" s="139"/>
    </row>
    <row r="2" spans="1:10">
      <c r="A2" s="4"/>
      <c r="B2" s="4"/>
      <c r="C2" s="5"/>
      <c r="D2" s="4"/>
      <c r="E2" s="4"/>
      <c r="F2" s="4"/>
      <c r="G2" s="4"/>
      <c r="H2" s="6" t="s">
        <v>2</v>
      </c>
      <c r="I2" s="7" t="s">
        <v>3</v>
      </c>
      <c r="J2" s="7"/>
    </row>
    <row r="3" spans="1:10" ht="26">
      <c r="A3" s="182" t="s">
        <v>4</v>
      </c>
      <c r="B3" s="182"/>
      <c r="C3" s="182"/>
      <c r="D3" s="182"/>
      <c r="E3" s="182"/>
      <c r="F3" s="182"/>
      <c r="G3" s="182"/>
      <c r="H3" s="182"/>
      <c r="I3" s="182"/>
      <c r="J3" s="142"/>
    </row>
    <row r="4" spans="1:10" ht="20.5">
      <c r="A4" s="8" t="s">
        <v>5</v>
      </c>
      <c r="B4" s="9" t="s">
        <v>6</v>
      </c>
      <c r="C4" s="9"/>
      <c r="D4" s="9"/>
      <c r="E4" s="9"/>
      <c r="F4" s="8" t="s">
        <v>7</v>
      </c>
      <c r="G4" s="10" t="s">
        <v>8</v>
      </c>
      <c r="H4" s="11"/>
      <c r="I4" s="12"/>
      <c r="J4" s="14"/>
    </row>
    <row r="5" spans="1:10" ht="20.5">
      <c r="A5" s="13" t="s">
        <v>9</v>
      </c>
      <c r="B5" s="14" t="s">
        <v>126</v>
      </c>
      <c r="C5" s="14"/>
      <c r="D5" s="14"/>
      <c r="E5" s="15"/>
      <c r="F5" s="13" t="s">
        <v>11</v>
      </c>
      <c r="G5" s="14" t="s">
        <v>12</v>
      </c>
      <c r="H5" s="16"/>
      <c r="I5" s="17"/>
      <c r="J5" s="16"/>
    </row>
    <row r="6" spans="1:10" ht="20.5">
      <c r="A6" s="13" t="s">
        <v>13</v>
      </c>
      <c r="B6" s="14" t="s">
        <v>127</v>
      </c>
      <c r="C6" s="18"/>
      <c r="D6" s="14"/>
      <c r="E6" s="19"/>
      <c r="F6" s="13" t="s">
        <v>15</v>
      </c>
      <c r="G6" s="14" t="s">
        <v>16</v>
      </c>
      <c r="H6" s="16"/>
      <c r="I6" s="17"/>
      <c r="J6" s="16"/>
    </row>
    <row r="7" spans="1:10" ht="20.5">
      <c r="A7" s="13" t="s">
        <v>17</v>
      </c>
      <c r="B7" s="20" t="s">
        <v>18</v>
      </c>
      <c r="C7" s="21"/>
      <c r="D7" s="14"/>
      <c r="E7" s="19"/>
      <c r="F7" s="13" t="s">
        <v>19</v>
      </c>
      <c r="G7" s="14" t="s">
        <v>20</v>
      </c>
      <c r="H7" s="16"/>
      <c r="I7" s="17"/>
      <c r="J7" s="16"/>
    </row>
    <row r="8" spans="1:10" ht="20.5">
      <c r="A8" s="13" t="s">
        <v>21</v>
      </c>
      <c r="B8" s="22" t="s">
        <v>22</v>
      </c>
      <c r="C8" s="21"/>
      <c r="D8" s="20"/>
      <c r="E8" s="20"/>
      <c r="F8" s="13" t="s">
        <v>23</v>
      </c>
      <c r="G8" s="23" t="s">
        <v>24</v>
      </c>
      <c r="H8" s="16"/>
      <c r="I8" s="17"/>
      <c r="J8" s="16"/>
    </row>
    <row r="9" spans="1:10" ht="20.5">
      <c r="A9" s="13" t="s">
        <v>25</v>
      </c>
      <c r="B9" s="24" t="s">
        <v>16</v>
      </c>
      <c r="C9" s="14"/>
      <c r="D9" s="20"/>
      <c r="E9" s="25"/>
      <c r="F9" s="14" t="s">
        <v>26</v>
      </c>
      <c r="G9" s="14" t="s">
        <v>128</v>
      </c>
      <c r="H9" s="16"/>
      <c r="I9" s="17"/>
      <c r="J9" s="16"/>
    </row>
    <row r="10" spans="1:10" ht="20.5">
      <c r="A10" s="13" t="s">
        <v>28</v>
      </c>
      <c r="B10" s="26">
        <v>48</v>
      </c>
      <c r="C10" s="14"/>
      <c r="D10" s="14"/>
      <c r="E10" s="19"/>
      <c r="F10" s="13" t="s">
        <v>29</v>
      </c>
      <c r="G10" s="14" t="s">
        <v>129</v>
      </c>
      <c r="H10" s="16"/>
      <c r="I10" s="17"/>
      <c r="J10" s="16"/>
    </row>
    <row r="11" spans="1:10" ht="20.5">
      <c r="A11" s="27" t="s">
        <v>31</v>
      </c>
      <c r="B11" s="28"/>
      <c r="C11" s="29" t="s">
        <v>32</v>
      </c>
      <c r="D11" s="30"/>
      <c r="E11" s="31" t="s">
        <v>33</v>
      </c>
      <c r="F11" s="32" t="s">
        <v>34</v>
      </c>
      <c r="G11" s="33"/>
      <c r="H11" s="34">
        <v>31</v>
      </c>
      <c r="I11" s="35" t="s">
        <v>35</v>
      </c>
      <c r="J11" s="143"/>
    </row>
    <row r="12" spans="1:10" ht="20.5">
      <c r="A12" s="183" t="s">
        <v>36</v>
      </c>
      <c r="B12" s="184"/>
      <c r="C12" s="36" t="s">
        <v>37</v>
      </c>
      <c r="D12" s="37" t="s">
        <v>38</v>
      </c>
      <c r="E12" s="38" t="s">
        <v>39</v>
      </c>
      <c r="F12" s="37" t="s">
        <v>40</v>
      </c>
      <c r="G12" s="185" t="s">
        <v>41</v>
      </c>
      <c r="H12" s="186"/>
      <c r="I12" s="187"/>
      <c r="J12" s="144"/>
    </row>
    <row r="13" spans="1:10" ht="20.5">
      <c r="A13" s="40"/>
      <c r="B13" s="41"/>
      <c r="C13" s="36" t="s">
        <v>42</v>
      </c>
      <c r="D13" s="37" t="s">
        <v>43</v>
      </c>
      <c r="E13" s="38"/>
      <c r="F13" s="37" t="s">
        <v>44</v>
      </c>
      <c r="G13" s="42" t="s">
        <v>45</v>
      </c>
      <c r="H13" s="39" t="s">
        <v>46</v>
      </c>
      <c r="I13" s="43" t="s">
        <v>47</v>
      </c>
      <c r="J13" s="145"/>
    </row>
    <row r="14" spans="1:10" ht="20.5">
      <c r="A14" s="44" t="s">
        <v>48</v>
      </c>
      <c r="B14" s="45"/>
      <c r="C14" s="46"/>
      <c r="D14" s="47"/>
      <c r="E14" s="48"/>
      <c r="F14" s="47"/>
      <c r="G14" s="49"/>
      <c r="H14" s="48"/>
      <c r="I14" s="50" t="str">
        <f>IF(G14="","",G14/$G$61)</f>
        <v/>
      </c>
      <c r="J14" s="146"/>
    </row>
    <row r="15" spans="1:10" ht="20.5">
      <c r="A15" s="51" t="s">
        <v>49</v>
      </c>
      <c r="B15" s="52"/>
      <c r="C15" s="46"/>
      <c r="D15" s="47"/>
      <c r="E15" s="48"/>
      <c r="F15" s="47"/>
      <c r="G15" s="49"/>
      <c r="H15" s="48"/>
      <c r="I15" s="50" t="str">
        <f>IF(G15="","",G15/$G$61)</f>
        <v/>
      </c>
      <c r="J15" s="146"/>
    </row>
    <row r="16" spans="1:10" ht="20.5">
      <c r="A16" s="51" t="s">
        <v>130</v>
      </c>
      <c r="B16" s="52" t="s">
        <v>131</v>
      </c>
      <c r="C16" s="46">
        <v>2.64</v>
      </c>
      <c r="D16" s="47">
        <v>75</v>
      </c>
      <c r="E16" s="48">
        <f>C16/1000*$B$10/D16%</f>
        <v>0.16896</v>
      </c>
      <c r="F16" s="47">
        <v>68</v>
      </c>
      <c r="G16" s="49">
        <f>F16*E16</f>
        <v>11.489280000000001</v>
      </c>
      <c r="H16" s="48">
        <f>G16/$H$11</f>
        <v>0.37062193548387101</v>
      </c>
      <c r="I16" s="50">
        <f ca="1">IF(G16="","",G16/$G$61)</f>
        <v>3.2323334062067839E-2</v>
      </c>
      <c r="J16" s="146"/>
    </row>
    <row r="17" spans="1:10" ht="20.5">
      <c r="A17" s="51" t="s">
        <v>106</v>
      </c>
      <c r="B17" s="52" t="s">
        <v>107</v>
      </c>
      <c r="C17" s="46">
        <v>32</v>
      </c>
      <c r="D17" s="47">
        <v>98</v>
      </c>
      <c r="E17" s="48">
        <f>C17/1000*$B$10/D17%</f>
        <v>1.5673469387755103</v>
      </c>
      <c r="F17" s="47">
        <v>0.55000000000000004</v>
      </c>
      <c r="G17" s="49">
        <f>F17*E17</f>
        <v>0.86204081632653073</v>
      </c>
      <c r="H17" s="48">
        <f>G17/$H$11</f>
        <v>2.7807768268597766E-2</v>
      </c>
      <c r="I17" s="50">
        <f ca="1">IF(G17="","",G17/$G$61)</f>
        <v>2.4252201427121733E-3</v>
      </c>
      <c r="J17" s="146"/>
    </row>
    <row r="18" spans="1:10" ht="21" thickBot="1">
      <c r="A18" s="53"/>
      <c r="B18" s="54"/>
      <c r="C18" s="46"/>
      <c r="D18" s="55"/>
      <c r="E18" s="46"/>
      <c r="F18" s="48"/>
      <c r="G18" s="56"/>
      <c r="H18" s="57"/>
      <c r="I18" s="50" t="str">
        <f>IF(G18="","",G18/$G$61)</f>
        <v/>
      </c>
      <c r="J18" s="146"/>
    </row>
    <row r="19" spans="1:10" ht="21.5" thickTop="1" thickBot="1">
      <c r="A19" s="178" t="s">
        <v>54</v>
      </c>
      <c r="B19" s="179"/>
      <c r="C19" s="179"/>
      <c r="D19" s="179"/>
      <c r="E19" s="179"/>
      <c r="F19" s="180"/>
      <c r="G19" s="58">
        <f>SUM(G15:G17)</f>
        <v>12.351320816326531</v>
      </c>
      <c r="H19" s="59">
        <f>SUM(H15:H17)</f>
        <v>0.39842970375246878</v>
      </c>
      <c r="I19" s="60">
        <f ca="1">G19/$G$61</f>
        <v>3.4748554204780013E-2</v>
      </c>
      <c r="J19" s="147"/>
    </row>
    <row r="20" spans="1:10" ht="21" thickTop="1">
      <c r="A20" s="32" t="s">
        <v>55</v>
      </c>
      <c r="B20" s="61"/>
      <c r="C20" s="62"/>
      <c r="D20" s="63"/>
      <c r="E20" s="64"/>
      <c r="F20" s="63"/>
      <c r="G20" s="65"/>
      <c r="H20" s="66"/>
      <c r="I20" s="50" t="str">
        <f t="shared" ref="I20:I34" si="0">IF(G20="","",G20/$G$61)</f>
        <v/>
      </c>
      <c r="J20" s="146"/>
    </row>
    <row r="21" spans="1:10" ht="20.5">
      <c r="A21" s="51" t="s">
        <v>109</v>
      </c>
      <c r="B21" s="140">
        <v>4100343</v>
      </c>
      <c r="C21" s="46">
        <v>1E-3</v>
      </c>
      <c r="D21" s="47">
        <v>98</v>
      </c>
      <c r="E21" s="48">
        <f t="shared" ref="E21:E33" si="1">C21/1000*$B$10/D21%</f>
        <v>4.8979591836734697E-5</v>
      </c>
      <c r="F21" s="47">
        <v>398.75</v>
      </c>
      <c r="G21" s="49">
        <f t="shared" ref="G21:G33" si="2">E21* F21</f>
        <v>1.9530612244897959E-2</v>
      </c>
      <c r="H21" s="48">
        <f t="shared" ref="H21:H33" si="3">G21/$H$11</f>
        <v>6.3001974983541804E-4</v>
      </c>
      <c r="I21" s="50">
        <f t="shared" ca="1" si="0"/>
        <v>5.4946393858322664E-5</v>
      </c>
      <c r="J21" s="146"/>
    </row>
    <row r="22" spans="1:10" ht="20.5">
      <c r="A22" s="51" t="s">
        <v>115</v>
      </c>
      <c r="B22" s="52" t="s">
        <v>116</v>
      </c>
      <c r="C22" s="46">
        <v>3.0190000000000001</v>
      </c>
      <c r="D22" s="47">
        <v>98</v>
      </c>
      <c r="E22" s="48">
        <f t="shared" si="1"/>
        <v>0.14786938775510203</v>
      </c>
      <c r="F22" s="47">
        <v>4.12</v>
      </c>
      <c r="G22" s="49">
        <f t="shared" si="2"/>
        <v>0.60922187755102042</v>
      </c>
      <c r="H22" s="48">
        <f t="shared" si="3"/>
        <v>1.9652318630678078E-2</v>
      </c>
      <c r="I22" s="50">
        <f t="shared" ca="1" si="0"/>
        <v>1.7139526816303389E-3</v>
      </c>
      <c r="J22" s="146"/>
    </row>
    <row r="23" spans="1:10" ht="20.5">
      <c r="A23" s="51" t="s">
        <v>70</v>
      </c>
      <c r="B23" s="52" t="s">
        <v>71</v>
      </c>
      <c r="C23" s="46">
        <v>47.421999999999997</v>
      </c>
      <c r="D23" s="47">
        <v>98</v>
      </c>
      <c r="E23" s="48">
        <f t="shared" si="1"/>
        <v>2.3227102040816328</v>
      </c>
      <c r="F23" s="47">
        <v>2.58E-2</v>
      </c>
      <c r="G23" s="49">
        <f t="shared" si="2"/>
        <v>5.9925923265306123E-2</v>
      </c>
      <c r="H23" s="48">
        <f t="shared" si="3"/>
        <v>1.9330942988808426E-3</v>
      </c>
      <c r="I23" s="50">
        <f t="shared" ca="1" si="0"/>
        <v>1.685924302203735E-4</v>
      </c>
      <c r="J23" s="146"/>
    </row>
    <row r="24" spans="1:10" ht="20.5">
      <c r="A24" s="51" t="s">
        <v>58</v>
      </c>
      <c r="B24" s="140">
        <v>4100008</v>
      </c>
      <c r="C24" s="46">
        <v>1.9E-2</v>
      </c>
      <c r="D24" s="47">
        <v>98</v>
      </c>
      <c r="E24" s="48">
        <f t="shared" si="1"/>
        <v>9.3061224489795927E-4</v>
      </c>
      <c r="F24" s="47">
        <v>44.8</v>
      </c>
      <c r="G24" s="49">
        <f t="shared" si="2"/>
        <v>4.1691428571428574E-2</v>
      </c>
      <c r="H24" s="48">
        <f t="shared" si="3"/>
        <v>1.3448847926267281E-3</v>
      </c>
      <c r="I24" s="50">
        <f t="shared" ca="1" si="0"/>
        <v>1.1729246508389781E-4</v>
      </c>
      <c r="J24" s="146"/>
    </row>
    <row r="25" spans="1:10" ht="20.5">
      <c r="A25" s="51" t="s">
        <v>59</v>
      </c>
      <c r="B25" s="140">
        <v>4700014</v>
      </c>
      <c r="C25" s="46">
        <v>8.8999999999999996E-2</v>
      </c>
      <c r="D25" s="47">
        <v>98</v>
      </c>
      <c r="E25" s="48">
        <f t="shared" si="1"/>
        <v>4.3591836734693879E-3</v>
      </c>
      <c r="F25" s="47">
        <v>87.55</v>
      </c>
      <c r="G25" s="49">
        <f t="shared" si="2"/>
        <v>0.38164653061224491</v>
      </c>
      <c r="H25" s="48">
        <f t="shared" si="3"/>
        <v>1.2311178406846609E-2</v>
      </c>
      <c r="I25" s="50">
        <f t="shared" ca="1" si="0"/>
        <v>1.0737042097162565E-3</v>
      </c>
      <c r="J25" s="146"/>
    </row>
    <row r="26" spans="1:10" ht="20.5">
      <c r="A26" s="51" t="s">
        <v>114</v>
      </c>
      <c r="B26" s="140">
        <v>4100346</v>
      </c>
      <c r="C26" s="46">
        <v>0.33700000000000002</v>
      </c>
      <c r="D26" s="47">
        <v>98</v>
      </c>
      <c r="E26" s="48">
        <f t="shared" si="1"/>
        <v>1.6506122448979591E-2</v>
      </c>
      <c r="F26" s="47">
        <v>39.86</v>
      </c>
      <c r="G26" s="49">
        <f t="shared" si="2"/>
        <v>0.65793404081632645</v>
      </c>
      <c r="H26" s="48">
        <f t="shared" si="3"/>
        <v>2.122367873601053E-2</v>
      </c>
      <c r="I26" s="50">
        <f t="shared" ca="1" si="0"/>
        <v>1.8509969112174389E-3</v>
      </c>
      <c r="J26" s="146"/>
    </row>
    <row r="27" spans="1:10" ht="20.5">
      <c r="A27" s="51" t="s">
        <v>60</v>
      </c>
      <c r="B27" s="140">
        <v>4200001</v>
      </c>
      <c r="C27" s="46">
        <v>0.113</v>
      </c>
      <c r="D27" s="47">
        <v>98</v>
      </c>
      <c r="E27" s="48">
        <f t="shared" si="1"/>
        <v>5.5346938775510208E-3</v>
      </c>
      <c r="F27" s="47">
        <v>35.93</v>
      </c>
      <c r="G27" s="49">
        <f t="shared" si="2"/>
        <v>0.19886155102040817</v>
      </c>
      <c r="H27" s="48">
        <f t="shared" si="3"/>
        <v>6.4148887425938116E-3</v>
      </c>
      <c r="I27" s="50">
        <f t="shared" ca="1" si="0"/>
        <v>5.5946659370592416E-4</v>
      </c>
      <c r="J27" s="146"/>
    </row>
    <row r="28" spans="1:10" ht="20.5">
      <c r="A28" s="51" t="s">
        <v>61</v>
      </c>
      <c r="B28" s="140">
        <v>4100340</v>
      </c>
      <c r="C28" s="46">
        <v>0.96</v>
      </c>
      <c r="D28" s="47">
        <v>98</v>
      </c>
      <c r="E28" s="48">
        <f t="shared" si="1"/>
        <v>4.7020408163265304E-2</v>
      </c>
      <c r="F28" s="47">
        <v>175.1</v>
      </c>
      <c r="G28" s="49">
        <f t="shared" si="2"/>
        <v>8.2332734693877541</v>
      </c>
      <c r="H28" s="48">
        <f t="shared" si="3"/>
        <v>0.26558946675444367</v>
      </c>
      <c r="I28" s="50">
        <f t="shared" ca="1" si="0"/>
        <v>2.316305710848553E-2</v>
      </c>
      <c r="J28" s="146"/>
    </row>
    <row r="29" spans="1:10" ht="20.5">
      <c r="A29" s="51" t="s">
        <v>62</v>
      </c>
      <c r="B29" s="140">
        <v>4400004</v>
      </c>
      <c r="C29" s="46">
        <v>0.85</v>
      </c>
      <c r="D29" s="47">
        <v>98</v>
      </c>
      <c r="E29" s="48">
        <f t="shared" si="1"/>
        <v>4.1632653061224489E-2</v>
      </c>
      <c r="F29" s="47">
        <v>26.57</v>
      </c>
      <c r="G29" s="49">
        <f t="shared" si="2"/>
        <v>1.1061795918367348</v>
      </c>
      <c r="H29" s="48">
        <f t="shared" si="3"/>
        <v>3.5683212639894671E-2</v>
      </c>
      <c r="I29" s="50">
        <f t="shared" ca="1" si="0"/>
        <v>3.1120672905160835E-3</v>
      </c>
      <c r="J29" s="146"/>
    </row>
    <row r="30" spans="1:10" ht="20.5">
      <c r="A30" s="51" t="s">
        <v>63</v>
      </c>
      <c r="B30" s="140">
        <v>4700013</v>
      </c>
      <c r="C30" s="46">
        <v>5.6000000000000001E-2</v>
      </c>
      <c r="D30" s="47">
        <v>98</v>
      </c>
      <c r="E30" s="48">
        <f t="shared" si="1"/>
        <v>2.7428571428571428E-3</v>
      </c>
      <c r="F30" s="47">
        <v>1195.83</v>
      </c>
      <c r="G30" s="49">
        <f t="shared" si="2"/>
        <v>3.2799908571428569</v>
      </c>
      <c r="H30" s="48">
        <f t="shared" si="3"/>
        <v>0.10580615668202764</v>
      </c>
      <c r="I30" s="50">
        <f t="shared" ca="1" si="0"/>
        <v>9.2277531921893096E-3</v>
      </c>
      <c r="J30" s="146"/>
    </row>
    <row r="31" spans="1:10" ht="20.5">
      <c r="A31" s="51" t="s">
        <v>65</v>
      </c>
      <c r="B31" s="140">
        <v>4100395</v>
      </c>
      <c r="C31" s="46">
        <v>0.26400000000000001</v>
      </c>
      <c r="D31" s="47">
        <v>98</v>
      </c>
      <c r="E31" s="48">
        <f t="shared" si="1"/>
        <v>1.2930612244897961E-2</v>
      </c>
      <c r="F31" s="47">
        <v>480.66</v>
      </c>
      <c r="G31" s="49">
        <f t="shared" si="2"/>
        <v>6.2152280816326542</v>
      </c>
      <c r="H31" s="48">
        <f t="shared" si="3"/>
        <v>0.20049122843976303</v>
      </c>
      <c r="I31" s="50">
        <f t="shared" ca="1" si="0"/>
        <v>1.7485594706940499E-2</v>
      </c>
      <c r="J31" s="146"/>
    </row>
    <row r="32" spans="1:10" ht="20.5">
      <c r="A32" s="51" t="s">
        <v>67</v>
      </c>
      <c r="B32" s="140">
        <v>4100434</v>
      </c>
      <c r="C32" s="46">
        <v>0.22</v>
      </c>
      <c r="D32" s="47">
        <v>98</v>
      </c>
      <c r="E32" s="48">
        <f t="shared" si="1"/>
        <v>1.0775510204081632E-2</v>
      </c>
      <c r="F32" s="47">
        <v>1461.47</v>
      </c>
      <c r="G32" s="49">
        <f t="shared" si="2"/>
        <v>15.748084897959183</v>
      </c>
      <c r="H32" s="48">
        <f t="shared" si="3"/>
        <v>0.5080027386438446</v>
      </c>
      <c r="I32" s="50">
        <f t="shared" ca="1" si="0"/>
        <v>4.430483102461949E-2</v>
      </c>
      <c r="J32" s="146"/>
    </row>
    <row r="33" spans="1:14" ht="20.5">
      <c r="A33" s="51" t="s">
        <v>68</v>
      </c>
      <c r="B33" s="140">
        <v>4100464</v>
      </c>
      <c r="C33" s="46">
        <v>8.9999999999999993E-3</v>
      </c>
      <c r="D33" s="47">
        <v>98</v>
      </c>
      <c r="E33" s="48">
        <f t="shared" si="1"/>
        <v>4.4081632653061219E-4</v>
      </c>
      <c r="F33" s="47">
        <v>41.2</v>
      </c>
      <c r="G33" s="49">
        <f t="shared" si="2"/>
        <v>1.8161632653061224E-2</v>
      </c>
      <c r="H33" s="48">
        <f t="shared" si="3"/>
        <v>5.8585911784068468E-4</v>
      </c>
      <c r="I33" s="50">
        <f t="shared" ca="1" si="0"/>
        <v>5.1094978915776912E-5</v>
      </c>
      <c r="J33" s="146"/>
    </row>
    <row r="34" spans="1:14" ht="21" thickBot="1">
      <c r="A34" s="53"/>
      <c r="B34" s="54"/>
      <c r="C34" s="46"/>
      <c r="D34" s="55"/>
      <c r="E34" s="46"/>
      <c r="F34" s="48"/>
      <c r="G34" s="56"/>
      <c r="H34" s="57"/>
      <c r="I34" s="50" t="str">
        <f t="shared" si="0"/>
        <v/>
      </c>
      <c r="J34" s="146"/>
    </row>
    <row r="35" spans="1:14" ht="21.5" thickTop="1" thickBot="1">
      <c r="A35" s="178" t="s">
        <v>72</v>
      </c>
      <c r="B35" s="179"/>
      <c r="C35" s="179"/>
      <c r="D35" s="179"/>
      <c r="E35" s="179"/>
      <c r="F35" s="180"/>
      <c r="G35" s="58">
        <f>SUM(G20:G33)</f>
        <v>36.569730494693879</v>
      </c>
      <c r="H35" s="59">
        <f>SUM(H20:H33)</f>
        <v>1.1796687256352862</v>
      </c>
      <c r="I35" s="60">
        <f ca="1">G35/$G$61</f>
        <v>0.10288334998709925</v>
      </c>
      <c r="J35" s="147"/>
    </row>
    <row r="36" spans="1:14" ht="21" thickTop="1">
      <c r="A36" s="67" t="s">
        <v>73</v>
      </c>
      <c r="B36" s="68"/>
      <c r="C36" s="69"/>
      <c r="D36" s="14"/>
      <c r="E36" s="70"/>
      <c r="F36" s="71"/>
      <c r="G36" s="72"/>
      <c r="H36" s="73"/>
      <c r="I36" s="74" t="str">
        <f>IF(G36="","",G36/$G$61)</f>
        <v/>
      </c>
      <c r="J36" s="146"/>
    </row>
    <row r="37" spans="1:14" ht="20.5">
      <c r="A37" s="75" t="s">
        <v>74</v>
      </c>
      <c r="B37" s="76" t="s">
        <v>75</v>
      </c>
      <c r="C37" s="69"/>
      <c r="D37" s="14"/>
      <c r="E37" s="70">
        <v>48</v>
      </c>
      <c r="F37" s="47">
        <v>1.42</v>
      </c>
      <c r="G37" s="77">
        <f>E37 * F37</f>
        <v>68.16</v>
      </c>
      <c r="H37" s="78">
        <f>G37/$H$11</f>
        <v>2.1987096774193549</v>
      </c>
      <c r="I37" s="79">
        <f ca="1">IF(G37="","",G37/$G$61)</f>
        <v>0.19175774719308292</v>
      </c>
      <c r="J37" s="146"/>
      <c r="K37" s="134"/>
    </row>
    <row r="38" spans="1:14" ht="20.5">
      <c r="A38" s="75" t="s">
        <v>76</v>
      </c>
      <c r="B38" s="141" t="s">
        <v>133</v>
      </c>
      <c r="C38" s="69"/>
      <c r="D38" s="14"/>
      <c r="E38" s="70">
        <v>48</v>
      </c>
      <c r="F38" s="47">
        <v>0.31</v>
      </c>
      <c r="G38" s="77">
        <f>E38 * F38</f>
        <v>14.879999999999999</v>
      </c>
      <c r="H38" s="78">
        <f>G38/$H$11</f>
        <v>0.48</v>
      </c>
      <c r="I38" s="79">
        <f ca="1">IF(G38="","",G38/$G$61)</f>
        <v>4.1862606781588527E-2</v>
      </c>
      <c r="J38" s="146"/>
    </row>
    <row r="39" spans="1:14" ht="21" thickBot="1">
      <c r="A39" s="80"/>
      <c r="B39" s="81"/>
      <c r="C39" s="82"/>
      <c r="D39" s="83"/>
      <c r="E39" s="70"/>
      <c r="F39" s="84"/>
      <c r="G39" s="85"/>
      <c r="H39" s="86"/>
      <c r="I39" s="87" t="str">
        <f>IF(G39="","",G39/$G$61)</f>
        <v/>
      </c>
      <c r="J39" s="146"/>
    </row>
    <row r="40" spans="1:14" ht="21.5" thickTop="1" thickBot="1">
      <c r="A40" s="172" t="s">
        <v>77</v>
      </c>
      <c r="B40" s="173"/>
      <c r="C40" s="173"/>
      <c r="D40" s="173"/>
      <c r="E40" s="173"/>
      <c r="F40" s="174"/>
      <c r="G40" s="58">
        <f>SUM(G36:G38)</f>
        <v>83.039999999999992</v>
      </c>
      <c r="H40" s="59">
        <f>SUM(H36:H38)</f>
        <v>2.6787096774193548</v>
      </c>
      <c r="I40" s="60">
        <f ca="1">G40/$G$61</f>
        <v>0.23362035397467143</v>
      </c>
      <c r="J40" s="147"/>
    </row>
    <row r="41" spans="1:14" ht="21" thickTop="1">
      <c r="A41" s="67" t="s">
        <v>78</v>
      </c>
      <c r="B41" s="68"/>
      <c r="C41" s="69"/>
      <c r="D41" s="14"/>
      <c r="E41" s="70"/>
      <c r="F41" s="71"/>
      <c r="G41" s="72"/>
      <c r="H41" s="73"/>
      <c r="I41" s="74" t="str">
        <f>IF(G41="","",G41/$G$61)</f>
        <v/>
      </c>
      <c r="J41" s="146"/>
    </row>
    <row r="42" spans="1:14" ht="20.5">
      <c r="A42" s="75" t="s">
        <v>79</v>
      </c>
      <c r="B42" s="141" t="s">
        <v>132</v>
      </c>
      <c r="C42" s="69"/>
      <c r="D42" s="14"/>
      <c r="E42" s="70">
        <v>1</v>
      </c>
      <c r="F42" s="47">
        <v>9.01</v>
      </c>
      <c r="G42" s="77">
        <f>E42 * F42</f>
        <v>9.01</v>
      </c>
      <c r="H42" s="78">
        <f>G42/$H$11</f>
        <v>0.29064516129032258</v>
      </c>
      <c r="I42" s="79">
        <f ca="1">IF(G42="","",G42/$G$61)</f>
        <v>2.5348258541808645E-2</v>
      </c>
      <c r="J42" s="146"/>
    </row>
    <row r="43" spans="1:14" ht="20.5">
      <c r="A43" s="75" t="s">
        <v>80</v>
      </c>
      <c r="B43" s="76" t="s">
        <v>81</v>
      </c>
      <c r="C43" s="69"/>
      <c r="D43" s="14"/>
      <c r="E43" s="70">
        <v>4</v>
      </c>
      <c r="F43" s="47">
        <v>11.54</v>
      </c>
      <c r="G43" s="77">
        <f>E43 * F43</f>
        <v>46.16</v>
      </c>
      <c r="H43" s="78">
        <f>G43/$H$11</f>
        <v>1.4890322580645161</v>
      </c>
      <c r="I43" s="79">
        <f ca="1">IF(G43="","",G43/$G$61)</f>
        <v>0.12986410813428267</v>
      </c>
      <c r="J43" s="146"/>
      <c r="K43" s="134"/>
    </row>
    <row r="44" spans="1:14" ht="20.5">
      <c r="A44" s="75" t="s">
        <v>82</v>
      </c>
      <c r="B44" s="76" t="s">
        <v>83</v>
      </c>
      <c r="C44" s="69"/>
      <c r="D44" s="14"/>
      <c r="E44" s="70">
        <v>48</v>
      </c>
      <c r="F44" s="47">
        <v>0.27</v>
      </c>
      <c r="G44" s="77">
        <f>E44 * F44</f>
        <v>12.96</v>
      </c>
      <c r="H44" s="78">
        <f>G44/$H$11</f>
        <v>0.41806451612903228</v>
      </c>
      <c r="I44" s="79">
        <f ca="1">IF(G44="","",G44/$G$61)</f>
        <v>3.6460980100093236E-2</v>
      </c>
      <c r="J44" s="146"/>
    </row>
    <row r="45" spans="1:14" ht="21" thickBot="1">
      <c r="A45" s="80"/>
      <c r="B45" s="81"/>
      <c r="C45" s="82"/>
      <c r="D45" s="83"/>
      <c r="E45" s="70"/>
      <c r="F45" s="84"/>
      <c r="G45" s="85"/>
      <c r="H45" s="86"/>
      <c r="I45" s="87" t="str">
        <f>IF(G45="","",G45/$G$61)</f>
        <v/>
      </c>
      <c r="J45" s="146"/>
    </row>
    <row r="46" spans="1:14" ht="21.5" thickTop="1" thickBot="1">
      <c r="A46" s="172" t="s">
        <v>84</v>
      </c>
      <c r="B46" s="173"/>
      <c r="C46" s="173"/>
      <c r="D46" s="173"/>
      <c r="E46" s="173"/>
      <c r="F46" s="174"/>
      <c r="G46" s="58">
        <f>SUM(G41:G44)</f>
        <v>68.13</v>
      </c>
      <c r="H46" s="59">
        <f>SUM(H41:H44)</f>
        <v>2.197741935483871</v>
      </c>
      <c r="I46" s="60">
        <f ca="1">G46/$G$61</f>
        <v>0.19167334677618456</v>
      </c>
      <c r="J46" s="147"/>
      <c r="N46" s="135"/>
    </row>
    <row r="47" spans="1:14" ht="21" thickTop="1">
      <c r="A47" s="88" t="s">
        <v>85</v>
      </c>
      <c r="B47" s="89"/>
      <c r="C47" s="90"/>
      <c r="D47" s="9"/>
      <c r="E47" s="162"/>
      <c r="F47" s="166"/>
      <c r="G47" s="91"/>
      <c r="H47" s="92"/>
      <c r="I47" s="74" t="str">
        <f>IF(G47="","",G47/$G$61)</f>
        <v/>
      </c>
      <c r="J47" s="152"/>
      <c r="K47" s="138"/>
      <c r="M47" s="138"/>
      <c r="N47" s="135"/>
    </row>
    <row r="48" spans="1:14" ht="20.5">
      <c r="A48" s="75" t="s">
        <v>86</v>
      </c>
      <c r="B48" s="76"/>
      <c r="C48" s="69"/>
      <c r="D48" s="14"/>
      <c r="E48" s="70"/>
      <c r="F48" s="161"/>
      <c r="G48" s="157">
        <f>128.71</f>
        <v>128.71</v>
      </c>
      <c r="H48" s="78">
        <f>G48/$H$11</f>
        <v>4.1519354838709681</v>
      </c>
      <c r="I48" s="79">
        <f ca="1">IF(G48="","",G48/$G$61)</f>
        <v>0.36210592196628089</v>
      </c>
      <c r="J48" s="152"/>
      <c r="K48" s="138"/>
      <c r="M48" s="138"/>
      <c r="N48" s="135"/>
    </row>
    <row r="49" spans="1:14" ht="21" thickBot="1">
      <c r="A49" s="13"/>
      <c r="B49" s="14"/>
      <c r="C49" s="69"/>
      <c r="D49" s="14"/>
      <c r="E49" s="165"/>
      <c r="F49" s="158"/>
      <c r="G49" s="94"/>
      <c r="H49" s="86"/>
      <c r="I49" s="87" t="str">
        <f>IF(G49="","",G49/$G$61)</f>
        <v/>
      </c>
      <c r="J49" s="153"/>
      <c r="M49" s="135"/>
      <c r="N49" s="135"/>
    </row>
    <row r="50" spans="1:14" ht="21.5" thickTop="1" thickBot="1">
      <c r="A50" s="172" t="s">
        <v>87</v>
      </c>
      <c r="B50" s="173"/>
      <c r="C50" s="173"/>
      <c r="D50" s="173"/>
      <c r="E50" s="173"/>
      <c r="F50" s="174"/>
      <c r="G50" s="58">
        <f>SUM(G47:G48)</f>
        <v>128.71</v>
      </c>
      <c r="H50" s="59">
        <f>SUM(H47:H48)</f>
        <v>4.1519354838709681</v>
      </c>
      <c r="I50" s="60">
        <f ca="1">G50/$G$61</f>
        <v>0.36210592196628089</v>
      </c>
      <c r="J50" s="154"/>
      <c r="K50" s="16"/>
      <c r="M50" s="135"/>
      <c r="N50" s="135"/>
    </row>
    <row r="51" spans="1:14" ht="21.5" thickTop="1" thickBot="1">
      <c r="A51" s="88" t="s">
        <v>88</v>
      </c>
      <c r="B51" s="89"/>
      <c r="C51" s="90"/>
      <c r="D51" s="9"/>
      <c r="E51" s="9"/>
      <c r="F51" s="12"/>
      <c r="G51" s="91"/>
      <c r="H51" s="92"/>
      <c r="I51" s="50" t="str">
        <f>IF(G51="","",G51/$G$61)</f>
        <v/>
      </c>
      <c r="J51" s="146"/>
      <c r="K51" s="135"/>
      <c r="L51" s="135"/>
      <c r="M51" s="135"/>
    </row>
    <row r="52" spans="1:14" ht="21.5" thickTop="1" thickBot="1">
      <c r="A52" s="75"/>
      <c r="B52" s="76"/>
      <c r="C52" s="69"/>
      <c r="D52" s="14"/>
      <c r="E52" s="70"/>
      <c r="F52" s="71"/>
      <c r="G52" s="72"/>
      <c r="H52" s="73"/>
      <c r="I52" s="74"/>
      <c r="J52" s="146"/>
      <c r="K52" s="136"/>
      <c r="L52" s="137"/>
      <c r="N52" s="135"/>
    </row>
    <row r="53" spans="1:14" ht="21" thickTop="1">
      <c r="A53" s="75" t="s">
        <v>89</v>
      </c>
      <c r="B53" s="76"/>
      <c r="C53" s="69">
        <v>2</v>
      </c>
      <c r="D53" s="14"/>
      <c r="E53" s="70"/>
      <c r="F53" s="71">
        <v>1</v>
      </c>
      <c r="G53" s="72">
        <f>F53 * C53</f>
        <v>2</v>
      </c>
      <c r="H53" s="73">
        <f>G53/$H$11</f>
        <v>6.4516129032258063E-2</v>
      </c>
      <c r="I53" s="74">
        <f ca="1">IF(G53="","",G53/$G$61)</f>
        <v>5.6266944598909316E-3</v>
      </c>
      <c r="J53" s="146"/>
      <c r="K53" s="136"/>
    </row>
    <row r="54" spans="1:14" ht="21" thickBot="1">
      <c r="A54" s="13"/>
      <c r="B54" s="14"/>
      <c r="C54" s="69"/>
      <c r="D54" s="14"/>
      <c r="E54" s="14"/>
      <c r="F54" s="95"/>
      <c r="G54" s="96"/>
      <c r="H54" s="57"/>
      <c r="I54" s="50" t="str">
        <f>IF(G54="","",G54/$G$61)</f>
        <v/>
      </c>
      <c r="J54" s="146"/>
    </row>
    <row r="55" spans="1:14" ht="21.5" thickTop="1" thickBot="1">
      <c r="A55" s="172" t="s">
        <v>90</v>
      </c>
      <c r="B55" s="173"/>
      <c r="C55" s="173"/>
      <c r="D55" s="173"/>
      <c r="E55" s="173"/>
      <c r="F55" s="174"/>
      <c r="G55" s="58">
        <f>SUM(G51:G53)</f>
        <v>2</v>
      </c>
      <c r="H55" s="59">
        <f>SUM(H51:H53)</f>
        <v>6.4516129032258063E-2</v>
      </c>
      <c r="I55" s="60">
        <f t="shared" ref="I55:I61" ca="1" si="4">G55/$G$61</f>
        <v>5.6266944598909316E-3</v>
      </c>
      <c r="J55" s="147"/>
    </row>
    <row r="56" spans="1:14" ht="21" thickTop="1">
      <c r="A56" s="188" t="s">
        <v>91</v>
      </c>
      <c r="B56" s="189"/>
      <c r="C56" s="189"/>
      <c r="D56" s="189"/>
      <c r="E56" s="189"/>
      <c r="F56" s="190"/>
      <c r="G56" s="97">
        <f>SUM(G19,G35,G40,G46,G50,G55)</f>
        <v>330.80105131102039</v>
      </c>
      <c r="H56" s="98">
        <f>SUM(H19,H35,H40,H46,H50,H55)</f>
        <v>10.671001655194207</v>
      </c>
      <c r="I56" s="99">
        <f t="shared" ca="1" si="4"/>
        <v>0.93065822136890708</v>
      </c>
      <c r="J56" s="148"/>
    </row>
    <row r="57" spans="1:14" ht="21.75" customHeight="1">
      <c r="A57" s="100" t="s">
        <v>92</v>
      </c>
      <c r="B57" s="101">
        <v>0.02</v>
      </c>
      <c r="C57" s="102" t="s">
        <v>93</v>
      </c>
      <c r="D57" s="103"/>
      <c r="E57" s="103"/>
      <c r="F57" s="104"/>
      <c r="G57" s="56">
        <f>SUM(G19,G35)*B57</f>
        <v>0.97842102622040816</v>
      </c>
      <c r="H57" s="57">
        <f>G57/$H$11</f>
        <v>3.1561968587755104E-2</v>
      </c>
      <c r="I57" s="50">
        <f t="shared" ca="1" si="4"/>
        <v>2.7526380838375848E-3</v>
      </c>
      <c r="J57" s="146"/>
    </row>
    <row r="58" spans="1:14" ht="21.75" customHeight="1">
      <c r="A58" s="100" t="s">
        <v>92</v>
      </c>
      <c r="B58" s="101">
        <v>0.02</v>
      </c>
      <c r="C58" s="102" t="s">
        <v>94</v>
      </c>
      <c r="D58" s="103"/>
      <c r="E58" s="103"/>
      <c r="F58" s="104"/>
      <c r="G58" s="56">
        <f>SUM(G40)*B58</f>
        <v>1.6607999999999998</v>
      </c>
      <c r="H58" s="57">
        <f t="shared" ref="H58:H59" si="5">G58/$H$11</f>
        <v>5.3574193548387092E-2</v>
      </c>
      <c r="I58" s="50">
        <f t="shared" ca="1" si="4"/>
        <v>4.6724070794934291E-3</v>
      </c>
      <c r="J58" s="146"/>
    </row>
    <row r="59" spans="1:14" ht="21.75" customHeight="1">
      <c r="A59" s="100" t="s">
        <v>92</v>
      </c>
      <c r="B59" s="101">
        <v>0.01</v>
      </c>
      <c r="C59" s="102" t="s">
        <v>95</v>
      </c>
      <c r="D59" s="103"/>
      <c r="E59" s="103"/>
      <c r="F59" s="104"/>
      <c r="G59" s="56">
        <f>SUM(G46)*B59</f>
        <v>0.68130000000000002</v>
      </c>
      <c r="H59" s="57">
        <f t="shared" si="5"/>
        <v>2.1977419354838709E-2</v>
      </c>
      <c r="I59" s="50">
        <f t="shared" ca="1" si="4"/>
        <v>1.9167334677618456E-3</v>
      </c>
      <c r="J59" s="146"/>
    </row>
    <row r="60" spans="1:14" ht="21.75" customHeight="1">
      <c r="A60" s="105" t="s">
        <v>96</v>
      </c>
      <c r="B60" s="106">
        <f>6%</f>
        <v>0.06</v>
      </c>
      <c r="C60" s="107"/>
      <c r="D60" s="108"/>
      <c r="E60" s="108"/>
      <c r="F60" s="109"/>
      <c r="G60" s="56">
        <f ca="1">G61*B60</f>
        <v>21.32690887258984</v>
      </c>
      <c r="H60" s="57">
        <f ca="1">G60/$H$11</f>
        <v>0.68796480234160773</v>
      </c>
      <c r="I60" s="50">
        <f t="shared" ca="1" si="4"/>
        <v>0.06</v>
      </c>
      <c r="J60" s="146"/>
    </row>
    <row r="61" spans="1:14" ht="21.75" customHeight="1">
      <c r="A61" s="110" t="s">
        <v>97</v>
      </c>
      <c r="B61" s="111"/>
      <c r="C61" s="112"/>
      <c r="D61" s="111"/>
      <c r="E61" s="111"/>
      <c r="F61" s="113"/>
      <c r="G61" s="114">
        <f ca="1">SUM(G56:G60)</f>
        <v>355.44848120983067</v>
      </c>
      <c r="H61" s="115">
        <f ca="1">SUM(H56:H60)</f>
        <v>11.466080039026796</v>
      </c>
      <c r="I61" s="116">
        <f t="shared" ca="1" si="4"/>
        <v>1</v>
      </c>
      <c r="J61" s="148"/>
    </row>
    <row r="62" spans="1:14" ht="21.75" customHeight="1">
      <c r="A62" s="100" t="s">
        <v>98</v>
      </c>
      <c r="B62" s="117" t="s">
        <v>99</v>
      </c>
      <c r="C62" s="102"/>
      <c r="D62" s="103"/>
      <c r="E62" s="103"/>
      <c r="F62" s="118"/>
      <c r="G62" s="119"/>
      <c r="H62" s="119"/>
      <c r="I62" s="120"/>
      <c r="J62" s="149"/>
    </row>
    <row r="63" spans="1:14" ht="21.75" customHeight="1">
      <c r="A63" s="100"/>
      <c r="B63" s="121"/>
      <c r="C63" s="102"/>
      <c r="D63" s="103"/>
      <c r="E63" s="103"/>
      <c r="F63" s="118"/>
      <c r="G63" s="122"/>
      <c r="H63" s="122"/>
      <c r="I63" s="123"/>
      <c r="J63" s="150"/>
    </row>
    <row r="64" spans="1:14" ht="21.75" customHeight="1">
      <c r="A64" s="100"/>
      <c r="B64" s="103"/>
      <c r="C64" s="102"/>
      <c r="D64" s="103"/>
      <c r="E64" s="103"/>
      <c r="F64" s="118"/>
      <c r="G64" s="124"/>
      <c r="H64" s="124"/>
      <c r="I64" s="123"/>
      <c r="J64" s="150"/>
    </row>
    <row r="65" spans="1:10" ht="29">
      <c r="A65" s="100"/>
      <c r="B65" s="103"/>
      <c r="C65" s="102"/>
      <c r="D65" s="103"/>
      <c r="E65" s="103"/>
      <c r="F65" s="118"/>
      <c r="G65" s="124"/>
      <c r="H65" s="124"/>
      <c r="I65" s="123"/>
      <c r="J65" s="150"/>
    </row>
    <row r="66" spans="1:10" ht="29">
      <c r="A66" s="100"/>
      <c r="B66" s="103"/>
      <c r="C66" s="102"/>
      <c r="D66" s="103"/>
      <c r="E66" s="103"/>
      <c r="F66" s="125"/>
      <c r="G66" s="124"/>
      <c r="H66" s="124"/>
      <c r="I66" s="123"/>
      <c r="J66" s="150"/>
    </row>
    <row r="67" spans="1:10" ht="29">
      <c r="A67" s="8"/>
      <c r="B67" s="9"/>
      <c r="C67" s="90"/>
      <c r="D67" s="9"/>
      <c r="E67" s="9"/>
      <c r="F67" s="126"/>
      <c r="G67" s="127"/>
      <c r="H67" s="127"/>
      <c r="I67" s="128"/>
      <c r="J67" s="150"/>
    </row>
    <row r="68" spans="1:10" ht="21" thickBot="1">
      <c r="A68" s="27"/>
      <c r="B68" s="29"/>
      <c r="C68" s="129"/>
      <c r="D68" s="29"/>
      <c r="E68" s="29"/>
      <c r="F68" s="130"/>
      <c r="G68" s="16"/>
      <c r="H68" s="16"/>
      <c r="I68" s="16"/>
      <c r="J68" s="16"/>
    </row>
    <row r="69" spans="1:10" ht="23.5" thickBot="1">
      <c r="A69" s="169" t="s">
        <v>100</v>
      </c>
      <c r="B69" s="170"/>
      <c r="C69" s="170"/>
      <c r="D69" s="170"/>
      <c r="E69" s="170"/>
      <c r="F69" s="171"/>
      <c r="G69" s="175" t="s">
        <v>101</v>
      </c>
      <c r="H69" s="176"/>
      <c r="I69" s="177"/>
      <c r="J69" s="151"/>
    </row>
    <row r="70" spans="1:10" ht="20.5">
      <c r="G70" s="16"/>
      <c r="H70" s="16"/>
      <c r="I70" s="16"/>
      <c r="J70" s="16"/>
    </row>
    <row r="71" spans="1:10" ht="20.5">
      <c r="A71" s="14"/>
      <c r="B71" s="14"/>
      <c r="C71" s="69"/>
      <c r="D71" s="14"/>
      <c r="E71" s="14"/>
      <c r="F71" s="131"/>
      <c r="G71" s="16"/>
      <c r="H71" s="16"/>
      <c r="I71" s="16"/>
      <c r="J71" s="16"/>
    </row>
    <row r="72" spans="1:10" ht="20.5">
      <c r="A72" s="14"/>
      <c r="B72" s="14"/>
      <c r="C72" s="69"/>
      <c r="D72" s="14"/>
      <c r="E72" s="14"/>
      <c r="F72" s="131"/>
      <c r="G72" s="16"/>
      <c r="H72" s="16"/>
      <c r="I72" s="16"/>
      <c r="J72" s="16"/>
    </row>
    <row r="73" spans="1:10" ht="20.5">
      <c r="A73" s="14"/>
      <c r="B73" s="14"/>
      <c r="C73" s="69"/>
      <c r="D73" s="14"/>
      <c r="E73" s="14"/>
      <c r="F73" s="131"/>
      <c r="G73" s="16"/>
      <c r="H73" s="16"/>
      <c r="I73" s="16"/>
      <c r="J73" s="16"/>
    </row>
    <row r="74" spans="1:10" ht="20.5">
      <c r="A74" s="14"/>
      <c r="B74" s="14"/>
      <c r="C74" s="69"/>
      <c r="D74" s="14"/>
      <c r="E74" s="14"/>
      <c r="F74" s="131"/>
      <c r="G74" s="16"/>
      <c r="H74" s="16"/>
      <c r="I74" s="16"/>
      <c r="J74" s="16"/>
    </row>
    <row r="75" spans="1:10">
      <c r="A75" s="18"/>
      <c r="B75" s="18"/>
      <c r="C75" s="132"/>
      <c r="D75" s="18"/>
      <c r="E75" s="18"/>
      <c r="F75" s="18"/>
      <c r="G75" s="18"/>
      <c r="H75" s="133"/>
      <c r="I75" s="133"/>
      <c r="J75" s="133"/>
    </row>
    <row r="76" spans="1:10">
      <c r="A76" s="18"/>
      <c r="B76" s="18"/>
      <c r="C76" s="132"/>
      <c r="D76" s="18"/>
      <c r="E76" s="18"/>
      <c r="F76" s="18"/>
      <c r="G76" s="18"/>
      <c r="H76" s="133"/>
      <c r="I76" s="133"/>
      <c r="J76" s="133"/>
    </row>
    <row r="77" spans="1:10">
      <c r="A77" s="18"/>
      <c r="B77" s="18"/>
      <c r="C77" s="132"/>
      <c r="D77" s="18"/>
      <c r="E77" s="18"/>
      <c r="F77" s="18"/>
      <c r="G77" s="18"/>
      <c r="H77" s="133"/>
      <c r="I77" s="133"/>
      <c r="J77" s="133"/>
    </row>
    <row r="78" spans="1:10">
      <c r="A78" s="18"/>
      <c r="B78" s="18"/>
      <c r="C78" s="132"/>
      <c r="D78" s="18"/>
      <c r="E78" s="18"/>
      <c r="F78" s="18"/>
      <c r="G78" s="18"/>
      <c r="H78" s="133"/>
      <c r="I78" s="133"/>
      <c r="J78" s="133"/>
    </row>
    <row r="79" spans="1:10">
      <c r="A79" s="18"/>
      <c r="B79" s="18"/>
      <c r="C79" s="132"/>
      <c r="D79" s="18"/>
      <c r="E79" s="18"/>
      <c r="F79" s="18"/>
      <c r="G79" s="18"/>
      <c r="H79" s="133"/>
      <c r="I79" s="133"/>
      <c r="J79" s="133"/>
    </row>
    <row r="80" spans="1:10">
      <c r="A80" s="18"/>
      <c r="B80" s="18"/>
      <c r="C80" s="132"/>
      <c r="D80" s="18"/>
      <c r="E80" s="18"/>
      <c r="F80" s="18"/>
      <c r="G80" s="18"/>
      <c r="H80" s="133"/>
      <c r="I80" s="133"/>
      <c r="J80" s="133"/>
    </row>
    <row r="81" spans="1:10">
      <c r="A81" s="18"/>
      <c r="B81" s="18"/>
      <c r="C81" s="132"/>
      <c r="D81" s="18"/>
      <c r="E81" s="18"/>
      <c r="F81" s="18"/>
      <c r="G81" s="18"/>
      <c r="H81" s="133"/>
      <c r="I81" s="133"/>
      <c r="J81" s="133"/>
    </row>
    <row r="82" spans="1:10">
      <c r="A82" s="18"/>
      <c r="B82" s="18"/>
      <c r="C82" s="132"/>
      <c r="D82" s="18"/>
      <c r="E82" s="18"/>
      <c r="F82" s="18"/>
      <c r="G82" s="18"/>
      <c r="H82" s="133"/>
      <c r="I82" s="133"/>
      <c r="J82" s="133"/>
    </row>
    <row r="83" spans="1:10">
      <c r="A83" s="18"/>
      <c r="B83" s="18"/>
      <c r="C83" s="132"/>
      <c r="D83" s="18"/>
      <c r="E83" s="18"/>
      <c r="F83" s="18"/>
      <c r="G83" s="18"/>
      <c r="H83" s="133"/>
      <c r="I83" s="133"/>
      <c r="J83" s="133"/>
    </row>
    <row r="84" spans="1:10">
      <c r="A84" s="18"/>
      <c r="B84" s="18"/>
      <c r="C84" s="132"/>
      <c r="D84" s="18"/>
      <c r="E84" s="18"/>
      <c r="F84" s="18"/>
      <c r="G84" s="18"/>
      <c r="H84" s="133"/>
      <c r="I84" s="133"/>
      <c r="J84" s="133"/>
    </row>
    <row r="85" spans="1:10">
      <c r="A85" s="18"/>
      <c r="B85" s="18"/>
      <c r="C85" s="132"/>
      <c r="D85" s="18"/>
      <c r="E85" s="18"/>
      <c r="F85" s="18"/>
      <c r="G85" s="18"/>
      <c r="H85" s="133"/>
      <c r="I85" s="133"/>
      <c r="J85" s="133"/>
    </row>
    <row r="86" spans="1:10">
      <c r="A86" s="18"/>
      <c r="B86" s="18"/>
      <c r="C86" s="132"/>
      <c r="D86" s="18"/>
      <c r="E86" s="18"/>
      <c r="F86" s="18"/>
      <c r="G86" s="18"/>
      <c r="H86" s="133"/>
      <c r="I86" s="133"/>
      <c r="J86" s="133"/>
    </row>
    <row r="87" spans="1:10">
      <c r="A87" s="18"/>
      <c r="B87" s="18"/>
      <c r="C87" s="132"/>
      <c r="D87" s="18"/>
      <c r="E87" s="18"/>
      <c r="F87" s="18"/>
      <c r="G87" s="18"/>
      <c r="H87" s="133"/>
      <c r="I87" s="133"/>
      <c r="J87" s="133"/>
    </row>
    <row r="88" spans="1:10">
      <c r="A88" s="18"/>
      <c r="B88" s="18"/>
      <c r="C88" s="132"/>
      <c r="D88" s="18"/>
      <c r="E88" s="18"/>
      <c r="F88" s="18"/>
      <c r="G88" s="18"/>
      <c r="H88" s="133"/>
      <c r="I88" s="133"/>
      <c r="J88" s="133"/>
    </row>
  </sheetData>
  <mergeCells count="14">
    <mergeCell ref="A1:G1"/>
    <mergeCell ref="A3:I3"/>
    <mergeCell ref="A12:B12"/>
    <mergeCell ref="G12:I12"/>
    <mergeCell ref="A56:F56"/>
    <mergeCell ref="H1:I1"/>
    <mergeCell ref="A69:F69"/>
    <mergeCell ref="A46:F46"/>
    <mergeCell ref="G69:I69"/>
    <mergeCell ref="A19:F19"/>
    <mergeCell ref="A55:F55"/>
    <mergeCell ref="A35:F35"/>
    <mergeCell ref="A40:F40"/>
    <mergeCell ref="A50:F50"/>
  </mergeCells>
  <pageMargins left="1.495833" right="0.70833330000000005" top="0.3541667" bottom="0.3541667" header="0.3152778" footer="0.3152778"/>
  <pageSetup paperSize="9" scale="3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PF63000401</vt:lpstr>
      <vt:lpstr>PF63000402</vt:lpstr>
      <vt:lpstr>PF63000403</vt:lpstr>
      <vt:lpstr>PF63000404</vt:lpstr>
      <vt:lpstr>PF63000405</vt:lpstr>
      <vt:lpstr>PF63000401!Print_Area</vt:lpstr>
      <vt:lpstr>PF63000402!Print_Area</vt:lpstr>
      <vt:lpstr>PF63000403!Print_Area</vt:lpstr>
      <vt:lpstr>PF63000404!Print_Area</vt:lpstr>
      <vt:lpstr>PF63000405!Print_Area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RH12</dc:creator>
  <cp:lastModifiedBy>Grittinee  Chumkawe</cp:lastModifiedBy>
  <cp:lastPrinted>2016-10-18T04:41:09Z</cp:lastPrinted>
  <dcterms:created xsi:type="dcterms:W3CDTF">2014-08-19T13:54:17Z</dcterms:created>
  <dcterms:modified xsi:type="dcterms:W3CDTF">2020-09-30T09:38:16Z</dcterms:modified>
</cp:coreProperties>
</file>