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2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3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4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5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drawings/drawing6.xml" ContentType="application/vnd.openxmlformats-officedocument.drawing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6" rupBuild="21029"/>
  <workbookPr codeName="ThisWorkbook"/>
  <bookViews>
    <workbookView xWindow="0" yWindow="0" windowWidth="20490" windowHeight="7365" tabRatio="788" activeTab="5"/>
  </bookViews>
  <sheets>
    <sheet name="GP642223001" sheetId="25" r:id="rId1"/>
    <sheet name="GP642223002" sheetId="26" r:id="rId2"/>
    <sheet name="GP642223003" sheetId="27" r:id="rId3"/>
    <sheet name="GP642223004" sheetId="28" r:id="rId4"/>
    <sheet name="GP642223005" sheetId="29" r:id="rId5"/>
    <sheet name="GP642223006" sheetId="30" r:id="rId6"/>
  </sheets>
  <definedNames>
    <definedName name="_xlnm.Print_Area" localSheetId="0">GP642223001!$A$1:$I$63</definedName>
    <definedName name="_xlnm.Print_Area" localSheetId="1">GP642223002!$A$1:$I$63</definedName>
    <definedName name="_xlnm.Print_Area" localSheetId="2">GP642223003!$A$1:$I$62</definedName>
    <definedName name="_xlnm.Print_Area" localSheetId="3">GP642223004!$A$1:$I$62</definedName>
    <definedName name="_xlnm.Print_Area" localSheetId="4">GP642223005!$A$1:$I$61</definedName>
    <definedName name="_xlnm.Print_Area" localSheetId="5">GP642223006!$A$1:$I$61</definedName>
  </definedNames>
  <calcPr iterate="1"/>
</workbook>
</file>

<file path=xl/calcChain.xml><?xml version="1.0" encoding="utf-8"?>
<calcChain xmlns="http://schemas.openxmlformats.org/spreadsheetml/2006/main">
  <c i="30" l="1" r="B47"/>
  <c r="B46"/>
  <c r="B45"/>
  <c r="B44"/>
  <c r="G40"/>
  <c r="H40"/>
  <c r="I15"/>
  <c r="I14"/>
  <c r="I17"/>
  <c r="I19"/>
  <c r="I21"/>
  <c r="I23"/>
  <c r="I26"/>
  <c r="I28"/>
  <c r="I31"/>
  <c r="I33"/>
  <c r="I35"/>
  <c r="I37"/>
  <c r="I41"/>
  <c r="G39"/>
  <c r="H39"/>
  <c r="G38"/>
  <c r="G42"/>
  <c r="H38"/>
  <c r="H42"/>
  <c r="G34"/>
  <c r="G36"/>
  <c r="H34"/>
  <c r="H36"/>
  <c r="G30"/>
  <c r="H30"/>
  <c r="G29"/>
  <c r="G32"/>
  <c r="G46"/>
  <c r="H29"/>
  <c r="H32"/>
  <c r="G25"/>
  <c r="H25"/>
  <c r="G24"/>
  <c r="G27"/>
  <c r="G45"/>
  <c r="H24"/>
  <c r="H27"/>
  <c r="G20"/>
  <c r="G22"/>
  <c r="H20"/>
  <c r="H22"/>
  <c r="E16"/>
  <c r="G16"/>
  <c r="G18"/>
  <c r="G43"/>
  <c r="G44"/>
  <c r="H44"/>
  <c r="H16"/>
  <c r="H18"/>
  <c r="H43"/>
  <c r="H46"/>
  <c r="H45"/>
  <c i="29" r="B47"/>
  <c r="B46"/>
  <c r="B45"/>
  <c r="B44"/>
  <c r="G40"/>
  <c r="H40"/>
  <c r="I15"/>
  <c r="I14"/>
  <c r="I17"/>
  <c r="I19"/>
  <c r="I21"/>
  <c r="I23"/>
  <c r="I26"/>
  <c r="I28"/>
  <c r="I31"/>
  <c r="I33"/>
  <c r="I35"/>
  <c r="I37"/>
  <c r="I41"/>
  <c r="G39"/>
  <c r="H39"/>
  <c r="G38"/>
  <c r="G42"/>
  <c r="H38"/>
  <c r="H42"/>
  <c r="G34"/>
  <c r="G36"/>
  <c r="H34"/>
  <c r="H36"/>
  <c r="G30"/>
  <c r="H30"/>
  <c r="G29"/>
  <c r="G32"/>
  <c r="G46"/>
  <c r="H29"/>
  <c r="H32"/>
  <c r="G25"/>
  <c r="H25"/>
  <c r="G24"/>
  <c r="G27"/>
  <c r="G45"/>
  <c r="H24"/>
  <c r="H27"/>
  <c r="G20"/>
  <c r="G22"/>
  <c r="H20"/>
  <c r="H22"/>
  <c r="E16"/>
  <c r="G16"/>
  <c r="G18"/>
  <c r="G43"/>
  <c r="G44"/>
  <c r="H44"/>
  <c r="H16"/>
  <c r="H18"/>
  <c r="H43"/>
  <c r="H46"/>
  <c r="H45"/>
  <c i="28" r="B48"/>
  <c r="B47"/>
  <c r="B46"/>
  <c r="B45"/>
  <c r="G41"/>
  <c r="H41"/>
  <c r="I42"/>
  <c r="I38"/>
  <c r="I36"/>
  <c r="I34"/>
  <c r="I32"/>
  <c r="I29"/>
  <c r="I27"/>
  <c r="I24"/>
  <c r="I22"/>
  <c r="I19"/>
  <c r="I17"/>
  <c r="I14"/>
  <c r="I15"/>
  <c r="G40"/>
  <c r="H40"/>
  <c r="G39"/>
  <c r="G43"/>
  <c r="H39"/>
  <c r="H43"/>
  <c r="G35"/>
  <c r="G37"/>
  <c r="H35"/>
  <c r="H37"/>
  <c r="G31"/>
  <c r="H31"/>
  <c r="G30"/>
  <c r="G33"/>
  <c r="G47"/>
  <c r="H30"/>
  <c r="H33"/>
  <c r="G26"/>
  <c r="H26"/>
  <c r="G25"/>
  <c r="G28"/>
  <c r="G46"/>
  <c r="H25"/>
  <c r="H28"/>
  <c r="G21"/>
  <c r="H21"/>
  <c r="G20"/>
  <c r="G23"/>
  <c r="H20"/>
  <c r="H23"/>
  <c r="E16"/>
  <c r="G16"/>
  <c r="G18"/>
  <c r="G45"/>
  <c r="H45"/>
  <c r="G44"/>
  <c r="H16"/>
  <c r="H18"/>
  <c r="H44"/>
  <c r="H47"/>
  <c r="H46"/>
  <c i="27" r="B48"/>
  <c r="B47"/>
  <c r="B46"/>
  <c r="B45"/>
  <c r="G41"/>
  <c r="H41"/>
  <c r="I42"/>
  <c r="I38"/>
  <c r="I36"/>
  <c r="I34"/>
  <c r="I32"/>
  <c r="I29"/>
  <c r="I27"/>
  <c r="I24"/>
  <c r="I22"/>
  <c r="I19"/>
  <c r="I17"/>
  <c r="I14"/>
  <c r="I15"/>
  <c r="G40"/>
  <c r="H40"/>
  <c r="G39"/>
  <c r="G43"/>
  <c r="H39"/>
  <c r="H43"/>
  <c r="G35"/>
  <c r="G37"/>
  <c r="H35"/>
  <c r="H37"/>
  <c r="G31"/>
  <c r="H31"/>
  <c r="G30"/>
  <c r="G33"/>
  <c r="G47"/>
  <c r="H30"/>
  <c r="H33"/>
  <c r="G26"/>
  <c r="H26"/>
  <c r="G25"/>
  <c r="G28"/>
  <c r="G46"/>
  <c r="H25"/>
  <c r="H28"/>
  <c r="G21"/>
  <c r="H21"/>
  <c r="G20"/>
  <c r="G23"/>
  <c r="H20"/>
  <c r="H23"/>
  <c r="E16"/>
  <c r="G16"/>
  <c r="G18"/>
  <c r="G45"/>
  <c r="H45"/>
  <c r="G44"/>
  <c r="H16"/>
  <c r="H18"/>
  <c r="H44"/>
  <c r="H47"/>
  <c r="H46"/>
  <c i="26" r="B49"/>
  <c r="B48"/>
  <c r="B47"/>
  <c r="B46"/>
  <c r="G42"/>
  <c r="H42"/>
  <c r="I15"/>
  <c r="I14"/>
  <c r="I18"/>
  <c r="I20"/>
  <c r="I23"/>
  <c r="I25"/>
  <c r="I28"/>
  <c r="I30"/>
  <c r="I33"/>
  <c r="I35"/>
  <c r="I37"/>
  <c r="I39"/>
  <c r="I43"/>
  <c r="G41"/>
  <c r="H41"/>
  <c r="G40"/>
  <c r="G44"/>
  <c r="H40"/>
  <c r="H44"/>
  <c r="G36"/>
  <c r="G38"/>
  <c r="H36"/>
  <c r="H38"/>
  <c r="G32"/>
  <c r="H32"/>
  <c r="G31"/>
  <c r="G34"/>
  <c r="G48"/>
  <c r="H31"/>
  <c r="H34"/>
  <c r="G27"/>
  <c r="H27"/>
  <c r="G26"/>
  <c r="G29"/>
  <c r="G47"/>
  <c r="H26"/>
  <c r="H29"/>
  <c r="G22"/>
  <c r="H22"/>
  <c r="G21"/>
  <c r="G24"/>
  <c r="H21"/>
  <c r="H24"/>
  <c r="E17"/>
  <c r="G17"/>
  <c r="H17"/>
  <c r="E16"/>
  <c r="G16"/>
  <c r="G19"/>
  <c r="G45"/>
  <c r="G46"/>
  <c r="H46"/>
  <c r="H16"/>
  <c r="H19"/>
  <c r="H45"/>
  <c r="H48"/>
  <c r="H47"/>
  <c i="25" r="B49"/>
  <c r="B48"/>
  <c r="B47"/>
  <c r="B46"/>
  <c r="G42"/>
  <c r="H42"/>
  <c r="I15"/>
  <c r="I14"/>
  <c r="I18"/>
  <c r="I20"/>
  <c r="I23"/>
  <c r="I25"/>
  <c r="I28"/>
  <c r="I30"/>
  <c r="I33"/>
  <c r="I35"/>
  <c r="I37"/>
  <c r="I39"/>
  <c r="I43"/>
  <c r="G41"/>
  <c r="H41"/>
  <c r="G40"/>
  <c r="G44"/>
  <c r="H40"/>
  <c r="H44"/>
  <c r="G36"/>
  <c r="G38"/>
  <c r="H36"/>
  <c r="H38"/>
  <c r="G32"/>
  <c r="H32"/>
  <c r="G31"/>
  <c r="G34"/>
  <c r="G48"/>
  <c r="H31"/>
  <c r="H34"/>
  <c r="G27"/>
  <c r="H27"/>
  <c r="G26"/>
  <c r="G29"/>
  <c r="G47"/>
  <c r="H26"/>
  <c r="H29"/>
  <c r="G22"/>
  <c r="H22"/>
  <c r="G21"/>
  <c r="G24"/>
  <c r="H21"/>
  <c r="H24"/>
  <c r="E17"/>
  <c r="G17"/>
  <c r="H17"/>
  <c r="E16"/>
  <c r="G16"/>
  <c r="G19"/>
  <c r="G45"/>
  <c r="G46"/>
  <c r="H46"/>
  <c r="H16"/>
  <c r="H19"/>
  <c r="H45"/>
  <c r="H48"/>
  <c r="H47"/>
  <c i="30" r="H48"/>
  <c r="G47"/>
  <c r="I40"/>
  <c r="I39"/>
  <c r="I38"/>
  <c r="I34"/>
  <c r="I36"/>
  <c r="I30"/>
  <c r="I29"/>
  <c r="I32"/>
  <c r="I25"/>
  <c r="I24"/>
  <c r="I27"/>
  <c r="I20"/>
  <c r="I22"/>
  <c r="I16"/>
  <c r="I18"/>
  <c r="I48"/>
  <c r="I42"/>
  <c r="I46"/>
  <c r="I45"/>
  <c r="I44"/>
  <c r="I43"/>
  <c i="25" r="G49"/>
  <c r="I42"/>
  <c r="I41"/>
  <c r="I40"/>
  <c r="I36"/>
  <c r="I38"/>
  <c r="I32"/>
  <c r="I31"/>
  <c r="I34"/>
  <c r="I27"/>
  <c r="I26"/>
  <c r="I29"/>
  <c r="I22"/>
  <c r="I21"/>
  <c r="I24"/>
  <c r="I17"/>
  <c r="I16"/>
  <c r="I19"/>
  <c r="I50"/>
  <c r="I44"/>
  <c r="I48"/>
  <c r="I47"/>
  <c r="I46"/>
  <c r="I45"/>
  <c i="30" r="G48"/>
  <c r="H47"/>
  <c r="I47"/>
  <c i="29" r="G47"/>
  <c r="I40"/>
  <c r="I39"/>
  <c r="I38"/>
  <c r="I34"/>
  <c r="I36"/>
  <c r="I30"/>
  <c r="I29"/>
  <c r="I32"/>
  <c r="I25"/>
  <c r="I24"/>
  <c r="I27"/>
  <c r="I20"/>
  <c r="I22"/>
  <c r="I16"/>
  <c r="I18"/>
  <c r="I48"/>
  <c r="I42"/>
  <c r="I46"/>
  <c r="I45"/>
  <c r="I44"/>
  <c r="I43"/>
  <c i="26" r="G50"/>
  <c r="H49"/>
  <c r="I49"/>
  <c i="27" r="G48"/>
  <c r="I41"/>
  <c r="I40"/>
  <c r="I39"/>
  <c r="I35"/>
  <c r="I37"/>
  <c r="I31"/>
  <c r="I30"/>
  <c r="I33"/>
  <c r="I26"/>
  <c r="I25"/>
  <c r="I28"/>
  <c r="I21"/>
  <c r="I20"/>
  <c r="I23"/>
  <c r="I16"/>
  <c r="I18"/>
  <c r="I49"/>
  <c r="I43"/>
  <c r="I47"/>
  <c r="I46"/>
  <c r="I45"/>
  <c r="I44"/>
  <c i="25" r="H50"/>
  <c i="28" r="G49"/>
  <c r="H48"/>
  <c r="I48"/>
  <c i="27" r="G49"/>
  <c r="H48"/>
  <c r="I48"/>
  <c i="25" r="G50"/>
  <c r="H49"/>
  <c r="I49"/>
  <c i="28" r="G48"/>
  <c r="I41"/>
  <c r="I40"/>
  <c r="I39"/>
  <c r="I35"/>
  <c r="I37"/>
  <c r="I31"/>
  <c r="I30"/>
  <c r="I33"/>
  <c r="I26"/>
  <c r="I25"/>
  <c r="I28"/>
  <c r="I21"/>
  <c r="I20"/>
  <c r="I23"/>
  <c r="I16"/>
  <c r="I18"/>
  <c r="I49"/>
  <c r="I43"/>
  <c r="I47"/>
  <c r="I46"/>
  <c r="I45"/>
  <c r="I44"/>
  <c i="26" r="G49"/>
  <c r="I42"/>
  <c r="I41"/>
  <c r="I40"/>
  <c r="I36"/>
  <c r="I38"/>
  <c r="I32"/>
  <c r="I31"/>
  <c r="I34"/>
  <c r="I27"/>
  <c r="I26"/>
  <c r="I29"/>
  <c r="I22"/>
  <c r="I21"/>
  <c r="I24"/>
  <c r="I17"/>
  <c r="I16"/>
  <c r="I19"/>
  <c r="I50"/>
  <c r="I44"/>
  <c r="I48"/>
  <c r="I47"/>
  <c r="I46"/>
  <c r="I45"/>
  <c i="29" r="G48"/>
  <c r="H47"/>
  <c r="I47"/>
  <c i="28" r="H49"/>
  <c i="29" r="H48"/>
  <c i="27" r="H49"/>
  <c i="26" r="H50"/>
</calcChain>
</file>

<file path=xl/sharedStrings.xml><?xml version="1.0" encoding="utf-8"?>
<sst xmlns="http://schemas.openxmlformats.org/spreadsheetml/2006/main">
  <si>
    <t>TUM 3 ,GLOBAL PET CARE PET FOOD</t>
  </si>
  <si>
    <t>F3ACXX26-2-30/08/17</t>
  </si>
  <si>
    <t>Page</t>
  </si>
  <si>
    <t>1 / 1</t>
  </si>
  <si>
    <t>PRODUCT COSTING SHEET (TN / PF)</t>
  </si>
  <si>
    <t xml:space="preserve">CUSTOMER  :</t>
  </si>
  <si>
    <t>Nestle EMENA</t>
  </si>
  <si>
    <t xml:space="preserve">DATE  :</t>
  </si>
  <si>
    <t>25-01-2021</t>
  </si>
  <si>
    <t xml:space="preserve">PRODUCT  NAME /  DESCRIPTION  : </t>
  </si>
  <si>
    <t xml:space="preserve">Tuna light meat topping seabream in jelly (JTSP-70 gram Meat reduction and No cassia) </t>
  </si>
  <si>
    <t xml:space="preserve">TO  : </t>
  </si>
  <si>
    <t>TUM, BKK</t>
  </si>
  <si>
    <t xml:space="preserve">SPECIFICATION / CODE  :</t>
  </si>
  <si>
    <t/>
  </si>
  <si>
    <t xml:space="preserve">ATTN  :</t>
  </si>
  <si>
    <t>-</t>
  </si>
  <si>
    <t>PACKAGING TYPE / SIZE :</t>
  </si>
  <si>
    <t>211 x 106 Steel Beaded Can, EZO Lid.</t>
  </si>
  <si>
    <t>FROM :</t>
  </si>
  <si>
    <t>K. Tharinee</t>
  </si>
  <si>
    <t xml:space="preserve">NET WEIGHT  :</t>
  </si>
  <si>
    <t>REV. # 0</t>
  </si>
  <si>
    <t>NEW FORMULA</t>
  </si>
  <si>
    <t xml:space="preserve">DRAIN WEIGHT  :</t>
  </si>
  <si>
    <t>REF. #</t>
  </si>
  <si>
    <t>GP642223001</t>
  </si>
  <si>
    <t xml:space="preserve">PACKING PER CARTON  :</t>
  </si>
  <si>
    <t>TEST NO.</t>
  </si>
  <si>
    <t>12B21/02-1</t>
  </si>
  <si>
    <t xml:space="preserve">RAW MATERIAL  :</t>
  </si>
  <si>
    <t xml:space="preserve">PRICE  :</t>
  </si>
  <si>
    <t>USD / TON</t>
  </si>
  <si>
    <t xml:space="preserve">EXCHANGE RATE : USD 1 = </t>
  </si>
  <si>
    <t>THB</t>
  </si>
  <si>
    <t>DESCRIPTION</t>
  </si>
  <si>
    <t>FILL WT.</t>
  </si>
  <si>
    <t>YIELD</t>
  </si>
  <si>
    <t>KG / CTN</t>
  </si>
  <si>
    <t>PRICE</t>
  </si>
  <si>
    <t xml:space="preserve">COST  PER  CTN</t>
  </si>
  <si>
    <t>(GM/UNIT )</t>
  </si>
  <si>
    <t>(%)</t>
  </si>
  <si>
    <t>(BAHT / KG)</t>
  </si>
  <si>
    <t>BAHT / CTN</t>
  </si>
  <si>
    <t>USD / CTN</t>
  </si>
  <si>
    <t>%</t>
  </si>
  <si>
    <t>1. RAW MATERIALS :</t>
  </si>
  <si>
    <t>Raw Material</t>
  </si>
  <si>
    <t>ปลาทรายแดง flake 1.5 - 2.5 cm</t>
  </si>
  <si>
    <t>Skipjack light meat flake 1.5 - 2.0 cm.</t>
  </si>
  <si>
    <t>SUB TOTAL 1 - RAW MATERIALS</t>
  </si>
  <si>
    <t>2. INGREDIENTS :</t>
  </si>
  <si>
    <t>Solid Portion</t>
  </si>
  <si>
    <t>Solution</t>
  </si>
  <si>
    <t>SUB TOTAL 2 - INGREDIENTS</t>
  </si>
  <si>
    <t>3. Primary PACKAGING :</t>
  </si>
  <si>
    <t>CAN 211X106 2P TFG (BEAD CAN) BPA-NI</t>
  </si>
  <si>
    <t>5133S200BF01</t>
  </si>
  <si>
    <t>LID 211 EZO TFG PRINTED (H) BLUE BPA-NI</t>
  </si>
  <si>
    <t>5217HX00BF02</t>
  </si>
  <si>
    <t>SUB TOTAL 3 - Primary PACKAGING</t>
  </si>
  <si>
    <t>4. Secondary PACKAGING :</t>
  </si>
  <si>
    <t xml:space="preserve">Foil label  Printing: 6 colors, normal  </t>
  </si>
  <si>
    <t>MOQ 18,000PCS</t>
  </si>
  <si>
    <t>Perforated Carton :Flexo printing KS140/CS110/KI125(G1)-B Printing: 2 colors, normal ID:272x204x63 mm</t>
  </si>
  <si>
    <t>MOQ 400PCS</t>
  </si>
  <si>
    <t>SUB TOTAL 4 - Secondary PACKAGING</t>
  </si>
  <si>
    <t>5. LABOUR &amp; OVERHEAD</t>
  </si>
  <si>
    <t>Labor &amp; Overhead</t>
  </si>
  <si>
    <t>SUB TOTAL 5 - LABOUR &amp; OVERHEAD</t>
  </si>
  <si>
    <t>6.UPCHARGE/DISCOUNT</t>
  </si>
  <si>
    <t>Add Heavy Metal</t>
  </si>
  <si>
    <t>Add LAB TEST (0.01$/CARTON )</t>
  </si>
  <si>
    <t>Add X-ray per Carton (0.15$/pack 24)</t>
  </si>
  <si>
    <t>SUB TOTAL 6 - UPCHARGE</t>
  </si>
  <si>
    <t>GRAND TOTAL</t>
  </si>
  <si>
    <t>LOSS</t>
  </si>
  <si>
    <t xml:space="preserve">Of  raw materials + ingredients </t>
  </si>
  <si>
    <t>Of primary packaging</t>
  </si>
  <si>
    <t xml:space="preserve">Of  secondary packaging</t>
  </si>
  <si>
    <t>Margin</t>
  </si>
  <si>
    <t>COST PER CASE FOB BANGKOK</t>
  </si>
  <si>
    <t xml:space="preserve">REMARK  :</t>
  </si>
  <si>
    <t xml:space="preserve"> 
211 ไม่มี better lid ค่ะ
(better lid ใช้กับฝา 209.5 alu เพียงอย่างเดียวค่ะ</t>
  </si>
  <si>
    <t>Valid until</t>
  </si>
  <si>
    <t>Jun-2021 Shipment</t>
  </si>
  <si>
    <t xml:space="preserve">Tuna light meat topping shrimp in jelly (TTBS-70 gram Meat reduction and No cassia) </t>
  </si>
  <si>
    <t>GP642223002</t>
  </si>
  <si>
    <t>12B21/02-2</t>
  </si>
  <si>
    <t>Shrimp กุ้งทราย</t>
  </si>
  <si>
    <t xml:space="preserve">Tuna light meat in jelly (PTFJ2-70 gram Meat reduction and No cassia)  </t>
  </si>
  <si>
    <t>GP642223003</t>
  </si>
  <si>
    <t>12B21/02-3</t>
  </si>
  <si>
    <t>Skipjack light meat flake 1.0 - 1.5 cm.</t>
  </si>
  <si>
    <t xml:space="preserve">Chicken in jelly (CKNJ-70 gram Meat reduction and No cassia) </t>
  </si>
  <si>
    <t>GP642223004</t>
  </si>
  <si>
    <t>12B21/02-4</t>
  </si>
  <si>
    <t>Stripped Chicken 0.1 - 0.3 cm.</t>
  </si>
  <si>
    <t>CAN 211X106 2P TFG (BEAD CAN)-LACQURE CK</t>
  </si>
  <si>
    <t>5133S200CK01</t>
  </si>
  <si>
    <t>Tuna whole loin chunk in gravy with fish extract (DDTG2- 70 gram Meat reduction)</t>
  </si>
  <si>
    <t>GP642223005</t>
  </si>
  <si>
    <t>12B21/02-5</t>
  </si>
  <si>
    <t>Skipjack whole loin chunk 1.5-2.0 cm. (ใช้ปลา sz ไม่เกิน 02)</t>
  </si>
  <si>
    <t xml:space="preserve">Tuna light meat in gravy (CTFG2-70 gram Meat reduction)  </t>
  </si>
  <si>
    <t>GP642223006</t>
  </si>
  <si>
    <t>12B21/02-6</t>
  </si>
</sst>
</file>

<file path=xl/styles.xml><?xml version="1.0" encoding="utf-8"?>
<styleSheet xmlns="http://schemas.openxmlformats.org/spreadsheetml/2006/main">
  <numFmts count="8">
    <numFmt numFmtId="165" formatCode="_-* #,##0.0000_-;-* #,##0.0000_-;_-* &quot;-&quot;??_-;_-@_-"/>
    <numFmt numFmtId="164" formatCode="_-* #,##0.00_-;-* #,##0.00_-;_-* &quot;-&quot;??_-;_-@_-"/>
    <numFmt numFmtId="166" formatCode="_-* #,##0_-;-* #,##0_-;_-* &quot;-&quot;??_-;_-@_-"/>
    <numFmt numFmtId="167" formatCode="_-* #,##0.000_-;-* #,##0.000_-;_-* &quot;-&quot;??_-;_-@_-"/>
    <numFmt numFmtId="168" formatCode="#,##0.00  &quot;฿&quot;"/>
    <numFmt numFmtId="169" formatCode="#,##0.00  $"/>
    <numFmt numFmtId="171" formatCode="#,###"/>
    <numFmt numFmtId="170" formatCode="B1mmm-yy"/>
  </numFmts>
  <fonts count="16">
    <font>
      <sz val="11"/>
      <color theme="1"/>
      <name val="Calibri"/>
      <family val="2"/>
      <charset val="222"/>
      <scheme val="minor"/>
    </font>
    <font>
      <sz val="14"/>
      <name val="AngsanaUPC"/>
      <family val="1"/>
    </font>
    <font>
      <sz val="11"/>
      <color theme="1"/>
      <name val="Arial"/>
    </font>
    <font>
      <b/>
      <sz val="22"/>
      <name val="Angsana New"/>
      <family val="1"/>
    </font>
    <font>
      <b/>
      <sz val="18"/>
      <name val="Angsana New"/>
      <family val="1"/>
    </font>
    <font>
      <b/>
      <sz val="14"/>
      <name val="Angsana New"/>
      <family val="1"/>
    </font>
    <font>
      <sz val="14"/>
      <name val="Angsana New"/>
      <family val="1"/>
    </font>
    <font>
      <b/>
      <sz val="14"/>
      <color rgb="FFFF00FF"/>
      <name val="Angsana New"/>
      <family val="1"/>
    </font>
    <font>
      <b/>
      <sz val="14"/>
      <color rgb="FFFF0000"/>
      <name val="Angsana New"/>
      <family val="1"/>
    </font>
    <font>
      <b/>
      <sz val="14"/>
      <name val="AngsanaUPC"/>
      <family val="1"/>
      <charset val="222"/>
    </font>
    <font>
      <b/>
      <sz val="20"/>
      <name val="Angsana New"/>
      <family val="1"/>
    </font>
    <font>
      <b/>
      <sz val="16"/>
      <name val="Angsana New"/>
      <family val="1"/>
    </font>
    <font>
      <b/>
      <sz val="16"/>
      <name val="Arial"/>
    </font>
    <font>
      <sz val="14"/>
      <name val="Cordia New"/>
    </font>
    <font>
      <sz val="10"/>
      <name val="Arial"/>
    </font>
    <font>
      <sz val="11"/>
      <name val="ＭＳ Ｐ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0">
    <border/>
    <border>
      <bottom style="thin">
        <color indexed="64"/>
      </bottom>
    </border>
    <border>
      <left style="thin">
        <color indexed="64"/>
      </left>
      <top style="thin">
        <color indexed="64"/>
      </top>
    </border>
    <border>
      <top style="thin">
        <color indexed="64"/>
      </top>
    </border>
    <border>
      <right style="thin">
        <color indexed="64"/>
      </right>
      <top style="thin">
        <color indexed="64"/>
      </top>
    </border>
    <border>
      <left style="thin">
        <color indexed="64"/>
      </left>
    </border>
    <border>
      <right style="thin">
        <color indexed="64"/>
      </right>
    </border>
    <border>
      <left style="thin">
        <color indexed="64"/>
      </left>
      <bottom style="thin">
        <color indexed="64"/>
      </bottom>
    </border>
    <border>
      <right style="thin">
        <color indexed="64"/>
      </right>
      <bottom style="thin">
        <color indexed="64"/>
      </bottom>
    </border>
    <border>
      <left style="thin">
        <color indexed="64"/>
      </left>
      <right style="thin">
        <color indexed="64"/>
      </right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top style="double">
        <color indexed="64"/>
      </top>
      <bottom style="double">
        <color indexed="64"/>
      </bottom>
    </border>
    <border>
      <top style="double">
        <color indexed="64"/>
      </top>
      <bottom style="double">
        <color indexed="64"/>
      </bottom>
    </border>
    <border>
      <right style="thin">
        <color indexed="64"/>
      </right>
      <top style="double">
        <color indexed="64"/>
      </top>
      <bottom style="double">
        <color indexed="64"/>
      </bottom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</border>
    <border>
      <top style="double">
        <color indexed="64"/>
      </top>
      <bottom style="thin">
        <color indexed="64"/>
      </bottom>
    </border>
    <border>
      <left style="thin">
        <color indexed="64"/>
      </left>
      <top style="double">
        <color indexed="64"/>
      </top>
      <bottom style="thin">
        <color indexed="64"/>
      </bottom>
    </border>
    <border>
      <left style="thin">
        <color indexed="64"/>
      </left>
      <top style="double">
        <color indexed="64"/>
      </top>
    </border>
    <border>
      <left style="thin">
        <color indexed="64"/>
      </left>
      <right style="thin">
        <color indexed="64"/>
      </right>
      <top style="thin">
        <color indexed="64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indexed="64"/>
      </left>
      <top style="thin">
        <color rgb="FF000000"/>
      </top>
      <bottom style="thin">
        <color rgb="FF000000"/>
      </bottom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right style="thin">
        <color indexed="64"/>
      </right>
      <top style="double">
        <color indexed="64"/>
      </top>
      <bottom style="thin">
        <color indexed="64"/>
      </bottom>
    </border>
    <border>
      <left style="medium">
        <color indexed="64"/>
      </left>
      <top style="medium">
        <color indexed="64"/>
      </top>
      <bottom style="medium">
        <color indexed="64"/>
      </bottom>
    </border>
    <border>
      <top style="medium">
        <color indexed="64"/>
      </top>
      <bottom style="medium">
        <color indexed="64"/>
      </bottom>
    </border>
    <border>
      <right style="medium">
        <color indexed="64"/>
      </right>
      <top style="medium">
        <color indexed="64"/>
      </top>
      <bottom style="medium">
        <color indexed="64"/>
      </bottom>
    </border>
  </borders>
  <cellStyleXfs count="7">
    <xf numFmtId="0" fontId="0" fillId="0" borderId="0"/>
    <xf numFmtId="16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3" fillId="0" borderId="0"/>
    <xf numFmtId="0" fontId="14" fillId="0" borderId="0"/>
    <xf numFmtId="40" fontId="15" fillId="0" borderId="0" applyFont="0" applyFill="0" applyBorder="0" applyAlignment="0" applyProtection="0"/>
    <xf numFmtId="0" fontId="14" fillId="0" borderId="0"/>
  </cellStyleXfs>
  <cellXfs count="156">
    <xf numFmtId="0" fontId="0" fillId="0" borderId="0" xfId="0"/>
    <xf numFmtId="165" fontId="1" fillId="0" borderId="0" xfId="1" applyNumberFormat="1" applyFont="1"/>
    <xf numFmtId="164" fontId="1" fillId="0" borderId="0" xfId="1" applyFont="1"/>
    <xf numFmtId="0" fontId="2" fillId="0" borderId="0" xfId="0" applyFont="1"/>
    <xf numFmtId="0" fontId="3" fillId="2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/>
    <xf numFmtId="165" fontId="1" fillId="2" borderId="0" xfId="1" applyNumberFormat="1" applyFont="1" applyFill="1"/>
    <xf numFmtId="164" fontId="1" fillId="2" borderId="0" xfId="1" applyFont="1" applyFill="1" applyAlignment="1">
      <alignment horizontal="center"/>
    </xf>
    <xf numFmtId="49" fontId="1" fillId="2" borderId="0" xfId="1" applyNumberFormat="1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49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/>
    <xf numFmtId="0" fontId="5" fillId="0" borderId="5" xfId="0" applyFont="1" applyBorder="1"/>
    <xf numFmtId="0" fontId="5" fillId="0" borderId="0" xfId="0" applyFont="1" applyBorder="1"/>
    <xf numFmtId="14" fontId="5" fillId="0" borderId="0" xfId="0" applyNumberFormat="1" applyFont="1" applyBorder="1" applyAlignment="1">
      <alignment horizontal="left"/>
    </xf>
    <xf numFmtId="164" fontId="5" fillId="0" borderId="0" xfId="1" applyFont="1" applyBorder="1"/>
    <xf numFmtId="164" fontId="5" fillId="0" borderId="6" xfId="1" applyFont="1" applyBorder="1"/>
    <xf numFmtId="0" fontId="6" fillId="0" borderId="0" xfId="0" applyFont="1"/>
    <xf numFmtId="0" fontId="5" fillId="0" borderId="0" xfId="0" applyFont="1" applyBorder="1" applyAlignment="1">
      <alignment horizontal="left"/>
    </xf>
    <xf numFmtId="0" fontId="5" fillId="0" borderId="0" xfId="0" applyFont="1" applyFill="1" applyBorder="1"/>
    <xf numFmtId="165" fontId="5" fillId="0" borderId="0" xfId="1" applyNumberFormat="1" applyFont="1" applyBorder="1" applyAlignment="1">
      <alignment horizontal="left"/>
    </xf>
    <xf numFmtId="166" fontId="5" fillId="0" borderId="0" xfId="1" applyNumberFormat="1" applyFont="1" applyBorder="1" applyAlignment="1"/>
    <xf numFmtId="164" fontId="7" fillId="0" borderId="0" xfId="1" applyFont="1" applyBorder="1"/>
    <xf numFmtId="9" fontId="5" fillId="0" borderId="0" xfId="2" applyFont="1" applyBorder="1" applyAlignment="1">
      <alignment horizontal="right"/>
    </xf>
    <xf numFmtId="0" fontId="5" fillId="0" borderId="6" xfId="0" applyFont="1" applyFill="1" applyBorder="1"/>
    <xf numFmtId="166" fontId="5" fillId="0" borderId="0" xfId="1" applyNumberFormat="1" applyFont="1" applyBorder="1"/>
    <xf numFmtId="0" fontId="5" fillId="0" borderId="7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3" borderId="7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164" fontId="5" fillId="3" borderId="1" xfId="1" applyFont="1" applyFill="1" applyBorder="1"/>
    <xf numFmtId="164" fontId="5" fillId="3" borderId="8" xfId="1" applyFont="1" applyFill="1" applyBorder="1"/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5" fillId="0" borderId="9" xfId="1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/>
    <xf numFmtId="0" fontId="5" fillId="0" borderId="13" xfId="0" applyFont="1" applyBorder="1" applyAlignment="1">
      <alignment horizontal="center"/>
    </xf>
    <xf numFmtId="10" fontId="5" fillId="0" borderId="12" xfId="0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5" fillId="3" borderId="12" xfId="0" applyFont="1" applyFill="1" applyBorder="1"/>
    <xf numFmtId="165" fontId="5" fillId="0" borderId="13" xfId="1" applyNumberFormat="1" applyFont="1" applyBorder="1"/>
    <xf numFmtId="0" fontId="5" fillId="0" borderId="13" xfId="0" applyFont="1" applyBorder="1"/>
    <xf numFmtId="164" fontId="5" fillId="0" borderId="13" xfId="1" applyFont="1" applyBorder="1"/>
    <xf numFmtId="167" fontId="5" fillId="0" borderId="13" xfId="0" applyNumberFormat="1" applyFont="1" applyBorder="1"/>
    <xf numFmtId="10" fontId="5" fillId="0" borderId="13" xfId="2" applyNumberFormat="1" applyFont="1" applyBorder="1"/>
    <xf numFmtId="0" fontId="5" fillId="4" borderId="10" xfId="0" applyFont="1" applyFill="1" applyBorder="1" applyAlignment="1">
      <alignment horizontal="left"/>
    </xf>
    <xf numFmtId="0" fontId="5" fillId="4" borderId="12" xfId="0" applyFont="1" applyFill="1" applyBorder="1"/>
    <xf numFmtId="0" fontId="5" fillId="0" borderId="10" xfId="0" applyFont="1" applyBorder="1" applyAlignment="1">
      <alignment horizontal="left"/>
    </xf>
    <xf numFmtId="0" fontId="5" fillId="0" borderId="12" xfId="1" applyNumberFormat="1" applyFont="1" applyBorder="1" applyAlignment="1">
      <alignment horizontal="left"/>
    </xf>
    <xf numFmtId="0" fontId="5" fillId="0" borderId="13" xfId="0" applyFont="1" applyFill="1" applyBorder="1"/>
    <xf numFmtId="168" fontId="5" fillId="0" borderId="13" xfId="1" applyNumberFormat="1" applyFont="1" applyBorder="1"/>
    <xf numFmtId="169" fontId="5" fillId="0" borderId="13" xfId="1" applyNumberFormat="1" applyFont="1" applyBorder="1"/>
    <xf numFmtId="0" fontId="5" fillId="5" borderId="14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168" fontId="5" fillId="5" borderId="17" xfId="1" applyNumberFormat="1" applyFont="1" applyFill="1" applyBorder="1"/>
    <xf numFmtId="169" fontId="5" fillId="5" borderId="17" xfId="1" applyNumberFormat="1" applyFont="1" applyFill="1" applyBorder="1"/>
    <xf numFmtId="10" fontId="5" fillId="5" borderId="17" xfId="2" applyNumberFormat="1" applyFont="1" applyFill="1" applyBorder="1"/>
    <xf numFmtId="0" fontId="5" fillId="3" borderId="1" xfId="0" applyFont="1" applyFill="1" applyBorder="1"/>
    <xf numFmtId="165" fontId="5" fillId="0" borderId="18" xfId="1" applyNumberFormat="1" applyFont="1" applyBorder="1"/>
    <xf numFmtId="0" fontId="5" fillId="0" borderId="18" xfId="0" applyFont="1" applyBorder="1"/>
    <xf numFmtId="164" fontId="5" fillId="0" borderId="18" xfId="1" applyFont="1" applyBorder="1"/>
    <xf numFmtId="168" fontId="5" fillId="0" borderId="19" xfId="1" applyNumberFormat="1" applyFont="1" applyBorder="1"/>
    <xf numFmtId="169" fontId="5" fillId="0" borderId="19" xfId="1" applyNumberFormat="1" applyFont="1" applyBorder="1"/>
    <xf numFmtId="0" fontId="5" fillId="3" borderId="5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right"/>
    </xf>
    <xf numFmtId="165" fontId="5" fillId="0" borderId="0" xfId="1" applyNumberFormat="1" applyFont="1" applyBorder="1"/>
    <xf numFmtId="166" fontId="5" fillId="0" borderId="0" xfId="0" applyNumberFormat="1" applyFont="1" applyBorder="1"/>
    <xf numFmtId="167" fontId="5" fillId="0" borderId="0" xfId="1" applyNumberFormat="1" applyFont="1" applyBorder="1"/>
    <xf numFmtId="168" fontId="5" fillId="0" borderId="20" xfId="0" applyNumberFormat="1" applyFont="1" applyBorder="1"/>
    <xf numFmtId="169" fontId="5" fillId="0" borderId="20" xfId="1" applyNumberFormat="1" applyFont="1" applyBorder="1"/>
    <xf numFmtId="10" fontId="5" fillId="0" borderId="21" xfId="2" applyNumberFormat="1" applyFont="1" applyBorder="1"/>
    <xf numFmtId="0" fontId="5" fillId="4" borderId="5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right"/>
    </xf>
    <xf numFmtId="168" fontId="5" fillId="0" borderId="22" xfId="0" applyNumberFormat="1" applyFont="1" applyBorder="1"/>
    <xf numFmtId="169" fontId="5" fillId="0" borderId="23" xfId="1" applyNumberFormat="1" applyFont="1" applyBorder="1"/>
    <xf numFmtId="10" fontId="5" fillId="0" borderId="24" xfId="2" applyNumberFormat="1" applyFont="1" applyBorder="1"/>
    <xf numFmtId="0" fontId="5" fillId="0" borderId="5" xfId="0" applyFont="1" applyBorder="1" applyAlignment="1">
      <alignment horizontal="left"/>
    </xf>
    <xf numFmtId="0" fontId="5" fillId="0" borderId="0" xfId="0" applyFont="1" applyFill="1" applyBorder="1" applyProtection="1">
      <protection locked="0"/>
    </xf>
    <xf numFmtId="164" fontId="8" fillId="0" borderId="0" xfId="0" applyNumberFormat="1" applyFont="1"/>
    <xf numFmtId="165" fontId="8" fillId="0" borderId="0" xfId="1" applyNumberFormat="1" applyFont="1" applyBorder="1"/>
    <xf numFmtId="164" fontId="5" fillId="0" borderId="0" xfId="0" applyNumberFormat="1" applyFont="1" applyFill="1"/>
    <xf numFmtId="168" fontId="5" fillId="0" borderId="25" xfId="1" applyNumberFormat="1" applyFont="1" applyBorder="1"/>
    <xf numFmtId="169" fontId="5" fillId="0" borderId="25" xfId="1" applyNumberFormat="1" applyFont="1" applyBorder="1"/>
    <xf numFmtId="10" fontId="5" fillId="0" borderId="25" xfId="2" applyNumberFormat="1" applyFont="1" applyBorder="1"/>
    <xf numFmtId="0" fontId="5" fillId="0" borderId="14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5" fillId="3" borderId="2" xfId="0" applyFont="1" applyFill="1" applyBorder="1"/>
    <xf numFmtId="9" fontId="5" fillId="3" borderId="3" xfId="2" applyFont="1" applyFill="1" applyBorder="1" applyAlignment="1">
      <alignment horizontal="right"/>
    </xf>
    <xf numFmtId="165" fontId="5" fillId="0" borderId="3" xfId="1" applyNumberFormat="1" applyFont="1" applyBorder="1"/>
    <xf numFmtId="168" fontId="5" fillId="0" borderId="4" xfId="1" applyNumberFormat="1" applyFont="1" applyBorder="1"/>
    <xf numFmtId="169" fontId="5" fillId="0" borderId="4" xfId="1" applyNumberFormat="1" applyFont="1" applyBorder="1"/>
    <xf numFmtId="171" fontId="5" fillId="0" borderId="22" xfId="0" applyNumberFormat="1" applyFont="1" applyBorder="1"/>
    <xf numFmtId="168" fontId="5" fillId="0" borderId="25" xfId="1" applyNumberFormat="1" applyFont="1" applyFill="1" applyBorder="1"/>
    <xf numFmtId="0" fontId="5" fillId="0" borderId="6" xfId="0" applyFont="1" applyBorder="1"/>
    <xf numFmtId="168" fontId="5" fillId="0" borderId="13" xfId="1" applyNumberFormat="1" applyFont="1" applyFill="1" applyBorder="1"/>
    <xf numFmtId="0" fontId="5" fillId="6" borderId="19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5" fillId="6" borderId="26" xfId="0" applyFont="1" applyFill="1" applyBorder="1" applyAlignment="1">
      <alignment horizontal="center"/>
    </xf>
    <xf numFmtId="168" fontId="5" fillId="6" borderId="9" xfId="1" applyNumberFormat="1" applyFont="1" applyFill="1" applyBorder="1"/>
    <xf numFmtId="169" fontId="5" fillId="6" borderId="9" xfId="1" applyNumberFormat="1" applyFont="1" applyFill="1" applyBorder="1"/>
    <xf numFmtId="10" fontId="5" fillId="6" borderId="9" xfId="2" applyNumberFormat="1" applyFont="1" applyFill="1" applyBorder="1"/>
    <xf numFmtId="0" fontId="5" fillId="0" borderId="10" xfId="0" applyFont="1" applyBorder="1"/>
    <xf numFmtId="9" fontId="5" fillId="0" borderId="11" xfId="2" applyNumberFormat="1" applyFont="1" applyBorder="1" applyAlignment="1">
      <alignment horizontal="right"/>
    </xf>
    <xf numFmtId="165" fontId="5" fillId="0" borderId="11" xfId="1" applyNumberFormat="1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0" xfId="0" applyFont="1" applyFill="1" applyBorder="1"/>
    <xf numFmtId="9" fontId="5" fillId="0" borderId="11" xfId="2" applyNumberFormat="1" applyFont="1" applyFill="1" applyBorder="1"/>
    <xf numFmtId="9" fontId="5" fillId="0" borderId="11" xfId="2" applyFont="1" applyFill="1" applyBorder="1"/>
    <xf numFmtId="0" fontId="5" fillId="0" borderId="11" xfId="0" applyFont="1" applyFill="1" applyBorder="1"/>
    <xf numFmtId="0" fontId="5" fillId="0" borderId="12" xfId="0" applyFont="1" applyFill="1" applyBorder="1"/>
    <xf numFmtId="0" fontId="5" fillId="6" borderId="2" xfId="0" applyFont="1" applyFill="1" applyBorder="1"/>
    <xf numFmtId="0" fontId="5" fillId="6" borderId="3" xfId="0" applyFont="1" applyFill="1" applyBorder="1"/>
    <xf numFmtId="165" fontId="5" fillId="6" borderId="3" xfId="1" applyNumberFormat="1" applyFont="1" applyFill="1" applyBorder="1"/>
    <xf numFmtId="0" fontId="5" fillId="6" borderId="4" xfId="0" applyFont="1" applyFill="1" applyBorder="1" applyAlignment="1">
      <alignment horizontal="right"/>
    </xf>
    <xf numFmtId="168" fontId="5" fillId="6" borderId="21" xfId="1" applyNumberFormat="1" applyFont="1" applyFill="1" applyBorder="1"/>
    <xf numFmtId="169" fontId="5" fillId="6" borderId="21" xfId="1" applyNumberFormat="1" applyFont="1" applyFill="1" applyBorder="1"/>
    <xf numFmtId="10" fontId="5" fillId="6" borderId="21" xfId="2" applyNumberFormat="1" applyFont="1" applyFill="1" applyBorder="1"/>
    <xf numFmtId="0" fontId="5" fillId="0" borderId="11" xfId="0" applyFont="1" applyBorder="1" applyAlignment="1"/>
    <xf numFmtId="0" fontId="5" fillId="0" borderId="11" xfId="0" applyFont="1" applyFill="1" applyBorder="1" applyAlignment="1">
      <alignment horizontal="right"/>
    </xf>
    <xf numFmtId="164" fontId="4" fillId="0" borderId="13" xfId="1" applyFont="1" applyFill="1" applyBorder="1" applyAlignment="1">
      <alignment horizontal="center"/>
    </xf>
    <xf numFmtId="2" fontId="5" fillId="0" borderId="12" xfId="1" applyNumberFormat="1" applyFont="1" applyFill="1" applyBorder="1"/>
    <xf numFmtId="0" fontId="9" fillId="0" borderId="1" xfId="0" applyFont="1" applyBorder="1" applyAlignment="1" applyProtection="1"/>
    <xf numFmtId="164" fontId="10" fillId="0" borderId="13" xfId="1" applyFont="1" applyFill="1" applyBorder="1"/>
    <xf numFmtId="164" fontId="5" fillId="0" borderId="12" xfId="1" applyFont="1" applyFill="1" applyBorder="1"/>
    <xf numFmtId="164" fontId="10" fillId="0" borderId="1" xfId="1" applyFont="1" applyFill="1" applyBorder="1"/>
    <xf numFmtId="0" fontId="5" fillId="0" borderId="11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164" fontId="10" fillId="0" borderId="3" xfId="1" applyFont="1" applyFill="1" applyBorder="1"/>
    <xf numFmtId="164" fontId="5" fillId="0" borderId="3" xfId="1" applyFont="1" applyFill="1" applyBorder="1"/>
    <xf numFmtId="165" fontId="5" fillId="0" borderId="1" xfId="1" applyNumberFormat="1" applyFont="1" applyBorder="1"/>
    <xf numFmtId="0" fontId="5" fillId="0" borderId="1" xfId="0" applyFont="1" applyBorder="1" applyAlignment="1">
      <alignment horizontal="right"/>
    </xf>
    <xf numFmtId="0" fontId="11" fillId="0" borderId="27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170" fontId="11" fillId="0" borderId="27" xfId="1" applyNumberFormat="1" applyFont="1" applyBorder="1" applyAlignment="1">
      <alignment horizontal="center"/>
    </xf>
    <xf numFmtId="164" fontId="11" fillId="0" borderId="28" xfId="1" applyFont="1" applyBorder="1" applyAlignment="1">
      <alignment horizontal="center"/>
    </xf>
    <xf numFmtId="164" fontId="11" fillId="0" borderId="29" xfId="1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165" fontId="6" fillId="0" borderId="0" xfId="1" applyNumberFormat="1" applyFont="1"/>
    <xf numFmtId="164" fontId="6" fillId="0" borderId="0" xfId="1" applyFont="1"/>
  </cellXfs>
  <cellStyles count="7">
    <cellStyle name="Normal" xfId="0" builtinId="0"/>
    <cellStyle name="Comma" xfId="1" builtinId="3"/>
    <cellStyle name="Percent" xfId="2" builtinId="5"/>
    <cellStyle name="Normal 2" xfId="3"/>
    <cellStyle name="Normal 5" xfId="4"/>
    <cellStyle name="เครื่องหมายจุลภาค_PF511453-1461 RD" xfId="5"/>
    <cellStyle name="ปกติ_P07-Gimbon" xfId="6"/>
  </cellStyles>
  <dxfs count="0"/>
  <tableStyles count="0" defaultTableStyle="TableStyleMedium2" defaultPivotStyle="PivotStyleLight16"/>
  <colors>
    <mruColors>
      <color rgb="FFFF3300"/>
      <color rgb="FFFF0066"/>
      <color rgb="FFFF99FF"/>
      <color rgb="FFFFFFCC"/>
      <color rgb="FF66FF66"/>
    </mru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theme" Target="theme/theme1.xml" /><Relationship Id="rId9" Type="http://schemas.openxmlformats.org/officeDocument/2006/relationships/calcChain" Target="calcChain.xml" /><Relationship Id="rId10" Type="http://schemas.openxmlformats.org/officeDocument/2006/relationships/sharedStrings" Target="sharedStrings.xml" /></Relationships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/>
</file>

<file path=xl/ctrlProps/ctrlProp11.xml><?xml version="1.0" encoding="utf-8"?>
<formControlPr xmlns="http://schemas.microsoft.com/office/spreadsheetml/2009/9/main" objectType="Button"/>
</file>

<file path=xl/ctrlProps/ctrlProp12.xml><?xml version="1.0" encoding="utf-8"?>
<formControlPr xmlns="http://schemas.microsoft.com/office/spreadsheetml/2009/9/main" objectType="Button"/>
</file>

<file path=xl/ctrlProps/ctrlProp13.xml><?xml version="1.0" encoding="utf-8"?>
<formControlPr xmlns="http://schemas.microsoft.com/office/spreadsheetml/2009/9/main" objectType="Button"/>
</file>

<file path=xl/ctrlProps/ctrlProp14.xml><?xml version="1.0" encoding="utf-8"?>
<formControlPr xmlns="http://schemas.microsoft.com/office/spreadsheetml/2009/9/main" objectType="Button"/>
</file>

<file path=xl/ctrlProps/ctrlProp15.xml><?xml version="1.0" encoding="utf-8"?>
<formControlPr xmlns="http://schemas.microsoft.com/office/spreadsheetml/2009/9/main" objectType="Button"/>
</file>

<file path=xl/ctrlProps/ctrlProp16.xml><?xml version="1.0" encoding="utf-8"?>
<formControlPr xmlns="http://schemas.microsoft.com/office/spreadsheetml/2009/9/main" objectType="Button"/>
</file>

<file path=xl/ctrlProps/ctrlProp17.xml><?xml version="1.0" encoding="utf-8"?>
<formControlPr xmlns="http://schemas.microsoft.com/office/spreadsheetml/2009/9/main" objectType="Button"/>
</file>

<file path=xl/ctrlProps/ctrlProp18.xml><?xml version="1.0" encoding="utf-8"?>
<formControlPr xmlns="http://schemas.microsoft.com/office/spreadsheetml/2009/9/main" objectType="Button"/>
</file>

<file path=xl/ctrlProps/ctrlProp19.xml><?xml version="1.0" encoding="utf-8"?>
<formControlPr xmlns="http://schemas.microsoft.com/office/spreadsheetml/2009/9/main" objectType="Button"/>
</file>

<file path=xl/ctrlProps/ctrlProp2.xml><?xml version="1.0" encoding="utf-8"?>
<formControlPr xmlns="http://schemas.microsoft.com/office/spreadsheetml/2009/9/main" objectType="Button"/>
</file>

<file path=xl/ctrlProps/ctrlProp20.xml><?xml version="1.0" encoding="utf-8"?>
<formControlPr xmlns="http://schemas.microsoft.com/office/spreadsheetml/2009/9/main" objectType="Button"/>
</file>

<file path=xl/ctrlProps/ctrlProp21.xml><?xml version="1.0" encoding="utf-8"?>
<formControlPr xmlns="http://schemas.microsoft.com/office/spreadsheetml/2009/9/main" objectType="Button"/>
</file>

<file path=xl/ctrlProps/ctrlProp22.xml><?xml version="1.0" encoding="utf-8"?>
<formControlPr xmlns="http://schemas.microsoft.com/office/spreadsheetml/2009/9/main" objectType="Button"/>
</file>

<file path=xl/ctrlProps/ctrlProp23.xml><?xml version="1.0" encoding="utf-8"?>
<formControlPr xmlns="http://schemas.microsoft.com/office/spreadsheetml/2009/9/main" objectType="Button"/>
</file>

<file path=xl/ctrlProps/ctrlProp24.xml><?xml version="1.0" encoding="utf-8"?>
<formControlPr xmlns="http://schemas.microsoft.com/office/spreadsheetml/2009/9/main" objectType="Button"/>
</file>

<file path=xl/ctrlProps/ctrlProp25.xml><?xml version="1.0" encoding="utf-8"?>
<formControlPr xmlns="http://schemas.microsoft.com/office/spreadsheetml/2009/9/main" objectType="Button"/>
</file>

<file path=xl/ctrlProps/ctrlProp26.xml><?xml version="1.0" encoding="utf-8"?>
<formControlPr xmlns="http://schemas.microsoft.com/office/spreadsheetml/2009/9/main" objectType="Button"/>
</file>

<file path=xl/ctrlProps/ctrlProp27.xml><?xml version="1.0" encoding="utf-8"?>
<formControlPr xmlns="http://schemas.microsoft.com/office/spreadsheetml/2009/9/main" objectType="Button"/>
</file>

<file path=xl/ctrlProps/ctrlProp28.xml><?xml version="1.0" encoding="utf-8"?>
<formControlPr xmlns="http://schemas.microsoft.com/office/spreadsheetml/2009/9/main" objectType="Button"/>
</file>

<file path=xl/ctrlProps/ctrlProp29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30.xml><?xml version="1.0" encoding="utf-8"?>
<formControlPr xmlns="http://schemas.microsoft.com/office/spreadsheetml/2009/9/main" objectType="Button"/>
</file>

<file path=xl/ctrlProps/ctrlProp31.xml><?xml version="1.0" encoding="utf-8"?>
<formControlPr xmlns="http://schemas.microsoft.com/office/spreadsheetml/2009/9/main" objectType="Button"/>
</file>

<file path=xl/ctrlProps/ctrlProp32.xml><?xml version="1.0" encoding="utf-8"?>
<formControlPr xmlns="http://schemas.microsoft.com/office/spreadsheetml/2009/9/main" objectType="Button"/>
</file>

<file path=xl/ctrlProps/ctrlProp33.xml><?xml version="1.0" encoding="utf-8"?>
<formControlPr xmlns="http://schemas.microsoft.com/office/spreadsheetml/2009/9/main" objectType="Button"/>
</file>

<file path=xl/ctrlProps/ctrlProp34.xml><?xml version="1.0" encoding="utf-8"?>
<formControlPr xmlns="http://schemas.microsoft.com/office/spreadsheetml/2009/9/main" objectType="Button"/>
</file>

<file path=xl/ctrlProps/ctrlProp35.xml><?xml version="1.0" encoding="utf-8"?>
<formControlPr xmlns="http://schemas.microsoft.com/office/spreadsheetml/2009/9/main" objectType="Button"/>
</file>

<file path=xl/ctrlProps/ctrlProp36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>
          <xdr:nvSpPr>
            <xdr:cNvPr id="24577" name="Object 3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prstGeom prst="rect"/>
            <a:noFill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>
          <xdr:nvSpPr>
            <xdr:cNvPr id="24578" name="Object 4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prstGeom prst="rect"/>
            <a:noFill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>
          <xdr:nvSpPr>
            <xdr:cNvPr id="24579" name="Object 5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prstGeom prst="rect"/>
            <a:noFill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>
          <xdr:nvSpPr>
            <xdr:cNvPr id="24580" name="Object 6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prstGeom prst="rect"/>
            <a:noFill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>
          <xdr:nvSpPr>
            <xdr:cNvPr id="24581" name="Object 7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prstGeom prst="rect"/>
            <a:noFill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>
          <xdr:nvSpPr>
            <xdr:cNvPr id="24582" name="Object 8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prstGeom prst="rect"/>
            <a:noFill/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>
          <xdr:nvSpPr>
            <xdr:cNvPr id="25601" name="Object 3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prstGeom prst="rect"/>
            <a:noFill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>
          <xdr:nvSpPr>
            <xdr:cNvPr id="25602" name="Object 4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prstGeom prst="rect"/>
            <a:noFill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>
          <xdr:nvSpPr>
            <xdr:cNvPr id="25603" name="Object 5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prstGeom prst="rect"/>
            <a:noFill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>
          <xdr:nvSpPr>
            <xdr:cNvPr id="25604" name="Object 6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prstGeom prst="rect"/>
            <a:noFill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>
          <xdr:nvSpPr>
            <xdr:cNvPr id="25605" name="Object 7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prstGeom prst="rect"/>
            <a:noFill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>
          <xdr:nvSpPr>
            <xdr:cNvPr id="25606" name="Object 8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prstGeom prst="rect"/>
            <a:noFill/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>
          <xdr:nvSpPr>
            <xdr:cNvPr id="26625" name="Object 3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prstGeom prst="rect"/>
            <a:noFill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>
          <xdr:nvSpPr>
            <xdr:cNvPr id="26626" name="Object 4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prstGeom prst="rect"/>
            <a:noFill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>
          <xdr:nvSpPr>
            <xdr:cNvPr id="26627" name="Object 5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prstGeom prst="rect"/>
            <a:noFill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>
          <xdr:nvSpPr>
            <xdr:cNvPr id="26628" name="Object 6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prstGeom prst="rect"/>
            <a:noFill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>
          <xdr:nvSpPr>
            <xdr:cNvPr id="26629" name="Object 7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prstGeom prst="rect"/>
            <a:noFill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>
          <xdr:nvSpPr>
            <xdr:cNvPr id="26630" name="Object 8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prstGeom prst="rect"/>
            <a:noFill/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>
          <xdr:nvSpPr>
            <xdr:cNvPr id="27649" name="Object 3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prstGeom prst="rect"/>
            <a:noFill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>
          <xdr:nvSpPr>
            <xdr:cNvPr id="27650" name="Object 4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prstGeom prst="rect"/>
            <a:noFill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>
          <xdr:nvSpPr>
            <xdr:cNvPr id="27651" name="Object 5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prstGeom prst="rect"/>
            <a:noFill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>
          <xdr:nvSpPr>
            <xdr:cNvPr id="27652" name="Object 6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prstGeom prst="rect"/>
            <a:noFill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>
          <xdr:nvSpPr>
            <xdr:cNvPr id="27653" name="Object 7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prstGeom prst="rect"/>
            <a:noFill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>
          <xdr:nvSpPr>
            <xdr:cNvPr id="27654" name="Object 8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 bwMode="auto">
            <a:prstGeom prst="rect"/>
            <a:noFill/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>
          <xdr:nvSpPr>
            <xdr:cNvPr id="28673" name="Object 3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prstGeom prst="rect"/>
            <a:noFill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>
          <xdr:nvSpPr>
            <xdr:cNvPr id="28674" name="Object 4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prstGeom prst="rect"/>
            <a:noFill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>
          <xdr:nvSpPr>
            <xdr:cNvPr id="28675" name="Object 5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prstGeom prst="rect"/>
            <a:noFill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>
          <xdr:nvSpPr>
            <xdr:cNvPr id="28676" name="Object 6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prstGeom prst="rect"/>
            <a:noFill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>
          <xdr:nvSpPr>
            <xdr:cNvPr id="28677" name="Object 7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prstGeom prst="rect"/>
            <a:noFill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>
          <xdr:nvSpPr>
            <xdr:cNvPr id="28678" name="Object 8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prstGeom prst="rect"/>
            <a:noFill/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>
          <xdr:nvSpPr>
            <xdr:cNvPr id="29697" name="Object 3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prstGeom prst="rect"/>
            <a:noFill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>
          <xdr:nvSpPr>
            <xdr:cNvPr id="29698" name="Object 4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prstGeom prst="rect"/>
            <a:noFill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>
          <xdr:nvSpPr>
            <xdr:cNvPr id="29699" name="Object 5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prstGeom prst="rect"/>
            <a:noFill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>
          <xdr:nvSpPr>
            <xdr:cNvPr id="29700" name="Object 6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prstGeom prst="rect"/>
            <a:noFill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>
          <xdr:nvSpPr>
            <xdr:cNvPr id="29701" name="Object 7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prstGeom prst="rect"/>
            <a:noFill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>
          <xdr:nvSpPr>
            <xdr:cNvPr id="29702" name="Object 8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 bwMode="auto">
            <a:prstGeom prst="rect"/>
            <a:noFill/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Relationship Id="rId3" Type="http://schemas.openxmlformats.org/officeDocument/2006/relationships/vmlDrawing" Target="../drawings/vmlDrawing1.vml" /><Relationship Id="rId4" Type="http://schemas.openxmlformats.org/officeDocument/2006/relationships/ctrlProp" Target="../ctrlProps/ctrlProp1.xml" /><Relationship Id="rId5" Type="http://schemas.openxmlformats.org/officeDocument/2006/relationships/ctrlProp" Target="../ctrlProps/ctrlProp2.xml" /><Relationship Id="rId6" Type="http://schemas.openxmlformats.org/officeDocument/2006/relationships/ctrlProp" Target="../ctrlProps/ctrlProp3.xml" /><Relationship Id="rId7" Type="http://schemas.openxmlformats.org/officeDocument/2006/relationships/ctrlProp" Target="../ctrlProps/ctrlProp4.xml" /><Relationship Id="rId8" Type="http://schemas.openxmlformats.org/officeDocument/2006/relationships/ctrlProp" Target="../ctrlProps/ctrlProp5.xml" /><Relationship Id="rId9" Type="http://schemas.openxmlformats.org/officeDocument/2006/relationships/ctrlProp" Target="../ctrlProps/ctrlProp6.xm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Relationship Id="rId2" Type="http://schemas.openxmlformats.org/officeDocument/2006/relationships/drawing" Target="../drawings/drawing2.xml" /><Relationship Id="rId3" Type="http://schemas.openxmlformats.org/officeDocument/2006/relationships/vmlDrawing" Target="../drawings/vmlDrawing2.vml" /><Relationship Id="rId4" Type="http://schemas.openxmlformats.org/officeDocument/2006/relationships/ctrlProp" Target="../ctrlProps/ctrlProp7.xml" /><Relationship Id="rId5" Type="http://schemas.openxmlformats.org/officeDocument/2006/relationships/ctrlProp" Target="../ctrlProps/ctrlProp8.xml" /><Relationship Id="rId6" Type="http://schemas.openxmlformats.org/officeDocument/2006/relationships/ctrlProp" Target="../ctrlProps/ctrlProp9.xml" /><Relationship Id="rId7" Type="http://schemas.openxmlformats.org/officeDocument/2006/relationships/ctrlProp" Target="../ctrlProps/ctrlProp10.xml" /><Relationship Id="rId8" Type="http://schemas.openxmlformats.org/officeDocument/2006/relationships/ctrlProp" Target="../ctrlProps/ctrlProp11.xml" /><Relationship Id="rId9" Type="http://schemas.openxmlformats.org/officeDocument/2006/relationships/ctrlProp" Target="../ctrlProps/ctrlProp12.xml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3.bin" /><Relationship Id="rId2" Type="http://schemas.openxmlformats.org/officeDocument/2006/relationships/drawing" Target="../drawings/drawing3.xml" /><Relationship Id="rId3" Type="http://schemas.openxmlformats.org/officeDocument/2006/relationships/vmlDrawing" Target="../drawings/vmlDrawing3.vml" /><Relationship Id="rId4" Type="http://schemas.openxmlformats.org/officeDocument/2006/relationships/ctrlProp" Target="../ctrlProps/ctrlProp13.xml" /><Relationship Id="rId5" Type="http://schemas.openxmlformats.org/officeDocument/2006/relationships/ctrlProp" Target="../ctrlProps/ctrlProp14.xml" /><Relationship Id="rId6" Type="http://schemas.openxmlformats.org/officeDocument/2006/relationships/ctrlProp" Target="../ctrlProps/ctrlProp15.xml" /><Relationship Id="rId7" Type="http://schemas.openxmlformats.org/officeDocument/2006/relationships/ctrlProp" Target="../ctrlProps/ctrlProp16.xml" /><Relationship Id="rId8" Type="http://schemas.openxmlformats.org/officeDocument/2006/relationships/ctrlProp" Target="../ctrlProps/ctrlProp17.xml" /><Relationship Id="rId9" Type="http://schemas.openxmlformats.org/officeDocument/2006/relationships/ctrlProp" Target="../ctrlProps/ctrlProp18.xml" /></Relationships>
</file>

<file path=xl/worksheets/_rels/sheet4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4.bin" /><Relationship Id="rId2" Type="http://schemas.openxmlformats.org/officeDocument/2006/relationships/drawing" Target="../drawings/drawing4.xml" /><Relationship Id="rId3" Type="http://schemas.openxmlformats.org/officeDocument/2006/relationships/vmlDrawing" Target="../drawings/vmlDrawing4.vml" /><Relationship Id="rId4" Type="http://schemas.openxmlformats.org/officeDocument/2006/relationships/ctrlProp" Target="../ctrlProps/ctrlProp19.xml" /><Relationship Id="rId5" Type="http://schemas.openxmlformats.org/officeDocument/2006/relationships/ctrlProp" Target="../ctrlProps/ctrlProp20.xml" /><Relationship Id="rId6" Type="http://schemas.openxmlformats.org/officeDocument/2006/relationships/ctrlProp" Target="../ctrlProps/ctrlProp21.xml" /><Relationship Id="rId7" Type="http://schemas.openxmlformats.org/officeDocument/2006/relationships/ctrlProp" Target="../ctrlProps/ctrlProp22.xml" /><Relationship Id="rId8" Type="http://schemas.openxmlformats.org/officeDocument/2006/relationships/ctrlProp" Target="../ctrlProps/ctrlProp23.xml" /><Relationship Id="rId9" Type="http://schemas.openxmlformats.org/officeDocument/2006/relationships/ctrlProp" Target="../ctrlProps/ctrlProp24.xml" /></Relationships>
</file>

<file path=xl/worksheets/_rels/sheet5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5.bin" /><Relationship Id="rId2" Type="http://schemas.openxmlformats.org/officeDocument/2006/relationships/drawing" Target="../drawings/drawing5.xml" /><Relationship Id="rId3" Type="http://schemas.openxmlformats.org/officeDocument/2006/relationships/vmlDrawing" Target="../drawings/vmlDrawing5.vml" /><Relationship Id="rId4" Type="http://schemas.openxmlformats.org/officeDocument/2006/relationships/ctrlProp" Target="../ctrlProps/ctrlProp25.xml" /><Relationship Id="rId5" Type="http://schemas.openxmlformats.org/officeDocument/2006/relationships/ctrlProp" Target="../ctrlProps/ctrlProp26.xml" /><Relationship Id="rId6" Type="http://schemas.openxmlformats.org/officeDocument/2006/relationships/ctrlProp" Target="../ctrlProps/ctrlProp27.xml" /><Relationship Id="rId7" Type="http://schemas.openxmlformats.org/officeDocument/2006/relationships/ctrlProp" Target="../ctrlProps/ctrlProp28.xml" /><Relationship Id="rId8" Type="http://schemas.openxmlformats.org/officeDocument/2006/relationships/ctrlProp" Target="../ctrlProps/ctrlProp29.xml" /><Relationship Id="rId9" Type="http://schemas.openxmlformats.org/officeDocument/2006/relationships/ctrlProp" Target="../ctrlProps/ctrlProp30.xml" /></Relationships>
</file>

<file path=xl/worksheets/_rels/sheet6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6.bin" /><Relationship Id="rId2" Type="http://schemas.openxmlformats.org/officeDocument/2006/relationships/drawing" Target="../drawings/drawing6.xml" /><Relationship Id="rId3" Type="http://schemas.openxmlformats.org/officeDocument/2006/relationships/vmlDrawing" Target="../drawings/vmlDrawing6.vml" /><Relationship Id="rId4" Type="http://schemas.openxmlformats.org/officeDocument/2006/relationships/ctrlProp" Target="../ctrlProps/ctrlProp31.xml" /><Relationship Id="rId5" Type="http://schemas.openxmlformats.org/officeDocument/2006/relationships/ctrlProp" Target="../ctrlProps/ctrlProp32.xml" /><Relationship Id="rId6" Type="http://schemas.openxmlformats.org/officeDocument/2006/relationships/ctrlProp" Target="../ctrlProps/ctrlProp33.xml" /><Relationship Id="rId7" Type="http://schemas.openxmlformats.org/officeDocument/2006/relationships/ctrlProp" Target="../ctrlProps/ctrlProp34.xml" /><Relationship Id="rId8" Type="http://schemas.openxmlformats.org/officeDocument/2006/relationships/ctrlProp" Target="../ctrlProps/ctrlProp35.xml" /><Relationship Id="rId9" Type="http://schemas.openxmlformats.org/officeDocument/2006/relationships/ctrlProp" Target="../ctrlProps/ctrlProp36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tabColor rgb="FFFF99FF"/>
    <pageSetUpPr fitToPage="1"/>
  </sheetPr>
  <sheetViews>
    <sheetView showGridLines="0" zoomScaleNormal="100" workbookViewId="0" topLeftCell="A16"/>
  </sheetViews>
  <sheetFormatPr defaultColWidth="9.003906" defaultRowHeight="21"/>
  <cols>
    <col min="1" max="1" width="27.71094" customWidth="1"/>
    <col min="2" max="2" width="15.42188" customWidth="1"/>
    <col min="3" max="3" width="11.00391" style="1" customWidth="1"/>
    <col min="4" max="4" width="10.42188" customWidth="1"/>
    <col min="5" max="5" width="12.57422" customWidth="1"/>
    <col min="6" max="6" width="10.42188" customWidth="1"/>
    <col min="7" max="7" width="14.14063" customWidth="1"/>
    <col min="8" max="8" width="14.14063" style="2" customWidth="1"/>
    <col min="9" max="9" width="7.28125" style="2" customWidth="1"/>
    <col min="10" max="16384" width="9.003906" style="3"/>
  </cols>
  <sheetData>
    <row r="1" ht="31.5">
      <c r="A1" s="4" t="s">
        <v>0</v>
      </c>
      <c r="B1" s="4"/>
      <c r="C1" s="4"/>
      <c r="D1" s="4"/>
      <c r="E1" s="4"/>
      <c r="F1" s="4"/>
      <c r="G1" s="4"/>
      <c r="H1" s="5" t="s">
        <v>1</v>
      </c>
      <c r="I1" s="5"/>
    </row>
    <row r="2">
      <c r="A2" s="6"/>
      <c r="B2" s="6"/>
      <c r="C2" s="7"/>
      <c r="D2" s="6"/>
      <c r="E2" s="6"/>
      <c r="F2" s="6"/>
      <c r="G2" s="6"/>
      <c r="H2" s="8" t="s">
        <v>2</v>
      </c>
      <c r="I2" s="9" t="s">
        <v>3</v>
      </c>
    </row>
    <row r="3" ht="26.25">
      <c r="A3" s="10" t="s">
        <v>4</v>
      </c>
      <c r="B3" s="10"/>
      <c r="C3" s="10"/>
      <c r="D3" s="10"/>
      <c r="E3" s="10"/>
      <c r="F3" s="10"/>
      <c r="G3" s="10"/>
      <c r="H3" s="10"/>
      <c r="I3" s="10"/>
    </row>
    <row r="4">
      <c r="A4" s="11" t="s">
        <v>5</v>
      </c>
      <c r="B4" s="12" t="s">
        <v>6</v>
      </c>
      <c r="C4" s="12"/>
      <c r="D4" s="12"/>
      <c r="E4" s="12"/>
      <c r="F4" s="11" t="s">
        <v>7</v>
      </c>
      <c r="G4" s="13" t="s">
        <v>8</v>
      </c>
      <c r="H4" s="14"/>
      <c r="I4" s="15"/>
    </row>
    <row r="5">
      <c r="A5" s="16" t="s">
        <v>9</v>
      </c>
      <c r="B5" s="17" t="s">
        <v>10</v>
      </c>
      <c r="C5" s="17"/>
      <c r="D5" s="17"/>
      <c r="E5" s="18"/>
      <c r="F5" s="16" t="s">
        <v>11</v>
      </c>
      <c r="G5" s="17" t="s">
        <v>12</v>
      </c>
      <c r="H5" s="19"/>
      <c r="I5" s="20"/>
    </row>
    <row r="6">
      <c r="A6" s="16" t="s">
        <v>13</v>
      </c>
      <c r="B6" s="17" t="s">
        <v>14</v>
      </c>
      <c r="C6" s="21"/>
      <c r="D6" s="17"/>
      <c r="E6" s="22"/>
      <c r="F6" s="16" t="s">
        <v>15</v>
      </c>
      <c r="G6" s="17" t="s">
        <v>16</v>
      </c>
      <c r="H6" s="19"/>
      <c r="I6" s="20"/>
    </row>
    <row r="7">
      <c r="A7" s="16" t="s">
        <v>17</v>
      </c>
      <c r="B7" s="23" t="s">
        <v>18</v>
      </c>
      <c r="C7" s="24"/>
      <c r="D7" s="17"/>
      <c r="E7" s="22"/>
      <c r="F7" s="16" t="s">
        <v>19</v>
      </c>
      <c r="G7" s="17" t="s">
        <v>20</v>
      </c>
      <c r="H7" s="19"/>
      <c r="I7" s="20"/>
    </row>
    <row r="8">
      <c r="A8" s="16" t="s">
        <v>21</v>
      </c>
      <c r="B8" s="25">
        <v>70</v>
      </c>
      <c r="C8" s="24"/>
      <c r="D8" s="23"/>
      <c r="E8" s="23"/>
      <c r="F8" s="16" t="s">
        <v>22</v>
      </c>
      <c r="G8" s="26" t="s">
        <v>23</v>
      </c>
      <c r="H8" s="19"/>
      <c r="I8" s="20"/>
    </row>
    <row r="9">
      <c r="A9" s="16" t="s">
        <v>24</v>
      </c>
      <c r="B9" s="27" t="s">
        <v>16</v>
      </c>
      <c r="C9" s="17"/>
      <c r="D9" s="23"/>
      <c r="E9" s="28"/>
      <c r="F9" s="17" t="s">
        <v>25</v>
      </c>
      <c r="G9" s="17" t="s">
        <v>26</v>
      </c>
      <c r="H9" s="19"/>
      <c r="I9" s="20"/>
    </row>
    <row r="10">
      <c r="A10" s="16" t="s">
        <v>27</v>
      </c>
      <c r="B10" s="29">
        <v>24</v>
      </c>
      <c r="C10" s="17"/>
      <c r="D10" s="17"/>
      <c r="E10" s="22"/>
      <c r="F10" s="16" t="s">
        <v>28</v>
      </c>
      <c r="G10" s="17" t="s">
        <v>29</v>
      </c>
      <c r="H10" s="19"/>
      <c r="I10" s="20"/>
    </row>
    <row r="11">
      <c r="A11" s="30" t="s">
        <v>30</v>
      </c>
      <c r="B11" s="31"/>
      <c r="C11" s="32" t="s">
        <v>31</v>
      </c>
      <c r="D11" s="33"/>
      <c r="E11" s="34" t="s">
        <v>32</v>
      </c>
      <c r="F11" s="35" t="s">
        <v>33</v>
      </c>
      <c r="G11" s="36"/>
      <c r="H11" s="37">
        <v>31.300000000000001</v>
      </c>
      <c r="I11" s="38" t="s">
        <v>34</v>
      </c>
    </row>
    <row r="12">
      <c r="A12" s="39" t="s">
        <v>35</v>
      </c>
      <c r="B12" s="40"/>
      <c r="C12" s="41" t="s">
        <v>36</v>
      </c>
      <c r="D12" s="42" t="s">
        <v>37</v>
      </c>
      <c r="E12" s="43" t="s">
        <v>38</v>
      </c>
      <c r="F12" s="42" t="s">
        <v>39</v>
      </c>
      <c r="G12" s="44" t="s">
        <v>40</v>
      </c>
      <c r="H12" s="45"/>
      <c r="I12" s="46"/>
    </row>
    <row r="13">
      <c r="A13" s="47"/>
      <c r="B13" s="48"/>
      <c r="C13" s="41" t="s">
        <v>41</v>
      </c>
      <c r="D13" s="42" t="s">
        <v>42</v>
      </c>
      <c r="E13" s="43"/>
      <c r="F13" s="42" t="s">
        <v>43</v>
      </c>
      <c r="G13" s="49" t="s">
        <v>44</v>
      </c>
      <c r="H13" s="46" t="s">
        <v>45</v>
      </c>
      <c r="I13" s="50" t="s">
        <v>46</v>
      </c>
    </row>
    <row r="14">
      <c r="A14" s="51" t="s">
        <v>47</v>
      </c>
      <c r="B14" s="52"/>
      <c r="C14" s="53"/>
      <c r="D14" s="54"/>
      <c r="E14" s="55"/>
      <c r="F14" s="54"/>
      <c r="G14" s="56"/>
      <c r="H14" s="55"/>
      <c r="I14" s="57" t="str">
        <f>IF(G14="","",G14/$G$50)</f>
        <v/>
      </c>
    </row>
    <row r="15">
      <c r="A15" s="58" t="s">
        <v>48</v>
      </c>
      <c r="B15" s="59"/>
      <c r="C15" s="53"/>
      <c r="D15" s="54"/>
      <c r="E15" s="55"/>
      <c r="F15" s="54"/>
      <c r="G15" s="56"/>
      <c r="H15" s="55"/>
      <c r="I15" s="57" t="str">
        <f>IF(G15="","",G15/$G$50)</f>
        <v/>
      </c>
    </row>
    <row r="16">
      <c r="A16" s="58" t="s">
        <v>49</v>
      </c>
      <c r="B16" s="59" t="s">
        <v>14</v>
      </c>
      <c r="C16" s="53">
        <v>3</v>
      </c>
      <c r="D16" s="54">
        <v>30</v>
      </c>
      <c r="E16" s="55">
        <f>C16/1000*$B$10/D16%</f>
        <v>0.24000000000000005</v>
      </c>
      <c r="F16" s="54">
        <v>47</v>
      </c>
      <c r="G16" s="56">
        <f>F16*E16</f>
        <v>11.280000000000003</v>
      </c>
      <c r="H16" s="55">
        <f>G16/$H$11</f>
        <v>0.36038338658146973</v>
      </c>
      <c r="I16" s="57">
        <f ca="1">IF(G16="","",G16/$G$50)</f>
        <v>0.038301226753338469</v>
      </c>
    </row>
    <row r="17">
      <c r="A17" s="58" t="s">
        <v>50</v>
      </c>
      <c r="B17" s="59" t="s">
        <v>14</v>
      </c>
      <c r="C17" s="53">
        <v>32.840000000000003</v>
      </c>
      <c r="D17" s="54">
        <v>43</v>
      </c>
      <c r="E17" s="55">
        <f>C17/1000*$B$10/D17%</f>
        <v>1.8329302325581396</v>
      </c>
      <c r="F17" s="54">
        <v>45.906799999999997</v>
      </c>
      <c r="G17" s="56">
        <f>F17*E17</f>
        <v>84.143961599999997</v>
      </c>
      <c r="H17" s="55">
        <f>G17/$H$11</f>
        <v>2.688305482428115</v>
      </c>
      <c r="I17" s="57">
        <f ca="1">IF(G17="","",G17/$G$50)</f>
        <v>0.28571072279838688</v>
      </c>
    </row>
    <row r="18" thickBot="1" ht="21.75">
      <c r="A18" s="60"/>
      <c r="B18" s="61"/>
      <c r="C18" s="53"/>
      <c r="D18" s="62"/>
      <c r="E18" s="53"/>
      <c r="F18" s="55"/>
      <c r="G18" s="63"/>
      <c r="H18" s="64"/>
      <c r="I18" s="57" t="str">
        <f>IF(G18="","",G18/$G$50)</f>
        <v/>
      </c>
    </row>
    <row r="19" thickTop="1" thickBot="1" ht="22.5">
      <c r="A19" s="65" t="s">
        <v>51</v>
      </c>
      <c r="B19" s="66"/>
      <c r="C19" s="66"/>
      <c r="D19" s="66"/>
      <c r="E19" s="66"/>
      <c r="F19" s="67"/>
      <c r="G19" s="68">
        <f>SUM(G15:G17)</f>
        <v>95.423961599999998</v>
      </c>
      <c r="H19" s="69">
        <f>SUM(H15:H17)</f>
        <v>3.0486888690095846</v>
      </c>
      <c r="I19" s="70">
        <f ca="1">G19/$G$50</f>
        <v>0.32401194955172535</v>
      </c>
    </row>
    <row r="20" thickTop="1" ht="21.75">
      <c r="A20" s="35" t="s">
        <v>52</v>
      </c>
      <c r="B20" s="71"/>
      <c r="C20" s="72"/>
      <c r="D20" s="73"/>
      <c r="E20" s="74"/>
      <c r="F20" s="73"/>
      <c r="G20" s="75"/>
      <c r="H20" s="76"/>
      <c r="I20" s="57" t="str">
        <f>IF(G20="","",G20/$G$50)</f>
        <v/>
      </c>
    </row>
    <row r="21">
      <c r="A21" s="58" t="s">
        <v>53</v>
      </c>
      <c r="B21" s="59"/>
      <c r="C21" s="53"/>
      <c r="D21" s="54"/>
      <c r="E21" s="55"/>
      <c r="F21" s="54"/>
      <c r="G21" s="56">
        <f>5.692</f>
        <v>5.6920000000000002</v>
      </c>
      <c r="H21" s="55">
        <f>G21/$H$11</f>
        <v>0.18185303514376996</v>
      </c>
      <c r="I21" s="57">
        <f ca="1">IF(G21="","",G21/$G$50)</f>
        <v>0.019327179315603061</v>
      </c>
    </row>
    <row r="22">
      <c r="A22" s="58" t="s">
        <v>54</v>
      </c>
      <c r="B22" s="59"/>
      <c r="C22" s="53"/>
      <c r="D22" s="54"/>
      <c r="E22" s="55"/>
      <c r="F22" s="54"/>
      <c r="G22" s="56">
        <f>2.821</f>
        <v>2.8210000000000002</v>
      </c>
      <c r="H22" s="55">
        <f>G22/$H$11</f>
        <v>0.090127795527156551</v>
      </c>
      <c r="I22" s="57">
        <f ca="1">IF(G22="","",G22/$G$50)</f>
        <v>0.0095787021871602662</v>
      </c>
    </row>
    <row r="23" thickBot="1" ht="21.75">
      <c r="A23" s="60"/>
      <c r="B23" s="61"/>
      <c r="C23" s="53"/>
      <c r="D23" s="62"/>
      <c r="E23" s="53"/>
      <c r="F23" s="55"/>
      <c r="G23" s="63"/>
      <c r="H23" s="64"/>
      <c r="I23" s="57" t="str">
        <f>IF(G23="","",G23/$G$50)</f>
        <v/>
      </c>
    </row>
    <row r="24" thickTop="1" thickBot="1" ht="22.5">
      <c r="A24" s="65" t="s">
        <v>55</v>
      </c>
      <c r="B24" s="66"/>
      <c r="C24" s="66"/>
      <c r="D24" s="66"/>
      <c r="E24" s="66"/>
      <c r="F24" s="67"/>
      <c r="G24" s="68">
        <f>SUM(G20:G22)</f>
        <v>8.5129999999999999</v>
      </c>
      <c r="H24" s="69">
        <f>SUM(H20:H22)</f>
        <v>0.27198083067092649</v>
      </c>
      <c r="I24" s="70">
        <f ca="1">G24/$G$50</f>
        <v>0.028905881502763325</v>
      </c>
    </row>
    <row r="25" thickTop="1" ht="21.75">
      <c r="A25" s="77" t="s">
        <v>56</v>
      </c>
      <c r="B25" s="78"/>
      <c r="C25" s="79"/>
      <c r="D25" s="17"/>
      <c r="E25" s="80"/>
      <c r="F25" s="81"/>
      <c r="G25" s="82"/>
      <c r="H25" s="83"/>
      <c r="I25" s="84" t="str">
        <f>IF(G25="","",G25/$G$50)</f>
        <v/>
      </c>
    </row>
    <row r="26" thickTop="1" ht="21.75">
      <c r="A26" s="85" t="s">
        <v>57</v>
      </c>
      <c r="B26" s="86" t="s">
        <v>58</v>
      </c>
      <c r="C26" s="79"/>
      <c r="D26" s="17"/>
      <c r="E26" s="80">
        <v>24</v>
      </c>
      <c r="F26" s="81">
        <v>1.2991999999999999</v>
      </c>
      <c r="G26" s="87">
        <f>E26 * F26</f>
        <v>31.180799999999998</v>
      </c>
      <c r="H26" s="88">
        <f>G26/$H$11</f>
        <v>0.99619169329073476</v>
      </c>
      <c r="I26" s="89">
        <f ca="1">IF(G26="","",G26/$G$50)</f>
        <v>0.10587436978284537</v>
      </c>
    </row>
    <row r="27" thickTop="1" ht="21.75">
      <c r="A27" s="85" t="s">
        <v>59</v>
      </c>
      <c r="B27" s="86" t="s">
        <v>60</v>
      </c>
      <c r="C27" s="79"/>
      <c r="D27" s="17"/>
      <c r="E27" s="80">
        <v>24</v>
      </c>
      <c r="F27" s="81">
        <v>1.1469499999999999</v>
      </c>
      <c r="G27" s="87">
        <f>E27 * F27</f>
        <v>27.526799999999998</v>
      </c>
      <c r="H27" s="88">
        <f>G27/$H$11</f>
        <v>0.87945047923322672</v>
      </c>
      <c r="I27" s="89">
        <f ca="1">IF(G27="","",G27/$G$50)</f>
        <v>0.093467217073918182</v>
      </c>
    </row>
    <row r="28" thickBot="1" ht="21.75">
      <c r="A28" s="90"/>
      <c r="B28" s="91"/>
      <c r="C28" s="92"/>
      <c r="D28" s="93"/>
      <c r="E28" s="80"/>
      <c r="F28" s="94"/>
      <c r="G28" s="95"/>
      <c r="H28" s="96"/>
      <c r="I28" s="97" t="str">
        <f>IF(G28="","",G28/$G$50)</f>
        <v/>
      </c>
    </row>
    <row r="29" thickTop="1" thickBot="1" ht="22.5">
      <c r="A29" s="98" t="s">
        <v>61</v>
      </c>
      <c r="B29" s="99"/>
      <c r="C29" s="99"/>
      <c r="D29" s="99"/>
      <c r="E29" s="99"/>
      <c r="F29" s="100"/>
      <c r="G29" s="68">
        <f>SUM(G25:G27)</f>
        <v>58.707599999999999</v>
      </c>
      <c r="H29" s="69">
        <f>SUM(H25:H27)</f>
        <v>1.8756421725239614</v>
      </c>
      <c r="I29" s="70">
        <f ca="1">G29/$G$50</f>
        <v>0.19934158685676356</v>
      </c>
    </row>
    <row r="30" thickTop="1" ht="21.75">
      <c r="A30" s="77" t="s">
        <v>62</v>
      </c>
      <c r="B30" s="78"/>
      <c r="C30" s="79"/>
      <c r="D30" s="17"/>
      <c r="E30" s="80"/>
      <c r="F30" s="81"/>
      <c r="G30" s="82"/>
      <c r="H30" s="83"/>
      <c r="I30" s="84" t="str">
        <f>IF(G30="","",G30/$G$50)</f>
        <v/>
      </c>
    </row>
    <row r="31" thickTop="1" ht="21.75">
      <c r="A31" s="85" t="s">
        <v>63</v>
      </c>
      <c r="B31" s="86" t="s">
        <v>64</v>
      </c>
      <c r="C31" s="79"/>
      <c r="D31" s="17"/>
      <c r="E31" s="80">
        <v>24</v>
      </c>
      <c r="F31" s="81">
        <v>0.39483499999999999</v>
      </c>
      <c r="G31" s="87">
        <f>E31 * F31</f>
        <v>9.4760399999999994</v>
      </c>
      <c r="H31" s="88">
        <f>G31/$H$11</f>
        <v>0.30274888178913734</v>
      </c>
      <c r="I31" s="89">
        <f ca="1">IF(G31="","",G31/$G$50)</f>
        <v>0.032175882691817849</v>
      </c>
    </row>
    <row r="32" thickTop="1" ht="21.75">
      <c r="A32" s="85" t="s">
        <v>65</v>
      </c>
      <c r="B32" s="86" t="s">
        <v>66</v>
      </c>
      <c r="C32" s="79"/>
      <c r="D32" s="17"/>
      <c r="E32" s="80">
        <v>1</v>
      </c>
      <c r="F32" s="81">
        <v>5.9377500000000003</v>
      </c>
      <c r="G32" s="87">
        <f>E32 * F32</f>
        <v>5.9377500000000003</v>
      </c>
      <c r="H32" s="88">
        <f>G32/$H$11</f>
        <v>0.18970447284345049</v>
      </c>
      <c r="I32" s="89">
        <f ca="1">IF(G32="","",G32/$G$50)</f>
        <v>0.020161623152006689</v>
      </c>
    </row>
    <row r="33" thickBot="1" ht="21.75">
      <c r="A33" s="90"/>
      <c r="B33" s="91"/>
      <c r="C33" s="92"/>
      <c r="D33" s="93"/>
      <c r="E33" s="80"/>
      <c r="F33" s="94"/>
      <c r="G33" s="95"/>
      <c r="H33" s="96"/>
      <c r="I33" s="97" t="str">
        <f>IF(G33="","",G33/$G$50)</f>
        <v/>
      </c>
    </row>
    <row r="34" thickTop="1" thickBot="1" ht="22.5">
      <c r="A34" s="98" t="s">
        <v>67</v>
      </c>
      <c r="B34" s="99"/>
      <c r="C34" s="99"/>
      <c r="D34" s="99"/>
      <c r="E34" s="99"/>
      <c r="F34" s="100"/>
      <c r="G34" s="68">
        <f>SUM(G30:G32)</f>
        <v>15.413789999999999</v>
      </c>
      <c r="H34" s="69">
        <f>SUM(H30:H32)</f>
        <v>0.49245335463258783</v>
      </c>
      <c r="I34" s="70">
        <f ca="1">G34/$G$50</f>
        <v>0.052337505843824537</v>
      </c>
    </row>
    <row r="35" thickTop="1" ht="21.75">
      <c r="A35" s="101" t="s">
        <v>68</v>
      </c>
      <c r="B35" s="102"/>
      <c r="C35" s="103"/>
      <c r="D35" s="12"/>
      <c r="E35" s="12"/>
      <c r="F35" s="15"/>
      <c r="G35" s="104"/>
      <c r="H35" s="105"/>
      <c r="I35" s="84" t="str">
        <f>IF(G35="","",G35/$G$50)</f>
        <v/>
      </c>
    </row>
    <row r="36" thickTop="1" ht="21.75">
      <c r="A36" s="85" t="s">
        <v>69</v>
      </c>
      <c r="B36" s="86"/>
      <c r="C36" s="79"/>
      <c r="D36" s="17"/>
      <c r="E36" s="80"/>
      <c r="F36" s="81"/>
      <c r="G36" s="106">
        <f>81.78</f>
        <v>81.780000000000001</v>
      </c>
      <c r="H36" s="88">
        <f>G36/$H$11</f>
        <v>2.6127795527156548</v>
      </c>
      <c r="I36" s="89">
        <f ca="1">IF(G36="","",G36/$G$50)</f>
        <v>0.27768389396170384</v>
      </c>
    </row>
    <row r="37" thickBot="1" ht="21.75">
      <c r="A37" s="16"/>
      <c r="B37" s="17"/>
      <c r="C37" s="79"/>
      <c r="D37" s="17"/>
      <c r="E37" s="17"/>
      <c r="F37" s="20"/>
      <c r="G37" s="107"/>
      <c r="H37" s="96"/>
      <c r="I37" s="97" t="str">
        <f>IF(G37="","",G37/$G$50)</f>
        <v/>
      </c>
    </row>
    <row r="38" thickTop="1" thickBot="1" ht="22.5">
      <c r="A38" s="98" t="s">
        <v>70</v>
      </c>
      <c r="B38" s="99"/>
      <c r="C38" s="99"/>
      <c r="D38" s="99"/>
      <c r="E38" s="99"/>
      <c r="F38" s="100"/>
      <c r="G38" s="68">
        <f>SUM(G35:G36)</f>
        <v>81.780000000000001</v>
      </c>
      <c r="H38" s="69">
        <f>SUM(H35:H36)</f>
        <v>2.6127795527156548</v>
      </c>
      <c r="I38" s="70">
        <f ca="1">G38/$G$50</f>
        <v>0.27768389396170384</v>
      </c>
    </row>
    <row r="39" thickTop="1" ht="21.75">
      <c r="A39" s="101" t="s">
        <v>71</v>
      </c>
      <c r="B39" s="102"/>
      <c r="C39" s="103"/>
      <c r="D39" s="12"/>
      <c r="E39" s="12"/>
      <c r="F39" s="15"/>
      <c r="G39" s="104"/>
      <c r="H39" s="105"/>
      <c r="I39" s="57" t="str">
        <f>IF(G39="","",G39/$G$50)</f>
        <v/>
      </c>
    </row>
    <row r="40" thickTop="1" ht="21.75">
      <c r="A40" s="85" t="s">
        <v>72</v>
      </c>
      <c r="B40" s="86"/>
      <c r="C40" s="79">
        <v>0.17999999999999999</v>
      </c>
      <c r="D40" s="17"/>
      <c r="E40" s="80"/>
      <c r="F40" s="81">
        <v>24</v>
      </c>
      <c r="G40" s="82">
        <f> F40 * C40</f>
        <v>4.3200000000000003</v>
      </c>
      <c r="H40" s="83">
        <f>G40/$H$11</f>
        <v>0.13801916932907349</v>
      </c>
      <c r="I40" s="84">
        <f ca="1">IF(G40="","",G40/$G$50)</f>
        <v>0.014668554926810476</v>
      </c>
    </row>
    <row r="41" thickTop="1" ht="21.75">
      <c r="A41" s="85" t="s">
        <v>73</v>
      </c>
      <c r="B41" s="86"/>
      <c r="C41" s="79">
        <v>0.313</v>
      </c>
      <c r="D41" s="17"/>
      <c r="E41" s="80"/>
      <c r="F41" s="81">
        <v>1</v>
      </c>
      <c r="G41" s="82">
        <f> F41 * C41</f>
        <v>0.313</v>
      </c>
      <c r="H41" s="83">
        <f>G41/$H$11</f>
        <v>0.01</v>
      </c>
      <c r="I41" s="84">
        <f ca="1">IF(G41="","",G41/$G$50)</f>
        <v>0.0010627911324286293</v>
      </c>
    </row>
    <row r="42" thickTop="1" ht="21.75">
      <c r="A42" s="85" t="s">
        <v>74</v>
      </c>
      <c r="B42" s="86"/>
      <c r="C42" s="79">
        <v>4.6950000000000003</v>
      </c>
      <c r="D42" s="17"/>
      <c r="E42" s="80"/>
      <c r="F42" s="81">
        <v>1</v>
      </c>
      <c r="G42" s="82">
        <f> F42 * C42</f>
        <v>4.6950000000000003</v>
      </c>
      <c r="H42" s="83">
        <f>G42/$H$11</f>
        <v>0.14999999999999999</v>
      </c>
      <c r="I42" s="84">
        <f ca="1">IF(G42="","",G42/$G$50)</f>
        <v>0.015941866986429441</v>
      </c>
    </row>
    <row r="43" thickBot="1" ht="21.75">
      <c r="A43" s="16"/>
      <c r="B43" s="17"/>
      <c r="C43" s="79"/>
      <c r="D43" s="17"/>
      <c r="E43" s="17"/>
      <c r="F43" s="108"/>
      <c r="G43" s="109"/>
      <c r="H43" s="64"/>
      <c r="I43" s="57" t="str">
        <f>IF(G43="","",G43/$G$50)</f>
        <v/>
      </c>
    </row>
    <row r="44" thickTop="1" thickBot="1" ht="22.5">
      <c r="A44" s="98" t="s">
        <v>75</v>
      </c>
      <c r="B44" s="99"/>
      <c r="C44" s="99"/>
      <c r="D44" s="99"/>
      <c r="E44" s="99"/>
      <c r="F44" s="100"/>
      <c r="G44" s="68">
        <f> SUM(G39:G42)</f>
        <v>9.3279999999999994</v>
      </c>
      <c r="H44" s="69">
        <f>SUM(H39:H42)</f>
        <v>0.29801916932907346</v>
      </c>
      <c r="I44" s="70">
        <f ca="1" t="shared" ref="I44:I50" si="0">G44/$G$50</f>
        <v>0.031673213045668544</v>
      </c>
    </row>
    <row r="45" thickTop="1" ht="21.75">
      <c r="A45" s="110" t="s">
        <v>76</v>
      </c>
      <c r="B45" s="111"/>
      <c r="C45" s="111"/>
      <c r="D45" s="111"/>
      <c r="E45" s="111"/>
      <c r="F45" s="112"/>
      <c r="G45" s="113">
        <f>SUM(G19,G24,G29,G34,G38,G44)</f>
        <v>269.16635159999998</v>
      </c>
      <c r="H45" s="114">
        <f>SUM(H19,H24,H29,H34,H38,H44)</f>
        <v>8.5995639488817872</v>
      </c>
      <c r="I45" s="115">
        <f ca="1" t="shared" si="0"/>
        <v>0.91395403076244908</v>
      </c>
    </row>
    <row r="46" ht="21.75" customHeight="1">
      <c r="A46" s="116" t="s">
        <v>77</v>
      </c>
      <c r="B46" s="117">
        <f>1%</f>
        <v>0.01</v>
      </c>
      <c r="C46" s="118" t="s">
        <v>78</v>
      </c>
      <c r="D46" s="119"/>
      <c r="E46" s="119"/>
      <c r="F46" s="120"/>
      <c r="G46" s="63">
        <f>SUM(G19,G24)*B46</f>
        <v>1.0393696160000001</v>
      </c>
      <c r="H46" s="64">
        <f>G46/$H$11</f>
        <v>0.033206696996805112</v>
      </c>
      <c r="I46" s="57">
        <f ca="1" t="shared" si="0"/>
        <v>0.0035291783105448871</v>
      </c>
    </row>
    <row r="47" ht="21.75" customHeight="1">
      <c r="A47" s="116" t="s">
        <v>77</v>
      </c>
      <c r="B47" s="117">
        <f>1%</f>
        <v>0.01</v>
      </c>
      <c r="C47" s="118" t="s">
        <v>79</v>
      </c>
      <c r="D47" s="119"/>
      <c r="E47" s="119"/>
      <c r="F47" s="120"/>
      <c r="G47" s="63">
        <f>SUM(G29)*B47</f>
        <v>0.58707600000000004</v>
      </c>
      <c r="H47" s="64">
        <f t="shared" ref="H47:H48" si="1">G47/$H$11</f>
        <v>0.018756421725239617</v>
      </c>
      <c r="I47" s="57">
        <f ca="1" t="shared" si="0"/>
        <v>0.0019934158685676359</v>
      </c>
    </row>
    <row r="48" ht="21.75" customHeight="1">
      <c r="A48" s="116" t="s">
        <v>77</v>
      </c>
      <c r="B48" s="117">
        <f>1%</f>
        <v>0.01</v>
      </c>
      <c r="C48" s="118" t="s">
        <v>80</v>
      </c>
      <c r="D48" s="119"/>
      <c r="E48" s="119"/>
      <c r="F48" s="120"/>
      <c r="G48" s="63">
        <f>SUM(G34)*B48</f>
        <v>0.15413789999999999</v>
      </c>
      <c r="H48" s="64">
        <f t="shared" si="1"/>
        <v>0.0049245335463258787</v>
      </c>
      <c r="I48" s="57">
        <f ca="1" t="shared" si="0"/>
        <v>0.00052337505843824542</v>
      </c>
    </row>
    <row r="49" ht="21.75" customHeight="1">
      <c r="A49" s="121" t="s">
        <v>81</v>
      </c>
      <c r="B49" s="122">
        <f>8%</f>
        <v>0.080000000000000002</v>
      </c>
      <c r="C49" s="123"/>
      <c r="D49" s="124"/>
      <c r="E49" s="124"/>
      <c r="F49" s="125"/>
      <c r="G49" s="63">
        <f ca="1">G50*B49</f>
        <v>23.56060305356522</v>
      </c>
      <c r="H49" s="64">
        <f ca="1">G49/$H$11</f>
        <v>0.75273492183914437</v>
      </c>
      <c r="I49" s="57">
        <f ca="1" t="shared" si="0"/>
        <v>0.080000000000000002</v>
      </c>
    </row>
    <row r="50" ht="21.75" customHeight="1">
      <c r="A50" s="126" t="s">
        <v>82</v>
      </c>
      <c r="B50" s="127"/>
      <c r="C50" s="128"/>
      <c r="D50" s="127"/>
      <c r="E50" s="127"/>
      <c r="F50" s="129"/>
      <c r="G50" s="130">
        <f ca="1">SUM(G45:G49)</f>
        <v>294.50753816956524</v>
      </c>
      <c r="H50" s="131">
        <f ca="1">SUM(H45:H49)</f>
        <v>9.4091865229893017</v>
      </c>
      <c r="I50" s="132">
        <f ca="1" t="shared" si="0"/>
        <v>1</v>
      </c>
    </row>
    <row r="51" ht="21.75" customHeight="1">
      <c r="A51" s="116" t="s">
        <v>83</v>
      </c>
      <c r="B51" s="133" t="s">
        <v>84</v>
      </c>
      <c r="C51" s="118"/>
      <c r="D51" s="119"/>
      <c r="E51" s="119"/>
      <c r="F51" s="134"/>
      <c r="G51" s="135"/>
      <c r="H51" s="135"/>
      <c r="I51" s="136"/>
    </row>
    <row r="52" ht="21.75" customHeight="1">
      <c r="A52" s="116"/>
      <c r="B52" s="137"/>
      <c r="C52" s="118"/>
      <c r="D52" s="119"/>
      <c r="E52" s="119"/>
      <c r="F52" s="134"/>
      <c r="G52" s="138"/>
      <c r="H52" s="138"/>
      <c r="I52" s="139"/>
    </row>
    <row r="53" ht="21.75" customHeight="1">
      <c r="A53" s="116"/>
      <c r="B53" s="119"/>
      <c r="C53" s="118"/>
      <c r="D53" s="119"/>
      <c r="E53" s="119"/>
      <c r="F53" s="134"/>
      <c r="G53" s="140"/>
      <c r="H53" s="140"/>
      <c r="I53" s="139"/>
    </row>
    <row r="54" ht="29.25">
      <c r="A54" s="116"/>
      <c r="B54" s="119"/>
      <c r="C54" s="118"/>
      <c r="D54" s="119"/>
      <c r="E54" s="119"/>
      <c r="F54" s="134"/>
      <c r="G54" s="140"/>
      <c r="H54" s="140"/>
      <c r="I54" s="139"/>
    </row>
    <row r="55" ht="29.25">
      <c r="A55" s="116"/>
      <c r="B55" s="119"/>
      <c r="C55" s="118"/>
      <c r="D55" s="119"/>
      <c r="E55" s="119"/>
      <c r="F55" s="141"/>
      <c r="G55" s="140"/>
      <c r="H55" s="140"/>
      <c r="I55" s="139"/>
    </row>
    <row r="56" ht="29.25">
      <c r="A56" s="11"/>
      <c r="B56" s="12"/>
      <c r="C56" s="103"/>
      <c r="D56" s="12"/>
      <c r="E56" s="12"/>
      <c r="F56" s="142"/>
      <c r="G56" s="143"/>
      <c r="H56" s="143"/>
      <c r="I56" s="144"/>
    </row>
    <row r="57" thickBot="1" ht="21.75">
      <c r="A57" s="30"/>
      <c r="B57" s="32"/>
      <c r="C57" s="145"/>
      <c r="D57" s="32"/>
      <c r="E57" s="32"/>
      <c r="F57" s="146"/>
      <c r="G57" s="19"/>
      <c r="H57" s="19"/>
      <c r="I57" s="19"/>
    </row>
    <row r="58" thickBot="1" ht="24">
      <c r="A58" s="147" t="s">
        <v>85</v>
      </c>
      <c r="B58" s="148"/>
      <c r="C58" s="148"/>
      <c r="D58" s="148"/>
      <c r="E58" s="148"/>
      <c r="F58" s="149"/>
      <c r="G58" s="150" t="s">
        <v>86</v>
      </c>
      <c r="H58" s="151"/>
      <c r="I58" s="152"/>
    </row>
    <row r="59">
      <c r="G59" s="19"/>
      <c r="H59" s="19"/>
      <c r="I59" s="19"/>
    </row>
    <row r="60">
      <c r="A60" s="17"/>
      <c r="B60" s="17"/>
      <c r="C60" s="79"/>
      <c r="D60" s="17"/>
      <c r="E60" s="17"/>
      <c r="F60" s="153"/>
      <c r="G60" s="19"/>
      <c r="H60" s="19"/>
      <c r="I60" s="19"/>
    </row>
    <row r="61">
      <c r="A61" s="17"/>
      <c r="B61" s="17"/>
      <c r="C61" s="79"/>
      <c r="D61" s="17"/>
      <c r="E61" s="17"/>
      <c r="F61" s="153"/>
      <c r="G61" s="19"/>
      <c r="H61" s="19"/>
      <c r="I61" s="19"/>
    </row>
    <row r="62">
      <c r="A62" s="17"/>
      <c r="B62" s="17"/>
      <c r="C62" s="79"/>
      <c r="D62" s="17"/>
      <c r="E62" s="17"/>
      <c r="F62" s="153"/>
      <c r="G62" s="19"/>
      <c r="H62" s="19"/>
      <c r="I62" s="19"/>
    </row>
    <row r="63">
      <c r="A63" s="17"/>
      <c r="B63" s="17"/>
      <c r="C63" s="79"/>
      <c r="D63" s="17"/>
      <c r="E63" s="17"/>
      <c r="F63" s="153"/>
      <c r="G63" s="19"/>
      <c r="H63" s="19"/>
      <c r="I63" s="19"/>
    </row>
    <row r="64">
      <c r="A64" s="21"/>
      <c r="B64" s="21"/>
      <c r="C64" s="154"/>
      <c r="D64" s="21"/>
      <c r="E64" s="21"/>
      <c r="F64" s="21"/>
      <c r="G64" s="21"/>
      <c r="H64" s="155"/>
      <c r="I64" s="155"/>
    </row>
    <row r="65">
      <c r="A65" s="21"/>
      <c r="B65" s="21"/>
      <c r="C65" s="154"/>
      <c r="D65" s="21"/>
      <c r="E65" s="21"/>
      <c r="F65" s="21"/>
      <c r="G65" s="21"/>
      <c r="H65" s="155"/>
      <c r="I65" s="155"/>
    </row>
    <row r="66">
      <c r="A66" s="21"/>
      <c r="B66" s="21"/>
      <c r="C66" s="154"/>
      <c r="D66" s="21"/>
      <c r="E66" s="21"/>
      <c r="F66" s="21"/>
      <c r="G66" s="21"/>
      <c r="H66" s="155"/>
      <c r="I66" s="155"/>
    </row>
    <row r="67">
      <c r="A67" s="21"/>
      <c r="B67" s="21"/>
      <c r="C67" s="154"/>
      <c r="D67" s="21"/>
      <c r="E67" s="21"/>
      <c r="F67" s="21"/>
      <c r="G67" s="21"/>
      <c r="H67" s="155"/>
      <c r="I67" s="155"/>
    </row>
    <row r="68">
      <c r="A68" s="21"/>
      <c r="B68" s="21"/>
      <c r="C68" s="154"/>
      <c r="D68" s="21"/>
      <c r="E68" s="21"/>
      <c r="F68" s="21"/>
      <c r="G68" s="21"/>
      <c r="H68" s="155"/>
      <c r="I68" s="155"/>
    </row>
    <row r="69">
      <c r="A69" s="21"/>
      <c r="B69" s="21"/>
      <c r="C69" s="154"/>
      <c r="D69" s="21"/>
      <c r="E69" s="21"/>
      <c r="F69" s="21"/>
      <c r="G69" s="21"/>
      <c r="H69" s="155"/>
      <c r="I69" s="155"/>
    </row>
    <row r="70">
      <c r="A70" s="21"/>
      <c r="B70" s="21"/>
      <c r="C70" s="154"/>
      <c r="D70" s="21"/>
      <c r="E70" s="21"/>
      <c r="F70" s="21"/>
      <c r="G70" s="21"/>
      <c r="H70" s="155"/>
      <c r="I70" s="155"/>
    </row>
    <row r="71">
      <c r="A71" s="21"/>
      <c r="B71" s="21"/>
      <c r="C71" s="154"/>
      <c r="D71" s="21"/>
      <c r="E71" s="21"/>
      <c r="F71" s="21"/>
      <c r="G71" s="21"/>
      <c r="H71" s="155"/>
      <c r="I71" s="155"/>
    </row>
    <row r="72">
      <c r="A72" s="21"/>
      <c r="B72" s="21"/>
      <c r="C72" s="154"/>
      <c r="D72" s="21"/>
      <c r="E72" s="21"/>
      <c r="F72" s="21"/>
      <c r="G72" s="21"/>
      <c r="H72" s="155"/>
      <c r="I72" s="155"/>
    </row>
    <row r="73">
      <c r="A73" s="21"/>
      <c r="B73" s="21"/>
      <c r="C73" s="154"/>
      <c r="D73" s="21"/>
      <c r="E73" s="21"/>
      <c r="F73" s="21"/>
      <c r="G73" s="21"/>
      <c r="H73" s="155"/>
      <c r="I73" s="155"/>
    </row>
    <row r="74">
      <c r="A74" s="21"/>
      <c r="B74" s="21"/>
      <c r="C74" s="154"/>
      <c r="D74" s="21"/>
      <c r="E74" s="21"/>
      <c r="F74" s="21"/>
      <c r="G74" s="21"/>
      <c r="H74" s="155"/>
      <c r="I74" s="155"/>
    </row>
    <row r="75">
      <c r="A75" s="21"/>
      <c r="B75" s="21"/>
      <c r="C75" s="154"/>
      <c r="D75" s="21"/>
      <c r="E75" s="21"/>
      <c r="F75" s="21"/>
      <c r="G75" s="21"/>
      <c r="H75" s="155"/>
      <c r="I75" s="155"/>
    </row>
    <row r="76">
      <c r="A76" s="21"/>
      <c r="B76" s="21"/>
      <c r="C76" s="154"/>
      <c r="D76" s="21"/>
      <c r="E76" s="21"/>
      <c r="F76" s="21"/>
      <c r="G76" s="21"/>
      <c r="H76" s="155"/>
      <c r="I76" s="155"/>
    </row>
    <row r="77">
      <c r="A77" s="21"/>
      <c r="B77" s="21"/>
      <c r="C77" s="154"/>
      <c r="D77" s="21"/>
      <c r="E77" s="21"/>
      <c r="F77" s="21"/>
      <c r="G77" s="21"/>
      <c r="H77" s="155"/>
      <c r="I77" s="155"/>
    </row>
  </sheetData>
  <mergeCells count="14">
    <mergeCell ref="A58:F58"/>
    <mergeCell ref="A34:F34"/>
    <mergeCell ref="G58:I58"/>
    <mergeCell ref="A19:F19"/>
    <mergeCell ref="A44:F44"/>
    <mergeCell ref="A24:F24"/>
    <mergeCell ref="A29:F29"/>
    <mergeCell ref="A38:F38"/>
    <mergeCell ref="A1:G1"/>
    <mergeCell ref="A3:I3"/>
    <mergeCell ref="A12:B12"/>
    <mergeCell ref="G12:I12"/>
    <mergeCell ref="A45:F45"/>
    <mergeCell ref="H1:I1"/>
  </mergeCells>
  <pageMargins left="1.495833" right="0.7083333" top="0.3541667" bottom="0.3541667" header="0.3152778" footer="0.3152778"/>
  <pageSetup r:id="rId1" paperSize="9" orientation="portrait" scale="35"/>
  <drawing r:id="rId2"/>
  <legacyDrawing r:id="rId3"/>
  <mc:AlternateContent xmlns:mc="http://schemas.openxmlformats.org/markup-compatibility/2006">
    <mc:Choice xmlns:x14="http://schemas.microsoft.com/office/spreadsheetml/2009/9/main" Requires="x14">
      <controls>
        <mc:AlternateContent xmlns:mc="http://schemas.openxmlformats.org/markup-compatibility/2006">
          <mc:Choice xmlns:x14="http://schemas.microsoft.com/office/spreadsheetml/2009/9/main" Requires="x14">
            <control r:id="rId4" name="Object 3" shapeId="24577">
              <controlPr>
                <anchor xmlns:xdr="http://schemas.openxmlformats.org/drawingml/2006/spreadsheetDrawing"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xmlns:x14="http://schemas.microsoft.com/office/spreadsheetml/2009/9/main" Requires="x14">
            <control r:id="rId5" name="Object 4" shapeId="24578">
              <controlPr>
                <anchor xmlns:xdr="http://schemas.openxmlformats.org/drawingml/2006/spreadsheetDrawing"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xmlns:x14="http://schemas.microsoft.com/office/spreadsheetml/2009/9/main" Requires="x14">
            <control r:id="rId6" name="Object 5" shapeId="24579">
              <controlPr>
                <anchor xmlns:xdr="http://schemas.openxmlformats.org/drawingml/2006/spreadsheetDrawing"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xmlns:x14="http://schemas.microsoft.com/office/spreadsheetml/2009/9/main" Requires="x14">
            <control r:id="rId7" name="Object 6" shapeId="24580">
              <controlPr>
                <anchor xmlns:xdr="http://schemas.openxmlformats.org/drawingml/2006/spreadsheetDrawing"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xmlns:x14="http://schemas.microsoft.com/office/spreadsheetml/2009/9/main" Requires="x14">
            <control r:id="rId8" name="Object 7" shapeId="24581">
              <controlPr>
                <anchor xmlns:xdr="http://schemas.openxmlformats.org/drawingml/2006/spreadsheetDrawing"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xmlns:x14="http://schemas.microsoft.com/office/spreadsheetml/2009/9/main" Requires="x14">
            <control r:id="rId9" name="Object 8" shapeId="24582">
              <controlPr>
                <anchor xmlns:xdr="http://schemas.openxmlformats.org/drawingml/2006/spreadsheetDrawing"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tabColor rgb="FFFF99FF"/>
    <pageSetUpPr fitToPage="1"/>
  </sheetPr>
  <sheetViews>
    <sheetView showGridLines="0" zoomScaleNormal="100" workbookViewId="0" topLeftCell="A16"/>
  </sheetViews>
  <sheetFormatPr defaultColWidth="9.003906" defaultRowHeight="21"/>
  <cols>
    <col min="1" max="1" width="27.71094" customWidth="1"/>
    <col min="2" max="2" width="15.42188" customWidth="1"/>
    <col min="3" max="3" width="11.00391" style="1" customWidth="1"/>
    <col min="4" max="4" width="10.42188" customWidth="1"/>
    <col min="5" max="5" width="12.57422" customWidth="1"/>
    <col min="6" max="6" width="10.42188" customWidth="1"/>
    <col min="7" max="7" width="14.14063" customWidth="1"/>
    <col min="8" max="8" width="14.14063" style="2" customWidth="1"/>
    <col min="9" max="9" width="7.28125" style="2" customWidth="1"/>
    <col min="10" max="16384" width="9.003906" style="3"/>
  </cols>
  <sheetData>
    <row r="1" ht="31.5">
      <c r="A1" s="4" t="s">
        <v>0</v>
      </c>
      <c r="B1" s="4"/>
      <c r="C1" s="4"/>
      <c r="D1" s="4"/>
      <c r="E1" s="4"/>
      <c r="F1" s="4"/>
      <c r="G1" s="4"/>
      <c r="H1" s="5" t="s">
        <v>1</v>
      </c>
      <c r="I1" s="5"/>
    </row>
    <row r="2">
      <c r="A2" s="6"/>
      <c r="B2" s="6"/>
      <c r="C2" s="7"/>
      <c r="D2" s="6"/>
      <c r="E2" s="6"/>
      <c r="F2" s="6"/>
      <c r="G2" s="6"/>
      <c r="H2" s="8" t="s">
        <v>2</v>
      </c>
      <c r="I2" s="9" t="s">
        <v>3</v>
      </c>
    </row>
    <row r="3" ht="26.25">
      <c r="A3" s="10" t="s">
        <v>4</v>
      </c>
      <c r="B3" s="10"/>
      <c r="C3" s="10"/>
      <c r="D3" s="10"/>
      <c r="E3" s="10"/>
      <c r="F3" s="10"/>
      <c r="G3" s="10"/>
      <c r="H3" s="10"/>
      <c r="I3" s="10"/>
    </row>
    <row r="4">
      <c r="A4" s="11" t="s">
        <v>5</v>
      </c>
      <c r="B4" s="12" t="s">
        <v>6</v>
      </c>
      <c r="C4" s="12"/>
      <c r="D4" s="12"/>
      <c r="E4" s="12"/>
      <c r="F4" s="11" t="s">
        <v>7</v>
      </c>
      <c r="G4" s="13" t="s">
        <v>8</v>
      </c>
      <c r="H4" s="14"/>
      <c r="I4" s="15"/>
    </row>
    <row r="5">
      <c r="A5" s="16" t="s">
        <v>9</v>
      </c>
      <c r="B5" s="17" t="s">
        <v>87</v>
      </c>
      <c r="C5" s="17"/>
      <c r="D5" s="17"/>
      <c r="E5" s="18"/>
      <c r="F5" s="16" t="s">
        <v>11</v>
      </c>
      <c r="G5" s="17" t="s">
        <v>12</v>
      </c>
      <c r="H5" s="19"/>
      <c r="I5" s="20"/>
    </row>
    <row r="6">
      <c r="A6" s="16" t="s">
        <v>13</v>
      </c>
      <c r="B6" s="17" t="s">
        <v>14</v>
      </c>
      <c r="C6" s="21"/>
      <c r="D6" s="17"/>
      <c r="E6" s="22"/>
      <c r="F6" s="16" t="s">
        <v>15</v>
      </c>
      <c r="G6" s="17" t="s">
        <v>16</v>
      </c>
      <c r="H6" s="19"/>
      <c r="I6" s="20"/>
    </row>
    <row r="7">
      <c r="A7" s="16" t="s">
        <v>17</v>
      </c>
      <c r="B7" s="23" t="s">
        <v>18</v>
      </c>
      <c r="C7" s="24"/>
      <c r="D7" s="17"/>
      <c r="E7" s="22"/>
      <c r="F7" s="16" t="s">
        <v>19</v>
      </c>
      <c r="G7" s="17" t="s">
        <v>20</v>
      </c>
      <c r="H7" s="19"/>
      <c r="I7" s="20"/>
    </row>
    <row r="8">
      <c r="A8" s="16" t="s">
        <v>21</v>
      </c>
      <c r="B8" s="25">
        <v>70</v>
      </c>
      <c r="C8" s="24"/>
      <c r="D8" s="23"/>
      <c r="E8" s="23"/>
      <c r="F8" s="16" t="s">
        <v>22</v>
      </c>
      <c r="G8" s="26" t="s">
        <v>23</v>
      </c>
      <c r="H8" s="19"/>
      <c r="I8" s="20"/>
    </row>
    <row r="9">
      <c r="A9" s="16" t="s">
        <v>24</v>
      </c>
      <c r="B9" s="27" t="s">
        <v>16</v>
      </c>
      <c r="C9" s="17"/>
      <c r="D9" s="23"/>
      <c r="E9" s="28"/>
      <c r="F9" s="17" t="s">
        <v>25</v>
      </c>
      <c r="G9" s="17" t="s">
        <v>88</v>
      </c>
      <c r="H9" s="19"/>
      <c r="I9" s="20"/>
    </row>
    <row r="10">
      <c r="A10" s="16" t="s">
        <v>27</v>
      </c>
      <c r="B10" s="29">
        <v>24</v>
      </c>
      <c r="C10" s="17"/>
      <c r="D10" s="17"/>
      <c r="E10" s="22"/>
      <c r="F10" s="16" t="s">
        <v>28</v>
      </c>
      <c r="G10" s="17" t="s">
        <v>89</v>
      </c>
      <c r="H10" s="19"/>
      <c r="I10" s="20"/>
    </row>
    <row r="11">
      <c r="A11" s="30" t="s">
        <v>30</v>
      </c>
      <c r="B11" s="31"/>
      <c r="C11" s="32" t="s">
        <v>31</v>
      </c>
      <c r="D11" s="33"/>
      <c r="E11" s="34" t="s">
        <v>32</v>
      </c>
      <c r="F11" s="35" t="s">
        <v>33</v>
      </c>
      <c r="G11" s="36"/>
      <c r="H11" s="37">
        <v>31.300000000000001</v>
      </c>
      <c r="I11" s="38" t="s">
        <v>34</v>
      </c>
    </row>
    <row r="12">
      <c r="A12" s="39" t="s">
        <v>35</v>
      </c>
      <c r="B12" s="40"/>
      <c r="C12" s="41" t="s">
        <v>36</v>
      </c>
      <c r="D12" s="42" t="s">
        <v>37</v>
      </c>
      <c r="E12" s="43" t="s">
        <v>38</v>
      </c>
      <c r="F12" s="42" t="s">
        <v>39</v>
      </c>
      <c r="G12" s="44" t="s">
        <v>40</v>
      </c>
      <c r="H12" s="45"/>
      <c r="I12" s="46"/>
    </row>
    <row r="13">
      <c r="A13" s="47"/>
      <c r="B13" s="48"/>
      <c r="C13" s="41" t="s">
        <v>41</v>
      </c>
      <c r="D13" s="42" t="s">
        <v>42</v>
      </c>
      <c r="E13" s="43"/>
      <c r="F13" s="42" t="s">
        <v>43</v>
      </c>
      <c r="G13" s="49" t="s">
        <v>44</v>
      </c>
      <c r="H13" s="46" t="s">
        <v>45</v>
      </c>
      <c r="I13" s="50" t="s">
        <v>46</v>
      </c>
    </row>
    <row r="14">
      <c r="A14" s="51" t="s">
        <v>47</v>
      </c>
      <c r="B14" s="52"/>
      <c r="C14" s="53"/>
      <c r="D14" s="54"/>
      <c r="E14" s="55"/>
      <c r="F14" s="54"/>
      <c r="G14" s="56"/>
      <c r="H14" s="55"/>
      <c r="I14" s="57" t="str">
        <f>IF(G14="","",G14/$G$50)</f>
        <v/>
      </c>
    </row>
    <row r="15">
      <c r="A15" s="58" t="s">
        <v>48</v>
      </c>
      <c r="B15" s="59"/>
      <c r="C15" s="53"/>
      <c r="D15" s="54"/>
      <c r="E15" s="55"/>
      <c r="F15" s="54"/>
      <c r="G15" s="56"/>
      <c r="H15" s="55"/>
      <c r="I15" s="57" t="str">
        <f>IF(G15="","",G15/$G$50)</f>
        <v/>
      </c>
    </row>
    <row r="16">
      <c r="A16" s="58" t="s">
        <v>50</v>
      </c>
      <c r="B16" s="59" t="s">
        <v>14</v>
      </c>
      <c r="C16" s="53">
        <v>32.840000000000003</v>
      </c>
      <c r="D16" s="54">
        <v>43</v>
      </c>
      <c r="E16" s="55">
        <f>C16/1000*$B$10/D16%</f>
        <v>1.8329302325581396</v>
      </c>
      <c r="F16" s="54">
        <v>45.906799999999997</v>
      </c>
      <c r="G16" s="56">
        <f>F16*E16</f>
        <v>84.143961599999997</v>
      </c>
      <c r="H16" s="55">
        <f>G16/$H$11</f>
        <v>2.688305482428115</v>
      </c>
      <c r="I16" s="57">
        <f ca="1">IF(G16="","",G16/$G$50)</f>
        <v>0.27495919182862005</v>
      </c>
    </row>
    <row r="17">
      <c r="A17" s="58" t="s">
        <v>90</v>
      </c>
      <c r="B17" s="59" t="s">
        <v>14</v>
      </c>
      <c r="C17" s="53">
        <v>3</v>
      </c>
      <c r="D17" s="54">
        <v>84</v>
      </c>
      <c r="E17" s="55">
        <f>C17/1000*$B$10/D17%</f>
        <v>0.085714285714285729</v>
      </c>
      <c r="F17" s="54">
        <v>250</v>
      </c>
      <c r="G17" s="56">
        <f>F17*E17</f>
        <v>21.428571428571431</v>
      </c>
      <c r="H17" s="55">
        <f>G17/$H$11</f>
        <v>0.68461889548151533</v>
      </c>
      <c r="I17" s="57">
        <f ca="1">IF(G17="","",G17/$G$50)</f>
        <v>0.070022644168465903</v>
      </c>
    </row>
    <row r="18" thickBot="1" ht="21.75">
      <c r="A18" s="60"/>
      <c r="B18" s="61"/>
      <c r="C18" s="53"/>
      <c r="D18" s="62"/>
      <c r="E18" s="53"/>
      <c r="F18" s="55"/>
      <c r="G18" s="63"/>
      <c r="H18" s="64"/>
      <c r="I18" s="57" t="str">
        <f>IF(G18="","",G18/$G$50)</f>
        <v/>
      </c>
    </row>
    <row r="19" thickTop="1" thickBot="1" ht="22.5">
      <c r="A19" s="65" t="s">
        <v>51</v>
      </c>
      <c r="B19" s="66"/>
      <c r="C19" s="66"/>
      <c r="D19" s="66"/>
      <c r="E19" s="66"/>
      <c r="F19" s="67"/>
      <c r="G19" s="68">
        <f>SUM(G15:G17)</f>
        <v>105.57253302857143</v>
      </c>
      <c r="H19" s="69">
        <f>SUM(H15:H17)</f>
        <v>3.3729243779096301</v>
      </c>
      <c r="I19" s="70">
        <f ca="1">G19/$G$50</f>
        <v>0.34498183599708593</v>
      </c>
    </row>
    <row r="20" thickTop="1" ht="21.75">
      <c r="A20" s="35" t="s">
        <v>52</v>
      </c>
      <c r="B20" s="71"/>
      <c r="C20" s="72"/>
      <c r="D20" s="73"/>
      <c r="E20" s="74"/>
      <c r="F20" s="73"/>
      <c r="G20" s="75"/>
      <c r="H20" s="76"/>
      <c r="I20" s="57" t="str">
        <f>IF(G20="","",G20/$G$50)</f>
        <v/>
      </c>
    </row>
    <row r="21">
      <c r="A21" s="58" t="s">
        <v>53</v>
      </c>
      <c r="B21" s="59"/>
      <c r="C21" s="53"/>
      <c r="D21" s="54"/>
      <c r="E21" s="55"/>
      <c r="F21" s="54"/>
      <c r="G21" s="56">
        <f>5.692</f>
        <v>5.6920000000000002</v>
      </c>
      <c r="H21" s="55">
        <f>G21/$H$11</f>
        <v>0.18185303514376996</v>
      </c>
      <c r="I21" s="57">
        <f ca="1">IF(G21="","",G21/$G$50)</f>
        <v>0.018599881561655703</v>
      </c>
    </row>
    <row r="22">
      <c r="A22" s="58" t="s">
        <v>54</v>
      </c>
      <c r="B22" s="59"/>
      <c r="C22" s="53"/>
      <c r="D22" s="54"/>
      <c r="E22" s="55"/>
      <c r="F22" s="54"/>
      <c r="G22" s="56">
        <f>4.857</f>
        <v>4.8570000000000002</v>
      </c>
      <c r="H22" s="55">
        <f>G22/$H$11</f>
        <v>0.15517571884984027</v>
      </c>
      <c r="I22" s="57">
        <f ca="1">IF(G22="","",G22/$G$50)</f>
        <v>0.015871332527224481</v>
      </c>
    </row>
    <row r="23" thickBot="1" ht="21.75">
      <c r="A23" s="60"/>
      <c r="B23" s="61"/>
      <c r="C23" s="53"/>
      <c r="D23" s="62"/>
      <c r="E23" s="53"/>
      <c r="F23" s="55"/>
      <c r="G23" s="63"/>
      <c r="H23" s="64"/>
      <c r="I23" s="57" t="str">
        <f>IF(G23="","",G23/$G$50)</f>
        <v/>
      </c>
    </row>
    <row r="24" thickTop="1" thickBot="1" ht="22.5">
      <c r="A24" s="65" t="s">
        <v>55</v>
      </c>
      <c r="B24" s="66"/>
      <c r="C24" s="66"/>
      <c r="D24" s="66"/>
      <c r="E24" s="66"/>
      <c r="F24" s="67"/>
      <c r="G24" s="68">
        <f>SUM(G20:G22)</f>
        <v>10.549</v>
      </c>
      <c r="H24" s="69">
        <f>SUM(H20:H22)</f>
        <v>0.33702875399361021</v>
      </c>
      <c r="I24" s="70">
        <f ca="1">G24/$G$50</f>
        <v>0.034471214088880181</v>
      </c>
    </row>
    <row r="25" thickTop="1" ht="21.75">
      <c r="A25" s="77" t="s">
        <v>56</v>
      </c>
      <c r="B25" s="78"/>
      <c r="C25" s="79"/>
      <c r="D25" s="17"/>
      <c r="E25" s="80"/>
      <c r="F25" s="81"/>
      <c r="G25" s="82"/>
      <c r="H25" s="83"/>
      <c r="I25" s="84" t="str">
        <f>IF(G25="","",G25/$G$50)</f>
        <v/>
      </c>
    </row>
    <row r="26" thickTop="1" ht="21.75">
      <c r="A26" s="85" t="s">
        <v>57</v>
      </c>
      <c r="B26" s="86" t="s">
        <v>58</v>
      </c>
      <c r="C26" s="79"/>
      <c r="D26" s="17"/>
      <c r="E26" s="80">
        <v>24</v>
      </c>
      <c r="F26" s="81">
        <v>1.2991999999999999</v>
      </c>
      <c r="G26" s="87">
        <f>E26 * F26</f>
        <v>31.180799999999998</v>
      </c>
      <c r="H26" s="88">
        <f>G26/$H$11</f>
        <v>0.99619169329073476</v>
      </c>
      <c r="I26" s="89">
        <f ca="1">IF(G26="","",G26/$G$50)</f>
        <v>0.10189022962011139</v>
      </c>
    </row>
    <row r="27" thickTop="1" ht="21.75">
      <c r="A27" s="85" t="s">
        <v>59</v>
      </c>
      <c r="B27" s="86" t="s">
        <v>60</v>
      </c>
      <c r="C27" s="79"/>
      <c r="D27" s="17"/>
      <c r="E27" s="80">
        <v>24</v>
      </c>
      <c r="F27" s="81">
        <v>1.1469499999999999</v>
      </c>
      <c r="G27" s="87">
        <f>E27 * F27</f>
        <v>27.526799999999998</v>
      </c>
      <c r="H27" s="88">
        <f>G27/$H$11</f>
        <v>0.87945047923322672</v>
      </c>
      <c r="I27" s="89">
        <f ca="1">IF(G27="","",G27/$G$50)</f>
        <v>0.089949968336504593</v>
      </c>
    </row>
    <row r="28" thickBot="1" ht="21.75">
      <c r="A28" s="90"/>
      <c r="B28" s="91"/>
      <c r="C28" s="92"/>
      <c r="D28" s="93"/>
      <c r="E28" s="80"/>
      <c r="F28" s="94"/>
      <c r="G28" s="95"/>
      <c r="H28" s="96"/>
      <c r="I28" s="97" t="str">
        <f>IF(G28="","",G28/$G$50)</f>
        <v/>
      </c>
    </row>
    <row r="29" thickTop="1" thickBot="1" ht="22.5">
      <c r="A29" s="98" t="s">
        <v>61</v>
      </c>
      <c r="B29" s="99"/>
      <c r="C29" s="99"/>
      <c r="D29" s="99"/>
      <c r="E29" s="99"/>
      <c r="F29" s="100"/>
      <c r="G29" s="68">
        <f>SUM(G25:G27)</f>
        <v>58.707599999999999</v>
      </c>
      <c r="H29" s="69">
        <f>SUM(H25:H27)</f>
        <v>1.8756421725239614</v>
      </c>
      <c r="I29" s="70">
        <f ca="1">G29/$G$50</f>
        <v>0.191840197956616</v>
      </c>
    </row>
    <row r="30" thickTop="1" ht="21.75">
      <c r="A30" s="77" t="s">
        <v>62</v>
      </c>
      <c r="B30" s="78"/>
      <c r="C30" s="79"/>
      <c r="D30" s="17"/>
      <c r="E30" s="80"/>
      <c r="F30" s="81"/>
      <c r="G30" s="82"/>
      <c r="H30" s="83"/>
      <c r="I30" s="84" t="str">
        <f>IF(G30="","",G30/$G$50)</f>
        <v/>
      </c>
    </row>
    <row r="31" thickTop="1" ht="21.75">
      <c r="A31" s="85" t="s">
        <v>63</v>
      </c>
      <c r="B31" s="86" t="s">
        <v>64</v>
      </c>
      <c r="C31" s="79"/>
      <c r="D31" s="17"/>
      <c r="E31" s="80">
        <v>24</v>
      </c>
      <c r="F31" s="81">
        <v>0.39483499999999999</v>
      </c>
      <c r="G31" s="87">
        <f>E31 * F31</f>
        <v>9.4760399999999994</v>
      </c>
      <c r="H31" s="88">
        <f>G31/$H$11</f>
        <v>0.30274888178913734</v>
      </c>
      <c r="I31" s="89">
        <f ca="1">IF(G31="","",G31/$G$50)</f>
        <v>0.03096507759548698</v>
      </c>
    </row>
    <row r="32" thickTop="1" ht="21.75">
      <c r="A32" s="85" t="s">
        <v>65</v>
      </c>
      <c r="B32" s="86" t="s">
        <v>66</v>
      </c>
      <c r="C32" s="79"/>
      <c r="D32" s="17"/>
      <c r="E32" s="80">
        <v>1</v>
      </c>
      <c r="F32" s="81">
        <v>5.9377500000000003</v>
      </c>
      <c r="G32" s="87">
        <f>E32 * F32</f>
        <v>5.9377500000000003</v>
      </c>
      <c r="H32" s="88">
        <f>G32/$H$11</f>
        <v>0.18970447284345049</v>
      </c>
      <c r="I32" s="89">
        <f ca="1">IF(G32="","",G32/$G$50)</f>
        <v>0.01940292458586106</v>
      </c>
    </row>
    <row r="33" thickBot="1" ht="21.75">
      <c r="A33" s="90"/>
      <c r="B33" s="91"/>
      <c r="C33" s="92"/>
      <c r="D33" s="93"/>
      <c r="E33" s="80"/>
      <c r="F33" s="94"/>
      <c r="G33" s="95"/>
      <c r="H33" s="96"/>
      <c r="I33" s="97" t="str">
        <f>IF(G33="","",G33/$G$50)</f>
        <v/>
      </c>
    </row>
    <row r="34" thickTop="1" thickBot="1" ht="22.5">
      <c r="A34" s="98" t="s">
        <v>67</v>
      </c>
      <c r="B34" s="99"/>
      <c r="C34" s="99"/>
      <c r="D34" s="99"/>
      <c r="E34" s="99"/>
      <c r="F34" s="100"/>
      <c r="G34" s="68">
        <f>SUM(G30:G32)</f>
        <v>15.413789999999999</v>
      </c>
      <c r="H34" s="69">
        <f>SUM(H30:H32)</f>
        <v>0.49245335463258783</v>
      </c>
      <c r="I34" s="70">
        <f ca="1">G34/$G$50</f>
        <v>0.050368002181348036</v>
      </c>
    </row>
    <row r="35" thickTop="1" ht="21.75">
      <c r="A35" s="101" t="s">
        <v>68</v>
      </c>
      <c r="B35" s="102"/>
      <c r="C35" s="103"/>
      <c r="D35" s="12"/>
      <c r="E35" s="12"/>
      <c r="F35" s="15"/>
      <c r="G35" s="104"/>
      <c r="H35" s="105"/>
      <c r="I35" s="84" t="str">
        <f>IF(G35="","",G35/$G$50)</f>
        <v/>
      </c>
    </row>
    <row r="36" thickTop="1" ht="21.75">
      <c r="A36" s="85" t="s">
        <v>69</v>
      </c>
      <c r="B36" s="86"/>
      <c r="C36" s="79"/>
      <c r="D36" s="17"/>
      <c r="E36" s="80"/>
      <c r="F36" s="81"/>
      <c r="G36" s="106">
        <f>80.0682254464286</f>
        <v>80.068225446428599</v>
      </c>
      <c r="H36" s="88">
        <f>G36/$H$11</f>
        <v>2.5580902698539489</v>
      </c>
      <c r="I36" s="89">
        <f ca="1">IF(G36="","",G36/$G$50)</f>
        <v>0.26164081344966955</v>
      </c>
    </row>
    <row r="37" thickBot="1" ht="21.75">
      <c r="A37" s="16"/>
      <c r="B37" s="17"/>
      <c r="C37" s="79"/>
      <c r="D37" s="17"/>
      <c r="E37" s="17"/>
      <c r="F37" s="20"/>
      <c r="G37" s="107"/>
      <c r="H37" s="96"/>
      <c r="I37" s="97" t="str">
        <f>IF(G37="","",G37/$G$50)</f>
        <v/>
      </c>
    </row>
    <row r="38" thickTop="1" thickBot="1" ht="22.5">
      <c r="A38" s="98" t="s">
        <v>70</v>
      </c>
      <c r="B38" s="99"/>
      <c r="C38" s="99"/>
      <c r="D38" s="99"/>
      <c r="E38" s="99"/>
      <c r="F38" s="100"/>
      <c r="G38" s="68">
        <f>SUM(G35:G36)</f>
        <v>80.068225446428599</v>
      </c>
      <c r="H38" s="69">
        <f>SUM(H35:H36)</f>
        <v>2.5580902698539489</v>
      </c>
      <c r="I38" s="70">
        <f ca="1">G38/$G$50</f>
        <v>0.26164081344966955</v>
      </c>
    </row>
    <row r="39" thickTop="1" ht="21.75">
      <c r="A39" s="101" t="s">
        <v>71</v>
      </c>
      <c r="B39" s="102"/>
      <c r="C39" s="103"/>
      <c r="D39" s="12"/>
      <c r="E39" s="12"/>
      <c r="F39" s="15"/>
      <c r="G39" s="104"/>
      <c r="H39" s="105"/>
      <c r="I39" s="57" t="str">
        <f>IF(G39="","",G39/$G$50)</f>
        <v/>
      </c>
    </row>
    <row r="40" thickTop="1" ht="21.75">
      <c r="A40" s="85" t="s">
        <v>72</v>
      </c>
      <c r="B40" s="86"/>
      <c r="C40" s="79">
        <v>0.17999999999999999</v>
      </c>
      <c r="D40" s="17"/>
      <c r="E40" s="80"/>
      <c r="F40" s="81">
        <v>24</v>
      </c>
      <c r="G40" s="82">
        <f> F40 * C40</f>
        <v>4.3200000000000003</v>
      </c>
      <c r="H40" s="83">
        <f>G40/$H$11</f>
        <v>0.13801916932907349</v>
      </c>
      <c r="I40" s="84">
        <f ca="1">IF(G40="","",G40/$G$50)</f>
        <v>0.014116565064362726</v>
      </c>
    </row>
    <row r="41" thickTop="1" ht="21.75">
      <c r="A41" s="85" t="s">
        <v>73</v>
      </c>
      <c r="B41" s="86"/>
      <c r="C41" s="79">
        <v>0.313</v>
      </c>
      <c r="D41" s="17"/>
      <c r="E41" s="80"/>
      <c r="F41" s="81">
        <v>1</v>
      </c>
      <c r="G41" s="82">
        <f> F41 * C41</f>
        <v>0.313</v>
      </c>
      <c r="H41" s="83">
        <f>G41/$H$11</f>
        <v>0.01</v>
      </c>
      <c r="I41" s="84">
        <f ca="1">IF(G41="","",G41/$G$50)</f>
        <v>0.0010227974224873919</v>
      </c>
    </row>
    <row r="42" thickTop="1" ht="21.75">
      <c r="A42" s="85" t="s">
        <v>74</v>
      </c>
      <c r="B42" s="86"/>
      <c r="C42" s="79">
        <v>4.6950000000000003</v>
      </c>
      <c r="D42" s="17"/>
      <c r="E42" s="80"/>
      <c r="F42" s="81">
        <v>1</v>
      </c>
      <c r="G42" s="82">
        <f> F42 * C42</f>
        <v>4.6950000000000003</v>
      </c>
      <c r="H42" s="83">
        <f>G42/$H$11</f>
        <v>0.14999999999999999</v>
      </c>
      <c r="I42" s="84">
        <f ca="1">IF(G42="","",G42/$G$50)</f>
        <v>0.015341961337310878</v>
      </c>
    </row>
    <row r="43" thickBot="1" ht="21.75">
      <c r="A43" s="16"/>
      <c r="B43" s="17"/>
      <c r="C43" s="79"/>
      <c r="D43" s="17"/>
      <c r="E43" s="17"/>
      <c r="F43" s="108"/>
      <c r="G43" s="109"/>
      <c r="H43" s="64"/>
      <c r="I43" s="57" t="str">
        <f>IF(G43="","",G43/$G$50)</f>
        <v/>
      </c>
    </row>
    <row r="44" thickTop="1" thickBot="1" ht="22.5">
      <c r="A44" s="98" t="s">
        <v>75</v>
      </c>
      <c r="B44" s="99"/>
      <c r="C44" s="99"/>
      <c r="D44" s="99"/>
      <c r="E44" s="99"/>
      <c r="F44" s="100"/>
      <c r="G44" s="68">
        <f> SUM(G39:G42)</f>
        <v>9.3279999999999994</v>
      </c>
      <c r="H44" s="69">
        <f>SUM(H39:H42)</f>
        <v>0.29801916932907346</v>
      </c>
      <c r="I44" s="70">
        <f ca="1" t="shared" ref="I44:I50" si="0">G44/$G$50</f>
        <v>0.030481323824160994</v>
      </c>
    </row>
    <row r="45" thickTop="1" ht="21.75">
      <c r="A45" s="110" t="s">
        <v>76</v>
      </c>
      <c r="B45" s="111"/>
      <c r="C45" s="111"/>
      <c r="D45" s="111"/>
      <c r="E45" s="111"/>
      <c r="F45" s="112"/>
      <c r="G45" s="113">
        <f>SUM(G19,G24,G29,G34,G38,G44)</f>
        <v>279.63914847500001</v>
      </c>
      <c r="H45" s="114">
        <f>SUM(H19,H24,H29,H34,H38,H44)</f>
        <v>8.9341580982428113</v>
      </c>
      <c r="I45" s="115">
        <f ca="1" t="shared" si="0"/>
        <v>0.91378338749776067</v>
      </c>
    </row>
    <row r="46" ht="21.75" customHeight="1">
      <c r="A46" s="116" t="s">
        <v>77</v>
      </c>
      <c r="B46" s="117">
        <f>1%</f>
        <v>0.01</v>
      </c>
      <c r="C46" s="118" t="s">
        <v>78</v>
      </c>
      <c r="D46" s="119"/>
      <c r="E46" s="119"/>
      <c r="F46" s="120"/>
      <c r="G46" s="63">
        <f>SUM(G19,G24)*B46</f>
        <v>1.1612153302857144</v>
      </c>
      <c r="H46" s="64">
        <f>G46/$H$11</f>
        <v>0.03709953131903241</v>
      </c>
      <c r="I46" s="57">
        <f ca="1" t="shared" si="0"/>
        <v>0.0037945305008596619</v>
      </c>
    </row>
    <row r="47" ht="21.75" customHeight="1">
      <c r="A47" s="116" t="s">
        <v>77</v>
      </c>
      <c r="B47" s="117">
        <f>1%</f>
        <v>0.01</v>
      </c>
      <c r="C47" s="118" t="s">
        <v>79</v>
      </c>
      <c r="D47" s="119"/>
      <c r="E47" s="119"/>
      <c r="F47" s="120"/>
      <c r="G47" s="63">
        <f>SUM(G29)*B47</f>
        <v>0.58707600000000004</v>
      </c>
      <c r="H47" s="64">
        <f t="shared" ref="H47:H48" si="1">G47/$H$11</f>
        <v>0.018756421725239617</v>
      </c>
      <c r="I47" s="57">
        <f ca="1" t="shared" si="0"/>
        <v>0.0019184019795661601</v>
      </c>
    </row>
    <row r="48" ht="21.75" customHeight="1">
      <c r="A48" s="116" t="s">
        <v>77</v>
      </c>
      <c r="B48" s="117">
        <f>1%</f>
        <v>0.01</v>
      </c>
      <c r="C48" s="118" t="s">
        <v>80</v>
      </c>
      <c r="D48" s="119"/>
      <c r="E48" s="119"/>
      <c r="F48" s="120"/>
      <c r="G48" s="63">
        <f>SUM(G34)*B48</f>
        <v>0.15413789999999999</v>
      </c>
      <c r="H48" s="64">
        <f t="shared" si="1"/>
        <v>0.0049245335463258787</v>
      </c>
      <c r="I48" s="57">
        <f ca="1" t="shared" si="0"/>
        <v>0.00050368002181348033</v>
      </c>
    </row>
    <row r="49" ht="21.75" customHeight="1">
      <c r="A49" s="121" t="s">
        <v>81</v>
      </c>
      <c r="B49" s="122">
        <f>8%</f>
        <v>0.080000000000000002</v>
      </c>
      <c r="C49" s="123"/>
      <c r="D49" s="124"/>
      <c r="E49" s="124"/>
      <c r="F49" s="125"/>
      <c r="G49" s="63">
        <f ca="1">G50*B49</f>
        <v>24.481876322198758</v>
      </c>
      <c r="H49" s="64">
        <f ca="1">G49/$H$11</f>
        <v>0.78216857259420947</v>
      </c>
      <c r="I49" s="57">
        <f ca="1" t="shared" si="0"/>
        <v>0.080000000000000002</v>
      </c>
    </row>
    <row r="50" ht="21.75" customHeight="1">
      <c r="A50" s="126" t="s">
        <v>82</v>
      </c>
      <c r="B50" s="127"/>
      <c r="C50" s="128"/>
      <c r="D50" s="127"/>
      <c r="E50" s="127"/>
      <c r="F50" s="129"/>
      <c r="G50" s="130">
        <f ca="1">SUM(G45:G49)</f>
        <v>306.02345402748449</v>
      </c>
      <c r="H50" s="131">
        <f ca="1">SUM(H45:H49)</f>
        <v>9.7771071574276185</v>
      </c>
      <c r="I50" s="132">
        <f ca="1" t="shared" si="0"/>
        <v>1</v>
      </c>
    </row>
    <row r="51" ht="21.75" customHeight="1">
      <c r="A51" s="116" t="s">
        <v>83</v>
      </c>
      <c r="B51" s="133" t="s">
        <v>84</v>
      </c>
      <c r="C51" s="118"/>
      <c r="D51" s="119"/>
      <c r="E51" s="119"/>
      <c r="F51" s="134"/>
      <c r="G51" s="135"/>
      <c r="H51" s="135"/>
      <c r="I51" s="136"/>
    </row>
    <row r="52" ht="21.75" customHeight="1">
      <c r="A52" s="116"/>
      <c r="B52" s="137"/>
      <c r="C52" s="118"/>
      <c r="D52" s="119"/>
      <c r="E52" s="119"/>
      <c r="F52" s="134"/>
      <c r="G52" s="138"/>
      <c r="H52" s="138"/>
      <c r="I52" s="139"/>
    </row>
    <row r="53" ht="21.75" customHeight="1">
      <c r="A53" s="116"/>
      <c r="B53" s="119"/>
      <c r="C53" s="118"/>
      <c r="D53" s="119"/>
      <c r="E53" s="119"/>
      <c r="F53" s="134"/>
      <c r="G53" s="140"/>
      <c r="H53" s="140"/>
      <c r="I53" s="139"/>
    </row>
    <row r="54" ht="29.25">
      <c r="A54" s="116"/>
      <c r="B54" s="119"/>
      <c r="C54" s="118"/>
      <c r="D54" s="119"/>
      <c r="E54" s="119"/>
      <c r="F54" s="134"/>
      <c r="G54" s="140"/>
      <c r="H54" s="140"/>
      <c r="I54" s="139"/>
    </row>
    <row r="55" ht="29.25">
      <c r="A55" s="116"/>
      <c r="B55" s="119"/>
      <c r="C55" s="118"/>
      <c r="D55" s="119"/>
      <c r="E55" s="119"/>
      <c r="F55" s="141"/>
      <c r="G55" s="140"/>
      <c r="H55" s="140"/>
      <c r="I55" s="139"/>
    </row>
    <row r="56" ht="29.25">
      <c r="A56" s="11"/>
      <c r="B56" s="12"/>
      <c r="C56" s="103"/>
      <c r="D56" s="12"/>
      <c r="E56" s="12"/>
      <c r="F56" s="142"/>
      <c r="G56" s="143"/>
      <c r="H56" s="143"/>
      <c r="I56" s="144"/>
    </row>
    <row r="57" thickBot="1" ht="21.75">
      <c r="A57" s="30"/>
      <c r="B57" s="32"/>
      <c r="C57" s="145"/>
      <c r="D57" s="32"/>
      <c r="E57" s="32"/>
      <c r="F57" s="146"/>
      <c r="G57" s="19"/>
      <c r="H57" s="19"/>
      <c r="I57" s="19"/>
    </row>
    <row r="58" thickBot="1" ht="24">
      <c r="A58" s="147" t="s">
        <v>85</v>
      </c>
      <c r="B58" s="148"/>
      <c r="C58" s="148"/>
      <c r="D58" s="148"/>
      <c r="E58" s="148"/>
      <c r="F58" s="149"/>
      <c r="G58" s="150" t="s">
        <v>86</v>
      </c>
      <c r="H58" s="151"/>
      <c r="I58" s="152"/>
    </row>
    <row r="59">
      <c r="G59" s="19"/>
      <c r="H59" s="19"/>
      <c r="I59" s="19"/>
    </row>
    <row r="60">
      <c r="A60" s="17"/>
      <c r="B60" s="17"/>
      <c r="C60" s="79"/>
      <c r="D60" s="17"/>
      <c r="E60" s="17"/>
      <c r="F60" s="153"/>
      <c r="G60" s="19"/>
      <c r="H60" s="19"/>
      <c r="I60" s="19"/>
    </row>
    <row r="61">
      <c r="A61" s="17"/>
      <c r="B61" s="17"/>
      <c r="C61" s="79"/>
      <c r="D61" s="17"/>
      <c r="E61" s="17"/>
      <c r="F61" s="153"/>
      <c r="G61" s="19"/>
      <c r="H61" s="19"/>
      <c r="I61" s="19"/>
    </row>
    <row r="62">
      <c r="A62" s="17"/>
      <c r="B62" s="17"/>
      <c r="C62" s="79"/>
      <c r="D62" s="17"/>
      <c r="E62" s="17"/>
      <c r="F62" s="153"/>
      <c r="G62" s="19"/>
      <c r="H62" s="19"/>
      <c r="I62" s="19"/>
    </row>
    <row r="63">
      <c r="A63" s="17"/>
      <c r="B63" s="17"/>
      <c r="C63" s="79"/>
      <c r="D63" s="17"/>
      <c r="E63" s="17"/>
      <c r="F63" s="153"/>
      <c r="G63" s="19"/>
      <c r="H63" s="19"/>
      <c r="I63" s="19"/>
    </row>
    <row r="64">
      <c r="A64" s="21"/>
      <c r="B64" s="21"/>
      <c r="C64" s="154"/>
      <c r="D64" s="21"/>
      <c r="E64" s="21"/>
      <c r="F64" s="21"/>
      <c r="G64" s="21"/>
      <c r="H64" s="155"/>
      <c r="I64" s="155"/>
    </row>
    <row r="65">
      <c r="A65" s="21"/>
      <c r="B65" s="21"/>
      <c r="C65" s="154"/>
      <c r="D65" s="21"/>
      <c r="E65" s="21"/>
      <c r="F65" s="21"/>
      <c r="G65" s="21"/>
      <c r="H65" s="155"/>
      <c r="I65" s="155"/>
    </row>
    <row r="66">
      <c r="A66" s="21"/>
      <c r="B66" s="21"/>
      <c r="C66" s="154"/>
      <c r="D66" s="21"/>
      <c r="E66" s="21"/>
      <c r="F66" s="21"/>
      <c r="G66" s="21"/>
      <c r="H66" s="155"/>
      <c r="I66" s="155"/>
    </row>
    <row r="67">
      <c r="A67" s="21"/>
      <c r="B67" s="21"/>
      <c r="C67" s="154"/>
      <c r="D67" s="21"/>
      <c r="E67" s="21"/>
      <c r="F67" s="21"/>
      <c r="G67" s="21"/>
      <c r="H67" s="155"/>
      <c r="I67" s="155"/>
    </row>
    <row r="68">
      <c r="A68" s="21"/>
      <c r="B68" s="21"/>
      <c r="C68" s="154"/>
      <c r="D68" s="21"/>
      <c r="E68" s="21"/>
      <c r="F68" s="21"/>
      <c r="G68" s="21"/>
      <c r="H68" s="155"/>
      <c r="I68" s="155"/>
    </row>
    <row r="69">
      <c r="A69" s="21"/>
      <c r="B69" s="21"/>
      <c r="C69" s="154"/>
      <c r="D69" s="21"/>
      <c r="E69" s="21"/>
      <c r="F69" s="21"/>
      <c r="G69" s="21"/>
      <c r="H69" s="155"/>
      <c r="I69" s="155"/>
    </row>
    <row r="70">
      <c r="A70" s="21"/>
      <c r="B70" s="21"/>
      <c r="C70" s="154"/>
      <c r="D70" s="21"/>
      <c r="E70" s="21"/>
      <c r="F70" s="21"/>
      <c r="G70" s="21"/>
      <c r="H70" s="155"/>
      <c r="I70" s="155"/>
    </row>
    <row r="71">
      <c r="A71" s="21"/>
      <c r="B71" s="21"/>
      <c r="C71" s="154"/>
      <c r="D71" s="21"/>
      <c r="E71" s="21"/>
      <c r="F71" s="21"/>
      <c r="G71" s="21"/>
      <c r="H71" s="155"/>
      <c r="I71" s="155"/>
    </row>
    <row r="72">
      <c r="A72" s="21"/>
      <c r="B72" s="21"/>
      <c r="C72" s="154"/>
      <c r="D72" s="21"/>
      <c r="E72" s="21"/>
      <c r="F72" s="21"/>
      <c r="G72" s="21"/>
      <c r="H72" s="155"/>
      <c r="I72" s="155"/>
    </row>
    <row r="73">
      <c r="A73" s="21"/>
      <c r="B73" s="21"/>
      <c r="C73" s="154"/>
      <c r="D73" s="21"/>
      <c r="E73" s="21"/>
      <c r="F73" s="21"/>
      <c r="G73" s="21"/>
      <c r="H73" s="155"/>
      <c r="I73" s="155"/>
    </row>
    <row r="74">
      <c r="A74" s="21"/>
      <c r="B74" s="21"/>
      <c r="C74" s="154"/>
      <c r="D74" s="21"/>
      <c r="E74" s="21"/>
      <c r="F74" s="21"/>
      <c r="G74" s="21"/>
      <c r="H74" s="155"/>
      <c r="I74" s="155"/>
    </row>
    <row r="75">
      <c r="A75" s="21"/>
      <c r="B75" s="21"/>
      <c r="C75" s="154"/>
      <c r="D75" s="21"/>
      <c r="E75" s="21"/>
      <c r="F75" s="21"/>
      <c r="G75" s="21"/>
      <c r="H75" s="155"/>
      <c r="I75" s="155"/>
    </row>
    <row r="76">
      <c r="A76" s="21"/>
      <c r="B76" s="21"/>
      <c r="C76" s="154"/>
      <c r="D76" s="21"/>
      <c r="E76" s="21"/>
      <c r="F76" s="21"/>
      <c r="G76" s="21"/>
      <c r="H76" s="155"/>
      <c r="I76" s="155"/>
    </row>
    <row r="77">
      <c r="A77" s="21"/>
      <c r="B77" s="21"/>
      <c r="C77" s="154"/>
      <c r="D77" s="21"/>
      <c r="E77" s="21"/>
      <c r="F77" s="21"/>
      <c r="G77" s="21"/>
      <c r="H77" s="155"/>
      <c r="I77" s="155"/>
    </row>
  </sheetData>
  <mergeCells count="14">
    <mergeCell ref="A58:F58"/>
    <mergeCell ref="A34:F34"/>
    <mergeCell ref="G58:I58"/>
    <mergeCell ref="A19:F19"/>
    <mergeCell ref="A44:F44"/>
    <mergeCell ref="A24:F24"/>
    <mergeCell ref="A29:F29"/>
    <mergeCell ref="A38:F38"/>
    <mergeCell ref="A1:G1"/>
    <mergeCell ref="A3:I3"/>
    <mergeCell ref="A12:B12"/>
    <mergeCell ref="G12:I12"/>
    <mergeCell ref="A45:F45"/>
    <mergeCell ref="H1:I1"/>
  </mergeCells>
  <pageMargins left="1.495833" right="0.7083333" top="0.3541667" bottom="0.3541667" header="0.3152778" footer="0.3152778"/>
  <pageSetup r:id="rId1" paperSize="9" orientation="portrait" scale="35"/>
  <drawing r:id="rId2"/>
  <legacyDrawing r:id="rId3"/>
  <mc:AlternateContent xmlns:mc="http://schemas.openxmlformats.org/markup-compatibility/2006">
    <mc:Choice xmlns:x14="http://schemas.microsoft.com/office/spreadsheetml/2009/9/main" Requires="x14">
      <controls>
        <mc:AlternateContent xmlns:mc="http://schemas.openxmlformats.org/markup-compatibility/2006">
          <mc:Choice xmlns:x14="http://schemas.microsoft.com/office/spreadsheetml/2009/9/main" Requires="x14">
            <control r:id="rId4" name="Object 3" shapeId="25601">
              <controlPr>
                <anchor xmlns:xdr="http://schemas.openxmlformats.org/drawingml/2006/spreadsheetDrawing"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xmlns:x14="http://schemas.microsoft.com/office/spreadsheetml/2009/9/main" Requires="x14">
            <control r:id="rId5" name="Object 4" shapeId="25602">
              <controlPr>
                <anchor xmlns:xdr="http://schemas.openxmlformats.org/drawingml/2006/spreadsheetDrawing"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xmlns:x14="http://schemas.microsoft.com/office/spreadsheetml/2009/9/main" Requires="x14">
            <control r:id="rId6" name="Object 5" shapeId="25603">
              <controlPr>
                <anchor xmlns:xdr="http://schemas.openxmlformats.org/drawingml/2006/spreadsheetDrawing"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xmlns:x14="http://schemas.microsoft.com/office/spreadsheetml/2009/9/main" Requires="x14">
            <control r:id="rId7" name="Object 6" shapeId="25604">
              <controlPr>
                <anchor xmlns:xdr="http://schemas.openxmlformats.org/drawingml/2006/spreadsheetDrawing"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xmlns:x14="http://schemas.microsoft.com/office/spreadsheetml/2009/9/main" Requires="x14">
            <control r:id="rId8" name="Object 7" shapeId="25605">
              <controlPr>
                <anchor xmlns:xdr="http://schemas.openxmlformats.org/drawingml/2006/spreadsheetDrawing"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xmlns:x14="http://schemas.microsoft.com/office/spreadsheetml/2009/9/main" Requires="x14">
            <control r:id="rId9" name="Object 8" shapeId="25606">
              <controlPr>
                <anchor xmlns:xdr="http://schemas.openxmlformats.org/drawingml/2006/spreadsheetDrawing"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1">
    <tabColor rgb="FFFF99FF"/>
    <pageSetUpPr fitToPage="1"/>
  </sheetPr>
  <sheetViews>
    <sheetView showGridLines="0" zoomScaleNormal="100" workbookViewId="0" topLeftCell="A16"/>
  </sheetViews>
  <sheetFormatPr defaultColWidth="9.003906" defaultRowHeight="21"/>
  <cols>
    <col min="1" max="1" width="27.71094" customWidth="1"/>
    <col min="2" max="2" width="15.42188" customWidth="1"/>
    <col min="3" max="3" width="11.00391" style="1" customWidth="1"/>
    <col min="4" max="4" width="10.42188" customWidth="1"/>
    <col min="5" max="5" width="12.57422" customWidth="1"/>
    <col min="6" max="6" width="10.42188" customWidth="1"/>
    <col min="7" max="7" width="14.14063" customWidth="1"/>
    <col min="8" max="8" width="14.14063" style="2" customWidth="1"/>
    <col min="9" max="9" width="7.28125" style="2" customWidth="1"/>
    <col min="10" max="16384" width="9.003906" style="3"/>
  </cols>
  <sheetData>
    <row r="1" ht="31.5">
      <c r="A1" s="4" t="s">
        <v>0</v>
      </c>
      <c r="B1" s="4"/>
      <c r="C1" s="4"/>
      <c r="D1" s="4"/>
      <c r="E1" s="4"/>
      <c r="F1" s="4"/>
      <c r="G1" s="4"/>
      <c r="H1" s="5" t="s">
        <v>1</v>
      </c>
      <c r="I1" s="5"/>
    </row>
    <row r="2">
      <c r="A2" s="6"/>
      <c r="B2" s="6"/>
      <c r="C2" s="7"/>
      <c r="D2" s="6"/>
      <c r="E2" s="6"/>
      <c r="F2" s="6"/>
      <c r="G2" s="6"/>
      <c r="H2" s="8" t="s">
        <v>2</v>
      </c>
      <c r="I2" s="9" t="s">
        <v>3</v>
      </c>
    </row>
    <row r="3" ht="26.25">
      <c r="A3" s="10" t="s">
        <v>4</v>
      </c>
      <c r="B3" s="10"/>
      <c r="C3" s="10"/>
      <c r="D3" s="10"/>
      <c r="E3" s="10"/>
      <c r="F3" s="10"/>
      <c r="G3" s="10"/>
      <c r="H3" s="10"/>
      <c r="I3" s="10"/>
    </row>
    <row r="4">
      <c r="A4" s="11" t="s">
        <v>5</v>
      </c>
      <c r="B4" s="12" t="s">
        <v>6</v>
      </c>
      <c r="C4" s="12"/>
      <c r="D4" s="12"/>
      <c r="E4" s="12"/>
      <c r="F4" s="11" t="s">
        <v>7</v>
      </c>
      <c r="G4" s="13" t="s">
        <v>8</v>
      </c>
      <c r="H4" s="14"/>
      <c r="I4" s="15"/>
    </row>
    <row r="5">
      <c r="A5" s="16" t="s">
        <v>9</v>
      </c>
      <c r="B5" s="17" t="s">
        <v>91</v>
      </c>
      <c r="C5" s="17"/>
      <c r="D5" s="17"/>
      <c r="E5" s="18"/>
      <c r="F5" s="16" t="s">
        <v>11</v>
      </c>
      <c r="G5" s="17" t="s">
        <v>12</v>
      </c>
      <c r="H5" s="19"/>
      <c r="I5" s="20"/>
    </row>
    <row r="6">
      <c r="A6" s="16" t="s">
        <v>13</v>
      </c>
      <c r="B6" s="17" t="s">
        <v>14</v>
      </c>
      <c r="C6" s="21"/>
      <c r="D6" s="17"/>
      <c r="E6" s="22"/>
      <c r="F6" s="16" t="s">
        <v>15</v>
      </c>
      <c r="G6" s="17" t="s">
        <v>16</v>
      </c>
      <c r="H6" s="19"/>
      <c r="I6" s="20"/>
    </row>
    <row r="7">
      <c r="A7" s="16" t="s">
        <v>17</v>
      </c>
      <c r="B7" s="23" t="s">
        <v>18</v>
      </c>
      <c r="C7" s="24"/>
      <c r="D7" s="17"/>
      <c r="E7" s="22"/>
      <c r="F7" s="16" t="s">
        <v>19</v>
      </c>
      <c r="G7" s="17" t="s">
        <v>20</v>
      </c>
      <c r="H7" s="19"/>
      <c r="I7" s="20"/>
    </row>
    <row r="8">
      <c r="A8" s="16" t="s">
        <v>21</v>
      </c>
      <c r="B8" s="25">
        <v>70</v>
      </c>
      <c r="C8" s="24"/>
      <c r="D8" s="23"/>
      <c r="E8" s="23"/>
      <c r="F8" s="16" t="s">
        <v>22</v>
      </c>
      <c r="G8" s="26" t="s">
        <v>23</v>
      </c>
      <c r="H8" s="19"/>
      <c r="I8" s="20"/>
    </row>
    <row r="9">
      <c r="A9" s="16" t="s">
        <v>24</v>
      </c>
      <c r="B9" s="27" t="s">
        <v>16</v>
      </c>
      <c r="C9" s="17"/>
      <c r="D9" s="23"/>
      <c r="E9" s="28"/>
      <c r="F9" s="17" t="s">
        <v>25</v>
      </c>
      <c r="G9" s="17" t="s">
        <v>92</v>
      </c>
      <c r="H9" s="19"/>
      <c r="I9" s="20"/>
    </row>
    <row r="10">
      <c r="A10" s="16" t="s">
        <v>27</v>
      </c>
      <c r="B10" s="29">
        <v>24</v>
      </c>
      <c r="C10" s="17"/>
      <c r="D10" s="17"/>
      <c r="E10" s="22"/>
      <c r="F10" s="16" t="s">
        <v>28</v>
      </c>
      <c r="G10" s="17" t="s">
        <v>93</v>
      </c>
      <c r="H10" s="19"/>
      <c r="I10" s="20"/>
    </row>
    <row r="11">
      <c r="A11" s="30" t="s">
        <v>30</v>
      </c>
      <c r="B11" s="31"/>
      <c r="C11" s="32" t="s">
        <v>31</v>
      </c>
      <c r="D11" s="33"/>
      <c r="E11" s="34" t="s">
        <v>32</v>
      </c>
      <c r="F11" s="35" t="s">
        <v>33</v>
      </c>
      <c r="G11" s="36"/>
      <c r="H11" s="37">
        <v>31.300000000000001</v>
      </c>
      <c r="I11" s="38" t="s">
        <v>34</v>
      </c>
    </row>
    <row r="12">
      <c r="A12" s="39" t="s">
        <v>35</v>
      </c>
      <c r="B12" s="40"/>
      <c r="C12" s="41" t="s">
        <v>36</v>
      </c>
      <c r="D12" s="42" t="s">
        <v>37</v>
      </c>
      <c r="E12" s="43" t="s">
        <v>38</v>
      </c>
      <c r="F12" s="42" t="s">
        <v>39</v>
      </c>
      <c r="G12" s="44" t="s">
        <v>40</v>
      </c>
      <c r="H12" s="45"/>
      <c r="I12" s="46"/>
    </row>
    <row r="13">
      <c r="A13" s="47"/>
      <c r="B13" s="48"/>
      <c r="C13" s="41" t="s">
        <v>41</v>
      </c>
      <c r="D13" s="42" t="s">
        <v>42</v>
      </c>
      <c r="E13" s="43"/>
      <c r="F13" s="42" t="s">
        <v>43</v>
      </c>
      <c r="G13" s="49" t="s">
        <v>44</v>
      </c>
      <c r="H13" s="46" t="s">
        <v>45</v>
      </c>
      <c r="I13" s="50" t="s">
        <v>46</v>
      </c>
    </row>
    <row r="14">
      <c r="A14" s="51" t="s">
        <v>47</v>
      </c>
      <c r="B14" s="52"/>
      <c r="C14" s="53"/>
      <c r="D14" s="54"/>
      <c r="E14" s="55"/>
      <c r="F14" s="54"/>
      <c r="G14" s="56"/>
      <c r="H14" s="55"/>
      <c r="I14" s="57" t="str">
        <f>IF(G14="","",G14/$G$49)</f>
        <v/>
      </c>
    </row>
    <row r="15">
      <c r="A15" s="58" t="s">
        <v>48</v>
      </c>
      <c r="B15" s="59"/>
      <c r="C15" s="53"/>
      <c r="D15" s="54"/>
      <c r="E15" s="55"/>
      <c r="F15" s="54"/>
      <c r="G15" s="56"/>
      <c r="H15" s="55"/>
      <c r="I15" s="57" t="str">
        <f>IF(G15="","",G15/$G$49)</f>
        <v/>
      </c>
    </row>
    <row r="16">
      <c r="A16" s="58" t="s">
        <v>94</v>
      </c>
      <c r="B16" s="59" t="s">
        <v>14</v>
      </c>
      <c r="C16" s="53">
        <v>33</v>
      </c>
      <c r="D16" s="54">
        <v>43</v>
      </c>
      <c r="E16" s="55">
        <f>C16/1000*$B$10/D16%</f>
        <v>1.8418604651162791</v>
      </c>
      <c r="F16" s="54">
        <v>45.906799999999997</v>
      </c>
      <c r="G16" s="56">
        <f>F16*E16</f>
        <v>84.553919999999991</v>
      </c>
      <c r="H16" s="55">
        <f>G16/$H$11</f>
        <v>2.7014031948881785</v>
      </c>
      <c r="I16" s="57">
        <f ca="1">IF(G16="","",G16/$G$49)</f>
        <v>0.29651219041710808</v>
      </c>
    </row>
    <row r="17" thickBot="1" ht="21.75">
      <c r="A17" s="60"/>
      <c r="B17" s="61"/>
      <c r="C17" s="53"/>
      <c r="D17" s="62"/>
      <c r="E17" s="53"/>
      <c r="F17" s="55"/>
      <c r="G17" s="63"/>
      <c r="H17" s="64"/>
      <c r="I17" s="57" t="str">
        <f>IF(G17="","",G17/$G$49)</f>
        <v/>
      </c>
    </row>
    <row r="18" thickTop="1" thickBot="1" ht="22.5">
      <c r="A18" s="65" t="s">
        <v>51</v>
      </c>
      <c r="B18" s="66"/>
      <c r="C18" s="66"/>
      <c r="D18" s="66"/>
      <c r="E18" s="66"/>
      <c r="F18" s="67"/>
      <c r="G18" s="68">
        <f>SUM(G15:G16)</f>
        <v>84.553919999999991</v>
      </c>
      <c r="H18" s="69">
        <f>SUM(H15:H16)</f>
        <v>2.7014031948881785</v>
      </c>
      <c r="I18" s="70">
        <f ca="1">G18/$G$49</f>
        <v>0.29651219041710808</v>
      </c>
    </row>
    <row r="19" thickTop="1" ht="21.75">
      <c r="A19" s="35" t="s">
        <v>52</v>
      </c>
      <c r="B19" s="71"/>
      <c r="C19" s="72"/>
      <c r="D19" s="73"/>
      <c r="E19" s="74"/>
      <c r="F19" s="73"/>
      <c r="G19" s="75"/>
      <c r="H19" s="76"/>
      <c r="I19" s="57" t="str">
        <f>IF(G19="","",G19/$G$49)</f>
        <v/>
      </c>
    </row>
    <row r="20">
      <c r="A20" s="58" t="s">
        <v>53</v>
      </c>
      <c r="B20" s="59"/>
      <c r="C20" s="53"/>
      <c r="D20" s="54"/>
      <c r="E20" s="55"/>
      <c r="F20" s="54"/>
      <c r="G20" s="56">
        <f>3.968</f>
        <v>3.968</v>
      </c>
      <c r="H20" s="55">
        <f>G20/$H$11</f>
        <v>0.12677316293929711</v>
      </c>
      <c r="I20" s="57">
        <f ca="1">IF(G20="","",G20/$G$49)</f>
        <v>0.013914912183552045</v>
      </c>
    </row>
    <row r="21">
      <c r="A21" s="58" t="s">
        <v>54</v>
      </c>
      <c r="B21" s="59"/>
      <c r="C21" s="53"/>
      <c r="D21" s="54"/>
      <c r="E21" s="55"/>
      <c r="F21" s="54"/>
      <c r="G21" s="56">
        <f>6.902</f>
        <v>6.9020000000000001</v>
      </c>
      <c r="H21" s="55">
        <f>G21/$H$11</f>
        <v>0.22051118210862619</v>
      </c>
      <c r="I21" s="57">
        <f ca="1">IF(G21="","",G21/$G$49)</f>
        <v>0.024203811464434531</v>
      </c>
    </row>
    <row r="22" thickBot="1" ht="21.75">
      <c r="A22" s="60"/>
      <c r="B22" s="61"/>
      <c r="C22" s="53"/>
      <c r="D22" s="62"/>
      <c r="E22" s="53"/>
      <c r="F22" s="55"/>
      <c r="G22" s="63"/>
      <c r="H22" s="64"/>
      <c r="I22" s="57" t="str">
        <f>IF(G22="","",G22/$G$49)</f>
        <v/>
      </c>
    </row>
    <row r="23" thickTop="1" thickBot="1" ht="22.5">
      <c r="A23" s="65" t="s">
        <v>55</v>
      </c>
      <c r="B23" s="66"/>
      <c r="C23" s="66"/>
      <c r="D23" s="66"/>
      <c r="E23" s="66"/>
      <c r="F23" s="67"/>
      <c r="G23" s="68">
        <f>SUM(G19:G21)</f>
        <v>10.870000000000001</v>
      </c>
      <c r="H23" s="69">
        <f>SUM(H19:H21)</f>
        <v>0.34728434504792327</v>
      </c>
      <c r="I23" s="70">
        <f ca="1">G23/$G$49</f>
        <v>0.038118723647986581</v>
      </c>
    </row>
    <row r="24" thickTop="1" ht="21.75">
      <c r="A24" s="77" t="s">
        <v>56</v>
      </c>
      <c r="B24" s="78"/>
      <c r="C24" s="79"/>
      <c r="D24" s="17"/>
      <c r="E24" s="80"/>
      <c r="F24" s="81"/>
      <c r="G24" s="82"/>
      <c r="H24" s="83"/>
      <c r="I24" s="84" t="str">
        <f>IF(G24="","",G24/$G$49)</f>
        <v/>
      </c>
    </row>
    <row r="25" thickTop="1" ht="21.75">
      <c r="A25" s="85" t="s">
        <v>57</v>
      </c>
      <c r="B25" s="86" t="s">
        <v>58</v>
      </c>
      <c r="C25" s="79"/>
      <c r="D25" s="17"/>
      <c r="E25" s="80">
        <v>24</v>
      </c>
      <c r="F25" s="81">
        <v>1.2991999999999999</v>
      </c>
      <c r="G25" s="87">
        <f>E25 * F25</f>
        <v>31.180799999999998</v>
      </c>
      <c r="H25" s="88">
        <f>G25/$H$11</f>
        <v>0.99619169329073476</v>
      </c>
      <c r="I25" s="89">
        <f ca="1">IF(G25="","",G25/$G$49)</f>
        <v>0.10934427767462186</v>
      </c>
    </row>
    <row r="26" thickTop="1" ht="21.75">
      <c r="A26" s="85" t="s">
        <v>59</v>
      </c>
      <c r="B26" s="86" t="s">
        <v>60</v>
      </c>
      <c r="C26" s="79"/>
      <c r="D26" s="17"/>
      <c r="E26" s="80">
        <v>24</v>
      </c>
      <c r="F26" s="81">
        <v>1.1469499999999999</v>
      </c>
      <c r="G26" s="87">
        <f>E26 * F26</f>
        <v>27.526799999999998</v>
      </c>
      <c r="H26" s="88">
        <f>G26/$H$11</f>
        <v>0.87945047923322672</v>
      </c>
      <c r="I26" s="89">
        <f ca="1">IF(G26="","",G26/$G$49)</f>
        <v>0.096530495134627123</v>
      </c>
    </row>
    <row r="27" thickBot="1" ht="21.75">
      <c r="A27" s="90"/>
      <c r="B27" s="91"/>
      <c r="C27" s="92"/>
      <c r="D27" s="93"/>
      <c r="E27" s="80"/>
      <c r="F27" s="94"/>
      <c r="G27" s="95"/>
      <c r="H27" s="96"/>
      <c r="I27" s="97" t="str">
        <f>IF(G27="","",G27/$G$49)</f>
        <v/>
      </c>
    </row>
    <row r="28" thickTop="1" thickBot="1" ht="22.5">
      <c r="A28" s="98" t="s">
        <v>61</v>
      </c>
      <c r="B28" s="99"/>
      <c r="C28" s="99"/>
      <c r="D28" s="99"/>
      <c r="E28" s="99"/>
      <c r="F28" s="100"/>
      <c r="G28" s="68">
        <f>SUM(G24:G26)</f>
        <v>58.707599999999999</v>
      </c>
      <c r="H28" s="69">
        <f>SUM(H24:H26)</f>
        <v>1.8756421725239614</v>
      </c>
      <c r="I28" s="70">
        <f ca="1">G28/$G$49</f>
        <v>0.20587477280924899</v>
      </c>
    </row>
    <row r="29" thickTop="1" ht="21.75">
      <c r="A29" s="77" t="s">
        <v>62</v>
      </c>
      <c r="B29" s="78"/>
      <c r="C29" s="79"/>
      <c r="D29" s="17"/>
      <c r="E29" s="80"/>
      <c r="F29" s="81"/>
      <c r="G29" s="82"/>
      <c r="H29" s="83"/>
      <c r="I29" s="84" t="str">
        <f>IF(G29="","",G29/$G$49)</f>
        <v/>
      </c>
    </row>
    <row r="30" thickTop="1" ht="21.75">
      <c r="A30" s="85" t="s">
        <v>63</v>
      </c>
      <c r="B30" s="86" t="s">
        <v>64</v>
      </c>
      <c r="C30" s="79"/>
      <c r="D30" s="17"/>
      <c r="E30" s="80">
        <v>24</v>
      </c>
      <c r="F30" s="81">
        <v>0.39483499999999999</v>
      </c>
      <c r="G30" s="87">
        <f>E30 * F30</f>
        <v>9.4760399999999994</v>
      </c>
      <c r="H30" s="88">
        <f>G30/$H$11</f>
        <v>0.30274888178913734</v>
      </c>
      <c r="I30" s="89">
        <f ca="1">IF(G30="","",G30/$G$49)</f>
        <v>0.033230409387053052</v>
      </c>
    </row>
    <row r="31" thickTop="1" ht="21.75">
      <c r="A31" s="85" t="s">
        <v>65</v>
      </c>
      <c r="B31" s="86" t="s">
        <v>66</v>
      </c>
      <c r="C31" s="79"/>
      <c r="D31" s="17"/>
      <c r="E31" s="80">
        <v>1</v>
      </c>
      <c r="F31" s="81">
        <v>5.9377500000000003</v>
      </c>
      <c r="G31" s="87">
        <f>E31 * F31</f>
        <v>5.9377500000000003</v>
      </c>
      <c r="H31" s="88">
        <f>G31/$H$11</f>
        <v>0.18970447284345049</v>
      </c>
      <c r="I31" s="89">
        <f ca="1">IF(G31="","",G31/$G$49)</f>
        <v>0.020822396627491472</v>
      </c>
    </row>
    <row r="32" thickBot="1" ht="21.75">
      <c r="A32" s="90"/>
      <c r="B32" s="91"/>
      <c r="C32" s="92"/>
      <c r="D32" s="93"/>
      <c r="E32" s="80"/>
      <c r="F32" s="94"/>
      <c r="G32" s="95"/>
      <c r="H32" s="96"/>
      <c r="I32" s="97" t="str">
        <f>IF(G32="","",G32/$G$49)</f>
        <v/>
      </c>
    </row>
    <row r="33" thickTop="1" thickBot="1" ht="22.5">
      <c r="A33" s="98" t="s">
        <v>67</v>
      </c>
      <c r="B33" s="99"/>
      <c r="C33" s="99"/>
      <c r="D33" s="99"/>
      <c r="E33" s="99"/>
      <c r="F33" s="100"/>
      <c r="G33" s="68">
        <f>SUM(G29:G31)</f>
        <v>15.413789999999999</v>
      </c>
      <c r="H33" s="69">
        <f>SUM(H29:H31)</f>
        <v>0.49245335463258783</v>
      </c>
      <c r="I33" s="70">
        <f ca="1">G33/$G$49</f>
        <v>0.05405280601454452</v>
      </c>
    </row>
    <row r="34" thickTop="1" ht="21.75">
      <c r="A34" s="101" t="s">
        <v>68</v>
      </c>
      <c r="B34" s="102"/>
      <c r="C34" s="103"/>
      <c r="D34" s="12"/>
      <c r="E34" s="12"/>
      <c r="F34" s="15"/>
      <c r="G34" s="104"/>
      <c r="H34" s="105"/>
      <c r="I34" s="84" t="str">
        <f>IF(G34="","",G34/$G$49)</f>
        <v/>
      </c>
    </row>
    <row r="35" thickTop="1" ht="21.75">
      <c r="A35" s="85" t="s">
        <v>69</v>
      </c>
      <c r="B35" s="86"/>
      <c r="C35" s="79"/>
      <c r="D35" s="17"/>
      <c r="E35" s="80"/>
      <c r="F35" s="81"/>
      <c r="G35" s="106">
        <f>81.78</f>
        <v>81.780000000000001</v>
      </c>
      <c r="H35" s="88">
        <f>G35/$H$11</f>
        <v>2.6127795527156548</v>
      </c>
      <c r="I35" s="89">
        <f ca="1">IF(G35="","",G35/$G$49)</f>
        <v>0.2867846568475016</v>
      </c>
    </row>
    <row r="36" thickBot="1" ht="21.75">
      <c r="A36" s="16"/>
      <c r="B36" s="17"/>
      <c r="C36" s="79"/>
      <c r="D36" s="17"/>
      <c r="E36" s="17"/>
      <c r="F36" s="20"/>
      <c r="G36" s="107"/>
      <c r="H36" s="96"/>
      <c r="I36" s="97" t="str">
        <f>IF(G36="","",G36/$G$49)</f>
        <v/>
      </c>
    </row>
    <row r="37" thickTop="1" thickBot="1" ht="22.5">
      <c r="A37" s="98" t="s">
        <v>70</v>
      </c>
      <c r="B37" s="99"/>
      <c r="C37" s="99"/>
      <c r="D37" s="99"/>
      <c r="E37" s="99"/>
      <c r="F37" s="100"/>
      <c r="G37" s="68">
        <f>SUM(G34:G35)</f>
        <v>81.780000000000001</v>
      </c>
      <c r="H37" s="69">
        <f>SUM(H34:H35)</f>
        <v>2.6127795527156548</v>
      </c>
      <c r="I37" s="70">
        <f ca="1">G37/$G$49</f>
        <v>0.2867846568475016</v>
      </c>
    </row>
    <row r="38" thickTop="1" ht="21.75">
      <c r="A38" s="101" t="s">
        <v>71</v>
      </c>
      <c r="B38" s="102"/>
      <c r="C38" s="103"/>
      <c r="D38" s="12"/>
      <c r="E38" s="12"/>
      <c r="F38" s="15"/>
      <c r="G38" s="104"/>
      <c r="H38" s="105"/>
      <c r="I38" s="57" t="str">
        <f>IF(G38="","",G38/$G$49)</f>
        <v/>
      </c>
    </row>
    <row r="39" thickTop="1" ht="21.75">
      <c r="A39" s="85" t="s">
        <v>72</v>
      </c>
      <c r="B39" s="86"/>
      <c r="C39" s="79">
        <v>0.17999999999999999</v>
      </c>
      <c r="D39" s="17"/>
      <c r="E39" s="80"/>
      <c r="F39" s="81">
        <v>24</v>
      </c>
      <c r="G39" s="82">
        <f> F39 * C39</f>
        <v>4.3200000000000003</v>
      </c>
      <c r="H39" s="83">
        <f>G39/$H$11</f>
        <v>0.13801916932907349</v>
      </c>
      <c r="I39" s="84">
        <f ca="1">IF(G39="","",G39/$G$49)</f>
        <v>0.015149299554673599</v>
      </c>
    </row>
    <row r="40" thickTop="1" ht="21.75">
      <c r="A40" s="85" t="s">
        <v>73</v>
      </c>
      <c r="B40" s="86"/>
      <c r="C40" s="79">
        <v>0.313</v>
      </c>
      <c r="D40" s="17"/>
      <c r="E40" s="80"/>
      <c r="F40" s="81">
        <v>1</v>
      </c>
      <c r="G40" s="82">
        <f> F40 * C40</f>
        <v>0.313</v>
      </c>
      <c r="H40" s="83">
        <f>G40/$H$11</f>
        <v>0.01</v>
      </c>
      <c r="I40" s="84">
        <f ca="1">IF(G40="","",G40/$G$49)</f>
        <v>0.0010976228612529712</v>
      </c>
    </row>
    <row r="41" thickTop="1" ht="21.75">
      <c r="A41" s="85" t="s">
        <v>74</v>
      </c>
      <c r="B41" s="86"/>
      <c r="C41" s="79">
        <v>4.6950000000000003</v>
      </c>
      <c r="D41" s="17"/>
      <c r="E41" s="80"/>
      <c r="F41" s="81">
        <v>1</v>
      </c>
      <c r="G41" s="82">
        <f> F41 * C41</f>
        <v>4.6950000000000003</v>
      </c>
      <c r="H41" s="83">
        <f>G41/$H$11</f>
        <v>0.14999999999999999</v>
      </c>
      <c r="I41" s="84">
        <f ca="1">IF(G41="","",G41/$G$49)</f>
        <v>0.016464342918794572</v>
      </c>
    </row>
    <row r="42" thickBot="1" ht="21.75">
      <c r="A42" s="16"/>
      <c r="B42" s="17"/>
      <c r="C42" s="79"/>
      <c r="D42" s="17"/>
      <c r="E42" s="17"/>
      <c r="F42" s="108"/>
      <c r="G42" s="109"/>
      <c r="H42" s="64"/>
      <c r="I42" s="57" t="str">
        <f>IF(G42="","",G42/$G$49)</f>
        <v/>
      </c>
    </row>
    <row r="43" thickTop="1" thickBot="1" ht="22.5">
      <c r="A43" s="98" t="s">
        <v>75</v>
      </c>
      <c r="B43" s="99"/>
      <c r="C43" s="99"/>
      <c r="D43" s="99"/>
      <c r="E43" s="99"/>
      <c r="F43" s="100"/>
      <c r="G43" s="68">
        <f> SUM(G38:G41)</f>
        <v>9.3279999999999994</v>
      </c>
      <c r="H43" s="69">
        <f>SUM(H38:H41)</f>
        <v>0.29801916932907346</v>
      </c>
      <c r="I43" s="70">
        <f ca="1" t="shared" ref="I43:I49" si="0">G43/$G$49</f>
        <v>0.032711265334721136</v>
      </c>
    </row>
    <row r="44" thickTop="1" ht="21.75">
      <c r="A44" s="110" t="s">
        <v>76</v>
      </c>
      <c r="B44" s="111"/>
      <c r="C44" s="111"/>
      <c r="D44" s="111"/>
      <c r="E44" s="111"/>
      <c r="F44" s="112"/>
      <c r="G44" s="113">
        <f>SUM(G18,G23,G28,G33,G37,G43)</f>
        <v>260.65330999999998</v>
      </c>
      <c r="H44" s="114">
        <f>SUM(H18,H23,H28,H33,H37,H43)</f>
        <v>8.327581789137378</v>
      </c>
      <c r="I44" s="115">
        <f ca="1" t="shared" si="0"/>
        <v>0.91405441507111085</v>
      </c>
    </row>
    <row r="45" ht="21.75" customHeight="1">
      <c r="A45" s="116" t="s">
        <v>77</v>
      </c>
      <c r="B45" s="117">
        <f>1%</f>
        <v>0.01</v>
      </c>
      <c r="C45" s="118" t="s">
        <v>78</v>
      </c>
      <c r="D45" s="119"/>
      <c r="E45" s="119"/>
      <c r="F45" s="120"/>
      <c r="G45" s="63">
        <f>SUM(G18,G23)*B45</f>
        <v>0.95423919999999995</v>
      </c>
      <c r="H45" s="64">
        <f>G45/$H$11</f>
        <v>0.03048687539936102</v>
      </c>
      <c r="I45" s="57">
        <f ca="1" t="shared" si="0"/>
        <v>0.0033463091406509466</v>
      </c>
    </row>
    <row r="46" ht="21.75" customHeight="1">
      <c r="A46" s="116" t="s">
        <v>77</v>
      </c>
      <c r="B46" s="117">
        <f>1%</f>
        <v>0.01</v>
      </c>
      <c r="C46" s="118" t="s">
        <v>79</v>
      </c>
      <c r="D46" s="119"/>
      <c r="E46" s="119"/>
      <c r="F46" s="120"/>
      <c r="G46" s="63">
        <f>SUM(G28)*B46</f>
        <v>0.58707600000000004</v>
      </c>
      <c r="H46" s="64">
        <f t="shared" ref="H46:H47" si="1">G46/$H$11</f>
        <v>0.018756421725239617</v>
      </c>
      <c r="I46" s="57">
        <f ca="1" t="shared" si="0"/>
        <v>0.00205874772809249</v>
      </c>
    </row>
    <row r="47" ht="21.75" customHeight="1">
      <c r="A47" s="116" t="s">
        <v>77</v>
      </c>
      <c r="B47" s="117">
        <f>1%</f>
        <v>0.01</v>
      </c>
      <c r="C47" s="118" t="s">
        <v>80</v>
      </c>
      <c r="D47" s="119"/>
      <c r="E47" s="119"/>
      <c r="F47" s="120"/>
      <c r="G47" s="63">
        <f>SUM(G33)*B47</f>
        <v>0.15413789999999999</v>
      </c>
      <c r="H47" s="64">
        <f t="shared" si="1"/>
        <v>0.0049245335463258787</v>
      </c>
      <c r="I47" s="57">
        <f ca="1" t="shared" si="0"/>
        <v>0.00054052806014544524</v>
      </c>
    </row>
    <row r="48" ht="21.75" customHeight="1">
      <c r="A48" s="121" t="s">
        <v>81</v>
      </c>
      <c r="B48" s="122">
        <f>8%</f>
        <v>0.080000000000000002</v>
      </c>
      <c r="C48" s="123"/>
      <c r="D48" s="124"/>
      <c r="E48" s="124"/>
      <c r="F48" s="125"/>
      <c r="G48" s="63">
        <f ca="1">G49*B48</f>
        <v>22.812935921739136</v>
      </c>
      <c r="H48" s="64">
        <f ca="1">G48/$H$11</f>
        <v>0.72884779302680947</v>
      </c>
      <c r="I48" s="57">
        <f ca="1" t="shared" si="0"/>
        <v>0.080000000000000002</v>
      </c>
    </row>
    <row r="49" ht="21.75" customHeight="1">
      <c r="A49" s="126" t="s">
        <v>82</v>
      </c>
      <c r="B49" s="127"/>
      <c r="C49" s="128"/>
      <c r="D49" s="127"/>
      <c r="E49" s="127"/>
      <c r="F49" s="129"/>
      <c r="G49" s="130">
        <f ca="1">SUM(G44:G48)</f>
        <v>285.1616990217392</v>
      </c>
      <c r="H49" s="131">
        <f ca="1">SUM(H44:H48)</f>
        <v>9.1105974128351139</v>
      </c>
      <c r="I49" s="132">
        <f ca="1" t="shared" si="0"/>
        <v>1</v>
      </c>
    </row>
    <row r="50" ht="21.75" customHeight="1">
      <c r="A50" s="116" t="s">
        <v>83</v>
      </c>
      <c r="B50" s="133" t="s">
        <v>84</v>
      </c>
      <c r="C50" s="118"/>
      <c r="D50" s="119"/>
      <c r="E50" s="119"/>
      <c r="F50" s="134"/>
      <c r="G50" s="135"/>
      <c r="H50" s="135"/>
      <c r="I50" s="136"/>
    </row>
    <row r="51" ht="21.75" customHeight="1">
      <c r="A51" s="116"/>
      <c r="B51" s="137"/>
      <c r="C51" s="118"/>
      <c r="D51" s="119"/>
      <c r="E51" s="119"/>
      <c r="F51" s="134"/>
      <c r="G51" s="138"/>
      <c r="H51" s="138"/>
      <c r="I51" s="139"/>
    </row>
    <row r="52" ht="21.75" customHeight="1">
      <c r="A52" s="116"/>
      <c r="B52" s="119"/>
      <c r="C52" s="118"/>
      <c r="D52" s="119"/>
      <c r="E52" s="119"/>
      <c r="F52" s="134"/>
      <c r="G52" s="140"/>
      <c r="H52" s="140"/>
      <c r="I52" s="139"/>
    </row>
    <row r="53" ht="29.25">
      <c r="A53" s="116"/>
      <c r="B53" s="119"/>
      <c r="C53" s="118"/>
      <c r="D53" s="119"/>
      <c r="E53" s="119"/>
      <c r="F53" s="134"/>
      <c r="G53" s="140"/>
      <c r="H53" s="140"/>
      <c r="I53" s="139"/>
    </row>
    <row r="54" ht="29.25">
      <c r="A54" s="116"/>
      <c r="B54" s="119"/>
      <c r="C54" s="118"/>
      <c r="D54" s="119"/>
      <c r="E54" s="119"/>
      <c r="F54" s="141"/>
      <c r="G54" s="140"/>
      <c r="H54" s="140"/>
      <c r="I54" s="139"/>
    </row>
    <row r="55" ht="29.25">
      <c r="A55" s="11"/>
      <c r="B55" s="12"/>
      <c r="C55" s="103"/>
      <c r="D55" s="12"/>
      <c r="E55" s="12"/>
      <c r="F55" s="142"/>
      <c r="G55" s="143"/>
      <c r="H55" s="143"/>
      <c r="I55" s="144"/>
    </row>
    <row r="56" thickBot="1" ht="21.75">
      <c r="A56" s="30"/>
      <c r="B56" s="32"/>
      <c r="C56" s="145"/>
      <c r="D56" s="32"/>
      <c r="E56" s="32"/>
      <c r="F56" s="146"/>
      <c r="G56" s="19"/>
      <c r="H56" s="19"/>
      <c r="I56" s="19"/>
    </row>
    <row r="57" thickBot="1" ht="24">
      <c r="A57" s="147" t="s">
        <v>85</v>
      </c>
      <c r="B57" s="148"/>
      <c r="C57" s="148"/>
      <c r="D57" s="148"/>
      <c r="E57" s="148"/>
      <c r="F57" s="149"/>
      <c r="G57" s="150" t="s">
        <v>86</v>
      </c>
      <c r="H57" s="151"/>
      <c r="I57" s="152"/>
    </row>
    <row r="58">
      <c r="G58" s="19"/>
      <c r="H58" s="19"/>
      <c r="I58" s="19"/>
    </row>
    <row r="59">
      <c r="A59" s="17"/>
      <c r="B59" s="17"/>
      <c r="C59" s="79"/>
      <c r="D59" s="17"/>
      <c r="E59" s="17"/>
      <c r="F59" s="153"/>
      <c r="G59" s="19"/>
      <c r="H59" s="19"/>
      <c r="I59" s="19"/>
    </row>
    <row r="60">
      <c r="A60" s="17"/>
      <c r="B60" s="17"/>
      <c r="C60" s="79"/>
      <c r="D60" s="17"/>
      <c r="E60" s="17"/>
      <c r="F60" s="153"/>
      <c r="G60" s="19"/>
      <c r="H60" s="19"/>
      <c r="I60" s="19"/>
    </row>
    <row r="61">
      <c r="A61" s="17"/>
      <c r="B61" s="17"/>
      <c r="C61" s="79"/>
      <c r="D61" s="17"/>
      <c r="E61" s="17"/>
      <c r="F61" s="153"/>
      <c r="G61" s="19"/>
      <c r="H61" s="19"/>
      <c r="I61" s="19"/>
    </row>
    <row r="62">
      <c r="A62" s="17"/>
      <c r="B62" s="17"/>
      <c r="C62" s="79"/>
      <c r="D62" s="17"/>
      <c r="E62" s="17"/>
      <c r="F62" s="153"/>
      <c r="G62" s="19"/>
      <c r="H62" s="19"/>
      <c r="I62" s="19"/>
    </row>
    <row r="63">
      <c r="A63" s="21"/>
      <c r="B63" s="21"/>
      <c r="C63" s="154"/>
      <c r="D63" s="21"/>
      <c r="E63" s="21"/>
      <c r="F63" s="21"/>
      <c r="G63" s="21"/>
      <c r="H63" s="155"/>
      <c r="I63" s="155"/>
    </row>
    <row r="64">
      <c r="A64" s="21"/>
      <c r="B64" s="21"/>
      <c r="C64" s="154"/>
      <c r="D64" s="21"/>
      <c r="E64" s="21"/>
      <c r="F64" s="21"/>
      <c r="G64" s="21"/>
      <c r="H64" s="155"/>
      <c r="I64" s="155"/>
    </row>
    <row r="65">
      <c r="A65" s="21"/>
      <c r="B65" s="21"/>
      <c r="C65" s="154"/>
      <c r="D65" s="21"/>
      <c r="E65" s="21"/>
      <c r="F65" s="21"/>
      <c r="G65" s="21"/>
      <c r="H65" s="155"/>
      <c r="I65" s="155"/>
    </row>
    <row r="66">
      <c r="A66" s="21"/>
      <c r="B66" s="21"/>
      <c r="C66" s="154"/>
      <c r="D66" s="21"/>
      <c r="E66" s="21"/>
      <c r="F66" s="21"/>
      <c r="G66" s="21"/>
      <c r="H66" s="155"/>
      <c r="I66" s="155"/>
    </row>
    <row r="67">
      <c r="A67" s="21"/>
      <c r="B67" s="21"/>
      <c r="C67" s="154"/>
      <c r="D67" s="21"/>
      <c r="E67" s="21"/>
      <c r="F67" s="21"/>
      <c r="G67" s="21"/>
      <c r="H67" s="155"/>
      <c r="I67" s="155"/>
    </row>
    <row r="68">
      <c r="A68" s="21"/>
      <c r="B68" s="21"/>
      <c r="C68" s="154"/>
      <c r="D68" s="21"/>
      <c r="E68" s="21"/>
      <c r="F68" s="21"/>
      <c r="G68" s="21"/>
      <c r="H68" s="155"/>
      <c r="I68" s="155"/>
    </row>
    <row r="69">
      <c r="A69" s="21"/>
      <c r="B69" s="21"/>
      <c r="C69" s="154"/>
      <c r="D69" s="21"/>
      <c r="E69" s="21"/>
      <c r="F69" s="21"/>
      <c r="G69" s="21"/>
      <c r="H69" s="155"/>
      <c r="I69" s="155"/>
    </row>
    <row r="70">
      <c r="A70" s="21"/>
      <c r="B70" s="21"/>
      <c r="C70" s="154"/>
      <c r="D70" s="21"/>
      <c r="E70" s="21"/>
      <c r="F70" s="21"/>
      <c r="G70" s="21"/>
      <c r="H70" s="155"/>
      <c r="I70" s="155"/>
    </row>
    <row r="71">
      <c r="A71" s="21"/>
      <c r="B71" s="21"/>
      <c r="C71" s="154"/>
      <c r="D71" s="21"/>
      <c r="E71" s="21"/>
      <c r="F71" s="21"/>
      <c r="G71" s="21"/>
      <c r="H71" s="155"/>
      <c r="I71" s="155"/>
    </row>
    <row r="72">
      <c r="A72" s="21"/>
      <c r="B72" s="21"/>
      <c r="C72" s="154"/>
      <c r="D72" s="21"/>
      <c r="E72" s="21"/>
      <c r="F72" s="21"/>
      <c r="G72" s="21"/>
      <c r="H72" s="155"/>
      <c r="I72" s="155"/>
    </row>
    <row r="73">
      <c r="A73" s="21"/>
      <c r="B73" s="21"/>
      <c r="C73" s="154"/>
      <c r="D73" s="21"/>
      <c r="E73" s="21"/>
      <c r="F73" s="21"/>
      <c r="G73" s="21"/>
      <c r="H73" s="155"/>
      <c r="I73" s="155"/>
    </row>
    <row r="74">
      <c r="A74" s="21"/>
      <c r="B74" s="21"/>
      <c r="C74" s="154"/>
      <c r="D74" s="21"/>
      <c r="E74" s="21"/>
      <c r="F74" s="21"/>
      <c r="G74" s="21"/>
      <c r="H74" s="155"/>
      <c r="I74" s="155"/>
    </row>
    <row r="75">
      <c r="A75" s="21"/>
      <c r="B75" s="21"/>
      <c r="C75" s="154"/>
      <c r="D75" s="21"/>
      <c r="E75" s="21"/>
      <c r="F75" s="21"/>
      <c r="G75" s="21"/>
      <c r="H75" s="155"/>
      <c r="I75" s="155"/>
    </row>
    <row r="76">
      <c r="A76" s="21"/>
      <c r="B76" s="21"/>
      <c r="C76" s="154"/>
      <c r="D76" s="21"/>
      <c r="E76" s="21"/>
      <c r="F76" s="21"/>
      <c r="G76" s="21"/>
      <c r="H76" s="155"/>
      <c r="I76" s="155"/>
    </row>
  </sheetData>
  <mergeCells count="14">
    <mergeCell ref="A57:F57"/>
    <mergeCell ref="A33:F33"/>
    <mergeCell ref="G57:I57"/>
    <mergeCell ref="A18:F18"/>
    <mergeCell ref="A43:F43"/>
    <mergeCell ref="A23:F23"/>
    <mergeCell ref="A28:F28"/>
    <mergeCell ref="A37:F37"/>
    <mergeCell ref="A1:G1"/>
    <mergeCell ref="A3:I3"/>
    <mergeCell ref="A12:B12"/>
    <mergeCell ref="G12:I12"/>
    <mergeCell ref="A44:F44"/>
    <mergeCell ref="H1:I1"/>
  </mergeCells>
  <pageMargins left="1.495833" right="0.7083333" top="0.3541667" bottom="0.3541667" header="0.3152778" footer="0.3152778"/>
  <pageSetup r:id="rId1" paperSize="9" orientation="portrait" scale="35"/>
  <drawing r:id="rId2"/>
  <legacyDrawing r:id="rId3"/>
  <mc:AlternateContent xmlns:mc="http://schemas.openxmlformats.org/markup-compatibility/2006">
    <mc:Choice xmlns:x14="http://schemas.microsoft.com/office/spreadsheetml/2009/9/main" Requires="x14">
      <controls>
        <mc:AlternateContent xmlns:mc="http://schemas.openxmlformats.org/markup-compatibility/2006">
          <mc:Choice xmlns:x14="http://schemas.microsoft.com/office/spreadsheetml/2009/9/main" Requires="x14">
            <control r:id="rId4" name="Object 3" shapeId="26625">
              <controlPr>
                <anchor xmlns:xdr="http://schemas.openxmlformats.org/drawingml/2006/spreadsheetDrawing"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xmlns:x14="http://schemas.microsoft.com/office/spreadsheetml/2009/9/main" Requires="x14">
            <control r:id="rId5" name="Object 4" shapeId="26626">
              <controlPr>
                <anchor xmlns:xdr="http://schemas.openxmlformats.org/drawingml/2006/spreadsheetDrawing"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xmlns:x14="http://schemas.microsoft.com/office/spreadsheetml/2009/9/main" Requires="x14">
            <control r:id="rId6" name="Object 5" shapeId="26627">
              <controlPr>
                <anchor xmlns:xdr="http://schemas.openxmlformats.org/drawingml/2006/spreadsheetDrawing"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xmlns:x14="http://schemas.microsoft.com/office/spreadsheetml/2009/9/main" Requires="x14">
            <control r:id="rId7" name="Object 6" shapeId="26628">
              <controlPr>
                <anchor xmlns:xdr="http://schemas.openxmlformats.org/drawingml/2006/spreadsheetDrawing"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xmlns:x14="http://schemas.microsoft.com/office/spreadsheetml/2009/9/main" Requires="x14">
            <control r:id="rId8" name="Object 7" shapeId="26629">
              <controlPr>
                <anchor xmlns:xdr="http://schemas.openxmlformats.org/drawingml/2006/spreadsheetDrawing"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xmlns:x14="http://schemas.microsoft.com/office/spreadsheetml/2009/9/main" Requires="x14">
            <control r:id="rId9" name="Object 8" shapeId="26630">
              <controlPr>
                <anchor xmlns:xdr="http://schemas.openxmlformats.org/drawingml/2006/spreadsheetDrawing"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1">
    <tabColor rgb="FFFF99FF"/>
    <pageSetUpPr fitToPage="1"/>
  </sheetPr>
  <sheetViews>
    <sheetView showGridLines="0" zoomScaleNormal="100" workbookViewId="0" topLeftCell="A16"/>
  </sheetViews>
  <sheetFormatPr defaultColWidth="9.003906" defaultRowHeight="21"/>
  <cols>
    <col min="1" max="1" width="27.71094" customWidth="1"/>
    <col min="2" max="2" width="15.42188" customWidth="1"/>
    <col min="3" max="3" width="11.00391" style="1" customWidth="1"/>
    <col min="4" max="4" width="10.42188" customWidth="1"/>
    <col min="5" max="5" width="12.57422" customWidth="1"/>
    <col min="6" max="6" width="10.42188" customWidth="1"/>
    <col min="7" max="7" width="14.14063" customWidth="1"/>
    <col min="8" max="8" width="14.14063" style="2" customWidth="1"/>
    <col min="9" max="9" width="7.28125" style="2" customWidth="1"/>
    <col min="10" max="16384" width="9.003906" style="3"/>
  </cols>
  <sheetData>
    <row r="1" ht="31.5">
      <c r="A1" s="4" t="s">
        <v>0</v>
      </c>
      <c r="B1" s="4"/>
      <c r="C1" s="4"/>
      <c r="D1" s="4"/>
      <c r="E1" s="4"/>
      <c r="F1" s="4"/>
      <c r="G1" s="4"/>
      <c r="H1" s="5" t="s">
        <v>1</v>
      </c>
      <c r="I1" s="5"/>
    </row>
    <row r="2">
      <c r="A2" s="6"/>
      <c r="B2" s="6"/>
      <c r="C2" s="7"/>
      <c r="D2" s="6"/>
      <c r="E2" s="6"/>
      <c r="F2" s="6"/>
      <c r="G2" s="6"/>
      <c r="H2" s="8" t="s">
        <v>2</v>
      </c>
      <c r="I2" s="9" t="s">
        <v>3</v>
      </c>
    </row>
    <row r="3" ht="26.25">
      <c r="A3" s="10" t="s">
        <v>4</v>
      </c>
      <c r="B3" s="10"/>
      <c r="C3" s="10"/>
      <c r="D3" s="10"/>
      <c r="E3" s="10"/>
      <c r="F3" s="10"/>
      <c r="G3" s="10"/>
      <c r="H3" s="10"/>
      <c r="I3" s="10"/>
    </row>
    <row r="4">
      <c r="A4" s="11" t="s">
        <v>5</v>
      </c>
      <c r="B4" s="12" t="s">
        <v>6</v>
      </c>
      <c r="C4" s="12"/>
      <c r="D4" s="12"/>
      <c r="E4" s="12"/>
      <c r="F4" s="11" t="s">
        <v>7</v>
      </c>
      <c r="G4" s="13" t="s">
        <v>8</v>
      </c>
      <c r="H4" s="14"/>
      <c r="I4" s="15"/>
    </row>
    <row r="5">
      <c r="A5" s="16" t="s">
        <v>9</v>
      </c>
      <c r="B5" s="17" t="s">
        <v>95</v>
      </c>
      <c r="C5" s="17"/>
      <c r="D5" s="17"/>
      <c r="E5" s="18"/>
      <c r="F5" s="16" t="s">
        <v>11</v>
      </c>
      <c r="G5" s="17" t="s">
        <v>12</v>
      </c>
      <c r="H5" s="19"/>
      <c r="I5" s="20"/>
    </row>
    <row r="6">
      <c r="A6" s="16" t="s">
        <v>13</v>
      </c>
      <c r="B6" s="17" t="s">
        <v>14</v>
      </c>
      <c r="C6" s="21"/>
      <c r="D6" s="17"/>
      <c r="E6" s="22"/>
      <c r="F6" s="16" t="s">
        <v>15</v>
      </c>
      <c r="G6" s="17" t="s">
        <v>16</v>
      </c>
      <c r="H6" s="19"/>
      <c r="I6" s="20"/>
    </row>
    <row r="7">
      <c r="A7" s="16" t="s">
        <v>17</v>
      </c>
      <c r="B7" s="23" t="s">
        <v>18</v>
      </c>
      <c r="C7" s="24"/>
      <c r="D7" s="17"/>
      <c r="E7" s="22"/>
      <c r="F7" s="16" t="s">
        <v>19</v>
      </c>
      <c r="G7" s="17" t="s">
        <v>20</v>
      </c>
      <c r="H7" s="19"/>
      <c r="I7" s="20"/>
    </row>
    <row r="8">
      <c r="A8" s="16" t="s">
        <v>21</v>
      </c>
      <c r="B8" s="25">
        <v>70</v>
      </c>
      <c r="C8" s="24"/>
      <c r="D8" s="23"/>
      <c r="E8" s="23"/>
      <c r="F8" s="16" t="s">
        <v>22</v>
      </c>
      <c r="G8" s="26" t="s">
        <v>23</v>
      </c>
      <c r="H8" s="19"/>
      <c r="I8" s="20"/>
    </row>
    <row r="9">
      <c r="A9" s="16" t="s">
        <v>24</v>
      </c>
      <c r="B9" s="27" t="s">
        <v>16</v>
      </c>
      <c r="C9" s="17"/>
      <c r="D9" s="23"/>
      <c r="E9" s="28"/>
      <c r="F9" s="17" t="s">
        <v>25</v>
      </c>
      <c r="G9" s="17" t="s">
        <v>96</v>
      </c>
      <c r="H9" s="19"/>
      <c r="I9" s="20"/>
    </row>
    <row r="10">
      <c r="A10" s="16" t="s">
        <v>27</v>
      </c>
      <c r="B10" s="29">
        <v>24</v>
      </c>
      <c r="C10" s="17"/>
      <c r="D10" s="17"/>
      <c r="E10" s="22"/>
      <c r="F10" s="16" t="s">
        <v>28</v>
      </c>
      <c r="G10" s="17" t="s">
        <v>97</v>
      </c>
      <c r="H10" s="19"/>
      <c r="I10" s="20"/>
    </row>
    <row r="11">
      <c r="A11" s="30" t="s">
        <v>30</v>
      </c>
      <c r="B11" s="31"/>
      <c r="C11" s="32" t="s">
        <v>31</v>
      </c>
      <c r="D11" s="33"/>
      <c r="E11" s="34" t="s">
        <v>32</v>
      </c>
      <c r="F11" s="35" t="s">
        <v>33</v>
      </c>
      <c r="G11" s="36"/>
      <c r="H11" s="37">
        <v>31.300000000000001</v>
      </c>
      <c r="I11" s="38" t="s">
        <v>34</v>
      </c>
    </row>
    <row r="12">
      <c r="A12" s="39" t="s">
        <v>35</v>
      </c>
      <c r="B12" s="40"/>
      <c r="C12" s="41" t="s">
        <v>36</v>
      </c>
      <c r="D12" s="42" t="s">
        <v>37</v>
      </c>
      <c r="E12" s="43" t="s">
        <v>38</v>
      </c>
      <c r="F12" s="42" t="s">
        <v>39</v>
      </c>
      <c r="G12" s="44" t="s">
        <v>40</v>
      </c>
      <c r="H12" s="45"/>
      <c r="I12" s="46"/>
    </row>
    <row r="13">
      <c r="A13" s="47"/>
      <c r="B13" s="48"/>
      <c r="C13" s="41" t="s">
        <v>41</v>
      </c>
      <c r="D13" s="42" t="s">
        <v>42</v>
      </c>
      <c r="E13" s="43"/>
      <c r="F13" s="42" t="s">
        <v>43</v>
      </c>
      <c r="G13" s="49" t="s">
        <v>44</v>
      </c>
      <c r="H13" s="46" t="s">
        <v>45</v>
      </c>
      <c r="I13" s="50" t="s">
        <v>46</v>
      </c>
    </row>
    <row r="14">
      <c r="A14" s="51" t="s">
        <v>47</v>
      </c>
      <c r="B14" s="52"/>
      <c r="C14" s="53"/>
      <c r="D14" s="54"/>
      <c r="E14" s="55"/>
      <c r="F14" s="54"/>
      <c r="G14" s="56"/>
      <c r="H14" s="55"/>
      <c r="I14" s="57" t="str">
        <f>IF(G14="","",G14/$G$49)</f>
        <v/>
      </c>
    </row>
    <row r="15">
      <c r="A15" s="58" t="s">
        <v>48</v>
      </c>
      <c r="B15" s="59"/>
      <c r="C15" s="53"/>
      <c r="D15" s="54"/>
      <c r="E15" s="55"/>
      <c r="F15" s="54"/>
      <c r="G15" s="56"/>
      <c r="H15" s="55"/>
      <c r="I15" s="57" t="str">
        <f>IF(G15="","",G15/$G$49)</f>
        <v/>
      </c>
    </row>
    <row r="16">
      <c r="A16" s="58" t="s">
        <v>98</v>
      </c>
      <c r="B16" s="59" t="s">
        <v>14</v>
      </c>
      <c r="C16" s="53">
        <v>31.707999999999998</v>
      </c>
      <c r="D16" s="54">
        <v>70</v>
      </c>
      <c r="E16" s="55">
        <f>C16/1000*$B$10/D16%</f>
        <v>1.0871314285714284</v>
      </c>
      <c r="F16" s="54">
        <v>68</v>
      </c>
      <c r="G16" s="56">
        <f>F16*E16</f>
        <v>73.924937142857132</v>
      </c>
      <c r="H16" s="55">
        <f>G16/$H$11</f>
        <v>2.3618190780465538</v>
      </c>
      <c r="I16" s="57">
        <f ca="1">IF(G16="","",G16/$G$49)</f>
        <v>0.30511294726709143</v>
      </c>
    </row>
    <row r="17" thickBot="1" ht="21.75">
      <c r="A17" s="60"/>
      <c r="B17" s="61"/>
      <c r="C17" s="53"/>
      <c r="D17" s="62"/>
      <c r="E17" s="53"/>
      <c r="F17" s="55"/>
      <c r="G17" s="63"/>
      <c r="H17" s="64"/>
      <c r="I17" s="57" t="str">
        <f>IF(G17="","",G17/$G$49)</f>
        <v/>
      </c>
    </row>
    <row r="18" thickTop="1" thickBot="1" ht="22.5">
      <c r="A18" s="65" t="s">
        <v>51</v>
      </c>
      <c r="B18" s="66"/>
      <c r="C18" s="66"/>
      <c r="D18" s="66"/>
      <c r="E18" s="66"/>
      <c r="F18" s="67"/>
      <c r="G18" s="68">
        <f>SUM(G15:G16)</f>
        <v>73.924937142857132</v>
      </c>
      <c r="H18" s="69">
        <f>SUM(H15:H16)</f>
        <v>2.3618190780465538</v>
      </c>
      <c r="I18" s="70">
        <f ca="1">G18/$G$49</f>
        <v>0.30511294726709143</v>
      </c>
    </row>
    <row r="19" thickTop="1" ht="21.75">
      <c r="A19" s="35" t="s">
        <v>52</v>
      </c>
      <c r="B19" s="71"/>
      <c r="C19" s="72"/>
      <c r="D19" s="73"/>
      <c r="E19" s="74"/>
      <c r="F19" s="73"/>
      <c r="G19" s="75"/>
      <c r="H19" s="76"/>
      <c r="I19" s="57" t="str">
        <f>IF(G19="","",G19/$G$49)</f>
        <v/>
      </c>
    </row>
    <row r="20">
      <c r="A20" s="58" t="s">
        <v>53</v>
      </c>
      <c r="B20" s="59"/>
      <c r="C20" s="53"/>
      <c r="D20" s="54"/>
      <c r="E20" s="55"/>
      <c r="F20" s="54"/>
      <c r="G20" s="56">
        <f>2.987</f>
        <v>2.9870000000000001</v>
      </c>
      <c r="H20" s="55">
        <f>G20/$H$11</f>
        <v>0.095431309904153355</v>
      </c>
      <c r="I20" s="57">
        <f ca="1">IF(G20="","",G20/$G$49)</f>
        <v>0.012328348304518807</v>
      </c>
    </row>
    <row r="21">
      <c r="A21" s="58" t="s">
        <v>54</v>
      </c>
      <c r="B21" s="59"/>
      <c r="C21" s="53"/>
      <c r="D21" s="54"/>
      <c r="E21" s="55"/>
      <c r="F21" s="54"/>
      <c r="G21" s="56">
        <f>4.016</f>
        <v>4.016</v>
      </c>
      <c r="H21" s="55">
        <f>G21/$H$11</f>
        <v>0.12830670926517571</v>
      </c>
      <c r="I21" s="57">
        <f ca="1">IF(G21="","",G21/$G$49)</f>
        <v>0.016575375557732686</v>
      </c>
    </row>
    <row r="22" thickBot="1" ht="21.75">
      <c r="A22" s="60"/>
      <c r="B22" s="61"/>
      <c r="C22" s="53"/>
      <c r="D22" s="62"/>
      <c r="E22" s="53"/>
      <c r="F22" s="55"/>
      <c r="G22" s="63"/>
      <c r="H22" s="64"/>
      <c r="I22" s="57" t="str">
        <f>IF(G22="","",G22/$G$49)</f>
        <v/>
      </c>
    </row>
    <row r="23" thickTop="1" thickBot="1" ht="22.5">
      <c r="A23" s="65" t="s">
        <v>55</v>
      </c>
      <c r="B23" s="66"/>
      <c r="C23" s="66"/>
      <c r="D23" s="66"/>
      <c r="E23" s="66"/>
      <c r="F23" s="67"/>
      <c r="G23" s="68">
        <f>SUM(G19:G21)</f>
        <v>7.0030000000000001</v>
      </c>
      <c r="H23" s="69">
        <f>SUM(H19:H21)</f>
        <v>0.22373801916932906</v>
      </c>
      <c r="I23" s="70">
        <f ca="1">G23/$G$49</f>
        <v>0.028903723862251492</v>
      </c>
    </row>
    <row r="24" thickTop="1" ht="21.75">
      <c r="A24" s="77" t="s">
        <v>56</v>
      </c>
      <c r="B24" s="78"/>
      <c r="C24" s="79"/>
      <c r="D24" s="17"/>
      <c r="E24" s="80"/>
      <c r="F24" s="81"/>
      <c r="G24" s="82"/>
      <c r="H24" s="83"/>
      <c r="I24" s="84" t="str">
        <f>IF(G24="","",G24/$G$49)</f>
        <v/>
      </c>
    </row>
    <row r="25" thickTop="1" ht="21.75">
      <c r="A25" s="85" t="s">
        <v>99</v>
      </c>
      <c r="B25" s="86" t="s">
        <v>100</v>
      </c>
      <c r="C25" s="79"/>
      <c r="D25" s="17"/>
      <c r="E25" s="80">
        <v>24</v>
      </c>
      <c r="F25" s="81">
        <v>1.3194999999999999</v>
      </c>
      <c r="G25" s="87">
        <f>E25 * F25</f>
        <v>31.667999999999999</v>
      </c>
      <c r="H25" s="88">
        <f>G25/$H$11</f>
        <v>1.0117571884984025</v>
      </c>
      <c r="I25" s="89">
        <f ca="1">IF(G25="","",G25/$G$49)</f>
        <v>0.13070443056829648</v>
      </c>
    </row>
    <row r="26" thickTop="1" ht="21.75">
      <c r="A26" s="85" t="s">
        <v>59</v>
      </c>
      <c r="B26" s="86" t="s">
        <v>60</v>
      </c>
      <c r="C26" s="79"/>
      <c r="D26" s="17"/>
      <c r="E26" s="80">
        <v>24</v>
      </c>
      <c r="F26" s="81">
        <v>1.1469499999999999</v>
      </c>
      <c r="G26" s="87">
        <f>E26 * F26</f>
        <v>27.526799999999998</v>
      </c>
      <c r="H26" s="88">
        <f>G26/$H$11</f>
        <v>0.87945047923322672</v>
      </c>
      <c r="I26" s="89">
        <f ca="1">IF(G26="","",G26/$G$49)</f>
        <v>0.11361231272475</v>
      </c>
    </row>
    <row r="27" thickBot="1" ht="21.75">
      <c r="A27" s="90"/>
      <c r="B27" s="91"/>
      <c r="C27" s="92"/>
      <c r="D27" s="93"/>
      <c r="E27" s="80"/>
      <c r="F27" s="94"/>
      <c r="G27" s="95"/>
      <c r="H27" s="96"/>
      <c r="I27" s="97" t="str">
        <f>IF(G27="","",G27/$G$49)</f>
        <v/>
      </c>
    </row>
    <row r="28" thickTop="1" thickBot="1" ht="22.5">
      <c r="A28" s="98" t="s">
        <v>61</v>
      </c>
      <c r="B28" s="99"/>
      <c r="C28" s="99"/>
      <c r="D28" s="99"/>
      <c r="E28" s="99"/>
      <c r="F28" s="100"/>
      <c r="G28" s="68">
        <f>SUM(G24:G26)</f>
        <v>59.194800000000001</v>
      </c>
      <c r="H28" s="69">
        <f>SUM(H24:H26)</f>
        <v>1.8912076677316292</v>
      </c>
      <c r="I28" s="70">
        <f ca="1">G28/$G$49</f>
        <v>0.24431674329304651</v>
      </c>
    </row>
    <row r="29" thickTop="1" ht="21.75">
      <c r="A29" s="77" t="s">
        <v>62</v>
      </c>
      <c r="B29" s="78"/>
      <c r="C29" s="79"/>
      <c r="D29" s="17"/>
      <c r="E29" s="80"/>
      <c r="F29" s="81"/>
      <c r="G29" s="82"/>
      <c r="H29" s="83"/>
      <c r="I29" s="84" t="str">
        <f>IF(G29="","",G29/$G$49)</f>
        <v/>
      </c>
    </row>
    <row r="30" thickTop="1" ht="21.75">
      <c r="A30" s="85" t="s">
        <v>63</v>
      </c>
      <c r="B30" s="86" t="s">
        <v>64</v>
      </c>
      <c r="C30" s="79"/>
      <c r="D30" s="17"/>
      <c r="E30" s="80">
        <v>24</v>
      </c>
      <c r="F30" s="81">
        <v>0.39483499999999999</v>
      </c>
      <c r="G30" s="87">
        <f>E30 * F30</f>
        <v>9.4760399999999994</v>
      </c>
      <c r="H30" s="88">
        <f>G30/$H$11</f>
        <v>0.30274888178913734</v>
      </c>
      <c r="I30" s="89">
        <f ca="1">IF(G30="","",G30/$G$49)</f>
        <v>0.039110787300821022</v>
      </c>
    </row>
    <row r="31" thickTop="1" ht="21.75">
      <c r="A31" s="85" t="s">
        <v>65</v>
      </c>
      <c r="B31" s="86" t="s">
        <v>66</v>
      </c>
      <c r="C31" s="79"/>
      <c r="D31" s="17"/>
      <c r="E31" s="80">
        <v>1</v>
      </c>
      <c r="F31" s="81">
        <v>5.9377500000000003</v>
      </c>
      <c r="G31" s="87">
        <f>E31 * F31</f>
        <v>5.9377500000000003</v>
      </c>
      <c r="H31" s="88">
        <f>G31/$H$11</f>
        <v>0.18970447284345049</v>
      </c>
      <c r="I31" s="89">
        <f ca="1">IF(G31="","",G31/$G$49)</f>
        <v>0.024507080731555591</v>
      </c>
    </row>
    <row r="32" thickBot="1" ht="21.75">
      <c r="A32" s="90"/>
      <c r="B32" s="91"/>
      <c r="C32" s="92"/>
      <c r="D32" s="93"/>
      <c r="E32" s="80"/>
      <c r="F32" s="94"/>
      <c r="G32" s="95"/>
      <c r="H32" s="96"/>
      <c r="I32" s="97" t="str">
        <f>IF(G32="","",G32/$G$49)</f>
        <v/>
      </c>
    </row>
    <row r="33" thickTop="1" thickBot="1" ht="22.5">
      <c r="A33" s="98" t="s">
        <v>67</v>
      </c>
      <c r="B33" s="99"/>
      <c r="C33" s="99"/>
      <c r="D33" s="99"/>
      <c r="E33" s="99"/>
      <c r="F33" s="100"/>
      <c r="G33" s="68">
        <f>SUM(G29:G31)</f>
        <v>15.413789999999999</v>
      </c>
      <c r="H33" s="69">
        <f>SUM(H29:H31)</f>
        <v>0.49245335463258783</v>
      </c>
      <c r="I33" s="70">
        <f ca="1">G33/$G$49</f>
        <v>0.063617868032376609</v>
      </c>
    </row>
    <row r="34" thickTop="1" ht="21.75">
      <c r="A34" s="101" t="s">
        <v>68</v>
      </c>
      <c r="B34" s="102"/>
      <c r="C34" s="103"/>
      <c r="D34" s="12"/>
      <c r="E34" s="12"/>
      <c r="F34" s="15"/>
      <c r="G34" s="104"/>
      <c r="H34" s="105"/>
      <c r="I34" s="84" t="str">
        <f>IF(G34="","",G34/$G$49)</f>
        <v/>
      </c>
    </row>
    <row r="35" thickTop="1" ht="21.75">
      <c r="A35" s="85" t="s">
        <v>69</v>
      </c>
      <c r="B35" s="86"/>
      <c r="C35" s="79"/>
      <c r="D35" s="17"/>
      <c r="E35" s="80"/>
      <c r="F35" s="81"/>
      <c r="G35" s="106">
        <f>61.33</f>
        <v>61.329999999999998</v>
      </c>
      <c r="H35" s="88">
        <f>G35/$H$11</f>
        <v>1.9594249201277953</v>
      </c>
      <c r="I35" s="89">
        <f ca="1">IF(G35="","",G35/$G$49)</f>
        <v>0.25312942802682908</v>
      </c>
    </row>
    <row r="36" thickBot="1" ht="21.75">
      <c r="A36" s="16"/>
      <c r="B36" s="17"/>
      <c r="C36" s="79"/>
      <c r="D36" s="17"/>
      <c r="E36" s="17"/>
      <c r="F36" s="20"/>
      <c r="G36" s="107"/>
      <c r="H36" s="96"/>
      <c r="I36" s="97" t="str">
        <f>IF(G36="","",G36/$G$49)</f>
        <v/>
      </c>
    </row>
    <row r="37" thickTop="1" thickBot="1" ht="22.5">
      <c r="A37" s="98" t="s">
        <v>70</v>
      </c>
      <c r="B37" s="99"/>
      <c r="C37" s="99"/>
      <c r="D37" s="99"/>
      <c r="E37" s="99"/>
      <c r="F37" s="100"/>
      <c r="G37" s="68">
        <f>SUM(G34:G35)</f>
        <v>61.329999999999998</v>
      </c>
      <c r="H37" s="69">
        <f>SUM(H34:H35)</f>
        <v>1.9594249201277953</v>
      </c>
      <c r="I37" s="70">
        <f ca="1">G37/$G$49</f>
        <v>0.25312942802682908</v>
      </c>
    </row>
    <row r="38" thickTop="1" ht="21.75">
      <c r="A38" s="101" t="s">
        <v>71</v>
      </c>
      <c r="B38" s="102"/>
      <c r="C38" s="103"/>
      <c r="D38" s="12"/>
      <c r="E38" s="12"/>
      <c r="F38" s="15"/>
      <c r="G38" s="104"/>
      <c r="H38" s="105"/>
      <c r="I38" s="57" t="str">
        <f>IF(G38="","",G38/$G$49)</f>
        <v/>
      </c>
    </row>
    <row r="39" thickTop="1" ht="21.75">
      <c r="A39" s="85" t="s">
        <v>72</v>
      </c>
      <c r="B39" s="86"/>
      <c r="C39" s="79">
        <v>0.17999999999999999</v>
      </c>
      <c r="D39" s="17"/>
      <c r="E39" s="80"/>
      <c r="F39" s="81">
        <v>24</v>
      </c>
      <c r="G39" s="82">
        <f> F39 * C39</f>
        <v>4.3200000000000003</v>
      </c>
      <c r="H39" s="83">
        <f>G39/$H$11</f>
        <v>0.13801916932907349</v>
      </c>
      <c r="I39" s="84">
        <f ca="1">IF(G39="","",G39/$G$49)</f>
        <v>0.017830085261306076</v>
      </c>
    </row>
    <row r="40" thickTop="1" ht="21.75">
      <c r="A40" s="85" t="s">
        <v>73</v>
      </c>
      <c r="B40" s="86"/>
      <c r="C40" s="79">
        <v>0.313</v>
      </c>
      <c r="D40" s="17"/>
      <c r="E40" s="80"/>
      <c r="F40" s="81">
        <v>1</v>
      </c>
      <c r="G40" s="82">
        <f> F40 * C40</f>
        <v>0.313</v>
      </c>
      <c r="H40" s="83">
        <f>G40/$H$11</f>
        <v>0.01</v>
      </c>
      <c r="I40" s="84">
        <f ca="1">IF(G40="","",G40/$G$49)</f>
        <v>0.0012918557145344448</v>
      </c>
    </row>
    <row r="41" thickTop="1" ht="21.75">
      <c r="A41" s="85" t="s">
        <v>74</v>
      </c>
      <c r="B41" s="86"/>
      <c r="C41" s="79">
        <v>4.6950000000000003</v>
      </c>
      <c r="D41" s="17"/>
      <c r="E41" s="80"/>
      <c r="F41" s="81">
        <v>1</v>
      </c>
      <c r="G41" s="82">
        <f> F41 * C41</f>
        <v>4.6950000000000003</v>
      </c>
      <c r="H41" s="83">
        <f>G41/$H$11</f>
        <v>0.14999999999999999</v>
      </c>
      <c r="I41" s="84">
        <f ca="1">IF(G41="","",G41/$G$49)</f>
        <v>0.019377835718016673</v>
      </c>
    </row>
    <row r="42" thickBot="1" ht="21.75">
      <c r="A42" s="16"/>
      <c r="B42" s="17"/>
      <c r="C42" s="79"/>
      <c r="D42" s="17"/>
      <c r="E42" s="17"/>
      <c r="F42" s="108"/>
      <c r="G42" s="109"/>
      <c r="H42" s="64"/>
      <c r="I42" s="57" t="str">
        <f>IF(G42="","",G42/$G$49)</f>
        <v/>
      </c>
    </row>
    <row r="43" thickTop="1" thickBot="1" ht="22.5">
      <c r="A43" s="98" t="s">
        <v>75</v>
      </c>
      <c r="B43" s="99"/>
      <c r="C43" s="99"/>
      <c r="D43" s="99"/>
      <c r="E43" s="99"/>
      <c r="F43" s="100"/>
      <c r="G43" s="68">
        <f> SUM(G38:G41)</f>
        <v>9.3279999999999994</v>
      </c>
      <c r="H43" s="69">
        <f>SUM(H38:H41)</f>
        <v>0.29801916932907346</v>
      </c>
      <c r="I43" s="70">
        <f ca="1" t="shared" ref="I43:I49" si="0">G43/$G$49</f>
        <v>0.038499776693857193</v>
      </c>
    </row>
    <row r="44" thickTop="1" ht="21.75">
      <c r="A44" s="110" t="s">
        <v>76</v>
      </c>
      <c r="B44" s="111"/>
      <c r="C44" s="111"/>
      <c r="D44" s="111"/>
      <c r="E44" s="111"/>
      <c r="F44" s="112"/>
      <c r="G44" s="113">
        <f>SUM(G18,G23,G28,G33,G37,G43)</f>
        <v>226.19452714285714</v>
      </c>
      <c r="H44" s="114">
        <f>SUM(H18,H23,H28,H33,H37,H43)</f>
        <v>7.2266622090369692</v>
      </c>
      <c r="I44" s="115">
        <f ca="1" t="shared" si="0"/>
        <v>0.93358048717545239</v>
      </c>
    </row>
    <row r="45" ht="21.75" customHeight="1">
      <c r="A45" s="116" t="s">
        <v>77</v>
      </c>
      <c r="B45" s="117">
        <f>1%</f>
        <v>0.01</v>
      </c>
      <c r="C45" s="118" t="s">
        <v>78</v>
      </c>
      <c r="D45" s="119"/>
      <c r="E45" s="119"/>
      <c r="F45" s="120"/>
      <c r="G45" s="63">
        <f>SUM(G18,G23)*B45</f>
        <v>0.80927937142857131</v>
      </c>
      <c r="H45" s="64">
        <f>G45/$H$11</f>
        <v>0.025855570972158827</v>
      </c>
      <c r="I45" s="57">
        <f ca="1" t="shared" si="0"/>
        <v>0.0033401667112934294</v>
      </c>
    </row>
    <row r="46" ht="21.75" customHeight="1">
      <c r="A46" s="116" t="s">
        <v>77</v>
      </c>
      <c r="B46" s="117">
        <f>1%</f>
        <v>0.01</v>
      </c>
      <c r="C46" s="118" t="s">
        <v>79</v>
      </c>
      <c r="D46" s="119"/>
      <c r="E46" s="119"/>
      <c r="F46" s="120"/>
      <c r="G46" s="63">
        <f>SUM(G28)*B46</f>
        <v>0.59194800000000003</v>
      </c>
      <c r="H46" s="64">
        <f t="shared" ref="H46:H47" si="1">G46/$H$11</f>
        <v>0.018912076677316293</v>
      </c>
      <c r="I46" s="57">
        <f ca="1" t="shared" si="0"/>
        <v>0.0024431674329304649</v>
      </c>
    </row>
    <row r="47" ht="21.75" customHeight="1">
      <c r="A47" s="116" t="s">
        <v>77</v>
      </c>
      <c r="B47" s="117">
        <f>1%</f>
        <v>0.01</v>
      </c>
      <c r="C47" s="118" t="s">
        <v>80</v>
      </c>
      <c r="D47" s="119"/>
      <c r="E47" s="119"/>
      <c r="F47" s="120"/>
      <c r="G47" s="63">
        <f>SUM(G33)*B47</f>
        <v>0.15413789999999999</v>
      </c>
      <c r="H47" s="64">
        <f t="shared" si="1"/>
        <v>0.0049245335463258787</v>
      </c>
      <c r="I47" s="57">
        <f ca="1" t="shared" si="0"/>
        <v>0.00063617868032376612</v>
      </c>
    </row>
    <row r="48" ht="21.75" customHeight="1">
      <c r="A48" s="121" t="s">
        <v>81</v>
      </c>
      <c r="B48" s="122">
        <f>6%</f>
        <v>0.059999999999999998</v>
      </c>
      <c r="C48" s="123"/>
      <c r="D48" s="124"/>
      <c r="E48" s="124"/>
      <c r="F48" s="125"/>
      <c r="G48" s="63">
        <f ca="1">G49*B48</f>
        <v>14.537227175379938</v>
      </c>
      <c r="H48" s="64">
        <f ca="1">G48/$H$11</f>
        <v>0.46444815256804911</v>
      </c>
      <c r="I48" s="57">
        <f ca="1" t="shared" si="0"/>
        <v>0.059999999999999998</v>
      </c>
    </row>
    <row r="49" ht="21.75" customHeight="1">
      <c r="A49" s="126" t="s">
        <v>82</v>
      </c>
      <c r="B49" s="127"/>
      <c r="C49" s="128"/>
      <c r="D49" s="127"/>
      <c r="E49" s="127"/>
      <c r="F49" s="129"/>
      <c r="G49" s="130">
        <f ca="1">SUM(G44:G48)</f>
        <v>242.28711958966565</v>
      </c>
      <c r="H49" s="131">
        <f ca="1">SUM(H44:H48)</f>
        <v>7.7408025428008189</v>
      </c>
      <c r="I49" s="132">
        <f ca="1" t="shared" si="0"/>
        <v>1</v>
      </c>
    </row>
    <row r="50" ht="21.75" customHeight="1">
      <c r="A50" s="116" t="s">
        <v>83</v>
      </c>
      <c r="B50" s="133" t="s">
        <v>84</v>
      </c>
      <c r="C50" s="118"/>
      <c r="D50" s="119"/>
      <c r="E50" s="119"/>
      <c r="F50" s="134"/>
      <c r="G50" s="135"/>
      <c r="H50" s="135"/>
      <c r="I50" s="136"/>
    </row>
    <row r="51" ht="21.75" customHeight="1">
      <c r="A51" s="116"/>
      <c r="B51" s="137"/>
      <c r="C51" s="118"/>
      <c r="D51" s="119"/>
      <c r="E51" s="119"/>
      <c r="F51" s="134"/>
      <c r="G51" s="138"/>
      <c r="H51" s="138"/>
      <c r="I51" s="139"/>
    </row>
    <row r="52" ht="21.75" customHeight="1">
      <c r="A52" s="116"/>
      <c r="B52" s="119"/>
      <c r="C52" s="118"/>
      <c r="D52" s="119"/>
      <c r="E52" s="119"/>
      <c r="F52" s="134"/>
      <c r="G52" s="140"/>
      <c r="H52" s="140"/>
      <c r="I52" s="139"/>
    </row>
    <row r="53" ht="29.25">
      <c r="A53" s="116"/>
      <c r="B53" s="119"/>
      <c r="C53" s="118"/>
      <c r="D53" s="119"/>
      <c r="E53" s="119"/>
      <c r="F53" s="134"/>
      <c r="G53" s="140"/>
      <c r="H53" s="140"/>
      <c r="I53" s="139"/>
    </row>
    <row r="54" ht="29.25">
      <c r="A54" s="116"/>
      <c r="B54" s="119"/>
      <c r="C54" s="118"/>
      <c r="D54" s="119"/>
      <c r="E54" s="119"/>
      <c r="F54" s="141"/>
      <c r="G54" s="140"/>
      <c r="H54" s="140"/>
      <c r="I54" s="139"/>
    </row>
    <row r="55" ht="29.25">
      <c r="A55" s="11"/>
      <c r="B55" s="12"/>
      <c r="C55" s="103"/>
      <c r="D55" s="12"/>
      <c r="E55" s="12"/>
      <c r="F55" s="142"/>
      <c r="G55" s="143"/>
      <c r="H55" s="143"/>
      <c r="I55" s="144"/>
    </row>
    <row r="56" thickBot="1" ht="21.75">
      <c r="A56" s="30"/>
      <c r="B56" s="32"/>
      <c r="C56" s="145"/>
      <c r="D56" s="32"/>
      <c r="E56" s="32"/>
      <c r="F56" s="146"/>
      <c r="G56" s="19"/>
      <c r="H56" s="19"/>
      <c r="I56" s="19"/>
    </row>
    <row r="57" thickBot="1" ht="24">
      <c r="A57" s="147" t="s">
        <v>85</v>
      </c>
      <c r="B57" s="148"/>
      <c r="C57" s="148"/>
      <c r="D57" s="148"/>
      <c r="E57" s="148"/>
      <c r="F57" s="149"/>
      <c r="G57" s="150" t="s">
        <v>86</v>
      </c>
      <c r="H57" s="151"/>
      <c r="I57" s="152"/>
    </row>
    <row r="58">
      <c r="G58" s="19"/>
      <c r="H58" s="19"/>
      <c r="I58" s="19"/>
    </row>
    <row r="59">
      <c r="A59" s="17"/>
      <c r="B59" s="17"/>
      <c r="C59" s="79"/>
      <c r="D59" s="17"/>
      <c r="E59" s="17"/>
      <c r="F59" s="153"/>
      <c r="G59" s="19"/>
      <c r="H59" s="19"/>
      <c r="I59" s="19"/>
    </row>
    <row r="60">
      <c r="A60" s="17"/>
      <c r="B60" s="17"/>
      <c r="C60" s="79"/>
      <c r="D60" s="17"/>
      <c r="E60" s="17"/>
      <c r="F60" s="153"/>
      <c r="G60" s="19"/>
      <c r="H60" s="19"/>
      <c r="I60" s="19"/>
    </row>
    <row r="61">
      <c r="A61" s="17"/>
      <c r="B61" s="17"/>
      <c r="C61" s="79"/>
      <c r="D61" s="17"/>
      <c r="E61" s="17"/>
      <c r="F61" s="153"/>
      <c r="G61" s="19"/>
      <c r="H61" s="19"/>
      <c r="I61" s="19"/>
    </row>
    <row r="62">
      <c r="A62" s="17"/>
      <c r="B62" s="17"/>
      <c r="C62" s="79"/>
      <c r="D62" s="17"/>
      <c r="E62" s="17"/>
      <c r="F62" s="153"/>
      <c r="G62" s="19"/>
      <c r="H62" s="19"/>
      <c r="I62" s="19"/>
    </row>
    <row r="63">
      <c r="A63" s="21"/>
      <c r="B63" s="21"/>
      <c r="C63" s="154"/>
      <c r="D63" s="21"/>
      <c r="E63" s="21"/>
      <c r="F63" s="21"/>
      <c r="G63" s="21"/>
      <c r="H63" s="155"/>
      <c r="I63" s="155"/>
    </row>
    <row r="64">
      <c r="A64" s="21"/>
      <c r="B64" s="21"/>
      <c r="C64" s="154"/>
      <c r="D64" s="21"/>
      <c r="E64" s="21"/>
      <c r="F64" s="21"/>
      <c r="G64" s="21"/>
      <c r="H64" s="155"/>
      <c r="I64" s="155"/>
    </row>
    <row r="65">
      <c r="A65" s="21"/>
      <c r="B65" s="21"/>
      <c r="C65" s="154"/>
      <c r="D65" s="21"/>
      <c r="E65" s="21"/>
      <c r="F65" s="21"/>
      <c r="G65" s="21"/>
      <c r="H65" s="155"/>
      <c r="I65" s="155"/>
    </row>
    <row r="66">
      <c r="A66" s="21"/>
      <c r="B66" s="21"/>
      <c r="C66" s="154"/>
      <c r="D66" s="21"/>
      <c r="E66" s="21"/>
      <c r="F66" s="21"/>
      <c r="G66" s="21"/>
      <c r="H66" s="155"/>
      <c r="I66" s="155"/>
    </row>
    <row r="67">
      <c r="A67" s="21"/>
      <c r="B67" s="21"/>
      <c r="C67" s="154"/>
      <c r="D67" s="21"/>
      <c r="E67" s="21"/>
      <c r="F67" s="21"/>
      <c r="G67" s="21"/>
      <c r="H67" s="155"/>
      <c r="I67" s="155"/>
    </row>
    <row r="68">
      <c r="A68" s="21"/>
      <c r="B68" s="21"/>
      <c r="C68" s="154"/>
      <c r="D68" s="21"/>
      <c r="E68" s="21"/>
      <c r="F68" s="21"/>
      <c r="G68" s="21"/>
      <c r="H68" s="155"/>
      <c r="I68" s="155"/>
    </row>
    <row r="69">
      <c r="A69" s="21"/>
      <c r="B69" s="21"/>
      <c r="C69" s="154"/>
      <c r="D69" s="21"/>
      <c r="E69" s="21"/>
      <c r="F69" s="21"/>
      <c r="G69" s="21"/>
      <c r="H69" s="155"/>
      <c r="I69" s="155"/>
    </row>
    <row r="70">
      <c r="A70" s="21"/>
      <c r="B70" s="21"/>
      <c r="C70" s="154"/>
      <c r="D70" s="21"/>
      <c r="E70" s="21"/>
      <c r="F70" s="21"/>
      <c r="G70" s="21"/>
      <c r="H70" s="155"/>
      <c r="I70" s="155"/>
    </row>
    <row r="71">
      <c r="A71" s="21"/>
      <c r="B71" s="21"/>
      <c r="C71" s="154"/>
      <c r="D71" s="21"/>
      <c r="E71" s="21"/>
      <c r="F71" s="21"/>
      <c r="G71" s="21"/>
      <c r="H71" s="155"/>
      <c r="I71" s="155"/>
    </row>
    <row r="72">
      <c r="A72" s="21"/>
      <c r="B72" s="21"/>
      <c r="C72" s="154"/>
      <c r="D72" s="21"/>
      <c r="E72" s="21"/>
      <c r="F72" s="21"/>
      <c r="G72" s="21"/>
      <c r="H72" s="155"/>
      <c r="I72" s="155"/>
    </row>
    <row r="73">
      <c r="A73" s="21"/>
      <c r="B73" s="21"/>
      <c r="C73" s="154"/>
      <c r="D73" s="21"/>
      <c r="E73" s="21"/>
      <c r="F73" s="21"/>
      <c r="G73" s="21"/>
      <c r="H73" s="155"/>
      <c r="I73" s="155"/>
    </row>
    <row r="74">
      <c r="A74" s="21"/>
      <c r="B74" s="21"/>
      <c r="C74" s="154"/>
      <c r="D74" s="21"/>
      <c r="E74" s="21"/>
      <c r="F74" s="21"/>
      <c r="G74" s="21"/>
      <c r="H74" s="155"/>
      <c r="I74" s="155"/>
    </row>
    <row r="75">
      <c r="A75" s="21"/>
      <c r="B75" s="21"/>
      <c r="C75" s="154"/>
      <c r="D75" s="21"/>
      <c r="E75" s="21"/>
      <c r="F75" s="21"/>
      <c r="G75" s="21"/>
      <c r="H75" s="155"/>
      <c r="I75" s="155"/>
    </row>
    <row r="76">
      <c r="A76" s="21"/>
      <c r="B76" s="21"/>
      <c r="C76" s="154"/>
      <c r="D76" s="21"/>
      <c r="E76" s="21"/>
      <c r="F76" s="21"/>
      <c r="G76" s="21"/>
      <c r="H76" s="155"/>
      <c r="I76" s="155"/>
    </row>
  </sheetData>
  <mergeCells count="14">
    <mergeCell ref="A57:F57"/>
    <mergeCell ref="A33:F33"/>
    <mergeCell ref="G57:I57"/>
    <mergeCell ref="A18:F18"/>
    <mergeCell ref="A43:F43"/>
    <mergeCell ref="A23:F23"/>
    <mergeCell ref="A28:F28"/>
    <mergeCell ref="A37:F37"/>
    <mergeCell ref="A1:G1"/>
    <mergeCell ref="A3:I3"/>
    <mergeCell ref="A12:B12"/>
    <mergeCell ref="G12:I12"/>
    <mergeCell ref="A44:F44"/>
    <mergeCell ref="H1:I1"/>
  </mergeCells>
  <pageMargins left="1.495833" right="0.7083333" top="0.3541667" bottom="0.3541667" header="0.3152778" footer="0.3152778"/>
  <pageSetup r:id="rId1" paperSize="9" orientation="portrait" scale="35"/>
  <drawing r:id="rId2"/>
  <legacyDrawing r:id="rId3"/>
  <mc:AlternateContent xmlns:mc="http://schemas.openxmlformats.org/markup-compatibility/2006">
    <mc:Choice xmlns:x14="http://schemas.microsoft.com/office/spreadsheetml/2009/9/main" Requires="x14">
      <controls>
        <mc:AlternateContent xmlns:mc="http://schemas.openxmlformats.org/markup-compatibility/2006">
          <mc:Choice xmlns:x14="http://schemas.microsoft.com/office/spreadsheetml/2009/9/main" Requires="x14">
            <control r:id="rId4" name="Object 3" shapeId="27649">
              <controlPr>
                <anchor xmlns:xdr="http://schemas.openxmlformats.org/drawingml/2006/spreadsheetDrawing"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xmlns:x14="http://schemas.microsoft.com/office/spreadsheetml/2009/9/main" Requires="x14">
            <control r:id="rId5" name="Object 4" shapeId="27650">
              <controlPr>
                <anchor xmlns:xdr="http://schemas.openxmlformats.org/drawingml/2006/spreadsheetDrawing"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xmlns:x14="http://schemas.microsoft.com/office/spreadsheetml/2009/9/main" Requires="x14">
            <control r:id="rId6" name="Object 5" shapeId="27651">
              <controlPr>
                <anchor xmlns:xdr="http://schemas.openxmlformats.org/drawingml/2006/spreadsheetDrawing"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xmlns:x14="http://schemas.microsoft.com/office/spreadsheetml/2009/9/main" Requires="x14">
            <control r:id="rId7" name="Object 6" shapeId="27652">
              <controlPr>
                <anchor xmlns:xdr="http://schemas.openxmlformats.org/drawingml/2006/spreadsheetDrawing"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xmlns:x14="http://schemas.microsoft.com/office/spreadsheetml/2009/9/main" Requires="x14">
            <control r:id="rId8" name="Object 7" shapeId="27653">
              <controlPr>
                <anchor xmlns:xdr="http://schemas.openxmlformats.org/drawingml/2006/spreadsheetDrawing"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xmlns:x14="http://schemas.microsoft.com/office/spreadsheetml/2009/9/main" Requires="x14">
            <control r:id="rId9" name="Object 8" shapeId="27654">
              <controlPr>
                <anchor xmlns:xdr="http://schemas.openxmlformats.org/drawingml/2006/spreadsheetDrawing"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1">
    <tabColor rgb="FFFF99FF"/>
    <pageSetUpPr fitToPage="1"/>
  </sheetPr>
  <sheetViews>
    <sheetView showGridLines="0" zoomScaleNormal="100" workbookViewId="0" topLeftCell="A16"/>
  </sheetViews>
  <sheetFormatPr defaultColWidth="9.003906" defaultRowHeight="21"/>
  <cols>
    <col min="1" max="1" width="27.71094" customWidth="1"/>
    <col min="2" max="2" width="15.42188" customWidth="1"/>
    <col min="3" max="3" width="11.00391" style="1" customWidth="1"/>
    <col min="4" max="4" width="10.42188" customWidth="1"/>
    <col min="5" max="5" width="12.57422" customWidth="1"/>
    <col min="6" max="6" width="10.42188" customWidth="1"/>
    <col min="7" max="7" width="14.14063" customWidth="1"/>
    <col min="8" max="8" width="14.14063" style="2" customWidth="1"/>
    <col min="9" max="9" width="7.28125" style="2" customWidth="1"/>
    <col min="10" max="16384" width="9.003906" style="3"/>
  </cols>
  <sheetData>
    <row r="1" ht="31.5">
      <c r="A1" s="4" t="s">
        <v>0</v>
      </c>
      <c r="B1" s="4"/>
      <c r="C1" s="4"/>
      <c r="D1" s="4"/>
      <c r="E1" s="4"/>
      <c r="F1" s="4"/>
      <c r="G1" s="4"/>
      <c r="H1" s="5" t="s">
        <v>1</v>
      </c>
      <c r="I1" s="5"/>
    </row>
    <row r="2">
      <c r="A2" s="6"/>
      <c r="B2" s="6"/>
      <c r="C2" s="7"/>
      <c r="D2" s="6"/>
      <c r="E2" s="6"/>
      <c r="F2" s="6"/>
      <c r="G2" s="6"/>
      <c r="H2" s="8" t="s">
        <v>2</v>
      </c>
      <c r="I2" s="9" t="s">
        <v>3</v>
      </c>
    </row>
    <row r="3" ht="26.25">
      <c r="A3" s="10" t="s">
        <v>4</v>
      </c>
      <c r="B3" s="10"/>
      <c r="C3" s="10"/>
      <c r="D3" s="10"/>
      <c r="E3" s="10"/>
      <c r="F3" s="10"/>
      <c r="G3" s="10"/>
      <c r="H3" s="10"/>
      <c r="I3" s="10"/>
    </row>
    <row r="4">
      <c r="A4" s="11" t="s">
        <v>5</v>
      </c>
      <c r="B4" s="12" t="s">
        <v>6</v>
      </c>
      <c r="C4" s="12"/>
      <c r="D4" s="12"/>
      <c r="E4" s="12"/>
      <c r="F4" s="11" t="s">
        <v>7</v>
      </c>
      <c r="G4" s="13" t="s">
        <v>8</v>
      </c>
      <c r="H4" s="14"/>
      <c r="I4" s="15"/>
    </row>
    <row r="5">
      <c r="A5" s="16" t="s">
        <v>9</v>
      </c>
      <c r="B5" s="17" t="s">
        <v>101</v>
      </c>
      <c r="C5" s="17"/>
      <c r="D5" s="17"/>
      <c r="E5" s="18"/>
      <c r="F5" s="16" t="s">
        <v>11</v>
      </c>
      <c r="G5" s="17" t="s">
        <v>12</v>
      </c>
      <c r="H5" s="19"/>
      <c r="I5" s="20"/>
    </row>
    <row r="6">
      <c r="A6" s="16" t="s">
        <v>13</v>
      </c>
      <c r="B6" s="17" t="s">
        <v>14</v>
      </c>
      <c r="C6" s="21"/>
      <c r="D6" s="17"/>
      <c r="E6" s="22"/>
      <c r="F6" s="16" t="s">
        <v>15</v>
      </c>
      <c r="G6" s="17" t="s">
        <v>16</v>
      </c>
      <c r="H6" s="19"/>
      <c r="I6" s="20"/>
    </row>
    <row r="7">
      <c r="A7" s="16" t="s">
        <v>17</v>
      </c>
      <c r="B7" s="23" t="s">
        <v>18</v>
      </c>
      <c r="C7" s="24"/>
      <c r="D7" s="17"/>
      <c r="E7" s="22"/>
      <c r="F7" s="16" t="s">
        <v>19</v>
      </c>
      <c r="G7" s="17" t="s">
        <v>20</v>
      </c>
      <c r="H7" s="19"/>
      <c r="I7" s="20"/>
    </row>
    <row r="8">
      <c r="A8" s="16" t="s">
        <v>21</v>
      </c>
      <c r="B8" s="25">
        <v>70</v>
      </c>
      <c r="C8" s="24"/>
      <c r="D8" s="23"/>
      <c r="E8" s="23"/>
      <c r="F8" s="16" t="s">
        <v>22</v>
      </c>
      <c r="G8" s="26" t="s">
        <v>23</v>
      </c>
      <c r="H8" s="19"/>
      <c r="I8" s="20"/>
    </row>
    <row r="9">
      <c r="A9" s="16" t="s">
        <v>24</v>
      </c>
      <c r="B9" s="27" t="s">
        <v>16</v>
      </c>
      <c r="C9" s="17"/>
      <c r="D9" s="23"/>
      <c r="E9" s="28"/>
      <c r="F9" s="17" t="s">
        <v>25</v>
      </c>
      <c r="G9" s="17" t="s">
        <v>102</v>
      </c>
      <c r="H9" s="19"/>
      <c r="I9" s="20"/>
    </row>
    <row r="10">
      <c r="A10" s="16" t="s">
        <v>27</v>
      </c>
      <c r="B10" s="29">
        <v>24</v>
      </c>
      <c r="C10" s="17"/>
      <c r="D10" s="17"/>
      <c r="E10" s="22"/>
      <c r="F10" s="16" t="s">
        <v>28</v>
      </c>
      <c r="G10" s="17" t="s">
        <v>103</v>
      </c>
      <c r="H10" s="19"/>
      <c r="I10" s="20"/>
    </row>
    <row r="11">
      <c r="A11" s="30" t="s">
        <v>30</v>
      </c>
      <c r="B11" s="31"/>
      <c r="C11" s="32" t="s">
        <v>31</v>
      </c>
      <c r="D11" s="33"/>
      <c r="E11" s="34" t="s">
        <v>32</v>
      </c>
      <c r="F11" s="35" t="s">
        <v>33</v>
      </c>
      <c r="G11" s="36"/>
      <c r="H11" s="37">
        <v>31.300000000000001</v>
      </c>
      <c r="I11" s="38" t="s">
        <v>34</v>
      </c>
    </row>
    <row r="12">
      <c r="A12" s="39" t="s">
        <v>35</v>
      </c>
      <c r="B12" s="40"/>
      <c r="C12" s="41" t="s">
        <v>36</v>
      </c>
      <c r="D12" s="42" t="s">
        <v>37</v>
      </c>
      <c r="E12" s="43" t="s">
        <v>38</v>
      </c>
      <c r="F12" s="42" t="s">
        <v>39</v>
      </c>
      <c r="G12" s="44" t="s">
        <v>40</v>
      </c>
      <c r="H12" s="45"/>
      <c r="I12" s="46"/>
    </row>
    <row r="13">
      <c r="A13" s="47"/>
      <c r="B13" s="48"/>
      <c r="C13" s="41" t="s">
        <v>41</v>
      </c>
      <c r="D13" s="42" t="s">
        <v>42</v>
      </c>
      <c r="E13" s="43"/>
      <c r="F13" s="42" t="s">
        <v>43</v>
      </c>
      <c r="G13" s="49" t="s">
        <v>44</v>
      </c>
      <c r="H13" s="46" t="s">
        <v>45</v>
      </c>
      <c r="I13" s="50" t="s">
        <v>46</v>
      </c>
    </row>
    <row r="14">
      <c r="A14" s="51" t="s">
        <v>47</v>
      </c>
      <c r="B14" s="52"/>
      <c r="C14" s="53"/>
      <c r="D14" s="54"/>
      <c r="E14" s="55"/>
      <c r="F14" s="54"/>
      <c r="G14" s="56"/>
      <c r="H14" s="55"/>
      <c r="I14" s="57" t="str">
        <f>IF(G14="","",G14/$G$48)</f>
        <v/>
      </c>
    </row>
    <row r="15">
      <c r="A15" s="58" t="s">
        <v>48</v>
      </c>
      <c r="B15" s="59"/>
      <c r="C15" s="53"/>
      <c r="D15" s="54"/>
      <c r="E15" s="55"/>
      <c r="F15" s="54"/>
      <c r="G15" s="56"/>
      <c r="H15" s="55"/>
      <c r="I15" s="57" t="str">
        <f>IF(G15="","",G15/$G$48)</f>
        <v/>
      </c>
    </row>
    <row r="16">
      <c r="A16" s="58" t="s">
        <v>104</v>
      </c>
      <c r="B16" s="59" t="s">
        <v>14</v>
      </c>
      <c r="C16" s="53">
        <v>40.5</v>
      </c>
      <c r="D16" s="54">
        <v>48.450000000000003</v>
      </c>
      <c r="E16" s="55">
        <f>C16/1000*$B$10/D16%</f>
        <v>2.0061919504643959</v>
      </c>
      <c r="F16" s="54">
        <v>45.906799999999997</v>
      </c>
      <c r="G16" s="56">
        <f>F16*E16</f>
        <v>92.097852631578931</v>
      </c>
      <c r="H16" s="55">
        <f>G16/$H$11</f>
        <v>2.9424234067597101</v>
      </c>
      <c r="I16" s="57">
        <f ca="1">IF(G16="","",G16/$G$48)</f>
        <v>0.32056559514375438</v>
      </c>
    </row>
    <row r="17" thickBot="1" ht="21.75">
      <c r="A17" s="60"/>
      <c r="B17" s="61"/>
      <c r="C17" s="53"/>
      <c r="D17" s="62"/>
      <c r="E17" s="53"/>
      <c r="F17" s="55"/>
      <c r="G17" s="63"/>
      <c r="H17" s="64"/>
      <c r="I17" s="57" t="str">
        <f>IF(G17="","",G17/$G$48)</f>
        <v/>
      </c>
    </row>
    <row r="18" thickTop="1" thickBot="1" ht="22.5">
      <c r="A18" s="65" t="s">
        <v>51</v>
      </c>
      <c r="B18" s="66"/>
      <c r="C18" s="66"/>
      <c r="D18" s="66"/>
      <c r="E18" s="66"/>
      <c r="F18" s="67"/>
      <c r="G18" s="68">
        <f>SUM(G15:G16)</f>
        <v>92.097852631578931</v>
      </c>
      <c r="H18" s="69">
        <f>SUM(H15:H16)</f>
        <v>2.9424234067597101</v>
      </c>
      <c r="I18" s="70">
        <f ca="1">G18/$G$48</f>
        <v>0.32056559514375438</v>
      </c>
    </row>
    <row r="19" thickTop="1" ht="21.75">
      <c r="A19" s="35" t="s">
        <v>52</v>
      </c>
      <c r="B19" s="71"/>
      <c r="C19" s="72"/>
      <c r="D19" s="73"/>
      <c r="E19" s="74"/>
      <c r="F19" s="73"/>
      <c r="G19" s="75"/>
      <c r="H19" s="76"/>
      <c r="I19" s="57" t="str">
        <f>IF(G19="","",G19/$G$48)</f>
        <v/>
      </c>
    </row>
    <row r="20">
      <c r="A20" s="58" t="s">
        <v>54</v>
      </c>
      <c r="B20" s="59"/>
      <c r="C20" s="53"/>
      <c r="D20" s="54"/>
      <c r="E20" s="55"/>
      <c r="F20" s="54"/>
      <c r="G20" s="56">
        <f>5.272</f>
        <v>5.2720000000000002</v>
      </c>
      <c r="H20" s="55">
        <f>G20/$H$11</f>
        <v>0.16843450479233227</v>
      </c>
      <c r="I20" s="57">
        <f ca="1">IF(G20="","",G20/$G$48)</f>
        <v>0.018350284716827269</v>
      </c>
    </row>
    <row r="21" thickBot="1" ht="21.75">
      <c r="A21" s="60"/>
      <c r="B21" s="61"/>
      <c r="C21" s="53"/>
      <c r="D21" s="62"/>
      <c r="E21" s="53"/>
      <c r="F21" s="55"/>
      <c r="G21" s="63"/>
      <c r="H21" s="64"/>
      <c r="I21" s="57" t="str">
        <f>IF(G21="","",G21/$G$48)</f>
        <v/>
      </c>
    </row>
    <row r="22" thickTop="1" thickBot="1" ht="22.5">
      <c r="A22" s="65" t="s">
        <v>55</v>
      </c>
      <c r="B22" s="66"/>
      <c r="C22" s="66"/>
      <c r="D22" s="66"/>
      <c r="E22" s="66"/>
      <c r="F22" s="67"/>
      <c r="G22" s="68">
        <f>SUM(G19:G20)</f>
        <v>5.2720000000000002</v>
      </c>
      <c r="H22" s="69">
        <f>SUM(H19:H20)</f>
        <v>0.16843450479233227</v>
      </c>
      <c r="I22" s="70">
        <f ca="1">G22/$G$48</f>
        <v>0.018350284716827269</v>
      </c>
    </row>
    <row r="23" thickTop="1" ht="21.75">
      <c r="A23" s="77" t="s">
        <v>56</v>
      </c>
      <c r="B23" s="78"/>
      <c r="C23" s="79"/>
      <c r="D23" s="17"/>
      <c r="E23" s="80"/>
      <c r="F23" s="81"/>
      <c r="G23" s="82"/>
      <c r="H23" s="83"/>
      <c r="I23" s="84" t="str">
        <f>IF(G23="","",G23/$G$48)</f>
        <v/>
      </c>
    </row>
    <row r="24" thickTop="1" ht="21.75">
      <c r="A24" s="85" t="s">
        <v>57</v>
      </c>
      <c r="B24" s="86" t="s">
        <v>58</v>
      </c>
      <c r="C24" s="79"/>
      <c r="D24" s="17"/>
      <c r="E24" s="80">
        <v>24</v>
      </c>
      <c r="F24" s="81">
        <v>1.2991999999999999</v>
      </c>
      <c r="G24" s="87">
        <f>E24 * F24</f>
        <v>31.180799999999998</v>
      </c>
      <c r="H24" s="88">
        <f>G24/$H$11</f>
        <v>0.99619169329073476</v>
      </c>
      <c r="I24" s="89">
        <f ca="1">IF(G24="","",G24/$G$48)</f>
        <v>0.10853121352398477</v>
      </c>
    </row>
    <row r="25" thickTop="1" ht="21.75">
      <c r="A25" s="85" t="s">
        <v>59</v>
      </c>
      <c r="B25" s="86" t="s">
        <v>60</v>
      </c>
      <c r="C25" s="79"/>
      <c r="D25" s="17"/>
      <c r="E25" s="80">
        <v>24</v>
      </c>
      <c r="F25" s="81">
        <v>1.1469499999999999</v>
      </c>
      <c r="G25" s="87">
        <f>E25 * F25</f>
        <v>27.526799999999998</v>
      </c>
      <c r="H25" s="88">
        <f>G25/$H$11</f>
        <v>0.87945047923322672</v>
      </c>
      <c r="I25" s="89">
        <f ca="1">IF(G25="","",G25/$G$48)</f>
        <v>0.0958127119391428</v>
      </c>
    </row>
    <row r="26" thickBot="1" ht="21.75">
      <c r="A26" s="90"/>
      <c r="B26" s="91"/>
      <c r="C26" s="92"/>
      <c r="D26" s="93"/>
      <c r="E26" s="80"/>
      <c r="F26" s="94"/>
      <c r="G26" s="95"/>
      <c r="H26" s="96"/>
      <c r="I26" s="97" t="str">
        <f>IF(G26="","",G26/$G$48)</f>
        <v/>
      </c>
    </row>
    <row r="27" thickTop="1" thickBot="1" ht="22.5">
      <c r="A27" s="98" t="s">
        <v>61</v>
      </c>
      <c r="B27" s="99"/>
      <c r="C27" s="99"/>
      <c r="D27" s="99"/>
      <c r="E27" s="99"/>
      <c r="F27" s="100"/>
      <c r="G27" s="68">
        <f>SUM(G23:G25)</f>
        <v>58.707599999999999</v>
      </c>
      <c r="H27" s="69">
        <f>SUM(H23:H25)</f>
        <v>1.8756421725239614</v>
      </c>
      <c r="I27" s="70">
        <f ca="1">G27/$G$48</f>
        <v>0.20434392546312757</v>
      </c>
    </row>
    <row r="28" thickTop="1" ht="21.75">
      <c r="A28" s="77" t="s">
        <v>62</v>
      </c>
      <c r="B28" s="78"/>
      <c r="C28" s="79"/>
      <c r="D28" s="17"/>
      <c r="E28" s="80"/>
      <c r="F28" s="81"/>
      <c r="G28" s="82"/>
      <c r="H28" s="83"/>
      <c r="I28" s="84" t="str">
        <f>IF(G28="","",G28/$G$48)</f>
        <v/>
      </c>
    </row>
    <row r="29" thickTop="1" ht="21.75">
      <c r="A29" s="85" t="s">
        <v>63</v>
      </c>
      <c r="B29" s="86" t="s">
        <v>64</v>
      </c>
      <c r="C29" s="79"/>
      <c r="D29" s="17"/>
      <c r="E29" s="80">
        <v>24</v>
      </c>
      <c r="F29" s="81">
        <v>0.39483499999999999</v>
      </c>
      <c r="G29" s="87">
        <f>E29 * F29</f>
        <v>9.4760399999999994</v>
      </c>
      <c r="H29" s="88">
        <f>G29/$H$11</f>
        <v>0.30274888178913734</v>
      </c>
      <c r="I29" s="89">
        <f ca="1">IF(G29="","",G29/$G$48)</f>
        <v>0.032983314110023497</v>
      </c>
    </row>
    <row r="30" thickTop="1" ht="21.75">
      <c r="A30" s="85" t="s">
        <v>65</v>
      </c>
      <c r="B30" s="86" t="s">
        <v>66</v>
      </c>
      <c r="C30" s="79"/>
      <c r="D30" s="17"/>
      <c r="E30" s="80">
        <v>1</v>
      </c>
      <c r="F30" s="81">
        <v>5.9377500000000003</v>
      </c>
      <c r="G30" s="87">
        <f>E30 * F30</f>
        <v>5.9377500000000003</v>
      </c>
      <c r="H30" s="88">
        <f>G30/$H$11</f>
        <v>0.18970447284345049</v>
      </c>
      <c r="I30" s="89">
        <f ca="1">IF(G30="","",G30/$G$48)</f>
        <v>0.020667565075368197</v>
      </c>
    </row>
    <row r="31" thickBot="1" ht="21.75">
      <c r="A31" s="90"/>
      <c r="B31" s="91"/>
      <c r="C31" s="92"/>
      <c r="D31" s="93"/>
      <c r="E31" s="80"/>
      <c r="F31" s="94"/>
      <c r="G31" s="95"/>
      <c r="H31" s="96"/>
      <c r="I31" s="97" t="str">
        <f>IF(G31="","",G31/$G$48)</f>
        <v/>
      </c>
    </row>
    <row r="32" thickTop="1" thickBot="1" ht="22.5">
      <c r="A32" s="98" t="s">
        <v>67</v>
      </c>
      <c r="B32" s="99"/>
      <c r="C32" s="99"/>
      <c r="D32" s="99"/>
      <c r="E32" s="99"/>
      <c r="F32" s="100"/>
      <c r="G32" s="68">
        <f>SUM(G28:G30)</f>
        <v>15.413789999999999</v>
      </c>
      <c r="H32" s="69">
        <f>SUM(H28:H30)</f>
        <v>0.49245335463258783</v>
      </c>
      <c r="I32" s="70">
        <f ca="1">G32/$G$48</f>
        <v>0.053650879185391687</v>
      </c>
    </row>
    <row r="33" thickTop="1" ht="21.75">
      <c r="A33" s="101" t="s">
        <v>68</v>
      </c>
      <c r="B33" s="102"/>
      <c r="C33" s="103"/>
      <c r="D33" s="12"/>
      <c r="E33" s="12"/>
      <c r="F33" s="15"/>
      <c r="G33" s="104"/>
      <c r="H33" s="105"/>
      <c r="I33" s="84" t="str">
        <f>IF(G33="","",G33/$G$48)</f>
        <v/>
      </c>
    </row>
    <row r="34" thickTop="1" ht="21.75">
      <c r="A34" s="85" t="s">
        <v>69</v>
      </c>
      <c r="B34" s="86"/>
      <c r="C34" s="79"/>
      <c r="D34" s="17"/>
      <c r="E34" s="80"/>
      <c r="F34" s="81"/>
      <c r="G34" s="106">
        <f>81.78</f>
        <v>81.780000000000001</v>
      </c>
      <c r="H34" s="88">
        <f>G34/$H$11</f>
        <v>2.6127795527156548</v>
      </c>
      <c r="I34" s="89">
        <f ca="1">IF(G34="","",G34/$G$48)</f>
        <v>0.28465217832741541</v>
      </c>
    </row>
    <row r="35" thickBot="1" ht="21.75">
      <c r="A35" s="16"/>
      <c r="B35" s="17"/>
      <c r="C35" s="79"/>
      <c r="D35" s="17"/>
      <c r="E35" s="17"/>
      <c r="F35" s="20"/>
      <c r="G35" s="107"/>
      <c r="H35" s="96"/>
      <c r="I35" s="97" t="str">
        <f>IF(G35="","",G35/$G$48)</f>
        <v/>
      </c>
    </row>
    <row r="36" thickTop="1" thickBot="1" ht="22.5">
      <c r="A36" s="98" t="s">
        <v>70</v>
      </c>
      <c r="B36" s="99"/>
      <c r="C36" s="99"/>
      <c r="D36" s="99"/>
      <c r="E36" s="99"/>
      <c r="F36" s="100"/>
      <c r="G36" s="68">
        <f>SUM(G33:G34)</f>
        <v>81.780000000000001</v>
      </c>
      <c r="H36" s="69">
        <f>SUM(H33:H34)</f>
        <v>2.6127795527156548</v>
      </c>
      <c r="I36" s="70">
        <f ca="1">G36/$G$48</f>
        <v>0.28465217832741541</v>
      </c>
    </row>
    <row r="37" thickTop="1" ht="21.75">
      <c r="A37" s="101" t="s">
        <v>71</v>
      </c>
      <c r="B37" s="102"/>
      <c r="C37" s="103"/>
      <c r="D37" s="12"/>
      <c r="E37" s="12"/>
      <c r="F37" s="15"/>
      <c r="G37" s="104"/>
      <c r="H37" s="105"/>
      <c r="I37" s="57" t="str">
        <f>IF(G37="","",G37/$G$48)</f>
        <v/>
      </c>
    </row>
    <row r="38" thickTop="1" ht="21.75">
      <c r="A38" s="85" t="s">
        <v>72</v>
      </c>
      <c r="B38" s="86"/>
      <c r="C38" s="79">
        <v>0.17999999999999999</v>
      </c>
      <c r="D38" s="17"/>
      <c r="E38" s="80"/>
      <c r="F38" s="81">
        <v>24</v>
      </c>
      <c r="G38" s="82">
        <f> F38 * C38</f>
        <v>4.3200000000000003</v>
      </c>
      <c r="H38" s="83">
        <f>G38/$H$11</f>
        <v>0.13801916932907349</v>
      </c>
      <c r="I38" s="84">
        <f ca="1">IF(G38="","",G38/$G$48)</f>
        <v>0.015036652120010208</v>
      </c>
    </row>
    <row r="39" thickTop="1" ht="21.75">
      <c r="A39" s="85" t="s">
        <v>73</v>
      </c>
      <c r="B39" s="86"/>
      <c r="C39" s="79">
        <v>0.313</v>
      </c>
      <c r="D39" s="17"/>
      <c r="E39" s="80"/>
      <c r="F39" s="81">
        <v>1</v>
      </c>
      <c r="G39" s="82">
        <f> F39 * C39</f>
        <v>0.313</v>
      </c>
      <c r="H39" s="83">
        <f>G39/$H$11</f>
        <v>0.01</v>
      </c>
      <c r="I39" s="84">
        <f ca="1">IF(G39="","",G39/$G$48)</f>
        <v>0.0010894611373988875</v>
      </c>
    </row>
    <row r="40" thickTop="1" ht="21.75">
      <c r="A40" s="85" t="s">
        <v>74</v>
      </c>
      <c r="B40" s="86"/>
      <c r="C40" s="79">
        <v>4.6950000000000003</v>
      </c>
      <c r="D40" s="17"/>
      <c r="E40" s="80"/>
      <c r="F40" s="81">
        <v>1</v>
      </c>
      <c r="G40" s="82">
        <f> F40 * C40</f>
        <v>4.6950000000000003</v>
      </c>
      <c r="H40" s="83">
        <f>G40/$H$11</f>
        <v>0.14999999999999999</v>
      </c>
      <c r="I40" s="84">
        <f ca="1">IF(G40="","",G40/$G$48)</f>
        <v>0.016341917060983317</v>
      </c>
    </row>
    <row r="41" thickBot="1" ht="21.75">
      <c r="A41" s="16"/>
      <c r="B41" s="17"/>
      <c r="C41" s="79"/>
      <c r="D41" s="17"/>
      <c r="E41" s="17"/>
      <c r="F41" s="108"/>
      <c r="G41" s="109"/>
      <c r="H41" s="64"/>
      <c r="I41" s="57" t="str">
        <f>IF(G41="","",G41/$G$48)</f>
        <v/>
      </c>
    </row>
    <row r="42" thickTop="1" thickBot="1" ht="22.5">
      <c r="A42" s="98" t="s">
        <v>75</v>
      </c>
      <c r="B42" s="99"/>
      <c r="C42" s="99"/>
      <c r="D42" s="99"/>
      <c r="E42" s="99"/>
      <c r="F42" s="100"/>
      <c r="G42" s="68">
        <f> SUM(G37:G40)</f>
        <v>9.3279999999999994</v>
      </c>
      <c r="H42" s="69">
        <f>SUM(H37:H40)</f>
        <v>0.29801916932907346</v>
      </c>
      <c r="I42" s="70">
        <f ca="1" t="shared" ref="I42:I48" si="0">G42/$G$48</f>
        <v>0.032468030318392405</v>
      </c>
    </row>
    <row r="43" thickTop="1" ht="21.75">
      <c r="A43" s="110" t="s">
        <v>76</v>
      </c>
      <c r="B43" s="111"/>
      <c r="C43" s="111"/>
      <c r="D43" s="111"/>
      <c r="E43" s="111"/>
      <c r="F43" s="112"/>
      <c r="G43" s="113">
        <f>SUM(G18,G22,G27,G32,G36,G42)</f>
        <v>262.59924263157893</v>
      </c>
      <c r="H43" s="114">
        <f>SUM(H18,H22,H27,H32,H36,H42)</f>
        <v>8.3897521607533196</v>
      </c>
      <c r="I43" s="115">
        <f ca="1" t="shared" si="0"/>
        <v>0.91403089315490871</v>
      </c>
    </row>
    <row r="44" ht="21.75" customHeight="1">
      <c r="A44" s="116" t="s">
        <v>77</v>
      </c>
      <c r="B44" s="117">
        <f>1%</f>
        <v>0.01</v>
      </c>
      <c r="C44" s="118" t="s">
        <v>78</v>
      </c>
      <c r="D44" s="119"/>
      <c r="E44" s="119"/>
      <c r="F44" s="120"/>
      <c r="G44" s="63">
        <f>SUM(G18,G22)*B44</f>
        <v>0.97369852631578935</v>
      </c>
      <c r="H44" s="64">
        <f>G44/$H$11</f>
        <v>0.031108579115520427</v>
      </c>
      <c r="I44" s="57">
        <f ca="1" t="shared" si="0"/>
        <v>0.0033891587986058166</v>
      </c>
    </row>
    <row r="45" ht="21.75" customHeight="1">
      <c r="A45" s="116" t="s">
        <v>77</v>
      </c>
      <c r="B45" s="117">
        <f>1%</f>
        <v>0.01</v>
      </c>
      <c r="C45" s="118" t="s">
        <v>79</v>
      </c>
      <c r="D45" s="119"/>
      <c r="E45" s="119"/>
      <c r="F45" s="120"/>
      <c r="G45" s="63">
        <f>SUM(G27)*B45</f>
        <v>0.58707600000000004</v>
      </c>
      <c r="H45" s="64">
        <f t="shared" ref="H45:H46" si="1">G45/$H$11</f>
        <v>0.018756421725239617</v>
      </c>
      <c r="I45" s="57">
        <f ca="1" t="shared" si="0"/>
        <v>0.0020434392546312759</v>
      </c>
    </row>
    <row r="46" ht="21.75" customHeight="1">
      <c r="A46" s="116" t="s">
        <v>77</v>
      </c>
      <c r="B46" s="117">
        <f>1%</f>
        <v>0.01</v>
      </c>
      <c r="C46" s="118" t="s">
        <v>80</v>
      </c>
      <c r="D46" s="119"/>
      <c r="E46" s="119"/>
      <c r="F46" s="120"/>
      <c r="G46" s="63">
        <f>SUM(G32)*B46</f>
        <v>0.15413789999999999</v>
      </c>
      <c r="H46" s="64">
        <f t="shared" si="1"/>
        <v>0.0049245335463258787</v>
      </c>
      <c r="I46" s="57">
        <f ca="1" t="shared" si="0"/>
        <v>0.00053650879185391696</v>
      </c>
    </row>
    <row r="47" ht="21.75" customHeight="1">
      <c r="A47" s="121" t="s">
        <v>81</v>
      </c>
      <c r="B47" s="122">
        <f>8%</f>
        <v>0.080000000000000002</v>
      </c>
      <c r="C47" s="123"/>
      <c r="D47" s="124"/>
      <c r="E47" s="124"/>
      <c r="F47" s="125"/>
      <c r="G47" s="63">
        <f ca="1">G48*B47</f>
        <v>22.983839570251721</v>
      </c>
      <c r="H47" s="64">
        <f ca="1">G47/$H$11</f>
        <v>0.73430797349047028</v>
      </c>
      <c r="I47" s="57">
        <f ca="1" t="shared" si="0"/>
        <v>0.080000000000000002</v>
      </c>
    </row>
    <row r="48" ht="21.75" customHeight="1">
      <c r="A48" s="126" t="s">
        <v>82</v>
      </c>
      <c r="B48" s="127"/>
      <c r="C48" s="128"/>
      <c r="D48" s="127"/>
      <c r="E48" s="127"/>
      <c r="F48" s="129"/>
      <c r="G48" s="130">
        <f ca="1">SUM(G43:G47)</f>
        <v>287.29799462814651</v>
      </c>
      <c r="H48" s="131">
        <f ca="1">SUM(H43:H47)</f>
        <v>9.1788496686308747</v>
      </c>
      <c r="I48" s="132">
        <f ca="1" t="shared" si="0"/>
        <v>1</v>
      </c>
    </row>
    <row r="49" ht="21.75" customHeight="1">
      <c r="A49" s="116" t="s">
        <v>83</v>
      </c>
      <c r="B49" s="133" t="s">
        <v>84</v>
      </c>
      <c r="C49" s="118"/>
      <c r="D49" s="119"/>
      <c r="E49" s="119"/>
      <c r="F49" s="134"/>
      <c r="G49" s="135"/>
      <c r="H49" s="135"/>
      <c r="I49" s="136"/>
    </row>
    <row r="50" ht="21.75" customHeight="1">
      <c r="A50" s="116"/>
      <c r="B50" s="137"/>
      <c r="C50" s="118"/>
      <c r="D50" s="119"/>
      <c r="E50" s="119"/>
      <c r="F50" s="134"/>
      <c r="G50" s="138"/>
      <c r="H50" s="138"/>
      <c r="I50" s="139"/>
    </row>
    <row r="51" ht="21.75" customHeight="1">
      <c r="A51" s="116"/>
      <c r="B51" s="119"/>
      <c r="C51" s="118"/>
      <c r="D51" s="119"/>
      <c r="E51" s="119"/>
      <c r="F51" s="134"/>
      <c r="G51" s="140"/>
      <c r="H51" s="140"/>
      <c r="I51" s="139"/>
    </row>
    <row r="52" ht="29.25">
      <c r="A52" s="116"/>
      <c r="B52" s="119"/>
      <c r="C52" s="118"/>
      <c r="D52" s="119"/>
      <c r="E52" s="119"/>
      <c r="F52" s="134"/>
      <c r="G52" s="140"/>
      <c r="H52" s="140"/>
      <c r="I52" s="139"/>
    </row>
    <row r="53" ht="29.25">
      <c r="A53" s="116"/>
      <c r="B53" s="119"/>
      <c r="C53" s="118"/>
      <c r="D53" s="119"/>
      <c r="E53" s="119"/>
      <c r="F53" s="141"/>
      <c r="G53" s="140"/>
      <c r="H53" s="140"/>
      <c r="I53" s="139"/>
    </row>
    <row r="54" ht="29.25">
      <c r="A54" s="11"/>
      <c r="B54" s="12"/>
      <c r="C54" s="103"/>
      <c r="D54" s="12"/>
      <c r="E54" s="12"/>
      <c r="F54" s="142"/>
      <c r="G54" s="143"/>
      <c r="H54" s="143"/>
      <c r="I54" s="144"/>
    </row>
    <row r="55" thickBot="1" ht="21.75">
      <c r="A55" s="30"/>
      <c r="B55" s="32"/>
      <c r="C55" s="145"/>
      <c r="D55" s="32"/>
      <c r="E55" s="32"/>
      <c r="F55" s="146"/>
      <c r="G55" s="19"/>
      <c r="H55" s="19"/>
      <c r="I55" s="19"/>
    </row>
    <row r="56" thickBot="1" ht="24">
      <c r="A56" s="147" t="s">
        <v>85</v>
      </c>
      <c r="B56" s="148"/>
      <c r="C56" s="148"/>
      <c r="D56" s="148"/>
      <c r="E56" s="148"/>
      <c r="F56" s="149"/>
      <c r="G56" s="150" t="s">
        <v>86</v>
      </c>
      <c r="H56" s="151"/>
      <c r="I56" s="152"/>
    </row>
    <row r="57">
      <c r="G57" s="19"/>
      <c r="H57" s="19"/>
      <c r="I57" s="19"/>
    </row>
    <row r="58">
      <c r="A58" s="17"/>
      <c r="B58" s="17"/>
      <c r="C58" s="79"/>
      <c r="D58" s="17"/>
      <c r="E58" s="17"/>
      <c r="F58" s="153"/>
      <c r="G58" s="19"/>
      <c r="H58" s="19"/>
      <c r="I58" s="19"/>
    </row>
    <row r="59">
      <c r="A59" s="17"/>
      <c r="B59" s="17"/>
      <c r="C59" s="79"/>
      <c r="D59" s="17"/>
      <c r="E59" s="17"/>
      <c r="F59" s="153"/>
      <c r="G59" s="19"/>
      <c r="H59" s="19"/>
      <c r="I59" s="19"/>
    </row>
    <row r="60">
      <c r="A60" s="17"/>
      <c r="B60" s="17"/>
      <c r="C60" s="79"/>
      <c r="D60" s="17"/>
      <c r="E60" s="17"/>
      <c r="F60" s="153"/>
      <c r="G60" s="19"/>
      <c r="H60" s="19"/>
      <c r="I60" s="19"/>
    </row>
    <row r="61">
      <c r="A61" s="17"/>
      <c r="B61" s="17"/>
      <c r="C61" s="79"/>
      <c r="D61" s="17"/>
      <c r="E61" s="17"/>
      <c r="F61" s="153"/>
      <c r="G61" s="19"/>
      <c r="H61" s="19"/>
      <c r="I61" s="19"/>
    </row>
    <row r="62">
      <c r="A62" s="21"/>
      <c r="B62" s="21"/>
      <c r="C62" s="154"/>
      <c r="D62" s="21"/>
      <c r="E62" s="21"/>
      <c r="F62" s="21"/>
      <c r="G62" s="21"/>
      <c r="H62" s="155"/>
      <c r="I62" s="155"/>
    </row>
    <row r="63">
      <c r="A63" s="21"/>
      <c r="B63" s="21"/>
      <c r="C63" s="154"/>
      <c r="D63" s="21"/>
      <c r="E63" s="21"/>
      <c r="F63" s="21"/>
      <c r="G63" s="21"/>
      <c r="H63" s="155"/>
      <c r="I63" s="155"/>
    </row>
    <row r="64">
      <c r="A64" s="21"/>
      <c r="B64" s="21"/>
      <c r="C64" s="154"/>
      <c r="D64" s="21"/>
      <c r="E64" s="21"/>
      <c r="F64" s="21"/>
      <c r="G64" s="21"/>
      <c r="H64" s="155"/>
      <c r="I64" s="155"/>
    </row>
    <row r="65">
      <c r="A65" s="21"/>
      <c r="B65" s="21"/>
      <c r="C65" s="154"/>
      <c r="D65" s="21"/>
      <c r="E65" s="21"/>
      <c r="F65" s="21"/>
      <c r="G65" s="21"/>
      <c r="H65" s="155"/>
      <c r="I65" s="155"/>
    </row>
    <row r="66">
      <c r="A66" s="21"/>
      <c r="B66" s="21"/>
      <c r="C66" s="154"/>
      <c r="D66" s="21"/>
      <c r="E66" s="21"/>
      <c r="F66" s="21"/>
      <c r="G66" s="21"/>
      <c r="H66" s="155"/>
      <c r="I66" s="155"/>
    </row>
    <row r="67">
      <c r="A67" s="21"/>
      <c r="B67" s="21"/>
      <c r="C67" s="154"/>
      <c r="D67" s="21"/>
      <c r="E67" s="21"/>
      <c r="F67" s="21"/>
      <c r="G67" s="21"/>
      <c r="H67" s="155"/>
      <c r="I67" s="155"/>
    </row>
    <row r="68">
      <c r="A68" s="21"/>
      <c r="B68" s="21"/>
      <c r="C68" s="154"/>
      <c r="D68" s="21"/>
      <c r="E68" s="21"/>
      <c r="F68" s="21"/>
      <c r="G68" s="21"/>
      <c r="H68" s="155"/>
      <c r="I68" s="155"/>
    </row>
    <row r="69">
      <c r="A69" s="21"/>
      <c r="B69" s="21"/>
      <c r="C69" s="154"/>
      <c r="D69" s="21"/>
      <c r="E69" s="21"/>
      <c r="F69" s="21"/>
      <c r="G69" s="21"/>
      <c r="H69" s="155"/>
      <c r="I69" s="155"/>
    </row>
    <row r="70">
      <c r="A70" s="21"/>
      <c r="B70" s="21"/>
      <c r="C70" s="154"/>
      <c r="D70" s="21"/>
      <c r="E70" s="21"/>
      <c r="F70" s="21"/>
      <c r="G70" s="21"/>
      <c r="H70" s="155"/>
      <c r="I70" s="155"/>
    </row>
    <row r="71">
      <c r="A71" s="21"/>
      <c r="B71" s="21"/>
      <c r="C71" s="154"/>
      <c r="D71" s="21"/>
      <c r="E71" s="21"/>
      <c r="F71" s="21"/>
      <c r="G71" s="21"/>
      <c r="H71" s="155"/>
      <c r="I71" s="155"/>
    </row>
    <row r="72">
      <c r="A72" s="21"/>
      <c r="B72" s="21"/>
      <c r="C72" s="154"/>
      <c r="D72" s="21"/>
      <c r="E72" s="21"/>
      <c r="F72" s="21"/>
      <c r="G72" s="21"/>
      <c r="H72" s="155"/>
      <c r="I72" s="155"/>
    </row>
    <row r="73">
      <c r="A73" s="21"/>
      <c r="B73" s="21"/>
      <c r="C73" s="154"/>
      <c r="D73" s="21"/>
      <c r="E73" s="21"/>
      <c r="F73" s="21"/>
      <c r="G73" s="21"/>
      <c r="H73" s="155"/>
      <c r="I73" s="155"/>
    </row>
    <row r="74">
      <c r="A74" s="21"/>
      <c r="B74" s="21"/>
      <c r="C74" s="154"/>
      <c r="D74" s="21"/>
      <c r="E74" s="21"/>
      <c r="F74" s="21"/>
      <c r="G74" s="21"/>
      <c r="H74" s="155"/>
      <c r="I74" s="155"/>
    </row>
    <row r="75">
      <c r="A75" s="21"/>
      <c r="B75" s="21"/>
      <c r="C75" s="154"/>
      <c r="D75" s="21"/>
      <c r="E75" s="21"/>
      <c r="F75" s="21"/>
      <c r="G75" s="21"/>
      <c r="H75" s="155"/>
      <c r="I75" s="155"/>
    </row>
  </sheetData>
  <mergeCells count="14">
    <mergeCell ref="A56:F56"/>
    <mergeCell ref="A32:F32"/>
    <mergeCell ref="G56:I56"/>
    <mergeCell ref="A18:F18"/>
    <mergeCell ref="A42:F42"/>
    <mergeCell ref="A22:F22"/>
    <mergeCell ref="A27:F27"/>
    <mergeCell ref="A36:F36"/>
    <mergeCell ref="A1:G1"/>
    <mergeCell ref="A3:I3"/>
    <mergeCell ref="A12:B12"/>
    <mergeCell ref="G12:I12"/>
    <mergeCell ref="A43:F43"/>
    <mergeCell ref="H1:I1"/>
  </mergeCells>
  <pageMargins left="1.495833" right="0.7083333" top="0.3541667" bottom="0.3541667" header="0.3152778" footer="0.3152778"/>
  <pageSetup r:id="rId1" paperSize="9" orientation="portrait" scale="35"/>
  <drawing r:id="rId2"/>
  <legacyDrawing r:id="rId3"/>
  <mc:AlternateContent xmlns:mc="http://schemas.openxmlformats.org/markup-compatibility/2006">
    <mc:Choice xmlns:x14="http://schemas.microsoft.com/office/spreadsheetml/2009/9/main" Requires="x14">
      <controls>
        <mc:AlternateContent xmlns:mc="http://schemas.openxmlformats.org/markup-compatibility/2006">
          <mc:Choice xmlns:x14="http://schemas.microsoft.com/office/spreadsheetml/2009/9/main" Requires="x14">
            <control r:id="rId4" name="Object 3" shapeId="28673">
              <controlPr>
                <anchor xmlns:xdr="http://schemas.openxmlformats.org/drawingml/2006/spreadsheetDrawing"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xmlns:x14="http://schemas.microsoft.com/office/spreadsheetml/2009/9/main" Requires="x14">
            <control r:id="rId5" name="Object 4" shapeId="28674">
              <controlPr>
                <anchor xmlns:xdr="http://schemas.openxmlformats.org/drawingml/2006/spreadsheetDrawing"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xmlns:x14="http://schemas.microsoft.com/office/spreadsheetml/2009/9/main" Requires="x14">
            <control r:id="rId6" name="Object 5" shapeId="28675">
              <controlPr>
                <anchor xmlns:xdr="http://schemas.openxmlformats.org/drawingml/2006/spreadsheetDrawing"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xmlns:x14="http://schemas.microsoft.com/office/spreadsheetml/2009/9/main" Requires="x14">
            <control r:id="rId7" name="Object 6" shapeId="28676">
              <controlPr>
                <anchor xmlns:xdr="http://schemas.openxmlformats.org/drawingml/2006/spreadsheetDrawing"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xmlns:x14="http://schemas.microsoft.com/office/spreadsheetml/2009/9/main" Requires="x14">
            <control r:id="rId8" name="Object 7" shapeId="28677">
              <controlPr>
                <anchor xmlns:xdr="http://schemas.openxmlformats.org/drawingml/2006/spreadsheetDrawing"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xmlns:x14="http://schemas.microsoft.com/office/spreadsheetml/2009/9/main" Requires="x14">
            <control r:id="rId9" name="Object 8" shapeId="28678">
              <controlPr>
                <anchor xmlns:xdr="http://schemas.openxmlformats.org/drawingml/2006/spreadsheetDrawing"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6.xml><?xml version="1.0" encoding="utf-8"?>
<worksheet xmlns:r="http://schemas.openxmlformats.org/officeDocument/2006/relationships" xmlns="http://schemas.openxmlformats.org/spreadsheetml/2006/main">
  <sheetPr codeName="Sheet1">
    <tabColor rgb="FFFF99FF"/>
    <pageSetUpPr fitToPage="1"/>
  </sheetPr>
  <sheetViews>
    <sheetView tabSelected="1" showGridLines="0" zoomScaleNormal="100" workbookViewId="0" topLeftCell="A16"/>
  </sheetViews>
  <sheetFormatPr defaultColWidth="9.003906" defaultRowHeight="21"/>
  <cols>
    <col min="1" max="1" width="27.71094" customWidth="1"/>
    <col min="2" max="2" width="15.42188" customWidth="1"/>
    <col min="3" max="3" width="11.00391" style="1" customWidth="1"/>
    <col min="4" max="4" width="10.42188" customWidth="1"/>
    <col min="5" max="5" width="12.57422" customWidth="1"/>
    <col min="6" max="6" width="10.42188" customWidth="1"/>
    <col min="7" max="7" width="14.14063" customWidth="1"/>
    <col min="8" max="8" width="14.14063" style="2" customWidth="1"/>
    <col min="9" max="9" width="7.28125" style="2" customWidth="1"/>
    <col min="10" max="16384" width="9.003906" style="3"/>
  </cols>
  <sheetData>
    <row r="1" ht="31.5">
      <c r="A1" s="4" t="s">
        <v>0</v>
      </c>
      <c r="B1" s="4"/>
      <c r="C1" s="4"/>
      <c r="D1" s="4"/>
      <c r="E1" s="4"/>
      <c r="F1" s="4"/>
      <c r="G1" s="4"/>
      <c r="H1" s="5" t="s">
        <v>1</v>
      </c>
      <c r="I1" s="5"/>
    </row>
    <row r="2">
      <c r="A2" s="6"/>
      <c r="B2" s="6"/>
      <c r="C2" s="7"/>
      <c r="D2" s="6"/>
      <c r="E2" s="6"/>
      <c r="F2" s="6"/>
      <c r="G2" s="6"/>
      <c r="H2" s="8" t="s">
        <v>2</v>
      </c>
      <c r="I2" s="9" t="s">
        <v>3</v>
      </c>
    </row>
    <row r="3" ht="26.25">
      <c r="A3" s="10" t="s">
        <v>4</v>
      </c>
      <c r="B3" s="10"/>
      <c r="C3" s="10"/>
      <c r="D3" s="10"/>
      <c r="E3" s="10"/>
      <c r="F3" s="10"/>
      <c r="G3" s="10"/>
      <c r="H3" s="10"/>
      <c r="I3" s="10"/>
    </row>
    <row r="4">
      <c r="A4" s="11" t="s">
        <v>5</v>
      </c>
      <c r="B4" s="12" t="s">
        <v>6</v>
      </c>
      <c r="C4" s="12"/>
      <c r="D4" s="12"/>
      <c r="E4" s="12"/>
      <c r="F4" s="11" t="s">
        <v>7</v>
      </c>
      <c r="G4" s="13" t="s">
        <v>8</v>
      </c>
      <c r="H4" s="14"/>
      <c r="I4" s="15"/>
    </row>
    <row r="5">
      <c r="A5" s="16" t="s">
        <v>9</v>
      </c>
      <c r="B5" s="17" t="s">
        <v>105</v>
      </c>
      <c r="C5" s="17"/>
      <c r="D5" s="17"/>
      <c r="E5" s="18"/>
      <c r="F5" s="16" t="s">
        <v>11</v>
      </c>
      <c r="G5" s="17" t="s">
        <v>12</v>
      </c>
      <c r="H5" s="19"/>
      <c r="I5" s="20"/>
    </row>
    <row r="6">
      <c r="A6" s="16" t="s">
        <v>13</v>
      </c>
      <c r="B6" s="17" t="s">
        <v>14</v>
      </c>
      <c r="C6" s="21"/>
      <c r="D6" s="17"/>
      <c r="E6" s="22"/>
      <c r="F6" s="16" t="s">
        <v>15</v>
      </c>
      <c r="G6" s="17" t="s">
        <v>16</v>
      </c>
      <c r="H6" s="19"/>
      <c r="I6" s="20"/>
    </row>
    <row r="7">
      <c r="A7" s="16" t="s">
        <v>17</v>
      </c>
      <c r="B7" s="23" t="s">
        <v>18</v>
      </c>
      <c r="C7" s="24"/>
      <c r="D7" s="17"/>
      <c r="E7" s="22"/>
      <c r="F7" s="16" t="s">
        <v>19</v>
      </c>
      <c r="G7" s="17" t="s">
        <v>20</v>
      </c>
      <c r="H7" s="19"/>
      <c r="I7" s="20"/>
    </row>
    <row r="8">
      <c r="A8" s="16" t="s">
        <v>21</v>
      </c>
      <c r="B8" s="25">
        <v>70</v>
      </c>
      <c r="C8" s="24"/>
      <c r="D8" s="23"/>
      <c r="E8" s="23"/>
      <c r="F8" s="16" t="s">
        <v>22</v>
      </c>
      <c r="G8" s="26" t="s">
        <v>23</v>
      </c>
      <c r="H8" s="19"/>
      <c r="I8" s="20"/>
    </row>
    <row r="9">
      <c r="A9" s="16" t="s">
        <v>24</v>
      </c>
      <c r="B9" s="27" t="s">
        <v>16</v>
      </c>
      <c r="C9" s="17"/>
      <c r="D9" s="23"/>
      <c r="E9" s="28"/>
      <c r="F9" s="17" t="s">
        <v>25</v>
      </c>
      <c r="G9" s="17" t="s">
        <v>106</v>
      </c>
      <c r="H9" s="19"/>
      <c r="I9" s="20"/>
    </row>
    <row r="10">
      <c r="A10" s="16" t="s">
        <v>27</v>
      </c>
      <c r="B10" s="29">
        <v>24</v>
      </c>
      <c r="C10" s="17"/>
      <c r="D10" s="17"/>
      <c r="E10" s="22"/>
      <c r="F10" s="16" t="s">
        <v>28</v>
      </c>
      <c r="G10" s="17" t="s">
        <v>107</v>
      </c>
      <c r="H10" s="19"/>
      <c r="I10" s="20"/>
    </row>
    <row r="11">
      <c r="A11" s="30" t="s">
        <v>30</v>
      </c>
      <c r="B11" s="31"/>
      <c r="C11" s="32" t="s">
        <v>31</v>
      </c>
      <c r="D11" s="33"/>
      <c r="E11" s="34" t="s">
        <v>32</v>
      </c>
      <c r="F11" s="35" t="s">
        <v>33</v>
      </c>
      <c r="G11" s="36"/>
      <c r="H11" s="37">
        <v>31.300000000000001</v>
      </c>
      <c r="I11" s="38" t="s">
        <v>34</v>
      </c>
    </row>
    <row r="12">
      <c r="A12" s="39" t="s">
        <v>35</v>
      </c>
      <c r="B12" s="40"/>
      <c r="C12" s="41" t="s">
        <v>36</v>
      </c>
      <c r="D12" s="42" t="s">
        <v>37</v>
      </c>
      <c r="E12" s="43" t="s">
        <v>38</v>
      </c>
      <c r="F12" s="42" t="s">
        <v>39</v>
      </c>
      <c r="G12" s="44" t="s">
        <v>40</v>
      </c>
      <c r="H12" s="45"/>
      <c r="I12" s="46"/>
    </row>
    <row r="13">
      <c r="A13" s="47"/>
      <c r="B13" s="48"/>
      <c r="C13" s="41" t="s">
        <v>41</v>
      </c>
      <c r="D13" s="42" t="s">
        <v>42</v>
      </c>
      <c r="E13" s="43"/>
      <c r="F13" s="42" t="s">
        <v>43</v>
      </c>
      <c r="G13" s="49" t="s">
        <v>44</v>
      </c>
      <c r="H13" s="46" t="s">
        <v>45</v>
      </c>
      <c r="I13" s="50" t="s">
        <v>46</v>
      </c>
    </row>
    <row r="14">
      <c r="A14" s="51" t="s">
        <v>47</v>
      </c>
      <c r="B14" s="52"/>
      <c r="C14" s="53"/>
      <c r="D14" s="54"/>
      <c r="E14" s="55"/>
      <c r="F14" s="54"/>
      <c r="G14" s="56"/>
      <c r="H14" s="55"/>
      <c r="I14" s="57" t="str">
        <f>IF(G14="","",G14/$G$48)</f>
        <v/>
      </c>
    </row>
    <row r="15">
      <c r="A15" s="58" t="s">
        <v>48</v>
      </c>
      <c r="B15" s="59"/>
      <c r="C15" s="53"/>
      <c r="D15" s="54"/>
      <c r="E15" s="55"/>
      <c r="F15" s="54"/>
      <c r="G15" s="56"/>
      <c r="H15" s="55"/>
      <c r="I15" s="57" t="str">
        <f>IF(G15="","",G15/$G$48)</f>
        <v/>
      </c>
    </row>
    <row r="16">
      <c r="A16" s="58" t="s">
        <v>94</v>
      </c>
      <c r="B16" s="59" t="s">
        <v>14</v>
      </c>
      <c r="C16" s="53">
        <v>38</v>
      </c>
      <c r="D16" s="54">
        <v>43</v>
      </c>
      <c r="E16" s="55">
        <f>C16/1000*$B$10/D16%</f>
        <v>2.1209302325581394</v>
      </c>
      <c r="F16" s="54">
        <v>45.906770999999999</v>
      </c>
      <c r="G16" s="56">
        <f>F16*E16</f>
        <v>97.365058493023241</v>
      </c>
      <c r="H16" s="55">
        <f>G16/$H$11</f>
        <v>3.1107047441860458</v>
      </c>
      <c r="I16" s="57">
        <f ca="1">IF(G16="","",G16/$G$48)</f>
        <v>0.33428001684342074</v>
      </c>
    </row>
    <row r="17" thickBot="1" ht="21.75">
      <c r="A17" s="60"/>
      <c r="B17" s="61"/>
      <c r="C17" s="53"/>
      <c r="D17" s="62"/>
      <c r="E17" s="53"/>
      <c r="F17" s="55"/>
      <c r="G17" s="63"/>
      <c r="H17" s="64"/>
      <c r="I17" s="57" t="str">
        <f>IF(G17="","",G17/$G$48)</f>
        <v/>
      </c>
    </row>
    <row r="18" thickTop="1" thickBot="1" ht="22.5">
      <c r="A18" s="65" t="s">
        <v>51</v>
      </c>
      <c r="B18" s="66"/>
      <c r="C18" s="66"/>
      <c r="D18" s="66"/>
      <c r="E18" s="66"/>
      <c r="F18" s="67"/>
      <c r="G18" s="68">
        <f>SUM(G15:G16)</f>
        <v>97.365058493023241</v>
      </c>
      <c r="H18" s="69">
        <f>SUM(H15:H16)</f>
        <v>3.1107047441860458</v>
      </c>
      <c r="I18" s="70">
        <f ca="1">G18/$G$48</f>
        <v>0.33428001684342074</v>
      </c>
    </row>
    <row r="19" thickTop="1" ht="21.75">
      <c r="A19" s="35" t="s">
        <v>52</v>
      </c>
      <c r="B19" s="71"/>
      <c r="C19" s="72"/>
      <c r="D19" s="73"/>
      <c r="E19" s="74"/>
      <c r="F19" s="73"/>
      <c r="G19" s="75"/>
      <c r="H19" s="76"/>
      <c r="I19" s="57" t="str">
        <f>IF(G19="","",G19/$G$48)</f>
        <v/>
      </c>
    </row>
    <row r="20">
      <c r="A20" s="58" t="s">
        <v>54</v>
      </c>
      <c r="B20" s="59"/>
      <c r="C20" s="53"/>
      <c r="D20" s="54"/>
      <c r="E20" s="55"/>
      <c r="F20" s="54"/>
      <c r="G20" s="56">
        <f>3.621</f>
        <v>3.621</v>
      </c>
      <c r="H20" s="55">
        <f>G20/$H$11</f>
        <v>0.11568690095846645</v>
      </c>
      <c r="I20" s="57">
        <f ca="1">IF(G20="","",G20/$G$48)</f>
        <v>0.012431851423134107</v>
      </c>
    </row>
    <row r="21" thickBot="1" ht="21.75">
      <c r="A21" s="60"/>
      <c r="B21" s="61"/>
      <c r="C21" s="53"/>
      <c r="D21" s="62"/>
      <c r="E21" s="53"/>
      <c r="F21" s="55"/>
      <c r="G21" s="63"/>
      <c r="H21" s="64"/>
      <c r="I21" s="57" t="str">
        <f>IF(G21="","",G21/$G$48)</f>
        <v/>
      </c>
    </row>
    <row r="22" thickTop="1" thickBot="1" ht="22.5">
      <c r="A22" s="65" t="s">
        <v>55</v>
      </c>
      <c r="B22" s="66"/>
      <c r="C22" s="66"/>
      <c r="D22" s="66"/>
      <c r="E22" s="66"/>
      <c r="F22" s="67"/>
      <c r="G22" s="68">
        <f>SUM(G19:G20)</f>
        <v>3.621</v>
      </c>
      <c r="H22" s="69">
        <f>SUM(H19:H20)</f>
        <v>0.11568690095846645</v>
      </c>
      <c r="I22" s="70">
        <f ca="1">G22/$G$48</f>
        <v>0.012431851423134107</v>
      </c>
    </row>
    <row r="23" thickTop="1" ht="21.75">
      <c r="A23" s="77" t="s">
        <v>56</v>
      </c>
      <c r="B23" s="78"/>
      <c r="C23" s="79"/>
      <c r="D23" s="17"/>
      <c r="E23" s="80"/>
      <c r="F23" s="81"/>
      <c r="G23" s="82"/>
      <c r="H23" s="83"/>
      <c r="I23" s="84" t="str">
        <f>IF(G23="","",G23/$G$48)</f>
        <v/>
      </c>
    </row>
    <row r="24" thickTop="1" ht="21.75">
      <c r="A24" s="85" t="s">
        <v>57</v>
      </c>
      <c r="B24" s="86" t="s">
        <v>58</v>
      </c>
      <c r="C24" s="79"/>
      <c r="D24" s="17"/>
      <c r="E24" s="80">
        <v>24</v>
      </c>
      <c r="F24" s="81">
        <v>1.2991999999999999</v>
      </c>
      <c r="G24" s="87">
        <f>E24 * F24</f>
        <v>31.180799999999998</v>
      </c>
      <c r="H24" s="88">
        <f>G24/$H$11</f>
        <v>0.99619169329073476</v>
      </c>
      <c r="I24" s="89">
        <f ca="1">IF(G24="","",G24/$G$48)</f>
        <v>0.10705193947927642</v>
      </c>
    </row>
    <row r="25" thickTop="1" ht="21.75">
      <c r="A25" s="85" t="s">
        <v>59</v>
      </c>
      <c r="B25" s="86" t="s">
        <v>60</v>
      </c>
      <c r="C25" s="79"/>
      <c r="D25" s="17"/>
      <c r="E25" s="80">
        <v>24</v>
      </c>
      <c r="F25" s="81">
        <v>1.1469499999999999</v>
      </c>
      <c r="G25" s="87">
        <f>E25 * F25</f>
        <v>27.526799999999998</v>
      </c>
      <c r="H25" s="88">
        <f>G25/$H$11</f>
        <v>0.87945047923322672</v>
      </c>
      <c r="I25" s="89">
        <f ca="1">IF(G25="","",G25/$G$48)</f>
        <v>0.094506790321548712</v>
      </c>
    </row>
    <row r="26" thickBot="1" ht="21.75">
      <c r="A26" s="90"/>
      <c r="B26" s="91"/>
      <c r="C26" s="92"/>
      <c r="D26" s="93"/>
      <c r="E26" s="80"/>
      <c r="F26" s="94"/>
      <c r="G26" s="95"/>
      <c r="H26" s="96"/>
      <c r="I26" s="97" t="str">
        <f>IF(G26="","",G26/$G$48)</f>
        <v/>
      </c>
    </row>
    <row r="27" thickTop="1" thickBot="1" ht="22.5">
      <c r="A27" s="98" t="s">
        <v>61</v>
      </c>
      <c r="B27" s="99"/>
      <c r="C27" s="99"/>
      <c r="D27" s="99"/>
      <c r="E27" s="99"/>
      <c r="F27" s="100"/>
      <c r="G27" s="68">
        <f>SUM(G23:G25)</f>
        <v>58.707599999999999</v>
      </c>
      <c r="H27" s="69">
        <f>SUM(H23:H25)</f>
        <v>1.8756421725239614</v>
      </c>
      <c r="I27" s="70">
        <f ca="1">G27/$G$48</f>
        <v>0.20155872980082515</v>
      </c>
    </row>
    <row r="28" thickTop="1" ht="21.75">
      <c r="A28" s="77" t="s">
        <v>62</v>
      </c>
      <c r="B28" s="78"/>
      <c r="C28" s="79"/>
      <c r="D28" s="17"/>
      <c r="E28" s="80"/>
      <c r="F28" s="81"/>
      <c r="G28" s="82"/>
      <c r="H28" s="83"/>
      <c r="I28" s="84" t="str">
        <f>IF(G28="","",G28/$G$48)</f>
        <v/>
      </c>
    </row>
    <row r="29" thickTop="1" ht="21.75">
      <c r="A29" s="85" t="s">
        <v>63</v>
      </c>
      <c r="B29" s="86" t="s">
        <v>64</v>
      </c>
      <c r="C29" s="79"/>
      <c r="D29" s="17"/>
      <c r="E29" s="80">
        <v>24</v>
      </c>
      <c r="F29" s="81">
        <v>0.39483499999999999</v>
      </c>
      <c r="G29" s="87">
        <f>E29 * F29</f>
        <v>9.4760399999999994</v>
      </c>
      <c r="H29" s="88">
        <f>G29/$H$11</f>
        <v>0.30274888178913734</v>
      </c>
      <c r="I29" s="89">
        <f ca="1">IF(G29="","",G29/$G$48)</f>
        <v>0.032533753482373848</v>
      </c>
    </row>
    <row r="30" thickTop="1" ht="21.75">
      <c r="A30" s="85" t="s">
        <v>65</v>
      </c>
      <c r="B30" s="86" t="s">
        <v>66</v>
      </c>
      <c r="C30" s="79"/>
      <c r="D30" s="17"/>
      <c r="E30" s="80">
        <v>1</v>
      </c>
      <c r="F30" s="81">
        <v>5.9377500000000003</v>
      </c>
      <c r="G30" s="87">
        <f>E30 * F30</f>
        <v>5.9377500000000003</v>
      </c>
      <c r="H30" s="88">
        <f>G30/$H$11</f>
        <v>0.18970447284345049</v>
      </c>
      <c r="I30" s="89">
        <f ca="1">IF(G30="","",G30/$G$48)</f>
        <v>0.020385867381307526</v>
      </c>
    </row>
    <row r="31" thickBot="1" ht="21.75">
      <c r="A31" s="90"/>
      <c r="B31" s="91"/>
      <c r="C31" s="92"/>
      <c r="D31" s="93"/>
      <c r="E31" s="80"/>
      <c r="F31" s="94"/>
      <c r="G31" s="95"/>
      <c r="H31" s="96"/>
      <c r="I31" s="97" t="str">
        <f>IF(G31="","",G31/$G$48)</f>
        <v/>
      </c>
    </row>
    <row r="32" thickTop="1" thickBot="1" ht="22.5">
      <c r="A32" s="98" t="s">
        <v>67</v>
      </c>
      <c r="B32" s="99"/>
      <c r="C32" s="99"/>
      <c r="D32" s="99"/>
      <c r="E32" s="99"/>
      <c r="F32" s="100"/>
      <c r="G32" s="68">
        <f>SUM(G28:G30)</f>
        <v>15.413789999999999</v>
      </c>
      <c r="H32" s="69">
        <f>SUM(H28:H30)</f>
        <v>0.49245335463258783</v>
      </c>
      <c r="I32" s="70">
        <f ca="1">G32/$G$48</f>
        <v>0.05291962086368137</v>
      </c>
    </row>
    <row r="33" thickTop="1" ht="21.75">
      <c r="A33" s="101" t="s">
        <v>68</v>
      </c>
      <c r="B33" s="102"/>
      <c r="C33" s="103"/>
      <c r="D33" s="12"/>
      <c r="E33" s="12"/>
      <c r="F33" s="15"/>
      <c r="G33" s="104"/>
      <c r="H33" s="105"/>
      <c r="I33" s="84" t="str">
        <f>IF(G33="","",G33/$G$48)</f>
        <v/>
      </c>
    </row>
    <row r="34" thickTop="1" ht="21.75">
      <c r="A34" s="85" t="s">
        <v>69</v>
      </c>
      <c r="B34" s="86"/>
      <c r="C34" s="79"/>
      <c r="D34" s="17"/>
      <c r="E34" s="80"/>
      <c r="F34" s="81"/>
      <c r="G34" s="106">
        <f>81.78</f>
        <v>81.780000000000001</v>
      </c>
      <c r="H34" s="88">
        <f>G34/$H$11</f>
        <v>2.6127795527156548</v>
      </c>
      <c r="I34" s="89">
        <f ca="1">IF(G34="","",G34/$G$48)</f>
        <v>0.28077238591104869</v>
      </c>
    </row>
    <row r="35" thickBot="1" ht="21.75">
      <c r="A35" s="16"/>
      <c r="B35" s="17"/>
      <c r="C35" s="79"/>
      <c r="D35" s="17"/>
      <c r="E35" s="17"/>
      <c r="F35" s="20"/>
      <c r="G35" s="107"/>
      <c r="H35" s="96"/>
      <c r="I35" s="97" t="str">
        <f>IF(G35="","",G35/$G$48)</f>
        <v/>
      </c>
    </row>
    <row r="36" thickTop="1" thickBot="1" ht="22.5">
      <c r="A36" s="98" t="s">
        <v>70</v>
      </c>
      <c r="B36" s="99"/>
      <c r="C36" s="99"/>
      <c r="D36" s="99"/>
      <c r="E36" s="99"/>
      <c r="F36" s="100"/>
      <c r="G36" s="68">
        <f>SUM(G33:G34)</f>
        <v>81.780000000000001</v>
      </c>
      <c r="H36" s="69">
        <f>SUM(H33:H34)</f>
        <v>2.6127795527156548</v>
      </c>
      <c r="I36" s="70">
        <f ca="1">G36/$G$48</f>
        <v>0.28077238591104869</v>
      </c>
    </row>
    <row r="37" thickTop="1" ht="21.75">
      <c r="A37" s="101" t="s">
        <v>71</v>
      </c>
      <c r="B37" s="102"/>
      <c r="C37" s="103"/>
      <c r="D37" s="12"/>
      <c r="E37" s="12"/>
      <c r="F37" s="15"/>
      <c r="G37" s="104"/>
      <c r="H37" s="105"/>
      <c r="I37" s="57" t="str">
        <f>IF(G37="","",G37/$G$48)</f>
        <v/>
      </c>
    </row>
    <row r="38" thickTop="1" ht="21.75">
      <c r="A38" s="85" t="s">
        <v>72</v>
      </c>
      <c r="B38" s="86"/>
      <c r="C38" s="79">
        <v>0.17999999999999999</v>
      </c>
      <c r="D38" s="17"/>
      <c r="E38" s="80"/>
      <c r="F38" s="81">
        <v>24</v>
      </c>
      <c r="G38" s="82">
        <f> F38 * C38</f>
        <v>4.3200000000000003</v>
      </c>
      <c r="H38" s="83">
        <f>G38/$H$11</f>
        <v>0.13801916932907349</v>
      </c>
      <c r="I38" s="84">
        <f ca="1">IF(G38="","",G38/$G$48)</f>
        <v>0.014831703437707634</v>
      </c>
    </row>
    <row r="39" thickTop="1" ht="21.75">
      <c r="A39" s="85" t="s">
        <v>73</v>
      </c>
      <c r="B39" s="86"/>
      <c r="C39" s="79">
        <v>0.313</v>
      </c>
      <c r="D39" s="17"/>
      <c r="E39" s="80"/>
      <c r="F39" s="81">
        <v>1</v>
      </c>
      <c r="G39" s="82">
        <f> F39 * C39</f>
        <v>0.313</v>
      </c>
      <c r="H39" s="83">
        <f>G39/$H$11</f>
        <v>0.01</v>
      </c>
      <c r="I39" s="84">
        <f ca="1">IF(G39="","",G39/$G$48)</f>
        <v>0.0010746118462968725</v>
      </c>
    </row>
    <row r="40" thickTop="1" ht="21.75">
      <c r="A40" s="85" t="s">
        <v>74</v>
      </c>
      <c r="B40" s="86"/>
      <c r="C40" s="79">
        <v>4.6950000000000003</v>
      </c>
      <c r="D40" s="17"/>
      <c r="E40" s="80"/>
      <c r="F40" s="81">
        <v>1</v>
      </c>
      <c r="G40" s="82">
        <f> F40 * C40</f>
        <v>4.6950000000000003</v>
      </c>
      <c r="H40" s="83">
        <f>G40/$H$11</f>
        <v>0.14999999999999999</v>
      </c>
      <c r="I40" s="84">
        <f ca="1">IF(G40="","",G40/$G$48)</f>
        <v>0.016119177694453087</v>
      </c>
    </row>
    <row r="41" thickBot="1" ht="21.75">
      <c r="A41" s="16"/>
      <c r="B41" s="17"/>
      <c r="C41" s="79"/>
      <c r="D41" s="17"/>
      <c r="E41" s="17"/>
      <c r="F41" s="108"/>
      <c r="G41" s="109"/>
      <c r="H41" s="64"/>
      <c r="I41" s="57" t="str">
        <f>IF(G41="","",G41/$G$48)</f>
        <v/>
      </c>
    </row>
    <row r="42" thickTop="1" thickBot="1" ht="22.5">
      <c r="A42" s="98" t="s">
        <v>75</v>
      </c>
      <c r="B42" s="99"/>
      <c r="C42" s="99"/>
      <c r="D42" s="99"/>
      <c r="E42" s="99"/>
      <c r="F42" s="100"/>
      <c r="G42" s="68">
        <f> SUM(G37:G40)</f>
        <v>9.3279999999999994</v>
      </c>
      <c r="H42" s="69">
        <f>SUM(H37:H40)</f>
        <v>0.29801916932907346</v>
      </c>
      <c r="I42" s="70">
        <f ca="1" t="shared" ref="I42:I48" si="0">G42/$G$48</f>
        <v>0.032025492978457588</v>
      </c>
    </row>
    <row r="43" thickTop="1" ht="21.75">
      <c r="A43" s="110" t="s">
        <v>76</v>
      </c>
      <c r="B43" s="111"/>
      <c r="C43" s="111"/>
      <c r="D43" s="111"/>
      <c r="E43" s="111"/>
      <c r="F43" s="112"/>
      <c r="G43" s="113">
        <f>SUM(G18,G22,G27,G32,G36,G42)</f>
        <v>266.21544849302325</v>
      </c>
      <c r="H43" s="114">
        <f>SUM(H18,H22,H27,H32,H36,H42)</f>
        <v>8.5052858943457892</v>
      </c>
      <c r="I43" s="115">
        <f ca="1" t="shared" si="0"/>
        <v>0.91398809782056767</v>
      </c>
    </row>
    <row r="44" ht="21.75" customHeight="1">
      <c r="A44" s="116" t="s">
        <v>77</v>
      </c>
      <c r="B44" s="117">
        <f>1%</f>
        <v>0.01</v>
      </c>
      <c r="C44" s="118" t="s">
        <v>78</v>
      </c>
      <c r="D44" s="119"/>
      <c r="E44" s="119"/>
      <c r="F44" s="120"/>
      <c r="G44" s="63">
        <f>SUM(G18,G22)*B44</f>
        <v>1.0098605849302325</v>
      </c>
      <c r="H44" s="64">
        <f>G44/$H$11</f>
        <v>0.032263916451445128</v>
      </c>
      <c r="I44" s="57">
        <f ca="1" t="shared" si="0"/>
        <v>0.0034671186826655486</v>
      </c>
    </row>
    <row r="45" ht="21.75" customHeight="1">
      <c r="A45" s="116" t="s">
        <v>77</v>
      </c>
      <c r="B45" s="117">
        <f>1%</f>
        <v>0.01</v>
      </c>
      <c r="C45" s="118" t="s">
        <v>79</v>
      </c>
      <c r="D45" s="119"/>
      <c r="E45" s="119"/>
      <c r="F45" s="120"/>
      <c r="G45" s="63">
        <f>SUM(G27)*B45</f>
        <v>0.58707600000000004</v>
      </c>
      <c r="H45" s="64">
        <f t="shared" ref="H45:H46" si="1">G45/$H$11</f>
        <v>0.018756421725239617</v>
      </c>
      <c r="I45" s="57">
        <f ca="1" t="shared" si="0"/>
        <v>0.0020155872980082519</v>
      </c>
    </row>
    <row r="46" ht="21.75" customHeight="1">
      <c r="A46" s="116" t="s">
        <v>77</v>
      </c>
      <c r="B46" s="117">
        <f>1%</f>
        <v>0.01</v>
      </c>
      <c r="C46" s="118" t="s">
        <v>80</v>
      </c>
      <c r="D46" s="119"/>
      <c r="E46" s="119"/>
      <c r="F46" s="120"/>
      <c r="G46" s="63">
        <f>SUM(G32)*B46</f>
        <v>0.15413789999999999</v>
      </c>
      <c r="H46" s="64">
        <f t="shared" si="1"/>
        <v>0.0049245335463258787</v>
      </c>
      <c r="I46" s="57">
        <f ca="1" t="shared" si="0"/>
        <v>0.00052919620863681378</v>
      </c>
    </row>
    <row r="47" ht="21.75" customHeight="1">
      <c r="A47" s="121" t="s">
        <v>81</v>
      </c>
      <c r="B47" s="122">
        <f>8%</f>
        <v>0.080000000000000002</v>
      </c>
      <c r="C47" s="123"/>
      <c r="D47" s="124"/>
      <c r="E47" s="124"/>
      <c r="F47" s="125"/>
      <c r="G47" s="63">
        <f ca="1">G48*B47</f>
        <v>23.301436777564145</v>
      </c>
      <c r="H47" s="64">
        <f ca="1">G47/$H$11</f>
        <v>0.74445484912345505</v>
      </c>
      <c r="I47" s="57">
        <f ca="1" t="shared" si="0"/>
        <v>0.079999999990121584</v>
      </c>
    </row>
    <row r="48" ht="21.75" customHeight="1">
      <c r="A48" s="126" t="s">
        <v>82</v>
      </c>
      <c r="B48" s="127"/>
      <c r="C48" s="128"/>
      <c r="D48" s="127"/>
      <c r="E48" s="127"/>
      <c r="F48" s="129"/>
      <c r="G48" s="130">
        <f ca="1">SUM(G43:G47)</f>
        <v>291.26795975551767</v>
      </c>
      <c r="H48" s="131">
        <f ca="1">SUM(H43:H47)</f>
        <v>9.3056856151922549</v>
      </c>
      <c r="I48" s="132">
        <f ca="1" t="shared" si="0"/>
        <v>1</v>
      </c>
    </row>
    <row r="49" ht="21.75" customHeight="1">
      <c r="A49" s="116" t="s">
        <v>83</v>
      </c>
      <c r="B49" s="133" t="s">
        <v>84</v>
      </c>
      <c r="C49" s="118"/>
      <c r="D49" s="119"/>
      <c r="E49" s="119"/>
      <c r="F49" s="134"/>
      <c r="G49" s="135"/>
      <c r="H49" s="135"/>
      <c r="I49" s="136"/>
    </row>
    <row r="50" ht="21.75" customHeight="1">
      <c r="A50" s="116"/>
      <c r="B50" s="137"/>
      <c r="C50" s="118"/>
      <c r="D50" s="119"/>
      <c r="E50" s="119"/>
      <c r="F50" s="134"/>
      <c r="G50" s="138"/>
      <c r="H50" s="138"/>
      <c r="I50" s="139"/>
    </row>
    <row r="51" ht="21.75" customHeight="1">
      <c r="A51" s="116"/>
      <c r="B51" s="119"/>
      <c r="C51" s="118"/>
      <c r="D51" s="119"/>
      <c r="E51" s="119"/>
      <c r="F51" s="134"/>
      <c r="G51" s="140"/>
      <c r="H51" s="140"/>
      <c r="I51" s="139"/>
    </row>
    <row r="52" ht="29.25">
      <c r="A52" s="116"/>
      <c r="B52" s="119"/>
      <c r="C52" s="118"/>
      <c r="D52" s="119"/>
      <c r="E52" s="119"/>
      <c r="F52" s="134"/>
      <c r="G52" s="140"/>
      <c r="H52" s="140"/>
      <c r="I52" s="139"/>
    </row>
    <row r="53" ht="29.25">
      <c r="A53" s="116"/>
      <c r="B53" s="119"/>
      <c r="C53" s="118"/>
      <c r="D53" s="119"/>
      <c r="E53" s="119"/>
      <c r="F53" s="141"/>
      <c r="G53" s="140"/>
      <c r="H53" s="140"/>
      <c r="I53" s="139"/>
    </row>
    <row r="54" ht="29.25">
      <c r="A54" s="11"/>
      <c r="B54" s="12"/>
      <c r="C54" s="103"/>
      <c r="D54" s="12"/>
      <c r="E54" s="12"/>
      <c r="F54" s="142"/>
      <c r="G54" s="143"/>
      <c r="H54" s="143"/>
      <c r="I54" s="144"/>
    </row>
    <row r="55" thickBot="1" ht="21.75">
      <c r="A55" s="30"/>
      <c r="B55" s="32"/>
      <c r="C55" s="145"/>
      <c r="D55" s="32"/>
      <c r="E55" s="32"/>
      <c r="F55" s="146"/>
      <c r="G55" s="19"/>
      <c r="H55" s="19"/>
      <c r="I55" s="19"/>
    </row>
    <row r="56" thickBot="1" ht="24">
      <c r="A56" s="147" t="s">
        <v>85</v>
      </c>
      <c r="B56" s="148"/>
      <c r="C56" s="148"/>
      <c r="D56" s="148"/>
      <c r="E56" s="148"/>
      <c r="F56" s="149"/>
      <c r="G56" s="150" t="s">
        <v>86</v>
      </c>
      <c r="H56" s="151"/>
      <c r="I56" s="152"/>
    </row>
    <row r="57">
      <c r="G57" s="19"/>
      <c r="H57" s="19"/>
      <c r="I57" s="19"/>
    </row>
    <row r="58">
      <c r="A58" s="17"/>
      <c r="B58" s="17"/>
      <c r="C58" s="79"/>
      <c r="D58" s="17"/>
      <c r="E58" s="17"/>
      <c r="F58" s="153"/>
      <c r="G58" s="19"/>
      <c r="H58" s="19"/>
      <c r="I58" s="19"/>
    </row>
    <row r="59">
      <c r="A59" s="17"/>
      <c r="B59" s="17"/>
      <c r="C59" s="79"/>
      <c r="D59" s="17"/>
      <c r="E59" s="17"/>
      <c r="F59" s="153"/>
      <c r="G59" s="19"/>
      <c r="H59" s="19"/>
      <c r="I59" s="19"/>
    </row>
    <row r="60">
      <c r="A60" s="17"/>
      <c r="B60" s="17"/>
      <c r="C60" s="79"/>
      <c r="D60" s="17"/>
      <c r="E60" s="17"/>
      <c r="F60" s="153"/>
      <c r="G60" s="19"/>
      <c r="H60" s="19"/>
      <c r="I60" s="19"/>
    </row>
    <row r="61">
      <c r="A61" s="17"/>
      <c r="B61" s="17"/>
      <c r="C61" s="79"/>
      <c r="D61" s="17"/>
      <c r="E61" s="17"/>
      <c r="F61" s="153"/>
      <c r="G61" s="19"/>
      <c r="H61" s="19"/>
      <c r="I61" s="19"/>
    </row>
    <row r="62">
      <c r="A62" s="21"/>
      <c r="B62" s="21"/>
      <c r="C62" s="154"/>
      <c r="D62" s="21"/>
      <c r="E62" s="21"/>
      <c r="F62" s="21"/>
      <c r="G62" s="21"/>
      <c r="H62" s="155"/>
      <c r="I62" s="155"/>
    </row>
    <row r="63">
      <c r="A63" s="21"/>
      <c r="B63" s="21"/>
      <c r="C63" s="154"/>
      <c r="D63" s="21"/>
      <c r="E63" s="21"/>
      <c r="F63" s="21"/>
      <c r="G63" s="21"/>
      <c r="H63" s="155"/>
      <c r="I63" s="155"/>
    </row>
    <row r="64">
      <c r="A64" s="21"/>
      <c r="B64" s="21"/>
      <c r="C64" s="154"/>
      <c r="D64" s="21"/>
      <c r="E64" s="21"/>
      <c r="F64" s="21"/>
      <c r="G64" s="21"/>
      <c r="H64" s="155"/>
      <c r="I64" s="155"/>
    </row>
    <row r="65">
      <c r="A65" s="21"/>
      <c r="B65" s="21"/>
      <c r="C65" s="154"/>
      <c r="D65" s="21"/>
      <c r="E65" s="21"/>
      <c r="F65" s="21"/>
      <c r="G65" s="21"/>
      <c r="H65" s="155"/>
      <c r="I65" s="155"/>
    </row>
    <row r="66">
      <c r="A66" s="21"/>
      <c r="B66" s="21"/>
      <c r="C66" s="154"/>
      <c r="D66" s="21"/>
      <c r="E66" s="21"/>
      <c r="F66" s="21"/>
      <c r="G66" s="21"/>
      <c r="H66" s="155"/>
      <c r="I66" s="155"/>
    </row>
    <row r="67">
      <c r="A67" s="21"/>
      <c r="B67" s="21"/>
      <c r="C67" s="154"/>
      <c r="D67" s="21"/>
      <c r="E67" s="21"/>
      <c r="F67" s="21"/>
      <c r="G67" s="21"/>
      <c r="H67" s="155"/>
      <c r="I67" s="155"/>
    </row>
    <row r="68">
      <c r="A68" s="21"/>
      <c r="B68" s="21"/>
      <c r="C68" s="154"/>
      <c r="D68" s="21"/>
      <c r="E68" s="21"/>
      <c r="F68" s="21"/>
      <c r="G68" s="21"/>
      <c r="H68" s="155"/>
      <c r="I68" s="155"/>
    </row>
    <row r="69">
      <c r="A69" s="21"/>
      <c r="B69" s="21"/>
      <c r="C69" s="154"/>
      <c r="D69" s="21"/>
      <c r="E69" s="21"/>
      <c r="F69" s="21"/>
      <c r="G69" s="21"/>
      <c r="H69" s="155"/>
      <c r="I69" s="155"/>
    </row>
    <row r="70">
      <c r="A70" s="21"/>
      <c r="B70" s="21"/>
      <c r="C70" s="154"/>
      <c r="D70" s="21"/>
      <c r="E70" s="21"/>
      <c r="F70" s="21"/>
      <c r="G70" s="21"/>
      <c r="H70" s="155"/>
      <c r="I70" s="155"/>
    </row>
    <row r="71">
      <c r="A71" s="21"/>
      <c r="B71" s="21"/>
      <c r="C71" s="154"/>
      <c r="D71" s="21"/>
      <c r="E71" s="21"/>
      <c r="F71" s="21"/>
      <c r="G71" s="21"/>
      <c r="H71" s="155"/>
      <c r="I71" s="155"/>
    </row>
    <row r="72">
      <c r="A72" s="21"/>
      <c r="B72" s="21"/>
      <c r="C72" s="154"/>
      <c r="D72" s="21"/>
      <c r="E72" s="21"/>
      <c r="F72" s="21"/>
      <c r="G72" s="21"/>
      <c r="H72" s="155"/>
      <c r="I72" s="155"/>
    </row>
    <row r="73">
      <c r="A73" s="21"/>
      <c r="B73" s="21"/>
      <c r="C73" s="154"/>
      <c r="D73" s="21"/>
      <c r="E73" s="21"/>
      <c r="F73" s="21"/>
      <c r="G73" s="21"/>
      <c r="H73" s="155"/>
      <c r="I73" s="155"/>
    </row>
    <row r="74">
      <c r="A74" s="21"/>
      <c r="B74" s="21"/>
      <c r="C74" s="154"/>
      <c r="D74" s="21"/>
      <c r="E74" s="21"/>
      <c r="F74" s="21"/>
      <c r="G74" s="21"/>
      <c r="H74" s="155"/>
      <c r="I74" s="155"/>
    </row>
    <row r="75">
      <c r="A75" s="21"/>
      <c r="B75" s="21"/>
      <c r="C75" s="154"/>
      <c r="D75" s="21"/>
      <c r="E75" s="21"/>
      <c r="F75" s="21"/>
      <c r="G75" s="21"/>
      <c r="H75" s="155"/>
      <c r="I75" s="155"/>
    </row>
  </sheetData>
  <mergeCells count="14">
    <mergeCell ref="A56:F56"/>
    <mergeCell ref="A32:F32"/>
    <mergeCell ref="G56:I56"/>
    <mergeCell ref="A18:F18"/>
    <mergeCell ref="A42:F42"/>
    <mergeCell ref="A22:F22"/>
    <mergeCell ref="A27:F27"/>
    <mergeCell ref="A36:F36"/>
    <mergeCell ref="A1:G1"/>
    <mergeCell ref="A3:I3"/>
    <mergeCell ref="A12:B12"/>
    <mergeCell ref="G12:I12"/>
    <mergeCell ref="A43:F43"/>
    <mergeCell ref="H1:I1"/>
  </mergeCells>
  <pageMargins left="1.495833" right="0.7083333" top="0.3541667" bottom="0.3541667" header="0.3152778" footer="0.3152778"/>
  <pageSetup r:id="rId1" paperSize="9" orientation="portrait" scale="35"/>
  <drawing r:id="rId2"/>
  <legacyDrawing r:id="rId3"/>
  <mc:AlternateContent xmlns:mc="http://schemas.openxmlformats.org/markup-compatibility/2006">
    <mc:Choice xmlns:x14="http://schemas.microsoft.com/office/spreadsheetml/2009/9/main" Requires="x14">
      <controls>
        <mc:AlternateContent xmlns:mc="http://schemas.openxmlformats.org/markup-compatibility/2006">
          <mc:Choice xmlns:x14="http://schemas.microsoft.com/office/spreadsheetml/2009/9/main" Requires="x14">
            <control r:id="rId4" name="Object 3" shapeId="29697">
              <controlPr>
                <anchor xmlns:xdr="http://schemas.openxmlformats.org/drawingml/2006/spreadsheetDrawing"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xmlns:x14="http://schemas.microsoft.com/office/spreadsheetml/2009/9/main" Requires="x14">
            <control r:id="rId5" name="Object 4" shapeId="29698">
              <controlPr>
                <anchor xmlns:xdr="http://schemas.openxmlformats.org/drawingml/2006/spreadsheetDrawing"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xmlns:x14="http://schemas.microsoft.com/office/spreadsheetml/2009/9/main" Requires="x14">
            <control r:id="rId6" name="Object 5" shapeId="29699">
              <controlPr>
                <anchor xmlns:xdr="http://schemas.openxmlformats.org/drawingml/2006/spreadsheetDrawing"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xmlns:x14="http://schemas.microsoft.com/office/spreadsheetml/2009/9/main" Requires="x14">
            <control r:id="rId7" name="Object 6" shapeId="29700">
              <controlPr>
                <anchor xmlns:xdr="http://schemas.openxmlformats.org/drawingml/2006/spreadsheetDrawing"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xmlns:x14="http://schemas.microsoft.com/office/spreadsheetml/2009/9/main" Requires="x14">
            <control r:id="rId8" name="Object 7" shapeId="29701">
              <controlPr>
                <anchor xmlns:xdr="http://schemas.openxmlformats.org/drawingml/2006/spreadsheetDrawing"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xmlns:x14="http://schemas.microsoft.com/office/spreadsheetml/2009/9/main" Requires="x14">
            <control r:id="rId9" name="Object 8" shapeId="29702">
              <controlPr>
                <anchor xmlns:xdr="http://schemas.openxmlformats.org/drawingml/2006/spreadsheetDrawing"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>
  <Application>Microsoft Excel</Application>
  <AppVersion>16.0300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RH12</dc:creator>
  <cp:lastModifiedBy>IIS APPPOOL\WebAPI</cp:lastModifiedBy>
  <cp:lastPrinted>2016-10-18T04:41:09Z</cp:lastPrinted>
  <dcterms:created xsi:type="dcterms:W3CDTF">2014-08-19T13:54:17Z</dcterms:created>
  <dcterms:modified xsi:type="dcterms:W3CDTF">2021-01-25T03:13:13Z</dcterms:modified>
</cp:coreProperties>
</file>