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xWindow="0" yWindow="0" windowWidth="20490" windowHeight="7365" tabRatio="788" activeTab="5"/>
  </bookViews>
  <sheets>
    <sheet name="GP61266801" sheetId="2" r:id="rId1"/>
    <sheet name="GP61266802" sheetId="3" r:id="rId2"/>
    <sheet name="GP61266803" sheetId="4" r:id="rId3"/>
    <sheet name="GP61266804" sheetId="5" r:id="rId4"/>
    <sheet name="GP61266805" sheetId="6" r:id="rId5"/>
    <sheet name="GP61266806" sheetId="7" r:id="rId6"/>
  </sheets>
  <definedNames>
    <definedName name="_xlnm.Print_Area" localSheetId="0">GP61266801!$A$1:$I$58</definedName>
    <definedName name="_xlnm.Print_Area" localSheetId="1">GP61266802!$A$1:$I$59</definedName>
    <definedName name="_xlnm.Print_Area" localSheetId="2">GP61266803!$A$1:$I$59</definedName>
    <definedName name="_xlnm.Print_Area" localSheetId="3">GP61266804!$A$1:$I$59</definedName>
    <definedName name="_xlnm.Print_Area" localSheetId="4">GP61266805!$A$1:$I$60</definedName>
    <definedName name="_xlnm.Print_Area" localSheetId="5">GP61266806!$A$1:$I$59</definedName>
  </definedNames>
  <calcPr iterate="1"/>
</workbook>
</file>

<file path=xl/calcChain.xml><?xml version="1.0" encoding="utf-8"?>
<calcChain xmlns="http://schemas.openxmlformats.org/spreadsheetml/2006/main">
  <c i="7" r="B45"/>
  <c r="B44"/>
  <c r="B43"/>
  <c r="B42"/>
  <c r="H40"/>
  <c r="G40"/>
  <c r="H37"/>
  <c r="G37"/>
  <c r="H35"/>
  <c r="G35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6" r="B46"/>
  <c r="B45"/>
  <c r="B44"/>
  <c r="B43"/>
  <c r="H41"/>
  <c r="G41"/>
  <c r="G36"/>
  <c r="G38"/>
  <c r="H36"/>
  <c r="H38"/>
  <c r="I40"/>
  <c r="I39"/>
  <c r="I37"/>
  <c r="I35"/>
  <c r="I33"/>
  <c r="I30"/>
  <c r="I28"/>
  <c r="I25"/>
  <c r="I23"/>
  <c r="I21"/>
  <c r="I19"/>
  <c r="I15"/>
  <c r="I14"/>
  <c r="G32"/>
  <c r="H32"/>
  <c r="G31"/>
  <c r="G34"/>
  <c r="G45"/>
  <c r="H31"/>
  <c r="H34"/>
  <c r="G27"/>
  <c r="H27"/>
  <c r="G26"/>
  <c r="G29"/>
  <c r="G44"/>
  <c r="H26"/>
  <c r="H29"/>
  <c r="G22"/>
  <c r="G24"/>
  <c r="H22"/>
  <c r="H24"/>
  <c r="E18"/>
  <c r="G18"/>
  <c r="H18"/>
  <c r="E17"/>
  <c r="G17"/>
  <c r="H17"/>
  <c r="E16"/>
  <c r="G16"/>
  <c r="G20"/>
  <c r="G43"/>
  <c r="H43"/>
  <c r="H16"/>
  <c r="H20"/>
  <c r="H42"/>
  <c r="G42"/>
  <c r="H45"/>
  <c r="H44"/>
  <c i="5" r="B45"/>
  <c r="B44"/>
  <c r="B43"/>
  <c r="B42"/>
  <c r="H40"/>
  <c r="G40"/>
  <c r="G35"/>
  <c r="G37"/>
  <c r="H35"/>
  <c r="H37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4" r="B45"/>
  <c r="B44"/>
  <c r="B43"/>
  <c r="B42"/>
  <c r="H40"/>
  <c r="G40"/>
  <c r="G35"/>
  <c r="G37"/>
  <c r="H35"/>
  <c r="H37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3" r="B45"/>
  <c r="B44"/>
  <c r="B43"/>
  <c r="B42"/>
  <c r="H40"/>
  <c r="G40"/>
  <c r="G35"/>
  <c r="G37"/>
  <c r="H35"/>
  <c r="H37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2" r="B44"/>
  <c r="B43"/>
  <c r="B42"/>
  <c r="B41"/>
  <c r="H39"/>
  <c r="G39"/>
  <c r="G34"/>
  <c r="G36"/>
  <c r="H34"/>
  <c r="H36"/>
  <c r="I38"/>
  <c r="I37"/>
  <c r="I35"/>
  <c r="I33"/>
  <c r="I31"/>
  <c r="I28"/>
  <c r="I26"/>
  <c r="I23"/>
  <c r="I21"/>
  <c r="I19"/>
  <c r="I17"/>
  <c r="I15"/>
  <c r="I14"/>
  <c r="G30"/>
  <c r="H30"/>
  <c r="G29"/>
  <c r="G32"/>
  <c r="G43"/>
  <c r="H29"/>
  <c r="H32"/>
  <c r="G25"/>
  <c r="H25"/>
  <c r="G24"/>
  <c r="G27"/>
  <c r="G42"/>
  <c r="H24"/>
  <c r="H27"/>
  <c r="G20"/>
  <c r="G22"/>
  <c r="H20"/>
  <c r="H22"/>
  <c r="E16"/>
  <c r="G16"/>
  <c r="G18"/>
  <c r="G41"/>
  <c r="H41"/>
  <c r="H16"/>
  <c r="H18"/>
  <c r="H40"/>
  <c r="G40"/>
  <c r="H43"/>
  <c r="H42"/>
  <c i="7" r="H46"/>
  <c r="G46"/>
  <c r="H45"/>
  <c r="I45"/>
  <c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  <c i="3"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  <c i="2" r="H45"/>
  <c i="6" r="G47"/>
  <c r="H46"/>
  <c r="I46"/>
  <c r="G46"/>
  <c r="I36"/>
  <c r="I32"/>
  <c r="I31"/>
  <c r="I34"/>
  <c r="I27"/>
  <c r="I26"/>
  <c r="I29"/>
  <c r="I22"/>
  <c r="I24"/>
  <c r="I18"/>
  <c r="I17"/>
  <c r="I16"/>
  <c r="I20"/>
  <c r="I38"/>
  <c r="I47"/>
  <c r="I41"/>
  <c r="I45"/>
  <c r="I44"/>
  <c r="I43"/>
  <c r="I42"/>
  <c r="H47"/>
  <c i="4"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  <c i="5" r="G46"/>
  <c r="H45"/>
  <c r="I45"/>
  <c i="4" r="G46"/>
  <c r="H45"/>
  <c r="I45"/>
  <c i="2" r="G45"/>
  <c r="H44"/>
  <c r="I44"/>
  <c i="3" r="G46"/>
  <c r="H45"/>
  <c r="I45"/>
  <c i="5" r="H46"/>
  <c i="3" r="H46"/>
  <c i="2" r="G44"/>
  <c r="I34"/>
  <c r="I30"/>
  <c r="I29"/>
  <c r="I32"/>
  <c r="I25"/>
  <c r="I24"/>
  <c r="I27"/>
  <c r="I20"/>
  <c r="I22"/>
  <c r="I16"/>
  <c r="I18"/>
  <c r="I36"/>
  <c r="I45"/>
  <c r="I39"/>
  <c r="I43"/>
  <c r="I42"/>
  <c r="I41"/>
  <c r="I40"/>
  <c i="4" r="H46"/>
  <c i="5"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</calcChain>
</file>

<file path=xl/sharedStrings.xml><?xml version="1.0" encoding="utf-8"?>
<sst xmlns="http://schemas.openxmlformats.org/spreadsheetml/2006/main">
  <si>
    <t>TUM 3 ,GLOBAL PET CARE PET FOOD</t>
  </si>
  <si>
    <t>F3ACXX26-2-30/08/17</t>
  </si>
  <si>
    <t>Page</t>
  </si>
  <si>
    <t>1 / 1</t>
  </si>
  <si>
    <t>PRODUCT COSTING SHEET (TN / PF)</t>
  </si>
  <si>
    <t xml:space="preserve">CUSTOMER  :</t>
  </si>
  <si>
    <t>BELIJING, CHINA</t>
  </si>
  <si>
    <t xml:space="preserve">DATE  :</t>
  </si>
  <si>
    <t>29-11-2019</t>
  </si>
  <si>
    <t xml:space="preserve">PRODUCT  NAME /  DESCRIPTION  : </t>
  </si>
  <si>
    <t xml:space="preserve">TUNA LMT  IN GRAVY</t>
  </si>
  <si>
    <t xml:space="preserve">TO  : </t>
  </si>
  <si>
    <t>TUM, BKK</t>
  </si>
  <si>
    <t xml:space="preserve">SPECIFICATION / CODE  :</t>
  </si>
  <si>
    <t>3GEOF822L2B8HXBERU</t>
  </si>
  <si>
    <t xml:space="preserve">ATTN  :</t>
  </si>
  <si>
    <t>K. Rungtawan</t>
  </si>
  <si>
    <t>PACKAGING TYPE / SIZE :</t>
  </si>
  <si>
    <t>209.5,208 x 107 Alu can, EZO Lid.</t>
  </si>
  <si>
    <t>FROM :</t>
  </si>
  <si>
    <t>K. Tharinee</t>
  </si>
  <si>
    <t xml:space="preserve">NET WEIGHT  :</t>
  </si>
  <si>
    <t>REV. # 0</t>
  </si>
  <si>
    <t>NEW FORMULA</t>
  </si>
  <si>
    <t xml:space="preserve">DRAIN WEIGHT  :</t>
  </si>
  <si>
    <t>-</t>
  </si>
  <si>
    <t>REF. #</t>
  </si>
  <si>
    <t>GP61266801</t>
  </si>
  <si>
    <t xml:space="preserve">PACKING PER CARTON  :</t>
  </si>
  <si>
    <t>TEST NO.</t>
  </si>
  <si>
    <t>21B16/08-1</t>
  </si>
  <si>
    <t xml:space="preserve">RAW MATERIAL  :</t>
  </si>
  <si>
    <t xml:space="preserve">PRICE  :</t>
  </si>
  <si>
    <t>USD / TON</t>
  </si>
  <si>
    <t xml:space="preserve">EXCHANGE RATE : USD 1 = </t>
  </si>
  <si>
    <t>31.25</t>
  </si>
  <si>
    <t>THB</t>
  </si>
  <si>
    <t>DESCRIPTION</t>
  </si>
  <si>
    <t>FILL WT.</t>
  </si>
  <si>
    <t>YIELD</t>
  </si>
  <si>
    <t>KG / CTN</t>
  </si>
  <si>
    <t>PRICE</t>
  </si>
  <si>
    <t xml:space="preserve">COST  PER  CTN</t>
  </si>
  <si>
    <t>(GM/UNIT )</t>
  </si>
  <si>
    <t>(%)</t>
  </si>
  <si>
    <t>(BAHT / KG)</t>
  </si>
  <si>
    <t>BAHT / CTN</t>
  </si>
  <si>
    <t>USD / CTN</t>
  </si>
  <si>
    <t>%</t>
  </si>
  <si>
    <t>1. RAW MATERIALS :</t>
  </si>
  <si>
    <t>Raw Material</t>
  </si>
  <si>
    <t>BONITO LMT FLAKE 1.5-2.0 CM.</t>
  </si>
  <si>
    <t/>
  </si>
  <si>
    <t>SUB TOTAL 1 - RAW MATERIALS</t>
  </si>
  <si>
    <t>2. INGREDIENTS :</t>
  </si>
  <si>
    <t xml:space="preserve">Ingredients : </t>
  </si>
  <si>
    <t>SUB TOTAL 2 - INGREDIENTS</t>
  </si>
  <si>
    <t>3. Primary PACKAGING :</t>
  </si>
  <si>
    <t>CAN 209.5,208X107 2P ALUMINUM GOLD</t>
  </si>
  <si>
    <t>APC</t>
  </si>
  <si>
    <t>LID 209.5 EZO AL GOLD (E) FLAT NOSE</t>
  </si>
  <si>
    <t>SUB TOTAL 3 - Primary PACKAGING</t>
  </si>
  <si>
    <t>4. Secondary PACKAGING :</t>
  </si>
  <si>
    <t>LBL 209.5X107,2P.(ALG,EZO)</t>
  </si>
  <si>
    <t>CTN 209.5X107,2P.(ALG,EZO) PACK 24</t>
  </si>
  <si>
    <t>SUB TOTAL 4 - Secondary PACKAGING</t>
  </si>
  <si>
    <t>5. LABOUR &amp; OVERHEAD</t>
  </si>
  <si>
    <t>Labor &amp; Overhead</t>
  </si>
  <si>
    <t>SUB TOTAL 5 - LABOUR &amp; OVERHEAD</t>
  </si>
  <si>
    <t>6.UPCHARGE/DISCOUNT</t>
  </si>
  <si>
    <t>SUB TOTAL 6 - UPCHARGE</t>
  </si>
  <si>
    <t>GRAND TOTAL</t>
  </si>
  <si>
    <t>LOSS</t>
  </si>
  <si>
    <t xml:space="preserve">Of  raw materials + ingredients </t>
  </si>
  <si>
    <t>Of primary packaging</t>
  </si>
  <si>
    <t xml:space="preserve">Of  secondary packaging</t>
  </si>
  <si>
    <t>Margin</t>
  </si>
  <si>
    <t>COST PER CASE FOB BANGKOK</t>
  </si>
  <si>
    <t xml:space="preserve">REMARK  :</t>
  </si>
  <si>
    <t>Valid until</t>
  </si>
  <si>
    <t>Dec-2018 Shipment</t>
  </si>
  <si>
    <t xml:space="preserve">TUNA LMT  IN GRAVY TOPPING SHRIMP</t>
  </si>
  <si>
    <t>3GEOF94BL2B8HXBERU</t>
  </si>
  <si>
    <t>GP61266802</t>
  </si>
  <si>
    <t>21B16/08-2</t>
  </si>
  <si>
    <t>SHRIMP(SAND), BOILED</t>
  </si>
  <si>
    <t xml:space="preserve">TUNA LMT  IN GRAVY TOPPING BREAM</t>
  </si>
  <si>
    <t>3GEOF93ZL2B8HXBERU</t>
  </si>
  <si>
    <t>GP61266803</t>
  </si>
  <si>
    <t>21B16/08-3</t>
  </si>
  <si>
    <t xml:space="preserve">SEABREAM FLAKE 1.5-2.0 CM. </t>
  </si>
  <si>
    <t xml:space="preserve">TUNA LMT  IN GRAVY TOPPING CHEESE</t>
  </si>
  <si>
    <t>3GEOF92AL2B8HXBERU</t>
  </si>
  <si>
    <t>GP61266804</t>
  </si>
  <si>
    <t>21B16/08-4</t>
  </si>
  <si>
    <t>PROCESS CHEESE HEAT RESISTANT RED 6 MM.</t>
  </si>
  <si>
    <t>4600294</t>
  </si>
  <si>
    <t xml:space="preserve">TUNA LMT  IN GRAVY TOPPING CRAB MEAT AND PUMPKIN</t>
  </si>
  <si>
    <t>3GEOF247L2B8HXBERU</t>
  </si>
  <si>
    <t>GP61266805</t>
  </si>
  <si>
    <t>21B16/08-5</t>
  </si>
  <si>
    <t xml:space="preserve">CRAB MEAT,  WHITE</t>
  </si>
  <si>
    <t>13L200031003</t>
  </si>
  <si>
    <t xml:space="preserve">PUMPKIN  DICE 0.5 CM.</t>
  </si>
  <si>
    <t>14L300000115</t>
  </si>
  <si>
    <t xml:space="preserve">TUNA LMT  IN GRAVY TOPPING WHITE BAIT (little anchovy)</t>
  </si>
  <si>
    <t>3GEOF944L2B8HXBERU</t>
  </si>
  <si>
    <t>GP61266806</t>
  </si>
  <si>
    <t>21B16/08-6</t>
  </si>
  <si>
    <t>SHIRASU</t>
  </si>
</sst>
</file>

<file path=xl/styles.xml><?xml version="1.0" encoding="utf-8"?>
<styleSheet xmlns="http://schemas.openxmlformats.org/spreadsheetml/2006/main">
  <numFmts count="8">
    <numFmt numFmtId="165" formatCode="_-* #,##0.0000_-;-* #,##0.0000_-;_-* &quot;-&quot;??_-;_-@_-"/>
    <numFmt numFmtId="164" formatCode="_-* #,##0.00_-;-* #,##0.00_-;_-* &quot;-&quot;??_-;_-@_-"/>
    <numFmt numFmtId="166" formatCode="_-* #,##0_-;-* #,##0_-;_-* &quot;-&quot;??_-;_-@_-"/>
    <numFmt numFmtId="167" formatCode="_-* #,##0.000_-;-* #,##0.000_-;_-* &quot;-&quot;??_-;_-@_-"/>
    <numFmt numFmtId="168" formatCode="#,##0.00  &quot;฿&quot;"/>
    <numFmt numFmtId="169" formatCode="#,##0.00  $"/>
    <numFmt numFmtId="171" formatCode="#,###"/>
    <numFmt numFmtId="170" formatCode="B1mmm-yy"/>
  </numFmts>
  <fonts count="16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sz val="11"/>
      <color theme="1"/>
      <name val="Arial"/>
    </font>
    <font>
      <b/>
      <sz val="22"/>
      <name val="Angsana New"/>
      <family val="1"/>
    </font>
    <font>
      <b/>
      <sz val="18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b/>
      <sz val="14"/>
      <color rgb="FFFF00FF"/>
      <name val="Angsana New"/>
      <family val="1"/>
    </font>
    <font>
      <b/>
      <sz val="14"/>
      <color rgb="FFFF0000"/>
      <name val="Angsana New"/>
      <family val="1"/>
    </font>
    <font>
      <b/>
      <sz val="14"/>
      <name val="AngsanaUPC"/>
      <family val="1"/>
      <charset val="222"/>
    </font>
    <font>
      <b/>
      <sz val="20"/>
      <name val="Angsana New"/>
      <family val="1"/>
    </font>
    <font>
      <b/>
      <sz val="16"/>
      <name val="Angsana New"/>
      <family val="1"/>
    </font>
    <font>
      <b/>
      <sz val="16"/>
      <name val="Arial"/>
    </font>
    <font>
      <sz val="14"/>
      <name val="Cordia New"/>
    </font>
    <font>
      <sz val="10"/>
      <name val="Arial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0">
    <border/>
    <border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  <bottom style="double">
        <color indexed="64"/>
      </bottom>
    </border>
    <border>
      <top style="double">
        <color indexed="64"/>
      </top>
      <bottom style="double">
        <color indexed="64"/>
      </bottom>
    </border>
    <border>
      <right style="thin">
        <color indexed="64"/>
      </right>
      <top style="double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</border>
    <border>
      <top style="double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rgb="FF000000"/>
      </top>
      <bottom style="thin">
        <color rgb="FF000000"/>
      </bottom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double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7">
    <xf numFmtId="0" fontId="0" fillId="0" borderId="0"/>
    <xf numFmtId="16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3" fillId="0" borderId="0"/>
    <xf numFmtId="0" fontId="14" fillId="0" borderId="0"/>
    <xf numFmtId="40" fontId="15" fillId="0" borderId="0" applyFont="0" applyFill="0" applyBorder="0" applyAlignment="0" applyProtection="0"/>
    <xf numFmtId="0" fontId="14" fillId="0" borderId="0"/>
  </cellStyleXfs>
  <cellXfs count="156">
    <xf numFmtId="0" fontId="0" fillId="0" borderId="0" xfId="0"/>
    <xf numFmtId="165" fontId="1" fillId="0" borderId="0" xfId="1" applyNumberFormat="1" applyFont="1"/>
    <xf numFmtId="164" fontId="1" fillId="0" borderId="0" xfId="1" applyFont="1"/>
    <xf numFmtId="0" fontId="2" fillId="0" borderId="0" xfId="0" applyFont="1"/>
    <xf numFmtId="0" fontId="3" fillId="2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165" fontId="1" fillId="2" borderId="0" xfId="1" applyNumberFormat="1" applyFont="1" applyFill="1"/>
    <xf numFmtId="164" fontId="1" fillId="2" borderId="0" xfId="1" applyFont="1" applyFill="1" applyAlignment="1">
      <alignment horizontal="center"/>
    </xf>
    <xf numFmtId="49" fontId="1" fillId="2" borderId="0" xfId="1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49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left"/>
    </xf>
    <xf numFmtId="164" fontId="5" fillId="0" borderId="0" xfId="1" applyFont="1" applyBorder="1"/>
    <xf numFmtId="164" fontId="5" fillId="0" borderId="6" xfId="1" applyFont="1" applyBorder="1"/>
    <xf numFmtId="0" fontId="6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Fill="1" applyBorder="1"/>
    <xf numFmtId="165" fontId="5" fillId="0" borderId="0" xfId="1" applyNumberFormat="1" applyFont="1" applyBorder="1" applyAlignment="1">
      <alignment horizontal="left"/>
    </xf>
    <xf numFmtId="166" fontId="5" fillId="0" borderId="0" xfId="1" applyNumberFormat="1" applyFont="1" applyBorder="1" applyAlignment="1"/>
    <xf numFmtId="164" fontId="7" fillId="0" borderId="0" xfId="1" applyFont="1" applyBorder="1"/>
    <xf numFmtId="9" fontId="5" fillId="0" borderId="0" xfId="2" applyFont="1" applyBorder="1" applyAlignment="1">
      <alignment horizontal="right"/>
    </xf>
    <xf numFmtId="0" fontId="5" fillId="0" borderId="6" xfId="0" applyFont="1" applyFill="1" applyBorder="1"/>
    <xf numFmtId="166" fontId="5" fillId="0" borderId="0" xfId="1" applyNumberFormat="1" applyFont="1" applyBorder="1"/>
    <xf numFmtId="0" fontId="5" fillId="0" borderId="7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5" fillId="3" borderId="1" xfId="1" applyFont="1" applyFill="1" applyBorder="1"/>
    <xf numFmtId="164" fontId="5" fillId="3" borderId="8" xfId="1" applyFont="1" applyFill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5" fillId="0" borderId="9" xfId="1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2" xfId="0" applyFont="1" applyFill="1" applyBorder="1"/>
    <xf numFmtId="165" fontId="5" fillId="0" borderId="13" xfId="1" applyNumberFormat="1" applyFont="1" applyBorder="1"/>
    <xf numFmtId="0" fontId="5" fillId="0" borderId="13" xfId="0" applyFont="1" applyBorder="1"/>
    <xf numFmtId="164" fontId="5" fillId="0" borderId="13" xfId="1" applyFont="1" applyBorder="1"/>
    <xf numFmtId="167" fontId="5" fillId="0" borderId="13" xfId="0" applyNumberFormat="1" applyFont="1" applyBorder="1"/>
    <xf numFmtId="10" fontId="5" fillId="0" borderId="13" xfId="2" applyNumberFormat="1" applyFont="1" applyBorder="1"/>
    <xf numFmtId="0" fontId="5" fillId="4" borderId="10" xfId="0" applyFont="1" applyFill="1" applyBorder="1" applyAlignment="1">
      <alignment horizontal="left"/>
    </xf>
    <xf numFmtId="0" fontId="5" fillId="4" borderId="12" xfId="0" applyFont="1" applyFill="1" applyBorder="1"/>
    <xf numFmtId="0" fontId="5" fillId="0" borderId="10" xfId="0" applyFont="1" applyBorder="1" applyAlignment="1">
      <alignment horizontal="left"/>
    </xf>
    <xf numFmtId="0" fontId="5" fillId="0" borderId="12" xfId="1" applyNumberFormat="1" applyFont="1" applyBorder="1" applyAlignment="1">
      <alignment horizontal="left"/>
    </xf>
    <xf numFmtId="0" fontId="5" fillId="0" borderId="13" xfId="0" applyFont="1" applyFill="1" applyBorder="1"/>
    <xf numFmtId="168" fontId="5" fillId="0" borderId="13" xfId="1" applyNumberFormat="1" applyFont="1" applyBorder="1"/>
    <xf numFmtId="169" fontId="5" fillId="0" borderId="13" xfId="1" applyNumberFormat="1" applyFont="1" applyBorder="1"/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168" fontId="5" fillId="5" borderId="17" xfId="1" applyNumberFormat="1" applyFont="1" applyFill="1" applyBorder="1"/>
    <xf numFmtId="169" fontId="5" fillId="5" borderId="17" xfId="1" applyNumberFormat="1" applyFont="1" applyFill="1" applyBorder="1"/>
    <xf numFmtId="10" fontId="5" fillId="5" borderId="17" xfId="2" applyNumberFormat="1" applyFont="1" applyFill="1" applyBorder="1"/>
    <xf numFmtId="0" fontId="5" fillId="3" borderId="1" xfId="0" applyFont="1" applyFill="1" applyBorder="1"/>
    <xf numFmtId="165" fontId="5" fillId="0" borderId="18" xfId="1" applyNumberFormat="1" applyFont="1" applyBorder="1"/>
    <xf numFmtId="0" fontId="5" fillId="0" borderId="18" xfId="0" applyFont="1" applyBorder="1"/>
    <xf numFmtId="164" fontId="5" fillId="0" borderId="18" xfId="1" applyFont="1" applyBorder="1"/>
    <xf numFmtId="168" fontId="5" fillId="0" borderId="19" xfId="1" applyNumberFormat="1" applyFont="1" applyBorder="1"/>
    <xf numFmtId="169" fontId="5" fillId="0" borderId="19" xfId="1" applyNumberFormat="1" applyFont="1" applyBorder="1"/>
    <xf numFmtId="0" fontId="5" fillId="3" borderId="5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right"/>
    </xf>
    <xf numFmtId="165" fontId="5" fillId="0" borderId="0" xfId="1" applyNumberFormat="1" applyFont="1" applyBorder="1"/>
    <xf numFmtId="166" fontId="5" fillId="0" borderId="0" xfId="0" applyNumberFormat="1" applyFont="1" applyBorder="1"/>
    <xf numFmtId="167" fontId="5" fillId="0" borderId="0" xfId="1" applyNumberFormat="1" applyFont="1" applyBorder="1"/>
    <xf numFmtId="168" fontId="5" fillId="0" borderId="20" xfId="0" applyNumberFormat="1" applyFont="1" applyBorder="1"/>
    <xf numFmtId="169" fontId="5" fillId="0" borderId="20" xfId="1" applyNumberFormat="1" applyFont="1" applyBorder="1"/>
    <xf numFmtId="10" fontId="5" fillId="0" borderId="21" xfId="2" applyNumberFormat="1" applyFont="1" applyBorder="1"/>
    <xf numFmtId="0" fontId="5" fillId="4" borderId="5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right"/>
    </xf>
    <xf numFmtId="168" fontId="5" fillId="0" borderId="22" xfId="0" applyNumberFormat="1" applyFont="1" applyBorder="1"/>
    <xf numFmtId="169" fontId="5" fillId="0" borderId="23" xfId="1" applyNumberFormat="1" applyFont="1" applyBorder="1"/>
    <xf numFmtId="10" fontId="5" fillId="0" borderId="24" xfId="2" applyNumberFormat="1" applyFont="1" applyBorder="1"/>
    <xf numFmtId="0" fontId="5" fillId="0" borderId="5" xfId="0" applyFont="1" applyBorder="1" applyAlignment="1">
      <alignment horizontal="left"/>
    </xf>
    <xf numFmtId="0" fontId="5" fillId="0" borderId="0" xfId="0" applyFont="1" applyFill="1" applyBorder="1" applyProtection="1">
      <protection locked="0"/>
    </xf>
    <xf numFmtId="164" fontId="8" fillId="0" borderId="0" xfId="0" applyNumberFormat="1" applyFont="1"/>
    <xf numFmtId="165" fontId="8" fillId="0" borderId="0" xfId="1" applyNumberFormat="1" applyFont="1" applyBorder="1"/>
    <xf numFmtId="164" fontId="5" fillId="0" borderId="0" xfId="0" applyNumberFormat="1" applyFont="1" applyFill="1"/>
    <xf numFmtId="168" fontId="5" fillId="0" borderId="25" xfId="1" applyNumberFormat="1" applyFont="1" applyBorder="1"/>
    <xf numFmtId="169" fontId="5" fillId="0" borderId="25" xfId="1" applyNumberFormat="1" applyFont="1" applyBorder="1"/>
    <xf numFmtId="10" fontId="5" fillId="0" borderId="25" xfId="2" applyNumberFormat="1" applyFont="1" applyBorder="1"/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3" borderId="2" xfId="0" applyFont="1" applyFill="1" applyBorder="1"/>
    <xf numFmtId="9" fontId="5" fillId="3" borderId="3" xfId="2" applyFont="1" applyFill="1" applyBorder="1" applyAlignment="1">
      <alignment horizontal="right"/>
    </xf>
    <xf numFmtId="165" fontId="5" fillId="0" borderId="3" xfId="1" applyNumberFormat="1" applyFont="1" applyBorder="1"/>
    <xf numFmtId="168" fontId="5" fillId="0" borderId="4" xfId="1" applyNumberFormat="1" applyFont="1" applyBorder="1"/>
    <xf numFmtId="169" fontId="5" fillId="0" borderId="4" xfId="1" applyNumberFormat="1" applyFont="1" applyBorder="1"/>
    <xf numFmtId="171" fontId="5" fillId="0" borderId="22" xfId="0" applyNumberFormat="1" applyFont="1" applyBorder="1"/>
    <xf numFmtId="168" fontId="5" fillId="0" borderId="25" xfId="1" applyNumberFormat="1" applyFont="1" applyFill="1" applyBorder="1"/>
    <xf numFmtId="0" fontId="5" fillId="0" borderId="6" xfId="0" applyFont="1" applyBorder="1"/>
    <xf numFmtId="168" fontId="5" fillId="0" borderId="13" xfId="1" applyNumberFormat="1" applyFont="1" applyFill="1" applyBorder="1"/>
    <xf numFmtId="0" fontId="5" fillId="6" borderId="19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5" fillId="6" borderId="26" xfId="0" applyFont="1" applyFill="1" applyBorder="1" applyAlignment="1">
      <alignment horizontal="center"/>
    </xf>
    <xf numFmtId="168" fontId="5" fillId="6" borderId="9" xfId="1" applyNumberFormat="1" applyFont="1" applyFill="1" applyBorder="1"/>
    <xf numFmtId="169" fontId="5" fillId="6" borderId="9" xfId="1" applyNumberFormat="1" applyFont="1" applyFill="1" applyBorder="1"/>
    <xf numFmtId="10" fontId="5" fillId="6" borderId="9" xfId="2" applyNumberFormat="1" applyFont="1" applyFill="1" applyBorder="1"/>
    <xf numFmtId="0" fontId="5" fillId="0" borderId="10" xfId="0" applyFont="1" applyBorder="1"/>
    <xf numFmtId="9" fontId="5" fillId="0" borderId="11" xfId="2" applyNumberFormat="1" applyFont="1" applyBorder="1" applyAlignment="1">
      <alignment horizontal="right"/>
    </xf>
    <xf numFmtId="165" fontId="5" fillId="0" borderId="11" xfId="1" applyNumberFormat="1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0" xfId="0" applyFont="1" applyFill="1" applyBorder="1"/>
    <xf numFmtId="9" fontId="5" fillId="0" borderId="11" xfId="2" applyNumberFormat="1" applyFont="1" applyFill="1" applyBorder="1"/>
    <xf numFmtId="9" fontId="5" fillId="0" borderId="11" xfId="2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165" fontId="5" fillId="6" borderId="3" xfId="1" applyNumberFormat="1" applyFont="1" applyFill="1" applyBorder="1"/>
    <xf numFmtId="0" fontId="5" fillId="6" borderId="4" xfId="0" applyFont="1" applyFill="1" applyBorder="1" applyAlignment="1">
      <alignment horizontal="right"/>
    </xf>
    <xf numFmtId="168" fontId="5" fillId="6" borderId="21" xfId="1" applyNumberFormat="1" applyFont="1" applyFill="1" applyBorder="1"/>
    <xf numFmtId="169" fontId="5" fillId="6" borderId="21" xfId="1" applyNumberFormat="1" applyFont="1" applyFill="1" applyBorder="1"/>
    <xf numFmtId="10" fontId="5" fillId="6" borderId="21" xfId="2" applyNumberFormat="1" applyFont="1" applyFill="1" applyBorder="1"/>
    <xf numFmtId="0" fontId="5" fillId="0" borderId="11" xfId="0" applyFont="1" applyBorder="1" applyAlignment="1"/>
    <xf numFmtId="0" fontId="5" fillId="0" borderId="11" xfId="0" applyFont="1" applyFill="1" applyBorder="1" applyAlignment="1">
      <alignment horizontal="right"/>
    </xf>
    <xf numFmtId="164" fontId="4" fillId="0" borderId="13" xfId="1" applyFont="1" applyFill="1" applyBorder="1" applyAlignment="1">
      <alignment horizontal="center"/>
    </xf>
    <xf numFmtId="2" fontId="5" fillId="0" borderId="12" xfId="1" applyNumberFormat="1" applyFont="1" applyFill="1" applyBorder="1"/>
    <xf numFmtId="0" fontId="9" fillId="0" borderId="1" xfId="0" applyFont="1" applyBorder="1" applyAlignment="1" applyProtection="1"/>
    <xf numFmtId="164" fontId="10" fillId="0" borderId="13" xfId="1" applyFont="1" applyFill="1" applyBorder="1"/>
    <xf numFmtId="164" fontId="5" fillId="0" borderId="12" xfId="1" applyFont="1" applyFill="1" applyBorder="1"/>
    <xf numFmtId="164" fontId="10" fillId="0" borderId="1" xfId="1" applyFont="1" applyFill="1" applyBorder="1"/>
    <xf numFmtId="0" fontId="5" fillId="0" borderId="1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64" fontId="10" fillId="0" borderId="3" xfId="1" applyFont="1" applyFill="1" applyBorder="1"/>
    <xf numFmtId="164" fontId="5" fillId="0" borderId="3" xfId="1" applyFont="1" applyFill="1" applyBorder="1"/>
    <xf numFmtId="165" fontId="5" fillId="0" borderId="1" xfId="1" applyNumberFormat="1" applyFont="1" applyBorder="1"/>
    <xf numFmtId="0" fontId="5" fillId="0" borderId="1" xfId="0" applyFont="1" applyBorder="1" applyAlignment="1">
      <alignment horizontal="right"/>
    </xf>
    <xf numFmtId="0" fontId="11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170" fontId="11" fillId="0" borderId="27" xfId="1" applyNumberFormat="1" applyFont="1" applyBorder="1" applyAlignment="1">
      <alignment horizontal="center"/>
    </xf>
    <xf numFmtId="164" fontId="11" fillId="0" borderId="28" xfId="1" applyFont="1" applyBorder="1" applyAlignment="1">
      <alignment horizontal="center"/>
    </xf>
    <xf numFmtId="164" fontId="11" fillId="0" borderId="29" xfId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165" fontId="6" fillId="0" borderId="0" xfId="1" applyNumberFormat="1" applyFont="1"/>
    <xf numFmtId="164" fontId="6" fillId="0" borderId="0" xfId="1" applyFont="1"/>
  </cellXfs>
  <cellStyles count="7">
    <cellStyle name="Normal" xfId="0" builtinId="0"/>
    <cellStyle name="Comma" xfId="1" builtinId="3"/>
    <cellStyle name="Percent" xfId="2" builtinId="5"/>
    <cellStyle name="Normal 2" xfId="3"/>
    <cellStyle name="Normal 5" xfId="4"/>
    <cellStyle name="เครื่องหมายจุลภาค_PF511453-1461 RD" xfId="5"/>
    <cellStyle name="ปกติ_P07-Gimbon" xfId="6"/>
  </cellStyles>
  <dxfs count="0"/>
  <tableStyles count="0" defaultTableStyle="TableStyleMedium2" defaultPivotStyle="PivotStyleLight16"/>
  <colors>
    <mruColors>
      <color rgb="FFFF3300"/>
      <color rgb="FFFF0066"/>
      <color rgb="FFFF99FF"/>
      <color rgb="FFFFFFCC"/>
      <color rgb="FF66FF66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calcChain" Target="calcChain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10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14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27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30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IF(G14="","",G14/$G$45)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IF(G15="","",G15/$G$45)</f>
        <v/>
      </c>
    </row>
    <row r="16">
      <c r="A16" s="58" t="s">
        <v>51</v>
      </c>
      <c r="B16" s="59" t="s">
        <v>52</v>
      </c>
      <c r="C16" s="53">
        <v>35.399999999999999</v>
      </c>
      <c r="D16" s="54">
        <v>32</v>
      </c>
      <c r="E16" s="55">
        <f>C16/1000*$B$10/D16%</f>
        <v>2.6549999999999998</v>
      </c>
      <c r="F16" s="54">
        <v>45</v>
      </c>
      <c r="G16" s="56">
        <f>F16*E16</f>
        <v>119.47499999999999</v>
      </c>
      <c r="H16" s="55">
        <f>G16/$H$11</f>
        <v>3.8231999999999999</v>
      </c>
      <c r="I16" s="57">
        <f ca="1">IF(G16="","",G16/$G$45)</f>
        <v>0.39461925124726349</v>
      </c>
    </row>
    <row r="17" thickBot="1">
      <c r="A17" s="60"/>
      <c r="B17" s="61"/>
      <c r="C17" s="53"/>
      <c r="D17" s="62"/>
      <c r="E17" s="53"/>
      <c r="F17" s="55"/>
      <c r="G17" s="63"/>
      <c r="H17" s="64"/>
      <c r="I17" s="57" t="str">
        <f>IF(G17="","",G17/$G$45)</f>
        <v/>
      </c>
    </row>
    <row r="18" thickTop="1" thickBot="1">
      <c r="A18" s="65" t="s">
        <v>53</v>
      </c>
      <c r="B18" s="66"/>
      <c r="C18" s="66"/>
      <c r="D18" s="66"/>
      <c r="E18" s="66"/>
      <c r="F18" s="67"/>
      <c r="G18" s="68">
        <f>SUM(G15:G16)</f>
        <v>119.47499999999999</v>
      </c>
      <c r="H18" s="69">
        <f>SUM(H15:H16)</f>
        <v>3.8231999999999999</v>
      </c>
      <c r="I18" s="70">
        <f ca="1">G18/$G$45</f>
        <v>0.39461925124726349</v>
      </c>
    </row>
    <row r="19" thickTop="1">
      <c r="A19" s="35" t="s">
        <v>54</v>
      </c>
      <c r="B19" s="71"/>
      <c r="C19" s="72"/>
      <c r="D19" s="73"/>
      <c r="E19" s="74"/>
      <c r="F19" s="73"/>
      <c r="G19" s="75"/>
      <c r="H19" s="76"/>
      <c r="I19" s="57" t="str">
        <f>IF(G19="","",G19/$G$45)</f>
        <v/>
      </c>
    </row>
    <row r="20">
      <c r="A20" s="58" t="s">
        <v>55</v>
      </c>
      <c r="B20" s="59"/>
      <c r="C20" s="53"/>
      <c r="D20" s="54"/>
      <c r="E20" s="55"/>
      <c r="F20" s="54"/>
      <c r="G20" s="56">
        <f>6.403</f>
        <v>6.4029999999999996</v>
      </c>
      <c r="H20" s="55">
        <f>G20/$H$11</f>
        <v>0.204896</v>
      </c>
      <c r="I20" s="57">
        <f ca="1">IF(G20="","",G20/$G$45)</f>
        <v>0.021148751334892055</v>
      </c>
    </row>
    <row r="21" thickBot="1">
      <c r="A21" s="60"/>
      <c r="B21" s="61"/>
      <c r="C21" s="53"/>
      <c r="D21" s="62"/>
      <c r="E21" s="53"/>
      <c r="F21" s="55"/>
      <c r="G21" s="63"/>
      <c r="H21" s="64"/>
      <c r="I21" s="57" t="str">
        <f>IF(G21="","",G21/$G$45)</f>
        <v/>
      </c>
    </row>
    <row r="22" thickTop="1" thickBot="1">
      <c r="A22" s="65" t="s">
        <v>56</v>
      </c>
      <c r="B22" s="66"/>
      <c r="C22" s="66"/>
      <c r="D22" s="66"/>
      <c r="E22" s="66"/>
      <c r="F22" s="67"/>
      <c r="G22" s="68">
        <f>SUM(G19:G20)</f>
        <v>6.4029999999999996</v>
      </c>
      <c r="H22" s="69">
        <f>SUM(H19:H20)</f>
        <v>0.204896</v>
      </c>
      <c r="I22" s="70">
        <f ca="1">G22/$G$45</f>
        <v>0.021148751334892055</v>
      </c>
    </row>
    <row r="23" thickTop="1">
      <c r="A23" s="77" t="s">
        <v>57</v>
      </c>
      <c r="B23" s="78"/>
      <c r="C23" s="79"/>
      <c r="D23" s="17"/>
      <c r="E23" s="80"/>
      <c r="F23" s="81"/>
      <c r="G23" s="82"/>
      <c r="H23" s="83"/>
      <c r="I23" s="84" t="str">
        <f>IF(G23="","",G23/$G$45)</f>
        <v/>
      </c>
    </row>
    <row r="24" thickTop="1">
      <c r="A24" s="85" t="s">
        <v>58</v>
      </c>
      <c r="B24" s="86" t="s">
        <v>59</v>
      </c>
      <c r="C24" s="79"/>
      <c r="D24" s="17"/>
      <c r="E24" s="80">
        <v>24</v>
      </c>
      <c r="F24" s="81">
        <v>1.7255</v>
      </c>
      <c r="G24" s="87">
        <f>E24 * F24</f>
        <v>41.411999999999999</v>
      </c>
      <c r="H24" s="88">
        <f>G24/$H$11</f>
        <v>1.3251839999999999</v>
      </c>
      <c r="I24" s="89">
        <f ca="1">IF(G24="","",G24/$G$45)</f>
        <v>0.13678152276753863</v>
      </c>
    </row>
    <row r="25" thickTop="1">
      <c r="A25" s="85" t="s">
        <v>60</v>
      </c>
      <c r="B25" s="86" t="s">
        <v>59</v>
      </c>
      <c r="C25" s="79"/>
      <c r="D25" s="17"/>
      <c r="E25" s="80">
        <v>24</v>
      </c>
      <c r="F25" s="81">
        <v>1.1774</v>
      </c>
      <c r="G25" s="87">
        <f>E25 * F25</f>
        <v>28.2576</v>
      </c>
      <c r="H25" s="88">
        <f>G25/$H$11</f>
        <v>0.90424320000000002</v>
      </c>
      <c r="I25" s="89">
        <f ca="1">IF(G25="","",G25/$G$45)</f>
        <v>0.093333274359026358</v>
      </c>
    </row>
    <row r="26" thickBot="1">
      <c r="A26" s="90"/>
      <c r="B26" s="91"/>
      <c r="C26" s="92"/>
      <c r="D26" s="93"/>
      <c r="E26" s="80"/>
      <c r="F26" s="94"/>
      <c r="G26" s="95"/>
      <c r="H26" s="96"/>
      <c r="I26" s="97" t="str">
        <f>IF(G26="","",G26/$G$45)</f>
        <v/>
      </c>
    </row>
    <row r="27" thickTop="1" thickBot="1">
      <c r="A27" s="98" t="s">
        <v>61</v>
      </c>
      <c r="B27" s="99"/>
      <c r="C27" s="99"/>
      <c r="D27" s="99"/>
      <c r="E27" s="99"/>
      <c r="F27" s="100"/>
      <c r="G27" s="68">
        <f>SUM(G23:G25)</f>
        <v>69.669600000000003</v>
      </c>
      <c r="H27" s="69">
        <f>SUM(H23:H25)</f>
        <v>2.2294271999999999</v>
      </c>
      <c r="I27" s="70">
        <f ca="1">G27/$G$45</f>
        <v>0.23011479712656499</v>
      </c>
    </row>
    <row r="28" thickTop="1">
      <c r="A28" s="77" t="s">
        <v>62</v>
      </c>
      <c r="B28" s="78"/>
      <c r="C28" s="79"/>
      <c r="D28" s="17"/>
      <c r="E28" s="80"/>
      <c r="F28" s="81"/>
      <c r="G28" s="82"/>
      <c r="H28" s="83"/>
      <c r="I28" s="84" t="str">
        <f>IF(G28="","",G28/$G$45)</f>
        <v/>
      </c>
    </row>
    <row r="29" thickTop="1">
      <c r="A29" s="85" t="s">
        <v>63</v>
      </c>
      <c r="B29" s="86" t="s">
        <v>52</v>
      </c>
      <c r="C29" s="79"/>
      <c r="D29" s="17"/>
      <c r="E29" s="80">
        <v>24</v>
      </c>
      <c r="F29" s="81">
        <v>0.091666666666666702</v>
      </c>
      <c r="G29" s="87">
        <f>E29 * F29</f>
        <v>2.2000000000000011</v>
      </c>
      <c r="H29" s="88">
        <f>G29/$H$11</f>
        <v>0.070400000000000032</v>
      </c>
      <c r="I29" s="89">
        <f ca="1">IF(G29="","",G29/$G$45)</f>
        <v>0.0072664771102237307</v>
      </c>
    </row>
    <row r="30" thickTop="1">
      <c r="A30" s="85" t="s">
        <v>64</v>
      </c>
      <c r="B30" s="86" t="s">
        <v>52</v>
      </c>
      <c r="C30" s="79"/>
      <c r="D30" s="17"/>
      <c r="E30" s="80">
        <v>1</v>
      </c>
      <c r="F30" s="81">
        <v>4.4299999999999997</v>
      </c>
      <c r="G30" s="87">
        <f>E30 * F30</f>
        <v>4.4299999999999997</v>
      </c>
      <c r="H30" s="88">
        <f>G30/$H$11</f>
        <v>0.14176</v>
      </c>
      <c r="I30" s="89">
        <f ca="1">IF(G30="","",G30/$G$45)</f>
        <v>0.014632042544677777</v>
      </c>
    </row>
    <row r="31" thickBot="1">
      <c r="A31" s="90"/>
      <c r="B31" s="91"/>
      <c r="C31" s="92"/>
      <c r="D31" s="93"/>
      <c r="E31" s="80"/>
      <c r="F31" s="94"/>
      <c r="G31" s="95"/>
      <c r="H31" s="96"/>
      <c r="I31" s="97" t="str">
        <f>IF(G31="","",G31/$G$45)</f>
        <v/>
      </c>
    </row>
    <row r="32" thickTop="1" thickBot="1">
      <c r="A32" s="98" t="s">
        <v>65</v>
      </c>
      <c r="B32" s="99"/>
      <c r="C32" s="99"/>
      <c r="D32" s="99"/>
      <c r="E32" s="99"/>
      <c r="F32" s="100"/>
      <c r="G32" s="68">
        <f>SUM(G28:G30)</f>
        <v>6.6300000000000008</v>
      </c>
      <c r="H32" s="69">
        <f>SUM(H28:H30)</f>
        <v>0.21216000000000002</v>
      </c>
      <c r="I32" s="70">
        <f ca="1">G32/$G$45</f>
        <v>0.021898519654901506</v>
      </c>
    </row>
    <row r="33" thickTop="1">
      <c r="A33" s="101" t="s">
        <v>66</v>
      </c>
      <c r="B33" s="102"/>
      <c r="C33" s="103"/>
      <c r="D33" s="12"/>
      <c r="E33" s="12"/>
      <c r="F33" s="15"/>
      <c r="G33" s="104"/>
      <c r="H33" s="105"/>
      <c r="I33" s="84" t="str">
        <f>IF(G33="","",G33/$G$45)</f>
        <v/>
      </c>
    </row>
    <row r="34" thickTop="1">
      <c r="A34" s="85" t="s">
        <v>67</v>
      </c>
      <c r="B34" s="86"/>
      <c r="C34" s="79"/>
      <c r="D34" s="17"/>
      <c r="E34" s="80"/>
      <c r="F34" s="81"/>
      <c r="G34" s="106">
        <f>74.34</f>
        <v>74.340000000000003</v>
      </c>
      <c r="H34" s="88">
        <f>G34/$H$11</f>
        <v>2.3788800000000001</v>
      </c>
      <c r="I34" s="89">
        <f ca="1">IF(G34="","",G34/$G$45)</f>
        <v>0.24554086744274176</v>
      </c>
    </row>
    <row r="35" thickBot="1">
      <c r="A35" s="16"/>
      <c r="B35" s="17"/>
      <c r="C35" s="79"/>
      <c r="D35" s="17"/>
      <c r="E35" s="17"/>
      <c r="F35" s="20"/>
      <c r="G35" s="107"/>
      <c r="H35" s="96"/>
      <c r="I35" s="97" t="str">
        <f>IF(G35="","",G35/$G$45)</f>
        <v/>
      </c>
    </row>
    <row r="36" thickTop="1" thickBot="1">
      <c r="A36" s="98" t="s">
        <v>68</v>
      </c>
      <c r="B36" s="99"/>
      <c r="C36" s="99"/>
      <c r="D36" s="99"/>
      <c r="E36" s="99"/>
      <c r="F36" s="100"/>
      <c r="G36" s="68">
        <f>SUM(G33:G34)</f>
        <v>74.340000000000003</v>
      </c>
      <c r="H36" s="69">
        <f>SUM(H33:H34)</f>
        <v>2.3788800000000001</v>
      </c>
      <c r="I36" s="70">
        <f ca="1">G36/$G$45</f>
        <v>0.24554086744274176</v>
      </c>
    </row>
    <row r="37" thickTop="1">
      <c r="A37" s="101" t="s">
        <v>69</v>
      </c>
      <c r="B37" s="102"/>
      <c r="C37" s="103"/>
      <c r="D37" s="12"/>
      <c r="E37" s="12"/>
      <c r="F37" s="15"/>
      <c r="G37" s="104"/>
      <c r="H37" s="105"/>
      <c r="I37" s="57" t="str">
        <f>IF(G37="","",G37/$G$45)</f>
        <v/>
      </c>
    </row>
    <row r="38" thickBot="1">
      <c r="A38" s="16"/>
      <c r="B38" s="17"/>
      <c r="C38" s="79"/>
      <c r="D38" s="17"/>
      <c r="E38" s="17"/>
      <c r="F38" s="108"/>
      <c r="G38" s="109"/>
      <c r="H38" s="64"/>
      <c r="I38" s="57" t="str">
        <f>IF(G38="","",G38/$G$45)</f>
        <v/>
      </c>
    </row>
    <row r="39" thickTop="1" thickBot="1">
      <c r="A39" s="98" t="s">
        <v>70</v>
      </c>
      <c r="B39" s="99"/>
      <c r="C39" s="99"/>
      <c r="D39" s="99"/>
      <c r="E39" s="99"/>
      <c r="F39" s="100"/>
      <c r="G39" s="68">
        <f> SUM(G37)</f>
        <v>0</v>
      </c>
      <c r="H39" s="69">
        <f>SUM(H37)</f>
        <v>0</v>
      </c>
      <c r="I39" s="70">
        <f ca="1" t="shared" ref="I39:I45" si="0">G39/$G$45</f>
        <v>0</v>
      </c>
    </row>
    <row r="40" thickTop="1">
      <c r="A40" s="110" t="s">
        <v>71</v>
      </c>
      <c r="B40" s="111"/>
      <c r="C40" s="111"/>
      <c r="D40" s="111"/>
      <c r="E40" s="111"/>
      <c r="F40" s="112"/>
      <c r="G40" s="113">
        <f>SUM(G18,G22,G27,G32,G36,G39)</f>
        <v>276.51760000000002</v>
      </c>
      <c r="H40" s="114">
        <f>SUM(H18,H22,H27,H32,H36,H39)</f>
        <v>8.8485631999999992</v>
      </c>
      <c r="I40" s="115">
        <f ca="1" t="shared" si="0"/>
        <v>0.9133221868063639</v>
      </c>
    </row>
    <row r="41" ht="21.75" customHeight="1">
      <c r="A41" s="116" t="s">
        <v>72</v>
      </c>
      <c r="B41" s="117">
        <f>1%</f>
        <v>0.01</v>
      </c>
      <c r="C41" s="118" t="s">
        <v>73</v>
      </c>
      <c r="D41" s="119"/>
      <c r="E41" s="119"/>
      <c r="F41" s="120"/>
      <c r="G41" s="63">
        <f>SUM(G18,G22)*B41</f>
        <v>1.25878</v>
      </c>
      <c r="H41" s="64">
        <f>G41/$H$11</f>
        <v>0.040280959999999998</v>
      </c>
      <c r="I41" s="57">
        <f ca="1" t="shared" si="0"/>
        <v>0.0041576800258215562</v>
      </c>
    </row>
    <row r="42" ht="21.75" customHeight="1">
      <c r="A42" s="116" t="s">
        <v>72</v>
      </c>
      <c r="B42" s="117">
        <f>1%</f>
        <v>0.01</v>
      </c>
      <c r="C42" s="118" t="s">
        <v>74</v>
      </c>
      <c r="D42" s="119"/>
      <c r="E42" s="119"/>
      <c r="F42" s="120"/>
      <c r="G42" s="63">
        <f>SUM(G27)*B42</f>
        <v>0.69669600000000009</v>
      </c>
      <c r="H42" s="64">
        <f t="shared" ref="H42:H43" si="1">G42/$H$11</f>
        <v>0.022294272000000004</v>
      </c>
      <c r="I42" s="57">
        <f ca="1" t="shared" si="0"/>
        <v>0.0023011479712656503</v>
      </c>
    </row>
    <row r="43" ht="21.75" customHeight="1">
      <c r="A43" s="116" t="s">
        <v>72</v>
      </c>
      <c r="B43" s="117">
        <f>1%</f>
        <v>0.01</v>
      </c>
      <c r="C43" s="118" t="s">
        <v>75</v>
      </c>
      <c r="D43" s="119"/>
      <c r="E43" s="119"/>
      <c r="F43" s="120"/>
      <c r="G43" s="63">
        <f>SUM(G32)*B43</f>
        <v>0.066300000000000012</v>
      </c>
      <c r="H43" s="64">
        <f t="shared" si="1"/>
        <v>0.0021216000000000004</v>
      </c>
      <c r="I43" s="57">
        <f ca="1" t="shared" si="0"/>
        <v>0.00021898519654901507</v>
      </c>
    </row>
    <row r="44" ht="21.75" customHeight="1">
      <c r="A44" s="121" t="s">
        <v>76</v>
      </c>
      <c r="B44" s="122">
        <f>8%</f>
        <v>0.080000000000000002</v>
      </c>
      <c r="C44" s="123"/>
      <c r="D44" s="124"/>
      <c r="E44" s="124"/>
      <c r="F44" s="125"/>
      <c r="G44" s="63">
        <f ca="1">G45*B44</f>
        <v>24.220815304347827</v>
      </c>
      <c r="H44" s="64">
        <f ca="1">G44/$H$11</f>
        <v>0.77506608973913049</v>
      </c>
      <c r="I44" s="57">
        <f ca="1" t="shared" si="0"/>
        <v>0.080000000000000002</v>
      </c>
    </row>
    <row r="45" ht="21.75" customHeight="1">
      <c r="A45" s="126" t="s">
        <v>77</v>
      </c>
      <c r="B45" s="127"/>
      <c r="C45" s="128"/>
      <c r="D45" s="127"/>
      <c r="E45" s="127"/>
      <c r="F45" s="129"/>
      <c r="G45" s="130">
        <f ca="1">SUM(G40:G44)</f>
        <v>302.76019130434781</v>
      </c>
      <c r="H45" s="131">
        <f ca="1">SUM(H40:H44)</f>
        <v>9.6883261217391308</v>
      </c>
      <c r="I45" s="132">
        <f ca="1" t="shared" si="0"/>
        <v>1</v>
      </c>
    </row>
    <row r="46" ht="21.75" customHeight="1">
      <c r="A46" s="116" t="s">
        <v>78</v>
      </c>
      <c r="B46" s="133" t="s">
        <v>52</v>
      </c>
      <c r="C46" s="118"/>
      <c r="D46" s="119"/>
      <c r="E46" s="119"/>
      <c r="F46" s="134"/>
      <c r="G46" s="135"/>
      <c r="H46" s="135"/>
      <c r="I46" s="136"/>
    </row>
    <row r="47" ht="21.75" customHeight="1">
      <c r="A47" s="116"/>
      <c r="B47" s="137"/>
      <c r="C47" s="118"/>
      <c r="D47" s="119"/>
      <c r="E47" s="119"/>
      <c r="F47" s="134"/>
      <c r="G47" s="138"/>
      <c r="H47" s="138"/>
      <c r="I47" s="139"/>
    </row>
    <row r="48" ht="21.75" customHeight="1">
      <c r="A48" s="116"/>
      <c r="B48" s="119"/>
      <c r="C48" s="118"/>
      <c r="D48" s="119"/>
      <c r="E48" s="119"/>
      <c r="F48" s="134"/>
      <c r="G48" s="140"/>
      <c r="H48" s="140"/>
      <c r="I48" s="139"/>
    </row>
    <row r="49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41"/>
      <c r="G50" s="140"/>
      <c r="H50" s="140"/>
      <c r="I50" s="139"/>
    </row>
    <row r="51">
      <c r="A51" s="11"/>
      <c r="B51" s="12"/>
      <c r="C51" s="103"/>
      <c r="D51" s="12"/>
      <c r="E51" s="12"/>
      <c r="F51" s="142"/>
      <c r="G51" s="143"/>
      <c r="H51" s="143"/>
      <c r="I51" s="144"/>
    </row>
    <row r="52" thickBot="1">
      <c r="A52" s="30"/>
      <c r="B52" s="32"/>
      <c r="C52" s="145"/>
      <c r="D52" s="32"/>
      <c r="E52" s="32"/>
      <c r="F52" s="146"/>
      <c r="G52" s="19"/>
      <c r="H52" s="19"/>
      <c r="I52" s="19"/>
    </row>
    <row r="53" thickBot="1">
      <c r="A53" s="147" t="s">
        <v>79</v>
      </c>
      <c r="B53" s="148"/>
      <c r="C53" s="148"/>
      <c r="D53" s="148"/>
      <c r="E53" s="148"/>
      <c r="F53" s="149"/>
      <c r="G53" s="150" t="s">
        <v>80</v>
      </c>
      <c r="H53" s="151"/>
      <c r="I53" s="152"/>
    </row>
    <row r="54">
      <c r="G54" s="19"/>
      <c r="H54" s="19"/>
      <c r="I54" s="19"/>
    </row>
    <row r="55">
      <c r="A55" s="17"/>
      <c r="B55" s="17"/>
      <c r="C55" s="79"/>
      <c r="D55" s="17"/>
      <c r="E55" s="17"/>
      <c r="F55" s="153"/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21"/>
      <c r="B59" s="21"/>
      <c r="C59" s="154"/>
      <c r="D59" s="21"/>
      <c r="E59" s="21"/>
      <c r="F59" s="21"/>
      <c r="G59" s="21"/>
      <c r="H59" s="155"/>
      <c r="I59" s="155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</sheetData>
  <mergeCells count="14">
    <mergeCell ref="A53:F53"/>
    <mergeCell ref="A32:F32"/>
    <mergeCell ref="G53:I53"/>
    <mergeCell ref="A18:F18"/>
    <mergeCell ref="A39:F39"/>
    <mergeCell ref="A22:F22"/>
    <mergeCell ref="A27:F27"/>
    <mergeCell ref="A36:F36"/>
    <mergeCell ref="A1:G1"/>
    <mergeCell ref="A3:I3"/>
    <mergeCell ref="A12:B12"/>
    <mergeCell ref="G12:I12"/>
    <mergeCell ref="A40:F40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81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82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83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84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>
        <v>31.399999999999999</v>
      </c>
      <c r="D16" s="54">
        <v>32</v>
      </c>
      <c r="E16" s="55">
        <f>C16/1000*$B$10/D16%</f>
        <v>2.3549999999999995</v>
      </c>
      <c r="F16" s="54">
        <v>45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0.33227567236987648</v>
      </c>
    </row>
    <row r="17">
      <c r="A17" s="58" t="s">
        <v>85</v>
      </c>
      <c r="B17" s="59" t="s">
        <v>52</v>
      </c>
      <c r="C17" s="53">
        <v>4</v>
      </c>
      <c r="D17" s="54">
        <v>85</v>
      </c>
      <c r="E17" s="55">
        <f>C17/1000*$B$10/D17%</f>
        <v>0.11294117647058824</v>
      </c>
      <c r="F17" s="54">
        <v>250</v>
      </c>
      <c r="G17" s="56">
        <f>F17*E17</f>
        <v>28.235294117647062</v>
      </c>
      <c r="H17" s="55">
        <f>G17/$H$11</f>
        <v>0.90352941176470591</v>
      </c>
      <c r="I17" s="57">
        <f ca="1">IF(G17="","",G17/$G$46)</f>
        <v>0.088529382755389463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53</v>
      </c>
      <c r="B19" s="66"/>
      <c r="C19" s="66"/>
      <c r="D19" s="66"/>
      <c r="E19" s="66"/>
      <c r="F19" s="67"/>
      <c r="G19" s="68">
        <f>SUM(G15:G17)</f>
        <v>134.21029411764704</v>
      </c>
      <c r="H19" s="69">
        <f>SUM(H15:H17)</f>
        <v>4.2947294117647052</v>
      </c>
      <c r="I19" s="70">
        <f ca="1">G19/$G$46</f>
        <v>0.42080505512526595</v>
      </c>
    </row>
    <row r="20" thickTop="1">
      <c r="A20" s="35" t="s">
        <v>54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55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0.020076066338139367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56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0.020076066338139367</v>
      </c>
    </row>
    <row r="24" thickTop="1">
      <c r="A24" s="77" t="s">
        <v>57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58</v>
      </c>
      <c r="B25" s="86" t="s">
        <v>59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0.12984383245276082</v>
      </c>
    </row>
    <row r="26" thickTop="1">
      <c r="A26" s="85" t="s">
        <v>60</v>
      </c>
      <c r="B26" s="86" t="s">
        <v>59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0.08859932096776621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61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0.21844315342052703</v>
      </c>
    </row>
    <row r="29" thickTop="1">
      <c r="A29" s="77" t="s">
        <v>62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63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0.0068979144063574319</v>
      </c>
    </row>
    <row r="31" thickTop="1">
      <c r="A31" s="85" t="s">
        <v>64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0.013889891281892457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65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0.020787805688249887</v>
      </c>
    </row>
    <row r="34" thickTop="1">
      <c r="A34" s="101" t="s">
        <v>66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67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0.23308679862209603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68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0.23308679862209603</v>
      </c>
    </row>
    <row r="38" thickTop="1">
      <c r="A38" s="101" t="s">
        <v>69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70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2">G40/$G$46</f>
        <v>0</v>
      </c>
    </row>
    <row r="41" thickTop="1">
      <c r="A41" s="110" t="s">
        <v>71</v>
      </c>
      <c r="B41" s="111"/>
      <c r="C41" s="111"/>
      <c r="D41" s="111"/>
      <c r="E41" s="111"/>
      <c r="F41" s="112"/>
      <c r="G41" s="113">
        <f>SUM(G19,G23,G28,G33,G37,G40)</f>
        <v>291.25289411764703</v>
      </c>
      <c r="H41" s="114">
        <f>SUM(H19,H23,H28,H33,H37,H40)</f>
        <v>9.3200926117647054</v>
      </c>
      <c r="I41" s="115">
        <f ca="1" t="shared" si="2"/>
        <v>0.91319887919427822</v>
      </c>
    </row>
    <row r="42" ht="21.75" customHeight="1">
      <c r="A42" s="116" t="s">
        <v>72</v>
      </c>
      <c r="B42" s="117">
        <f>1%</f>
        <v>0.01</v>
      </c>
      <c r="C42" s="118" t="s">
        <v>73</v>
      </c>
      <c r="D42" s="119"/>
      <c r="E42" s="119"/>
      <c r="F42" s="120"/>
      <c r="G42" s="63">
        <f>SUM(G19,G23)*B42</f>
        <v>1.4061329411764703</v>
      </c>
      <c r="H42" s="64">
        <f>G42/$H$11</f>
        <v>0.044996254117647051</v>
      </c>
      <c r="I42" s="57">
        <f ca="1" t="shared" si="2"/>
        <v>0.004408811214634053</v>
      </c>
    </row>
    <row r="43" ht="21.75" customHeight="1">
      <c r="A43" s="116" t="s">
        <v>72</v>
      </c>
      <c r="B43" s="117">
        <f>1%</f>
        <v>0.01</v>
      </c>
      <c r="C43" s="118" t="s">
        <v>74</v>
      </c>
      <c r="D43" s="119"/>
      <c r="E43" s="119"/>
      <c r="F43" s="120"/>
      <c r="G43" s="63">
        <f>SUM(G28)*B43</f>
        <v>0.69669600000000009</v>
      </c>
      <c r="H43" s="64">
        <f t="shared" ref="H43:H44" si="3">G43/$H$11</f>
        <v>0.022294272000000004</v>
      </c>
      <c r="I43" s="57">
        <f ca="1" t="shared" si="2"/>
        <v>0.0021844315342052709</v>
      </c>
    </row>
    <row r="44" ht="21.75" customHeight="1">
      <c r="A44" s="116" t="s">
        <v>72</v>
      </c>
      <c r="B44" s="117">
        <f>1%</f>
        <v>0.01</v>
      </c>
      <c r="C44" s="118" t="s">
        <v>75</v>
      </c>
      <c r="D44" s="119"/>
      <c r="E44" s="119"/>
      <c r="F44" s="120"/>
      <c r="G44" s="63">
        <f>SUM(G33)*B44</f>
        <v>0.066300000000000012</v>
      </c>
      <c r="H44" s="64">
        <f t="shared" si="3"/>
        <v>0.0021216000000000004</v>
      </c>
      <c r="I44" s="57">
        <f ca="1" t="shared" si="2"/>
        <v>0.00020787805688249889</v>
      </c>
    </row>
    <row r="45" ht="21.75" customHeight="1">
      <c r="A45" s="121" t="s">
        <v>76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25.514958526854215</v>
      </c>
      <c r="H45" s="64">
        <f ca="1">G45/$H$11</f>
        <v>0.81647867285933484</v>
      </c>
      <c r="I45" s="57">
        <f ca="1" t="shared" si="2"/>
        <v>0.080000000000000002</v>
      </c>
    </row>
    <row r="46" ht="21.75" customHeight="1">
      <c r="A46" s="126" t="s">
        <v>77</v>
      </c>
      <c r="B46" s="127"/>
      <c r="C46" s="128"/>
      <c r="D46" s="127"/>
      <c r="E46" s="127"/>
      <c r="F46" s="129"/>
      <c r="G46" s="130">
        <f ca="1">SUM(G41:G45)</f>
        <v>318.9369815856777</v>
      </c>
      <c r="H46" s="131">
        <f ca="1">SUM(H41:H45)</f>
        <v>10.205983410741688</v>
      </c>
      <c r="I46" s="132">
        <f ca="1" t="shared" si="2"/>
        <v>1</v>
      </c>
    </row>
    <row r="47" ht="21.75" customHeight="1">
      <c r="A47" s="116" t="s">
        <v>78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79</v>
      </c>
      <c r="B54" s="148"/>
      <c r="C54" s="148"/>
      <c r="D54" s="148"/>
      <c r="E54" s="148"/>
      <c r="F54" s="149"/>
      <c r="G54" s="150" t="s">
        <v>80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86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87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88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89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>
        <v>31.399999999999999</v>
      </c>
      <c r="D16" s="54">
        <v>32</v>
      </c>
      <c r="E16" s="55">
        <f>C16/1000*$B$10/D16%</f>
        <v>2.3549999999999995</v>
      </c>
      <c r="F16" s="54">
        <v>45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0.34608899731971904</v>
      </c>
    </row>
    <row r="17">
      <c r="A17" s="58" t="s">
        <v>90</v>
      </c>
      <c r="B17" s="59" t="s">
        <v>52</v>
      </c>
      <c r="C17" s="53">
        <v>4</v>
      </c>
      <c r="D17" s="54">
        <v>30</v>
      </c>
      <c r="E17" s="55">
        <f>C17/1000*$B$10/D17%</f>
        <v>0.32000000000000001</v>
      </c>
      <c r="F17" s="54">
        <v>52</v>
      </c>
      <c r="G17" s="56">
        <f>F17*E17</f>
        <v>16.640000000000001</v>
      </c>
      <c r="H17" s="55">
        <f>G17/$H$11</f>
        <v>0.53248000000000006</v>
      </c>
      <c r="I17" s="57">
        <f ca="1">IF(G17="","",G17/$G$46)</f>
        <v>0.054342259168673052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53</v>
      </c>
      <c r="B19" s="66"/>
      <c r="C19" s="66"/>
      <c r="D19" s="66"/>
      <c r="E19" s="66"/>
      <c r="F19" s="67"/>
      <c r="G19" s="68">
        <f>SUM(G15:G17)</f>
        <v>122.61499999999998</v>
      </c>
      <c r="H19" s="69">
        <f>SUM(H15:H17)</f>
        <v>3.9236799999999996</v>
      </c>
      <c r="I19" s="70">
        <f ca="1">G19/$G$46</f>
        <v>0.40043125648839212</v>
      </c>
    </row>
    <row r="20" thickTop="1">
      <c r="A20" s="35" t="s">
        <v>54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55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0.020910666193330138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56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0.020910666193330138</v>
      </c>
    </row>
    <row r="24" thickTop="1">
      <c r="A24" s="77" t="s">
        <v>57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58</v>
      </c>
      <c r="B25" s="86" t="s">
        <v>59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0.13524168489742117</v>
      </c>
    </row>
    <row r="26" thickTop="1">
      <c r="A26" s="85" t="s">
        <v>60</v>
      </c>
      <c r="B26" s="86" t="s">
        <v>59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0.092282561459416795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61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0.22752424635683796</v>
      </c>
    </row>
    <row r="29" thickTop="1">
      <c r="A29" s="77" t="s">
        <v>62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63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0.0071846736881659113</v>
      </c>
    </row>
    <row r="31" thickTop="1">
      <c r="A31" s="85" t="s">
        <v>64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0.014467320199352259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65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0.021651993887518168</v>
      </c>
    </row>
    <row r="34" thickTop="1">
      <c r="A34" s="101" t="s">
        <v>66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67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0.24277665544466073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68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0.24277665544466073</v>
      </c>
    </row>
    <row r="38" thickTop="1">
      <c r="A38" s="101" t="s">
        <v>69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70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4">G40/$G$46</f>
        <v>0</v>
      </c>
    </row>
    <row r="41" thickTop="1">
      <c r="A41" s="110" t="s">
        <v>71</v>
      </c>
      <c r="B41" s="111"/>
      <c r="C41" s="111"/>
      <c r="D41" s="111"/>
      <c r="E41" s="111"/>
      <c r="F41" s="112"/>
      <c r="G41" s="113">
        <f>SUM(G19,G23,G28,G33,G37,G40)</f>
        <v>279.6576</v>
      </c>
      <c r="H41" s="114">
        <f>SUM(H19,H23,H28,H33,H37,H40)</f>
        <v>8.9490432000000002</v>
      </c>
      <c r="I41" s="115">
        <f ca="1" t="shared" si="4"/>
        <v>0.91329481837073911</v>
      </c>
    </row>
    <row r="42" ht="21.75" customHeight="1">
      <c r="A42" s="116" t="s">
        <v>72</v>
      </c>
      <c r="B42" s="117">
        <f>1%</f>
        <v>0.01</v>
      </c>
      <c r="C42" s="118" t="s">
        <v>73</v>
      </c>
      <c r="D42" s="119"/>
      <c r="E42" s="119"/>
      <c r="F42" s="120"/>
      <c r="G42" s="63">
        <f>SUM(G19,G23)*B42</f>
        <v>1.2901799999999997</v>
      </c>
      <c r="H42" s="64">
        <f>G42/$H$11</f>
        <v>0.041285759999999991</v>
      </c>
      <c r="I42" s="57">
        <f ca="1" t="shared" si="4"/>
        <v>0.0042134192268172216</v>
      </c>
    </row>
    <row r="43" ht="21.75" customHeight="1">
      <c r="A43" s="116" t="s">
        <v>72</v>
      </c>
      <c r="B43" s="117">
        <f>1%</f>
        <v>0.01</v>
      </c>
      <c r="C43" s="118" t="s">
        <v>74</v>
      </c>
      <c r="D43" s="119"/>
      <c r="E43" s="119"/>
      <c r="F43" s="120"/>
      <c r="G43" s="63">
        <f>SUM(G28)*B43</f>
        <v>0.69669600000000009</v>
      </c>
      <c r="H43" s="64">
        <f t="shared" ref="H43:H44" si="5">G43/$H$11</f>
        <v>0.022294272000000004</v>
      </c>
      <c r="I43" s="57">
        <f ca="1" t="shared" si="4"/>
        <v>0.0022752424635683801</v>
      </c>
    </row>
    <row r="44" ht="21.75" customHeight="1">
      <c r="A44" s="116" t="s">
        <v>72</v>
      </c>
      <c r="B44" s="117">
        <f>1%</f>
        <v>0.01</v>
      </c>
      <c r="C44" s="118" t="s">
        <v>75</v>
      </c>
      <c r="D44" s="119"/>
      <c r="E44" s="119"/>
      <c r="F44" s="120"/>
      <c r="G44" s="63">
        <f>SUM(G33)*B44</f>
        <v>0.066300000000000012</v>
      </c>
      <c r="H44" s="64">
        <f t="shared" si="5"/>
        <v>0.0021216000000000004</v>
      </c>
      <c r="I44" s="57">
        <f ca="1" t="shared" si="4"/>
        <v>0.00021651993887518171</v>
      </c>
    </row>
    <row r="45" ht="21.75" customHeight="1">
      <c r="A45" s="121" t="s">
        <v>76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24.496589217391307</v>
      </c>
      <c r="H45" s="64">
        <f ca="1">G45/$H$11</f>
        <v>0.78389085495652178</v>
      </c>
      <c r="I45" s="57">
        <f ca="1" t="shared" si="4"/>
        <v>0.080000000000000002</v>
      </c>
    </row>
    <row r="46" ht="21.75" customHeight="1">
      <c r="A46" s="126" t="s">
        <v>77</v>
      </c>
      <c r="B46" s="127"/>
      <c r="C46" s="128"/>
      <c r="D46" s="127"/>
      <c r="E46" s="127"/>
      <c r="F46" s="129"/>
      <c r="G46" s="130">
        <f ca="1">SUM(G41:G45)</f>
        <v>306.20736521739133</v>
      </c>
      <c r="H46" s="131">
        <f ca="1">SUM(H41:H45)</f>
        <v>9.798635686956521</v>
      </c>
      <c r="I46" s="132">
        <f ca="1" t="shared" si="4"/>
        <v>1</v>
      </c>
    </row>
    <row r="47" ht="21.75" customHeight="1">
      <c r="A47" s="116" t="s">
        <v>78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79</v>
      </c>
      <c r="B54" s="148"/>
      <c r="C54" s="148"/>
      <c r="D54" s="148"/>
      <c r="E54" s="148"/>
      <c r="F54" s="149"/>
      <c r="G54" s="150" t="s">
        <v>80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91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92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93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94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>
        <v>31.399999999999999</v>
      </c>
      <c r="D16" s="54">
        <v>32</v>
      </c>
      <c r="E16" s="55">
        <f>C16/1000*$B$10/D16%</f>
        <v>2.3549999999999995</v>
      </c>
      <c r="F16" s="54">
        <v>45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0.32785199745811383</v>
      </c>
    </row>
    <row r="17">
      <c r="A17" s="58" t="s">
        <v>95</v>
      </c>
      <c r="B17" s="59" t="s">
        <v>96</v>
      </c>
      <c r="C17" s="53">
        <v>4</v>
      </c>
      <c r="D17" s="54">
        <v>100</v>
      </c>
      <c r="E17" s="55">
        <f>C17/1000*$B$10/D17%</f>
        <v>0.096000000000000002</v>
      </c>
      <c r="F17" s="54">
        <v>334.95010000000002</v>
      </c>
      <c r="G17" s="56">
        <f>F17*E17</f>
        <v>32.155209599999999</v>
      </c>
      <c r="H17" s="55">
        <f>G17/$H$11</f>
        <v>1.0289667071999999</v>
      </c>
      <c r="I17" s="57">
        <f ca="1">IF(G17="","",G17/$G$46)</f>
        <v>0.099477704138186546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53</v>
      </c>
      <c r="B19" s="66"/>
      <c r="C19" s="66"/>
      <c r="D19" s="66"/>
      <c r="E19" s="66"/>
      <c r="F19" s="67"/>
      <c r="G19" s="68">
        <f>SUM(G15:G17)</f>
        <v>138.13020959999997</v>
      </c>
      <c r="H19" s="69">
        <f>SUM(H15:H17)</f>
        <v>4.4201667071999999</v>
      </c>
      <c r="I19" s="70">
        <f ca="1">G19/$G$46</f>
        <v>0.4273297015963004</v>
      </c>
    </row>
    <row r="20" thickTop="1">
      <c r="A20" s="35" t="s">
        <v>54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55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0.019808788296525628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56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0.019808788296525628</v>
      </c>
    </row>
    <row r="24" thickTop="1">
      <c r="A24" s="77" t="s">
        <v>57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58</v>
      </c>
      <c r="B25" s="86" t="s">
        <v>59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0.12811518677740422</v>
      </c>
    </row>
    <row r="26" thickTop="1">
      <c r="A26" s="85" t="s">
        <v>60</v>
      </c>
      <c r="B26" s="86" t="s">
        <v>59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0.087419774506934653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61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0.21553496128433888</v>
      </c>
    </row>
    <row r="29" thickTop="1">
      <c r="A29" s="77" t="s">
        <v>62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63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0.0068060806266369515</v>
      </c>
    </row>
    <row r="31" thickTop="1">
      <c r="A31" s="85" t="s">
        <v>64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0.013704971443637127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65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0.02051105207027408</v>
      </c>
    </row>
    <row r="34" thickTop="1">
      <c r="A34" s="101" t="s">
        <v>66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67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0.22998365172008672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68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0.22998365172008672</v>
      </c>
    </row>
    <row r="38" thickTop="1">
      <c r="A38" s="101" t="s">
        <v>69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70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6">G40/$G$46</f>
        <v>0</v>
      </c>
    </row>
    <row r="41" thickTop="1">
      <c r="A41" s="110" t="s">
        <v>71</v>
      </c>
      <c r="B41" s="111"/>
      <c r="C41" s="111"/>
      <c r="D41" s="111"/>
      <c r="E41" s="111"/>
      <c r="F41" s="112"/>
      <c r="G41" s="113">
        <f>SUM(G19,G23,G28,G33,G37,G40)</f>
        <v>295.17280959999994</v>
      </c>
      <c r="H41" s="114">
        <f>SUM(H19,H23,H28,H33,H37,H40)</f>
        <v>9.4455299071999992</v>
      </c>
      <c r="I41" s="115">
        <f ca="1" t="shared" si="6"/>
        <v>0.91316815496752557</v>
      </c>
    </row>
    <row r="42" ht="21.75" customHeight="1">
      <c r="A42" s="116" t="s">
        <v>72</v>
      </c>
      <c r="B42" s="117">
        <f>1%</f>
        <v>0.01</v>
      </c>
      <c r="C42" s="118" t="s">
        <v>73</v>
      </c>
      <c r="D42" s="119"/>
      <c r="E42" s="119"/>
      <c r="F42" s="120"/>
      <c r="G42" s="63">
        <f>SUM(G19,G23)*B42</f>
        <v>1.4453320959999996</v>
      </c>
      <c r="H42" s="64">
        <f>G42/$H$11</f>
        <v>0.046250627071999985</v>
      </c>
      <c r="I42" s="57">
        <f ca="1" t="shared" si="6"/>
        <v>0.0044713848989282592</v>
      </c>
    </row>
    <row r="43" ht="21.75" customHeight="1">
      <c r="A43" s="116" t="s">
        <v>72</v>
      </c>
      <c r="B43" s="117">
        <f>1%</f>
        <v>0.01</v>
      </c>
      <c r="C43" s="118" t="s">
        <v>74</v>
      </c>
      <c r="D43" s="119"/>
      <c r="E43" s="119"/>
      <c r="F43" s="120"/>
      <c r="G43" s="63">
        <f>SUM(G28)*B43</f>
        <v>0.69669600000000009</v>
      </c>
      <c r="H43" s="64">
        <f t="shared" ref="H43:H44" si="7">G43/$H$11</f>
        <v>0.022294272000000004</v>
      </c>
      <c r="I43" s="57">
        <f ca="1" t="shared" si="6"/>
        <v>0.0021553496128433893</v>
      </c>
    </row>
    <row r="44" ht="21.75" customHeight="1">
      <c r="A44" s="116" t="s">
        <v>72</v>
      </c>
      <c r="B44" s="117">
        <f>1%</f>
        <v>0.01</v>
      </c>
      <c r="C44" s="118" t="s">
        <v>75</v>
      </c>
      <c r="D44" s="119"/>
      <c r="E44" s="119"/>
      <c r="F44" s="120"/>
      <c r="G44" s="63">
        <f>SUM(G33)*B44</f>
        <v>0.066300000000000012</v>
      </c>
      <c r="H44" s="64">
        <f t="shared" si="7"/>
        <v>0.0021216000000000004</v>
      </c>
      <c r="I44" s="57">
        <f ca="1" t="shared" si="6"/>
        <v>0.00020511052070274079</v>
      </c>
    </row>
    <row r="45" ht="21.75" customHeight="1">
      <c r="A45" s="121" t="s">
        <v>76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25.859229364869563</v>
      </c>
      <c r="H45" s="64">
        <f ca="1">G45/$H$11</f>
        <v>0.827495339675826</v>
      </c>
      <c r="I45" s="57">
        <f ca="1" t="shared" si="6"/>
        <v>0.080000000000000002</v>
      </c>
    </row>
    <row r="46" ht="21.75" customHeight="1">
      <c r="A46" s="126" t="s">
        <v>77</v>
      </c>
      <c r="B46" s="127"/>
      <c r="C46" s="128"/>
      <c r="D46" s="127"/>
      <c r="E46" s="127"/>
      <c r="F46" s="129"/>
      <c r="G46" s="130">
        <f ca="1">SUM(G41:G45)</f>
        <v>323.24036706086952</v>
      </c>
      <c r="H46" s="131">
        <f ca="1">SUM(H41:H45)</f>
        <v>10.343691745947826</v>
      </c>
      <c r="I46" s="132">
        <f ca="1" t="shared" si="6"/>
        <v>1</v>
      </c>
    </row>
    <row r="47" ht="21.75" customHeight="1">
      <c r="A47" s="116" t="s">
        <v>78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79</v>
      </c>
      <c r="B54" s="148"/>
      <c r="C54" s="148"/>
      <c r="D54" s="148"/>
      <c r="E54" s="148"/>
      <c r="F54" s="149"/>
      <c r="G54" s="150" t="s">
        <v>80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97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98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99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100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IF(G14="","",G14/$G$47)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IF(G15="","",G15/$G$47)</f>
        <v/>
      </c>
    </row>
    <row r="16">
      <c r="A16" s="58" t="s">
        <v>51</v>
      </c>
      <c r="B16" s="59" t="s">
        <v>52</v>
      </c>
      <c r="C16" s="53">
        <v>31.399999999999999</v>
      </c>
      <c r="D16" s="54">
        <v>32</v>
      </c>
      <c r="E16" s="55">
        <f>C16/1000*$B$10/D16%</f>
        <v>2.3549999999999995</v>
      </c>
      <c r="F16" s="54">
        <v>45</v>
      </c>
      <c r="G16" s="56">
        <f>F16*E16</f>
        <v>105.97499999999998</v>
      </c>
      <c r="H16" s="55">
        <f>G16/$H$11</f>
        <v>3.3911999999999995</v>
      </c>
      <c r="I16" s="57">
        <f ca="1">IF(G16="","",G16/$G$47)</f>
        <v>0.3514090704840484</v>
      </c>
    </row>
    <row r="17">
      <c r="A17" s="58" t="s">
        <v>101</v>
      </c>
      <c r="B17" s="59" t="s">
        <v>102</v>
      </c>
      <c r="C17" s="53">
        <v>2</v>
      </c>
      <c r="D17" s="54">
        <v>80</v>
      </c>
      <c r="E17" s="55">
        <f>C17/1000*$B$10/D17%</f>
        <v>0.059999999999999998</v>
      </c>
      <c r="F17" s="54">
        <v>169.4238</v>
      </c>
      <c r="G17" s="56">
        <f>F17*E17</f>
        <v>10.165428</v>
      </c>
      <c r="H17" s="55">
        <f>G17/$H$11</f>
        <v>0.32529369600000002</v>
      </c>
      <c r="I17" s="57">
        <f ca="1">IF(G17="","",G17/$G$47)</f>
        <v>0.033708172725194809</v>
      </c>
    </row>
    <row r="18">
      <c r="A18" s="58" t="s">
        <v>103</v>
      </c>
      <c r="B18" s="59" t="s">
        <v>104</v>
      </c>
      <c r="C18" s="53">
        <v>2</v>
      </c>
      <c r="D18" s="54">
        <v>74.099999999999994</v>
      </c>
      <c r="E18" s="55">
        <f>C18/1000*$B$10/D18%</f>
        <v>0.064777327935222673</v>
      </c>
      <c r="F18" s="54">
        <v>34.763800000000003</v>
      </c>
      <c r="G18" s="56">
        <f>F18*E18</f>
        <v>2.251906072874494</v>
      </c>
      <c r="H18" s="55">
        <f>G18/$H$11</f>
        <v>0.072060994331983805</v>
      </c>
      <c r="I18" s="57">
        <f ca="1">IF(G18="","",G18/$G$47)</f>
        <v>0.0074672349128210415</v>
      </c>
    </row>
    <row r="19" thickBot="1">
      <c r="A19" s="60"/>
      <c r="B19" s="61"/>
      <c r="C19" s="53"/>
      <c r="D19" s="62"/>
      <c r="E19" s="53"/>
      <c r="F19" s="55"/>
      <c r="G19" s="63"/>
      <c r="H19" s="64"/>
      <c r="I19" s="57" t="str">
        <f>IF(G19="","",G19/$G$47)</f>
        <v/>
      </c>
    </row>
    <row r="20" thickTop="1" thickBot="1">
      <c r="A20" s="65" t="s">
        <v>53</v>
      </c>
      <c r="B20" s="66"/>
      <c r="C20" s="66"/>
      <c r="D20" s="66"/>
      <c r="E20" s="66"/>
      <c r="F20" s="67"/>
      <c r="G20" s="68">
        <f>SUM(G15:G18)</f>
        <v>118.39233407287448</v>
      </c>
      <c r="H20" s="69">
        <f>SUM(H15:H18)</f>
        <v>3.7885546903319836</v>
      </c>
      <c r="I20" s="70">
        <f ca="1">G20/$G$47</f>
        <v>0.39258447812206426</v>
      </c>
    </row>
    <row r="21" thickTop="1">
      <c r="A21" s="35" t="s">
        <v>54</v>
      </c>
      <c r="B21" s="71"/>
      <c r="C21" s="72"/>
      <c r="D21" s="73"/>
      <c r="E21" s="74"/>
      <c r="F21" s="73"/>
      <c r="G21" s="75"/>
      <c r="H21" s="76"/>
      <c r="I21" s="57" t="str">
        <f>IF(G21="","",G21/$G$47)</f>
        <v/>
      </c>
    </row>
    <row r="22">
      <c r="A22" s="58" t="s">
        <v>55</v>
      </c>
      <c r="B22" s="59"/>
      <c r="C22" s="53"/>
      <c r="D22" s="54"/>
      <c r="E22" s="55"/>
      <c r="F22" s="54"/>
      <c r="G22" s="56">
        <f>6.403</f>
        <v>6.4029999999999996</v>
      </c>
      <c r="H22" s="55">
        <f>G22/$H$11</f>
        <v>0.204896</v>
      </c>
      <c r="I22" s="57">
        <f ca="1">IF(G22="","",G22/$G$47)</f>
        <v>0.02123210453700743</v>
      </c>
    </row>
    <row r="23" thickBot="1">
      <c r="A23" s="60"/>
      <c r="B23" s="61"/>
      <c r="C23" s="53"/>
      <c r="D23" s="62"/>
      <c r="E23" s="53"/>
      <c r="F23" s="55"/>
      <c r="G23" s="63"/>
      <c r="H23" s="64"/>
      <c r="I23" s="57" t="str">
        <f>IF(G23="","",G23/$G$47)</f>
        <v/>
      </c>
    </row>
    <row r="24" thickTop="1" thickBot="1">
      <c r="A24" s="65" t="s">
        <v>56</v>
      </c>
      <c r="B24" s="66"/>
      <c r="C24" s="66"/>
      <c r="D24" s="66"/>
      <c r="E24" s="66"/>
      <c r="F24" s="67"/>
      <c r="G24" s="68">
        <f>SUM(G21:G22)</f>
        <v>6.4029999999999996</v>
      </c>
      <c r="H24" s="69">
        <f>SUM(H21:H22)</f>
        <v>0.204896</v>
      </c>
      <c r="I24" s="70">
        <f ca="1">G24/$G$47</f>
        <v>0.02123210453700743</v>
      </c>
    </row>
    <row r="25" thickTop="1">
      <c r="A25" s="77" t="s">
        <v>57</v>
      </c>
      <c r="B25" s="78"/>
      <c r="C25" s="79"/>
      <c r="D25" s="17"/>
      <c r="E25" s="80"/>
      <c r="F25" s="81"/>
      <c r="G25" s="82"/>
      <c r="H25" s="83"/>
      <c r="I25" s="84" t="str">
        <f>IF(G25="","",G25/$G$47)</f>
        <v/>
      </c>
    </row>
    <row r="26" thickTop="1">
      <c r="A26" s="85" t="s">
        <v>58</v>
      </c>
      <c r="B26" s="86" t="s">
        <v>59</v>
      </c>
      <c r="C26" s="79"/>
      <c r="D26" s="17"/>
      <c r="E26" s="80">
        <v>24</v>
      </c>
      <c r="F26" s="81">
        <v>1.7255</v>
      </c>
      <c r="G26" s="87">
        <f>E26 * F26</f>
        <v>41.411999999999999</v>
      </c>
      <c r="H26" s="88">
        <f>G26/$H$11</f>
        <v>1.3251839999999999</v>
      </c>
      <c r="I26" s="89">
        <f ca="1">IF(G26="","",G26/$G$47)</f>
        <v>0.13732061738037665</v>
      </c>
    </row>
    <row r="27" thickTop="1">
      <c r="A27" s="85" t="s">
        <v>60</v>
      </c>
      <c r="B27" s="86" t="s">
        <v>59</v>
      </c>
      <c r="C27" s="79"/>
      <c r="D27" s="17"/>
      <c r="E27" s="80">
        <v>24</v>
      </c>
      <c r="F27" s="81">
        <v>1.1774</v>
      </c>
      <c r="G27" s="87">
        <f>E27 * F27</f>
        <v>28.2576</v>
      </c>
      <c r="H27" s="88">
        <f>G27/$H$11</f>
        <v>0.90424320000000002</v>
      </c>
      <c r="I27" s="89">
        <f ca="1">IF(G27="","",G27/$G$47)</f>
        <v>0.093701127153668781</v>
      </c>
    </row>
    <row r="28" thickBot="1">
      <c r="A28" s="90"/>
      <c r="B28" s="91"/>
      <c r="C28" s="92"/>
      <c r="D28" s="93"/>
      <c r="E28" s="80"/>
      <c r="F28" s="94"/>
      <c r="G28" s="95"/>
      <c r="H28" s="96"/>
      <c r="I28" s="97" t="str">
        <f>IF(G28="","",G28/$G$47)</f>
        <v/>
      </c>
    </row>
    <row r="29" thickTop="1" thickBot="1">
      <c r="A29" s="98" t="s">
        <v>61</v>
      </c>
      <c r="B29" s="99"/>
      <c r="C29" s="99"/>
      <c r="D29" s="99"/>
      <c r="E29" s="99"/>
      <c r="F29" s="100"/>
      <c r="G29" s="68">
        <f>SUM(G25:G27)</f>
        <v>69.669600000000003</v>
      </c>
      <c r="H29" s="69">
        <f>SUM(H25:H27)</f>
        <v>2.2294271999999999</v>
      </c>
      <c r="I29" s="70">
        <f ca="1">G29/$G$47</f>
        <v>0.23102174453404545</v>
      </c>
    </row>
    <row r="30" thickTop="1">
      <c r="A30" s="77" t="s">
        <v>62</v>
      </c>
      <c r="B30" s="78"/>
      <c r="C30" s="79"/>
      <c r="D30" s="17"/>
      <c r="E30" s="80"/>
      <c r="F30" s="81"/>
      <c r="G30" s="82"/>
      <c r="H30" s="83"/>
      <c r="I30" s="84" t="str">
        <f>IF(G30="","",G30/$G$47)</f>
        <v/>
      </c>
    </row>
    <row r="31" thickTop="1">
      <c r="A31" s="85" t="s">
        <v>63</v>
      </c>
      <c r="B31" s="86" t="s">
        <v>52</v>
      </c>
      <c r="C31" s="79"/>
      <c r="D31" s="17"/>
      <c r="E31" s="80">
        <v>24</v>
      </c>
      <c r="F31" s="81">
        <v>0.091666666666666702</v>
      </c>
      <c r="G31" s="87">
        <f>E31 * F31</f>
        <v>2.2000000000000011</v>
      </c>
      <c r="H31" s="88">
        <f>G31/$H$11</f>
        <v>0.070400000000000032</v>
      </c>
      <c r="I31" s="89">
        <f ca="1">IF(G31="","",G31/$G$47)</f>
        <v>0.0072951163488078037</v>
      </c>
    </row>
    <row r="32" thickTop="1">
      <c r="A32" s="85" t="s">
        <v>64</v>
      </c>
      <c r="B32" s="86" t="s">
        <v>52</v>
      </c>
      <c r="C32" s="79"/>
      <c r="D32" s="17"/>
      <c r="E32" s="80">
        <v>1</v>
      </c>
      <c r="F32" s="81">
        <v>4.4299999999999997</v>
      </c>
      <c r="G32" s="87">
        <f>E32 * F32</f>
        <v>4.4299999999999997</v>
      </c>
      <c r="H32" s="88">
        <f>G32/$H$11</f>
        <v>0.14176</v>
      </c>
      <c r="I32" s="89">
        <f ca="1">IF(G32="","",G32/$G$47)</f>
        <v>0.014689711556917525</v>
      </c>
    </row>
    <row r="33" thickBot="1">
      <c r="A33" s="90"/>
      <c r="B33" s="91"/>
      <c r="C33" s="92"/>
      <c r="D33" s="93"/>
      <c r="E33" s="80"/>
      <c r="F33" s="94"/>
      <c r="G33" s="95"/>
      <c r="H33" s="96"/>
      <c r="I33" s="97" t="str">
        <f>IF(G33="","",G33/$G$47)</f>
        <v/>
      </c>
    </row>
    <row r="34" thickTop="1" thickBot="1">
      <c r="A34" s="98" t="s">
        <v>65</v>
      </c>
      <c r="B34" s="99"/>
      <c r="C34" s="99"/>
      <c r="D34" s="99"/>
      <c r="E34" s="99"/>
      <c r="F34" s="100"/>
      <c r="G34" s="68">
        <f>SUM(G30:G32)</f>
        <v>6.6300000000000008</v>
      </c>
      <c r="H34" s="69">
        <f>SUM(H30:H32)</f>
        <v>0.21216000000000002</v>
      </c>
      <c r="I34" s="70">
        <f ca="1">G34/$G$47</f>
        <v>0.02198482790572533</v>
      </c>
    </row>
    <row r="35" thickTop="1">
      <c r="A35" s="101" t="s">
        <v>66</v>
      </c>
      <c r="B35" s="102"/>
      <c r="C35" s="103"/>
      <c r="D35" s="12"/>
      <c r="E35" s="12"/>
      <c r="F35" s="15"/>
      <c r="G35" s="104"/>
      <c r="H35" s="105"/>
      <c r="I35" s="84" t="str">
        <f>IF(G35="","",G35/$G$47)</f>
        <v/>
      </c>
    </row>
    <row r="36" thickTop="1">
      <c r="A36" s="85" t="s">
        <v>67</v>
      </c>
      <c r="B36" s="86"/>
      <c r="C36" s="79"/>
      <c r="D36" s="17"/>
      <c r="E36" s="80"/>
      <c r="F36" s="81"/>
      <c r="G36" s="106">
        <f>74.34</f>
        <v>74.340000000000003</v>
      </c>
      <c r="H36" s="88">
        <f>G36/$H$11</f>
        <v>2.3788800000000001</v>
      </c>
      <c r="I36" s="89">
        <f ca="1">IF(G36="","",G36/$G$47)</f>
        <v>0.24650861335016905</v>
      </c>
    </row>
    <row r="37" thickBot="1">
      <c r="A37" s="16"/>
      <c r="B37" s="17"/>
      <c r="C37" s="79"/>
      <c r="D37" s="17"/>
      <c r="E37" s="17"/>
      <c r="F37" s="20"/>
      <c r="G37" s="107"/>
      <c r="H37" s="96"/>
      <c r="I37" s="97" t="str">
        <f>IF(G37="","",G37/$G$47)</f>
        <v/>
      </c>
    </row>
    <row r="38" thickTop="1" thickBot="1">
      <c r="A38" s="98" t="s">
        <v>68</v>
      </c>
      <c r="B38" s="99"/>
      <c r="C38" s="99"/>
      <c r="D38" s="99"/>
      <c r="E38" s="99"/>
      <c r="F38" s="100"/>
      <c r="G38" s="68">
        <f>SUM(G35:G36)</f>
        <v>74.340000000000003</v>
      </c>
      <c r="H38" s="69">
        <f>SUM(H35:H36)</f>
        <v>2.3788800000000001</v>
      </c>
      <c r="I38" s="70">
        <f ca="1">G38/$G$47</f>
        <v>0.24650861335016905</v>
      </c>
    </row>
    <row r="39" thickTop="1">
      <c r="A39" s="101" t="s">
        <v>69</v>
      </c>
      <c r="B39" s="102"/>
      <c r="C39" s="103"/>
      <c r="D39" s="12"/>
      <c r="E39" s="12"/>
      <c r="F39" s="15"/>
      <c r="G39" s="104"/>
      <c r="H39" s="105"/>
      <c r="I39" s="57" t="str">
        <f>IF(G39="","",G39/$G$47)</f>
        <v/>
      </c>
    </row>
    <row r="40" thickBot="1">
      <c r="A40" s="16"/>
      <c r="B40" s="17"/>
      <c r="C40" s="79"/>
      <c r="D40" s="17"/>
      <c r="E40" s="17"/>
      <c r="F40" s="108"/>
      <c r="G40" s="109"/>
      <c r="H40" s="64"/>
      <c r="I40" s="57" t="str">
        <f>IF(G40="","",G40/$G$47)</f>
        <v/>
      </c>
    </row>
    <row r="41" thickTop="1" thickBot="1">
      <c r="A41" s="98" t="s">
        <v>70</v>
      </c>
      <c r="B41" s="99"/>
      <c r="C41" s="99"/>
      <c r="D41" s="99"/>
      <c r="E41" s="99"/>
      <c r="F41" s="100"/>
      <c r="G41" s="68">
        <f> SUM(G39)</f>
        <v>0</v>
      </c>
      <c r="H41" s="69">
        <f>SUM(H39)</f>
        <v>0</v>
      </c>
      <c r="I41" s="70">
        <f ca="1" t="shared" ref="I41:I47" si="8">G41/$G$47</f>
        <v>0</v>
      </c>
    </row>
    <row r="42" thickTop="1">
      <c r="A42" s="110" t="s">
        <v>71</v>
      </c>
      <c r="B42" s="111"/>
      <c r="C42" s="111"/>
      <c r="D42" s="111"/>
      <c r="E42" s="111"/>
      <c r="F42" s="112"/>
      <c r="G42" s="113">
        <f>SUM(G20,G24,G29,G34,G38,G41)</f>
        <v>275.43493407287451</v>
      </c>
      <c r="H42" s="114">
        <f>SUM(H20,H24,H29,H34,H38,H41)</f>
        <v>8.8139178903319841</v>
      </c>
      <c r="I42" s="115">
        <f ca="1" t="shared" si="8"/>
        <v>0.91333176844901165</v>
      </c>
    </row>
    <row r="43" ht="21.75" customHeight="1">
      <c r="A43" s="116" t="s">
        <v>72</v>
      </c>
      <c r="B43" s="117">
        <f>1%</f>
        <v>0.01</v>
      </c>
      <c r="C43" s="118" t="s">
        <v>73</v>
      </c>
      <c r="D43" s="119"/>
      <c r="E43" s="119"/>
      <c r="F43" s="120"/>
      <c r="G43" s="63">
        <f>SUM(G20,G24)*B43</f>
        <v>1.2479533407287449</v>
      </c>
      <c r="H43" s="64">
        <f>G43/$H$11</f>
        <v>0.039934506903319837</v>
      </c>
      <c r="I43" s="57">
        <f ca="1" t="shared" si="8"/>
        <v>0.0041381658265907178</v>
      </c>
    </row>
    <row r="44" ht="21.75" customHeight="1">
      <c r="A44" s="116" t="s">
        <v>72</v>
      </c>
      <c r="B44" s="117">
        <f>1%</f>
        <v>0.01</v>
      </c>
      <c r="C44" s="118" t="s">
        <v>74</v>
      </c>
      <c r="D44" s="119"/>
      <c r="E44" s="119"/>
      <c r="F44" s="120"/>
      <c r="G44" s="63">
        <f>SUM(G29)*B44</f>
        <v>0.69669600000000009</v>
      </c>
      <c r="H44" s="64">
        <f t="shared" ref="H44:H45" si="9">G44/$H$11</f>
        <v>0.022294272000000004</v>
      </c>
      <c r="I44" s="57">
        <f ca="1" t="shared" si="8"/>
        <v>0.0023102174453404544</v>
      </c>
    </row>
    <row r="45" ht="21.75" customHeight="1">
      <c r="A45" s="116" t="s">
        <v>72</v>
      </c>
      <c r="B45" s="117">
        <f>1%</f>
        <v>0.01</v>
      </c>
      <c r="C45" s="118" t="s">
        <v>75</v>
      </c>
      <c r="D45" s="119"/>
      <c r="E45" s="119"/>
      <c r="F45" s="120"/>
      <c r="G45" s="63">
        <f>SUM(G34)*B45</f>
        <v>0.066300000000000012</v>
      </c>
      <c r="H45" s="64">
        <f t="shared" si="9"/>
        <v>0.0021216000000000004</v>
      </c>
      <c r="I45" s="57">
        <f ca="1" t="shared" si="8"/>
        <v>0.0002198482790572533</v>
      </c>
    </row>
    <row r="46" ht="21.75" customHeight="1">
      <c r="A46" s="121" t="s">
        <v>76</v>
      </c>
      <c r="B46" s="122">
        <f>8%</f>
        <v>0.080000000000000002</v>
      </c>
      <c r="C46" s="123"/>
      <c r="D46" s="124"/>
      <c r="E46" s="124"/>
      <c r="F46" s="125"/>
      <c r="G46" s="63">
        <f ca="1">G47*B46</f>
        <v>24.12572899248724</v>
      </c>
      <c r="H46" s="64">
        <f ca="1">G46/$H$11</f>
        <v>0.7720233277595917</v>
      </c>
      <c r="I46" s="57">
        <f ca="1" t="shared" si="8"/>
        <v>0.080000000000000002</v>
      </c>
    </row>
    <row r="47" ht="21.75" customHeight="1">
      <c r="A47" s="126" t="s">
        <v>77</v>
      </c>
      <c r="B47" s="127"/>
      <c r="C47" s="128"/>
      <c r="D47" s="127"/>
      <c r="E47" s="127"/>
      <c r="F47" s="129"/>
      <c r="G47" s="130">
        <f ca="1">SUM(G42:G46)</f>
        <v>301.57161240609048</v>
      </c>
      <c r="H47" s="131">
        <f ca="1">SUM(H42:H46)</f>
        <v>9.6502915969948955</v>
      </c>
      <c r="I47" s="132">
        <f ca="1" t="shared" si="8"/>
        <v>1</v>
      </c>
    </row>
    <row r="48" ht="21.75" customHeight="1">
      <c r="A48" s="116" t="s">
        <v>78</v>
      </c>
      <c r="B48" s="133" t="s">
        <v>52</v>
      </c>
      <c r="C48" s="118"/>
      <c r="D48" s="119"/>
      <c r="E48" s="119"/>
      <c r="F48" s="134"/>
      <c r="G48" s="135"/>
      <c r="H48" s="135"/>
      <c r="I48" s="136"/>
    </row>
    <row r="49" ht="21.75" customHeight="1">
      <c r="A49" s="116"/>
      <c r="B49" s="137"/>
      <c r="C49" s="118"/>
      <c r="D49" s="119"/>
      <c r="E49" s="119"/>
      <c r="F49" s="134"/>
      <c r="G49" s="138"/>
      <c r="H49" s="138"/>
      <c r="I49" s="139"/>
    </row>
    <row r="50" ht="21.75" customHeight="1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34"/>
      <c r="G51" s="140"/>
      <c r="H51" s="140"/>
      <c r="I51" s="139"/>
    </row>
    <row r="52">
      <c r="A52" s="116"/>
      <c r="B52" s="119"/>
      <c r="C52" s="118"/>
      <c r="D52" s="119"/>
      <c r="E52" s="119"/>
      <c r="F52" s="141"/>
      <c r="G52" s="140"/>
      <c r="H52" s="140"/>
      <c r="I52" s="139"/>
    </row>
    <row r="53">
      <c r="A53" s="11"/>
      <c r="B53" s="12"/>
      <c r="C53" s="103"/>
      <c r="D53" s="12"/>
      <c r="E53" s="12"/>
      <c r="F53" s="142"/>
      <c r="G53" s="143"/>
      <c r="H53" s="143"/>
      <c r="I53" s="144"/>
    </row>
    <row r="54" thickBot="1">
      <c r="A54" s="30"/>
      <c r="B54" s="32"/>
      <c r="C54" s="145"/>
      <c r="D54" s="32"/>
      <c r="E54" s="32"/>
      <c r="F54" s="146"/>
      <c r="G54" s="19"/>
      <c r="H54" s="19"/>
      <c r="I54" s="19"/>
    </row>
    <row r="55" thickBot="1">
      <c r="A55" s="147" t="s">
        <v>79</v>
      </c>
      <c r="B55" s="148"/>
      <c r="C55" s="148"/>
      <c r="D55" s="148"/>
      <c r="E55" s="148"/>
      <c r="F55" s="149"/>
      <c r="G55" s="150" t="s">
        <v>80</v>
      </c>
      <c r="H55" s="151"/>
      <c r="I55" s="152"/>
    </row>
    <row r="56"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17"/>
      <c r="B60" s="17"/>
      <c r="C60" s="79"/>
      <c r="D60" s="17"/>
      <c r="E60" s="17"/>
      <c r="F60" s="153"/>
      <c r="G60" s="19"/>
      <c r="H60" s="19"/>
      <c r="I60" s="19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  <row r="74">
      <c r="A74" s="21"/>
      <c r="B74" s="21"/>
      <c r="C74" s="154"/>
      <c r="D74" s="21"/>
      <c r="E74" s="21"/>
      <c r="F74" s="21"/>
      <c r="G74" s="21"/>
      <c r="H74" s="155"/>
      <c r="I74" s="155"/>
    </row>
  </sheetData>
  <mergeCells count="14">
    <mergeCell ref="A55:F55"/>
    <mergeCell ref="A34:F34"/>
    <mergeCell ref="G55:I55"/>
    <mergeCell ref="A20:F20"/>
    <mergeCell ref="A41:F41"/>
    <mergeCell ref="A24:F24"/>
    <mergeCell ref="A29:F29"/>
    <mergeCell ref="A38:F38"/>
    <mergeCell ref="A1:G1"/>
    <mergeCell ref="A3:I3"/>
    <mergeCell ref="A12:B12"/>
    <mergeCell ref="G12:I12"/>
    <mergeCell ref="A42:F42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tabSelected="1"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105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106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107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108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>
        <v>31.399999999999999</v>
      </c>
      <c r="D16" s="54">
        <v>32</v>
      </c>
      <c r="E16" s="55">
        <f>C16/1000*$B$10/D16%</f>
        <v>2.3549999999999995</v>
      </c>
      <c r="F16" s="54">
        <v>45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0.33026949438258618</v>
      </c>
    </row>
    <row r="17">
      <c r="A17" s="58" t="s">
        <v>109</v>
      </c>
      <c r="B17" s="59" t="s">
        <v>52</v>
      </c>
      <c r="C17" s="53">
        <v>4</v>
      </c>
      <c r="D17" s="54">
        <v>100</v>
      </c>
      <c r="E17" s="55">
        <f>C17/1000*$B$10/D17%</f>
        <v>0.096000000000000002</v>
      </c>
      <c r="F17" s="54">
        <v>312.5</v>
      </c>
      <c r="G17" s="56">
        <f>F17*E17</f>
        <v>30</v>
      </c>
      <c r="H17" s="55">
        <f>G17/$H$11</f>
        <v>0.95999999999999996</v>
      </c>
      <c r="I17" s="57">
        <f ca="1">IF(G17="","",G17/$G$46)</f>
        <v>0.093494549011347836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53</v>
      </c>
      <c r="B19" s="66"/>
      <c r="C19" s="66"/>
      <c r="D19" s="66"/>
      <c r="E19" s="66"/>
      <c r="F19" s="67"/>
      <c r="G19" s="68">
        <f>SUM(G15:G17)</f>
        <v>135.97499999999997</v>
      </c>
      <c r="H19" s="69">
        <f>SUM(H15:H17)</f>
        <v>4.3511999999999995</v>
      </c>
      <c r="I19" s="70">
        <f ca="1">G19/$G$46</f>
        <v>0.42376404339393398</v>
      </c>
    </row>
    <row r="20" thickTop="1">
      <c r="A20" s="35" t="s">
        <v>54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55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0.019954853243988671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56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0.019954853243988671</v>
      </c>
    </row>
    <row r="24" thickTop="1">
      <c r="A24" s="77" t="s">
        <v>57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58</v>
      </c>
      <c r="B25" s="86" t="s">
        <v>59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0.12905987545526454</v>
      </c>
    </row>
    <row r="26" thickTop="1">
      <c r="A26" s="85" t="s">
        <v>60</v>
      </c>
      <c r="B26" s="86" t="s">
        <v>59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0.088064385604768758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61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0.21712426106003332</v>
      </c>
    </row>
    <row r="29" thickTop="1">
      <c r="A29" s="77" t="s">
        <v>62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63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0.0068562669274988448</v>
      </c>
    </row>
    <row r="31" thickTop="1">
      <c r="A31" s="85" t="s">
        <v>64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0.013806028404009029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65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0.020662295331507874</v>
      </c>
    </row>
    <row r="34" thickTop="1">
      <c r="A34" s="101" t="s">
        <v>66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67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0.23167949245011996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68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0.23167949245011996</v>
      </c>
    </row>
    <row r="38" thickTop="1">
      <c r="A38" s="101" t="s">
        <v>69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70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10">G40/$G$46</f>
        <v>0</v>
      </c>
    </row>
    <row r="41" thickTop="1">
      <c r="A41" s="110" t="s">
        <v>71</v>
      </c>
      <c r="B41" s="111"/>
      <c r="C41" s="111"/>
      <c r="D41" s="111"/>
      <c r="E41" s="111"/>
      <c r="F41" s="112"/>
      <c r="G41" s="113">
        <f>SUM(G19,G23,G28,G33,G37,G40)</f>
        <v>293.01759999999996</v>
      </c>
      <c r="H41" s="114">
        <f>SUM(H19,H23,H28,H33,H37,H40)</f>
        <v>9.3765631999999997</v>
      </c>
      <c r="I41" s="115">
        <f ca="1" t="shared" si="10"/>
        <v>0.91318494547958373</v>
      </c>
    </row>
    <row r="42" ht="21.75" customHeight="1">
      <c r="A42" s="116" t="s">
        <v>72</v>
      </c>
      <c r="B42" s="117">
        <f>1%</f>
        <v>0.01</v>
      </c>
      <c r="C42" s="118" t="s">
        <v>73</v>
      </c>
      <c r="D42" s="119"/>
      <c r="E42" s="119"/>
      <c r="F42" s="120"/>
      <c r="G42" s="63">
        <f>SUM(G19,G23)*B42</f>
        <v>1.4237799999999996</v>
      </c>
      <c r="H42" s="64">
        <f>G42/$H$11</f>
        <v>0.045560959999999991</v>
      </c>
      <c r="I42" s="57">
        <f ca="1" t="shared" si="10"/>
        <v>0.0044371889663792265</v>
      </c>
    </row>
    <row r="43" ht="21.75" customHeight="1">
      <c r="A43" s="116" t="s">
        <v>72</v>
      </c>
      <c r="B43" s="117">
        <f>1%</f>
        <v>0.01</v>
      </c>
      <c r="C43" s="118" t="s">
        <v>74</v>
      </c>
      <c r="D43" s="119"/>
      <c r="E43" s="119"/>
      <c r="F43" s="120"/>
      <c r="G43" s="63">
        <f>SUM(G28)*B43</f>
        <v>0.69669600000000009</v>
      </c>
      <c r="H43" s="64">
        <f t="shared" ref="H43:H44" si="11">G43/$H$11</f>
        <v>0.022294272000000004</v>
      </c>
      <c r="I43" s="57">
        <f ca="1" t="shared" si="10"/>
        <v>0.0021712426106003332</v>
      </c>
    </row>
    <row r="44" ht="21.75" customHeight="1">
      <c r="A44" s="116" t="s">
        <v>72</v>
      </c>
      <c r="B44" s="117">
        <f>1%</f>
        <v>0.01</v>
      </c>
      <c r="C44" s="118" t="s">
        <v>75</v>
      </c>
      <c r="D44" s="119"/>
      <c r="E44" s="119"/>
      <c r="F44" s="120"/>
      <c r="G44" s="63">
        <f>SUM(G33)*B44</f>
        <v>0.066300000000000012</v>
      </c>
      <c r="H44" s="64">
        <f t="shared" si="11"/>
        <v>0.0021216000000000004</v>
      </c>
      <c r="I44" s="57">
        <f ca="1" t="shared" si="10"/>
        <v>0.00020662295331507876</v>
      </c>
    </row>
    <row r="45" ht="21.75" customHeight="1">
      <c r="A45" s="121" t="s">
        <v>76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25.669945735685069</v>
      </c>
      <c r="H45" s="64">
        <f ca="1">G45/$H$11</f>
        <v>0.82143826354192218</v>
      </c>
      <c r="I45" s="57">
        <f ca="1" t="shared" si="10"/>
        <v>0.07999999999012157</v>
      </c>
    </row>
    <row r="46" ht="21.75" customHeight="1">
      <c r="A46" s="126" t="s">
        <v>77</v>
      </c>
      <c r="B46" s="127"/>
      <c r="C46" s="128"/>
      <c r="D46" s="127"/>
      <c r="E46" s="127"/>
      <c r="F46" s="129"/>
      <c r="G46" s="130">
        <f ca="1">SUM(G41:G45)</f>
        <v>320.87432173568504</v>
      </c>
      <c r="H46" s="131">
        <f ca="1">SUM(H41:H45)</f>
        <v>10.267978295541923</v>
      </c>
      <c r="I46" s="132">
        <f ca="1" t="shared" si="10"/>
        <v>1</v>
      </c>
    </row>
    <row r="47" ht="21.75" customHeight="1">
      <c r="A47" s="116" t="s">
        <v>78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79</v>
      </c>
      <c r="B54" s="148"/>
      <c r="C54" s="148"/>
      <c r="D54" s="148"/>
      <c r="E54" s="148"/>
      <c r="F54" s="149"/>
      <c r="G54" s="150" t="s">
        <v>80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RH12</dc:creator>
  <cp:lastModifiedBy>IIS APPPOOL\DefaultAppPool</cp:lastModifiedBy>
  <cp:lastPrinted>2016-10-18T04:41:09Z</cp:lastPrinted>
  <dcterms:created xsi:type="dcterms:W3CDTF">2014-08-19T13:54:17Z</dcterms:created>
  <dcterms:modified xsi:type="dcterms:W3CDTF">2019-11-29T09:50:46Z</dcterms:modified>
</cp:coreProperties>
</file>