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aiUnion\Costing sheet\"/>
    </mc:Choice>
  </mc:AlternateContent>
  <xr:revisionPtr revIDLastSave="0" documentId="8_{FD3D2ED1-A066-4BB7-A351-0823161B2842}" xr6:coauthVersionLast="45" xr6:coauthVersionMax="45" xr10:uidLastSave="{00000000-0000-0000-0000-000000000000}"/>
  <bookViews>
    <workbookView xWindow="-108" yWindow="-108" windowWidth="23256" windowHeight="12576" activeTab="4" xr2:uid="{3857C70F-5F61-4751-94B2-34527998D572}"/>
  </bookViews>
  <sheets>
    <sheet name="%Loss" sheetId="1" r:id="rId1"/>
    <sheet name="%Margin" sheetId="2" r:id="rId2"/>
    <sheet name="Factor" sheetId="4" r:id="rId3"/>
    <sheet name="Ex.Costing (Can)" sheetId="3" r:id="rId4"/>
    <sheet name="Ex.Costing (Cup)" sheetId="5" r:id="rId5"/>
  </sheets>
  <definedNames>
    <definedName name="_xlnm.Print_Area" localSheetId="3">'Ex.Costing (Can)'!$A$1:$I$73</definedName>
    <definedName name="_xlnm.Print_Area" localSheetId="4">'Ex.Costing (Cup)'!$A$1:$I$73</definedName>
  </definedNames>
  <calcPr calcId="18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6" i="5" l="1"/>
  <c r="S55" i="5"/>
  <c r="R54" i="5"/>
  <c r="Q54" i="5"/>
  <c r="R53" i="5"/>
  <c r="Q53" i="5"/>
  <c r="Q56" i="5" s="1"/>
  <c r="I53" i="5"/>
  <c r="S52" i="5"/>
  <c r="H52" i="5"/>
  <c r="H54" i="5" s="1"/>
  <c r="G52" i="5"/>
  <c r="H51" i="5"/>
  <c r="G51" i="5"/>
  <c r="G54" i="5" s="1"/>
  <c r="S50" i="5"/>
  <c r="I50" i="5"/>
  <c r="Q49" i="5"/>
  <c r="Q51" i="5" s="1"/>
  <c r="R48" i="5"/>
  <c r="I48" i="5"/>
  <c r="R47" i="5"/>
  <c r="F47" i="5"/>
  <c r="S46" i="5"/>
  <c r="I46" i="5"/>
  <c r="F46" i="5"/>
  <c r="F48" i="5" s="1"/>
  <c r="G47" i="5" s="1"/>
  <c r="S44" i="5"/>
  <c r="I44" i="5"/>
  <c r="Q43" i="5"/>
  <c r="G43" i="5"/>
  <c r="S42" i="5"/>
  <c r="I42" i="5"/>
  <c r="S40" i="5"/>
  <c r="I40" i="5"/>
  <c r="Q39" i="5"/>
  <c r="G39" i="5"/>
  <c r="G41" i="5" s="1"/>
  <c r="R38" i="5"/>
  <c r="Q38" i="5"/>
  <c r="H38" i="5"/>
  <c r="G38" i="5"/>
  <c r="S37" i="5"/>
  <c r="I37" i="5"/>
  <c r="S35" i="5"/>
  <c r="I35" i="5"/>
  <c r="R34" i="5"/>
  <c r="Q34" i="5"/>
  <c r="O34" i="5"/>
  <c r="E34" i="5"/>
  <c r="G34" i="5" s="1"/>
  <c r="R33" i="5"/>
  <c r="Q33" i="5"/>
  <c r="O33" i="5"/>
  <c r="E33" i="5"/>
  <c r="G33" i="5" s="1"/>
  <c r="R32" i="5"/>
  <c r="Q32" i="5"/>
  <c r="O32" i="5"/>
  <c r="E32" i="5"/>
  <c r="G32" i="5" s="1"/>
  <c r="R31" i="5"/>
  <c r="Q31" i="5"/>
  <c r="O31" i="5"/>
  <c r="E31" i="5"/>
  <c r="G31" i="5" s="1"/>
  <c r="R30" i="5"/>
  <c r="Q30" i="5"/>
  <c r="O30" i="5"/>
  <c r="E30" i="5"/>
  <c r="G30" i="5" s="1"/>
  <c r="R29" i="5"/>
  <c r="Q29" i="5"/>
  <c r="O29" i="5"/>
  <c r="E29" i="5"/>
  <c r="G29" i="5" s="1"/>
  <c r="R28" i="5"/>
  <c r="Q28" i="5"/>
  <c r="O28" i="5"/>
  <c r="E28" i="5"/>
  <c r="G28" i="5" s="1"/>
  <c r="O27" i="5"/>
  <c r="Q27" i="5" s="1"/>
  <c r="E27" i="5"/>
  <c r="G27" i="5" s="1"/>
  <c r="O26" i="5"/>
  <c r="Q26" i="5" s="1"/>
  <c r="E26" i="5"/>
  <c r="G26" i="5" s="1"/>
  <c r="O25" i="5"/>
  <c r="Q25" i="5" s="1"/>
  <c r="E25" i="5"/>
  <c r="G25" i="5" s="1"/>
  <c r="O24" i="5"/>
  <c r="Q24" i="5" s="1"/>
  <c r="E24" i="5"/>
  <c r="G24" i="5" s="1"/>
  <c r="O23" i="5"/>
  <c r="Q23" i="5" s="1"/>
  <c r="E23" i="5"/>
  <c r="G23" i="5" s="1"/>
  <c r="O22" i="5"/>
  <c r="Q22" i="5" s="1"/>
  <c r="E22" i="5"/>
  <c r="G22" i="5" s="1"/>
  <c r="S21" i="5"/>
  <c r="I21" i="5"/>
  <c r="S19" i="5"/>
  <c r="M19" i="5"/>
  <c r="I19" i="5"/>
  <c r="P18" i="5"/>
  <c r="Q18" i="5" s="1"/>
  <c r="O18" i="5"/>
  <c r="F18" i="5"/>
  <c r="G18" i="5" s="1"/>
  <c r="E18" i="5"/>
  <c r="Q17" i="5"/>
  <c r="O17" i="5"/>
  <c r="E17" i="5"/>
  <c r="G17" i="5" s="1"/>
  <c r="Q16" i="5"/>
  <c r="O16" i="5"/>
  <c r="E16" i="5"/>
  <c r="G16" i="5" s="1"/>
  <c r="Q15" i="5"/>
  <c r="O15" i="5"/>
  <c r="E15" i="5"/>
  <c r="G15" i="5" s="1"/>
  <c r="S14" i="5"/>
  <c r="I14" i="5"/>
  <c r="N11" i="5"/>
  <c r="D11" i="5"/>
  <c r="R49" i="5" l="1"/>
  <c r="R51" i="5" s="1"/>
  <c r="R22" i="5"/>
  <c r="Q36" i="5"/>
  <c r="H17" i="5"/>
  <c r="H28" i="5"/>
  <c r="H32" i="5"/>
  <c r="R24" i="5"/>
  <c r="H41" i="5"/>
  <c r="H23" i="5"/>
  <c r="G49" i="5"/>
  <c r="H47" i="5"/>
  <c r="H49" i="5" s="1"/>
  <c r="J48" i="5"/>
  <c r="R23" i="5"/>
  <c r="H30" i="5"/>
  <c r="H15" i="5"/>
  <c r="H20" i="5" s="1"/>
  <c r="G20" i="5"/>
  <c r="H25" i="5"/>
  <c r="H16" i="5"/>
  <c r="H27" i="5"/>
  <c r="R27" i="5"/>
  <c r="H24" i="5"/>
  <c r="H34" i="5"/>
  <c r="R25" i="5"/>
  <c r="R41" i="5"/>
  <c r="R26" i="5"/>
  <c r="R18" i="5"/>
  <c r="Q20" i="5"/>
  <c r="H18" i="5"/>
  <c r="G36" i="5"/>
  <c r="H22" i="5"/>
  <c r="H26" i="5"/>
  <c r="H29" i="5"/>
  <c r="H31" i="5"/>
  <c r="H33" i="5"/>
  <c r="G57" i="5"/>
  <c r="G45" i="5"/>
  <c r="R15" i="5"/>
  <c r="R16" i="5"/>
  <c r="R17" i="5"/>
  <c r="H39" i="5"/>
  <c r="H43" i="5"/>
  <c r="H45" i="5" s="1"/>
  <c r="R39" i="5"/>
  <c r="R43" i="5"/>
  <c r="R45" i="5" s="1"/>
  <c r="Q41" i="5"/>
  <c r="Q45" i="5"/>
  <c r="Q49" i="3"/>
  <c r="Q51" i="3" s="1"/>
  <c r="R48" i="3"/>
  <c r="D11" i="3"/>
  <c r="F18" i="3" s="1"/>
  <c r="I14" i="3"/>
  <c r="E15" i="3"/>
  <c r="G15" i="3" s="1"/>
  <c r="E16" i="3"/>
  <c r="G16" i="3" s="1"/>
  <c r="E17" i="3"/>
  <c r="G17" i="3" s="1"/>
  <c r="E18" i="3"/>
  <c r="I19" i="3"/>
  <c r="I21" i="3"/>
  <c r="E22" i="3"/>
  <c r="G22" i="3" s="1"/>
  <c r="E23" i="3"/>
  <c r="G23" i="3" s="1"/>
  <c r="E24" i="3"/>
  <c r="G24" i="3" s="1"/>
  <c r="E25" i="3"/>
  <c r="G25" i="3" s="1"/>
  <c r="E26" i="3"/>
  <c r="G26" i="3" s="1"/>
  <c r="E27" i="3"/>
  <c r="G27" i="3" s="1"/>
  <c r="E28" i="3"/>
  <c r="G28" i="3" s="1"/>
  <c r="E29" i="3"/>
  <c r="G29" i="3" s="1"/>
  <c r="E30" i="3"/>
  <c r="G30" i="3" s="1"/>
  <c r="E31" i="3"/>
  <c r="G31" i="3" s="1"/>
  <c r="E32" i="3"/>
  <c r="G32" i="3" s="1"/>
  <c r="E33" i="3"/>
  <c r="G33" i="3" s="1"/>
  <c r="E34" i="3"/>
  <c r="G34" i="3" s="1"/>
  <c r="I35" i="3"/>
  <c r="I37" i="3"/>
  <c r="G38" i="3"/>
  <c r="H38" i="3" s="1"/>
  <c r="G39" i="3"/>
  <c r="H39" i="3" s="1"/>
  <c r="I40" i="3"/>
  <c r="I42" i="3"/>
  <c r="G43" i="3"/>
  <c r="H43" i="3" s="1"/>
  <c r="H45" i="3" s="1"/>
  <c r="I44" i="3"/>
  <c r="F46" i="3"/>
  <c r="F48" i="3" s="1"/>
  <c r="G47" i="3" s="1"/>
  <c r="J48" i="3" s="1"/>
  <c r="I46" i="3"/>
  <c r="F47" i="3"/>
  <c r="I48" i="3"/>
  <c r="I50" i="3"/>
  <c r="G51" i="3"/>
  <c r="H51" i="3" s="1"/>
  <c r="G52" i="3"/>
  <c r="H52" i="3"/>
  <c r="I53" i="3"/>
  <c r="S55" i="3"/>
  <c r="Q54" i="3"/>
  <c r="Q53" i="3"/>
  <c r="S52" i="3"/>
  <c r="S50" i="3"/>
  <c r="S46" i="3"/>
  <c r="S44" i="3"/>
  <c r="Q43" i="3"/>
  <c r="R43" i="3" s="1"/>
  <c r="R45" i="3" s="1"/>
  <c r="S42" i="3"/>
  <c r="S40" i="3"/>
  <c r="Q39" i="3"/>
  <c r="R39" i="3" s="1"/>
  <c r="Q38" i="3"/>
  <c r="R38" i="3" s="1"/>
  <c r="S37" i="3"/>
  <c r="S35" i="3"/>
  <c r="O34" i="3"/>
  <c r="Q34" i="3" s="1"/>
  <c r="O33" i="3"/>
  <c r="Q33" i="3" s="1"/>
  <c r="O32" i="3"/>
  <c r="Q32" i="3" s="1"/>
  <c r="O31" i="3"/>
  <c r="Q31" i="3" s="1"/>
  <c r="O30" i="3"/>
  <c r="Q30" i="3" s="1"/>
  <c r="O29" i="3"/>
  <c r="Q29" i="3" s="1"/>
  <c r="O28" i="3"/>
  <c r="Q28" i="3" s="1"/>
  <c r="O27" i="3"/>
  <c r="Q27" i="3" s="1"/>
  <c r="O26" i="3"/>
  <c r="Q26" i="3" s="1"/>
  <c r="O25" i="3"/>
  <c r="Q25" i="3" s="1"/>
  <c r="O24" i="3"/>
  <c r="Q24" i="3" s="1"/>
  <c r="O23" i="3"/>
  <c r="Q23" i="3" s="1"/>
  <c r="O22" i="3"/>
  <c r="Q22" i="3" s="1"/>
  <c r="S21" i="3"/>
  <c r="S19" i="3"/>
  <c r="M19" i="3"/>
  <c r="P18" i="3"/>
  <c r="O18" i="3"/>
  <c r="O17" i="3"/>
  <c r="Q17" i="3" s="1"/>
  <c r="O16" i="3"/>
  <c r="Q16" i="3" s="1"/>
  <c r="O15" i="3"/>
  <c r="Q15" i="3" s="1"/>
  <c r="S14" i="3"/>
  <c r="N11" i="3"/>
  <c r="G58" i="5" l="1"/>
  <c r="Q57" i="5"/>
  <c r="Q58" i="5"/>
  <c r="G55" i="5"/>
  <c r="G56" i="5"/>
  <c r="H57" i="5"/>
  <c r="H36" i="5"/>
  <c r="H55" i="5"/>
  <c r="Q60" i="5"/>
  <c r="Q59" i="5"/>
  <c r="R36" i="5"/>
  <c r="R20" i="5"/>
  <c r="R49" i="3"/>
  <c r="R51" i="3" s="1"/>
  <c r="H54" i="3"/>
  <c r="G45" i="3"/>
  <c r="G58" i="3" s="1"/>
  <c r="H58" i="3" s="1"/>
  <c r="Q18" i="3"/>
  <c r="G41" i="3"/>
  <c r="G57" i="3" s="1"/>
  <c r="H57" i="3" s="1"/>
  <c r="G18" i="3"/>
  <c r="G20" i="3" s="1"/>
  <c r="H23" i="3"/>
  <c r="H30" i="3"/>
  <c r="H18" i="3"/>
  <c r="H29" i="3"/>
  <c r="H28" i="3"/>
  <c r="H41" i="3"/>
  <c r="H22" i="3"/>
  <c r="G36" i="3"/>
  <c r="H27" i="3"/>
  <c r="H31" i="3"/>
  <c r="H34" i="3"/>
  <c r="H26" i="3"/>
  <c r="H17" i="3"/>
  <c r="H33" i="3"/>
  <c r="H25" i="3"/>
  <c r="H16" i="3"/>
  <c r="H32" i="3"/>
  <c r="H24" i="3"/>
  <c r="H15" i="3"/>
  <c r="G54" i="3"/>
  <c r="H47" i="3"/>
  <c r="H49" i="3" s="1"/>
  <c r="G49" i="3"/>
  <c r="R41" i="3"/>
  <c r="R27" i="3"/>
  <c r="R24" i="3"/>
  <c r="R25" i="3"/>
  <c r="R29" i="3"/>
  <c r="R33" i="3"/>
  <c r="R31" i="3"/>
  <c r="R22" i="3"/>
  <c r="Q36" i="3"/>
  <c r="R26" i="3"/>
  <c r="R30" i="3"/>
  <c r="R34" i="3"/>
  <c r="R23" i="3"/>
  <c r="R32" i="3"/>
  <c r="R18" i="3"/>
  <c r="R28" i="3"/>
  <c r="R15" i="3"/>
  <c r="R16" i="3"/>
  <c r="R17" i="3"/>
  <c r="Q20" i="3"/>
  <c r="Q41" i="3"/>
  <c r="Q45" i="3"/>
  <c r="Q56" i="3"/>
  <c r="R54" i="3"/>
  <c r="R53" i="3"/>
  <c r="R56" i="3" s="1"/>
  <c r="R60" i="5" l="1"/>
  <c r="R57" i="5"/>
  <c r="R58" i="5"/>
  <c r="H56" i="5"/>
  <c r="R59" i="5"/>
  <c r="H58" i="5"/>
  <c r="H20" i="3"/>
  <c r="G55" i="3"/>
  <c r="G56" i="3"/>
  <c r="H36" i="3"/>
  <c r="H55" i="3"/>
  <c r="R20" i="3"/>
  <c r="Q60" i="3"/>
  <c r="Q59" i="3"/>
  <c r="R36" i="3"/>
  <c r="Q58" i="3"/>
  <c r="H56" i="3" l="1"/>
  <c r="R47" i="3"/>
  <c r="R57" i="3" s="1"/>
  <c r="Q57" i="3"/>
  <c r="R60" i="3"/>
  <c r="R58" i="3"/>
  <c r="R59" i="3"/>
  <c r="I15" i="3"/>
  <c r="S15" i="3"/>
  <c r="I16" i="3"/>
  <c r="S16" i="3"/>
  <c r="I17" i="3"/>
  <c r="S17" i="3"/>
  <c r="I18" i="3"/>
  <c r="S18" i="3"/>
  <c r="I20" i="3"/>
  <c r="S20" i="3"/>
  <c r="I22" i="3"/>
  <c r="S22" i="3"/>
  <c r="I23" i="3"/>
  <c r="S23" i="3"/>
  <c r="I24" i="3"/>
  <c r="S24" i="3"/>
  <c r="I25" i="3"/>
  <c r="S25" i="3"/>
  <c r="I26" i="3"/>
  <c r="S26" i="3"/>
  <c r="I27" i="3"/>
  <c r="S27" i="3"/>
  <c r="I28" i="3"/>
  <c r="S28" i="3"/>
  <c r="I29" i="3"/>
  <c r="S29" i="3"/>
  <c r="I30" i="3"/>
  <c r="S30" i="3"/>
  <c r="I31" i="3"/>
  <c r="S31" i="3"/>
  <c r="I32" i="3"/>
  <c r="S32" i="3"/>
  <c r="I33" i="3"/>
  <c r="S33" i="3"/>
  <c r="I34" i="3"/>
  <c r="S34" i="3"/>
  <c r="I36" i="3"/>
  <c r="S36" i="3"/>
  <c r="I38" i="3"/>
  <c r="S38" i="3"/>
  <c r="I39" i="3"/>
  <c r="S39" i="3"/>
  <c r="I41" i="3"/>
  <c r="S41" i="3"/>
  <c r="I43" i="3"/>
  <c r="S43" i="3"/>
  <c r="I45" i="3"/>
  <c r="S45" i="3"/>
  <c r="I47" i="3"/>
  <c r="S47" i="3"/>
  <c r="S48" i="3"/>
  <c r="I49" i="3"/>
  <c r="S49" i="3"/>
  <c r="I51" i="3"/>
  <c r="S51" i="3"/>
  <c r="I52" i="3"/>
  <c r="S53" i="3"/>
  <c r="I54" i="3"/>
  <c r="S54" i="3"/>
  <c r="I55" i="3"/>
  <c r="I56" i="3"/>
  <c r="S56" i="3"/>
  <c r="I57" i="3"/>
  <c r="S57" i="3"/>
  <c r="I58" i="3"/>
  <c r="S58" i="3"/>
  <c r="G59" i="3"/>
  <c r="H59" i="3"/>
  <c r="I59" i="3"/>
  <c r="S59" i="3"/>
  <c r="G60" i="3"/>
  <c r="H60" i="3"/>
  <c r="I60" i="3"/>
  <c r="S60" i="3"/>
  <c r="Q61" i="3"/>
  <c r="R61" i="3"/>
  <c r="S61" i="3"/>
  <c r="Q62" i="3"/>
  <c r="R62" i="3"/>
  <c r="S62" i="3"/>
  <c r="I15" i="5"/>
  <c r="S15" i="5"/>
  <c r="I16" i="5"/>
  <c r="S16" i="5"/>
  <c r="I17" i="5"/>
  <c r="S17" i="5"/>
  <c r="I18" i="5"/>
  <c r="S18" i="5"/>
  <c r="I20" i="5"/>
  <c r="S20" i="5"/>
  <c r="I22" i="5"/>
  <c r="S22" i="5"/>
  <c r="I23" i="5"/>
  <c r="S23" i="5"/>
  <c r="I24" i="5"/>
  <c r="S24" i="5"/>
  <c r="I25" i="5"/>
  <c r="S25" i="5"/>
  <c r="I26" i="5"/>
  <c r="S26" i="5"/>
  <c r="I27" i="5"/>
  <c r="S27" i="5"/>
  <c r="I28" i="5"/>
  <c r="S28" i="5"/>
  <c r="I29" i="5"/>
  <c r="S29" i="5"/>
  <c r="I30" i="5"/>
  <c r="S30" i="5"/>
  <c r="I31" i="5"/>
  <c r="S31" i="5"/>
  <c r="I32" i="5"/>
  <c r="S32" i="5"/>
  <c r="I33" i="5"/>
  <c r="S33" i="5"/>
  <c r="I34" i="5"/>
  <c r="S34" i="5"/>
  <c r="I36" i="5"/>
  <c r="S36" i="5"/>
  <c r="I38" i="5"/>
  <c r="S38" i="5"/>
  <c r="I39" i="5"/>
  <c r="S39" i="5"/>
  <c r="I41" i="5"/>
  <c r="S41" i="5"/>
  <c r="I43" i="5"/>
  <c r="S43" i="5"/>
  <c r="I45" i="5"/>
  <c r="S45" i="5"/>
  <c r="I47" i="5"/>
  <c r="S47" i="5"/>
  <c r="S48" i="5"/>
  <c r="I49" i="5"/>
  <c r="S49" i="5"/>
  <c r="I51" i="5"/>
  <c r="S51" i="5"/>
  <c r="I52" i="5"/>
  <c r="S53" i="5"/>
  <c r="I54" i="5"/>
  <c r="S54" i="5"/>
  <c r="I55" i="5"/>
  <c r="I56" i="5"/>
  <c r="S56" i="5"/>
  <c r="I57" i="5"/>
  <c r="S57" i="5"/>
  <c r="I58" i="5"/>
  <c r="S58" i="5"/>
  <c r="G59" i="5"/>
  <c r="H59" i="5"/>
  <c r="I59" i="5"/>
  <c r="S59" i="5"/>
  <c r="G60" i="5"/>
  <c r="H60" i="5"/>
  <c r="I60" i="5"/>
  <c r="S60" i="5"/>
  <c r="Q61" i="5"/>
  <c r="R61" i="5"/>
  <c r="S61" i="5"/>
  <c r="Q62" i="5"/>
  <c r="R62" i="5"/>
  <c r="S62" i="5"/>
</calcChain>
</file>

<file path=xl/sharedStrings.xml><?xml version="1.0" encoding="utf-8"?>
<sst xmlns="http://schemas.openxmlformats.org/spreadsheetml/2006/main" count="613" uniqueCount="143">
  <si>
    <t>ตัวที่เปลี่ยนแปลงจากเดิมมีดังนี้</t>
  </si>
  <si>
    <t>1. %Loss ของ CUP</t>
  </si>
  <si>
    <t>2. มีการเพิ่มเติม Duo Cup</t>
  </si>
  <si>
    <t>Songkla Canning Public Company Limited</t>
  </si>
  <si>
    <t>F3ACXX26-2-30/08/17</t>
  </si>
  <si>
    <t>Page</t>
  </si>
  <si>
    <t>1 / 1</t>
  </si>
  <si>
    <t>PRODUCT COSTING SHEET (TN / PF)</t>
  </si>
  <si>
    <t>CUSTOMER  :</t>
  </si>
  <si>
    <t>US Pet Nutrition / US Pet Nutrition / Mid West / Earthborn / USA</t>
  </si>
  <si>
    <t>DATE  :</t>
  </si>
  <si>
    <t>11-11-2019</t>
  </si>
  <si>
    <t xml:space="preserve">PRODUCT  NAME /  DESCRIPTION  : </t>
  </si>
  <si>
    <t>Skipjack tuna dinner with grilled mackerel in gravy</t>
  </si>
  <si>
    <t xml:space="preserve">TO  : </t>
  </si>
  <si>
    <t>SCC, BKK</t>
  </si>
  <si>
    <t>SPECIFICATION / CODE  :</t>
  </si>
  <si>
    <t>3GAOAB6YB2AU5PWERU</t>
  </si>
  <si>
    <t>ATTN  :</t>
  </si>
  <si>
    <t>-</t>
  </si>
  <si>
    <t>PACKAGING TYPE / SIZE :</t>
  </si>
  <si>
    <t>Printed can  307x108 , ezo end printed</t>
  </si>
  <si>
    <t>FROM :</t>
  </si>
  <si>
    <t>K. patsorn</t>
  </si>
  <si>
    <t>NET WEIGHT  :</t>
  </si>
  <si>
    <t>156</t>
  </si>
  <si>
    <t>REV. # 0</t>
  </si>
  <si>
    <t>NEW FORMULA</t>
  </si>
  <si>
    <t>DRAIN WEIGHT  :</t>
  </si>
  <si>
    <t>REF. #</t>
  </si>
  <si>
    <t>PF62106302</t>
  </si>
  <si>
    <t>PACKING PER CARTON  :</t>
  </si>
  <si>
    <t>24</t>
  </si>
  <si>
    <t>TEST NO.</t>
  </si>
  <si>
    <t>SRDFS002 M070 0B 270819</t>
  </si>
  <si>
    <t>RAW MATERIAL  :</t>
  </si>
  <si>
    <t>PRICE  :</t>
  </si>
  <si>
    <t>USD / TON</t>
  </si>
  <si>
    <t xml:space="preserve">EXCHANGE RATE : USD 1 = </t>
  </si>
  <si>
    <t>30.5</t>
  </si>
  <si>
    <t>THB</t>
  </si>
  <si>
    <t>DESCRIPTION</t>
  </si>
  <si>
    <t>FILL WT.</t>
  </si>
  <si>
    <t>YIELD</t>
  </si>
  <si>
    <t>KG / CTN</t>
  </si>
  <si>
    <t>PRICE</t>
  </si>
  <si>
    <t>COST  PER  CTN</t>
  </si>
  <si>
    <t>(GM/UNIT )</t>
  </si>
  <si>
    <t>(%)</t>
  </si>
  <si>
    <t>(BAHT / KG)</t>
  </si>
  <si>
    <t>BAHT / CTN</t>
  </si>
  <si>
    <t>USD / CTN</t>
  </si>
  <si>
    <t>%</t>
  </si>
  <si>
    <t>1. RAW MATERIALS :</t>
  </si>
  <si>
    <t>FLAKE REDMEAT</t>
  </si>
  <si>
    <t>2XA10MTN0001-1</t>
  </si>
  <si>
    <t>16.7750</t>
  </si>
  <si>
    <t>Flaked grilled Big Mackerel 1-2.5 cm.</t>
  </si>
  <si>
    <t>11M300000002</t>
  </si>
  <si>
    <t>28.5064</t>
  </si>
  <si>
    <t>Flaked Big Mackerel 1-2.0 cm.</t>
  </si>
  <si>
    <t>Flaked skipjack (W/L) 1-1.5 cm.</t>
  </si>
  <si>
    <t>11M1SL004001</t>
  </si>
  <si>
    <t>SUB TOTAL 1 - RAW MATERIALS</t>
  </si>
  <si>
    <t>2. INGREDIENTS :</t>
  </si>
  <si>
    <t>Tri calcium phosphate</t>
  </si>
  <si>
    <t>4100346</t>
  </si>
  <si>
    <t>44.2900</t>
  </si>
  <si>
    <t>Sunflower oil</t>
  </si>
  <si>
    <t>4200001</t>
  </si>
  <si>
    <t>39.9263</t>
  </si>
  <si>
    <t>Potato starch</t>
  </si>
  <si>
    <t>4400003</t>
  </si>
  <si>
    <t>46.3500</t>
  </si>
  <si>
    <t>Guargum</t>
  </si>
  <si>
    <t>4100005</t>
  </si>
  <si>
    <t>59.4207</t>
  </si>
  <si>
    <t>FP FELINE VITAMIN PREMIX</t>
  </si>
  <si>
    <t>4700017</t>
  </si>
  <si>
    <t>890.9500</t>
  </si>
  <si>
    <t>Pet Mineral Premix 01</t>
  </si>
  <si>
    <t>4700003</t>
  </si>
  <si>
    <t>259.5600</t>
  </si>
  <si>
    <t>Potassium chloride</t>
  </si>
  <si>
    <t>4100356</t>
  </si>
  <si>
    <t>Choline chloride 75% liquid</t>
  </si>
  <si>
    <t>4100332</t>
  </si>
  <si>
    <t>74.1600</t>
  </si>
  <si>
    <t>Taurine</t>
  </si>
  <si>
    <t>4100348</t>
  </si>
  <si>
    <t>185.4000</t>
  </si>
  <si>
    <t>Water</t>
  </si>
  <si>
    <t>0</t>
  </si>
  <si>
    <t>0.0250</t>
  </si>
  <si>
    <t>Glycine</t>
  </si>
  <si>
    <t>4100093</t>
  </si>
  <si>
    <t>65.5455</t>
  </si>
  <si>
    <t>Glucose (dextrose)</t>
  </si>
  <si>
    <t>4100352</t>
  </si>
  <si>
    <t>24.2050</t>
  </si>
  <si>
    <t>SUB TOTAL 2 - INGREDIENTS</t>
  </si>
  <si>
    <t>3. Primary PACKAGING :</t>
  </si>
  <si>
    <t xml:space="preserve"> CAN 307X108 MA9HHBM EB CATA (BPA-NI)-DC</t>
  </si>
  <si>
    <t>5151D0EBDF05</t>
  </si>
  <si>
    <t>3.1724</t>
  </si>
  <si>
    <t>LID 307 EZO TFG PRINTED (B) BPA-NI CK</t>
  </si>
  <si>
    <t>5219HB00CF01</t>
  </si>
  <si>
    <t>1.6686</t>
  </si>
  <si>
    <t>SUB TOTAL 3 - Primary PACKAGING</t>
  </si>
  <si>
    <t>4. Secondary PACKAGING :</t>
  </si>
  <si>
    <t>CTN1-13537,EARTHBORN</t>
  </si>
  <si>
    <t>5F1FH080N000000300</t>
  </si>
  <si>
    <t>1</t>
  </si>
  <si>
    <t>8.961</t>
  </si>
  <si>
    <t>SUB TOTAL 4 - Secondary PACKAGING</t>
  </si>
  <si>
    <t>5. LABOUR &amp; OVERHEAD</t>
  </si>
  <si>
    <t>Rmt can  170 g p.24 =62.15*22%</t>
  </si>
  <si>
    <t>Labor &amp; Overhead</t>
  </si>
  <si>
    <t>Lmt can  170 g p.24 =124*78%</t>
  </si>
  <si>
    <t>RU</t>
  </si>
  <si>
    <t>SUB TOTAL 5 - LABOUR &amp; OVERHEAD</t>
  </si>
  <si>
    <t>6.UPCHARGE/DISCOUNT</t>
  </si>
  <si>
    <t>LABOUR PACKAGING</t>
  </si>
  <si>
    <t>LAB TEST</t>
  </si>
  <si>
    <t>SUB TOTAL 6 - UPCHARGE</t>
  </si>
  <si>
    <t>GRAND TOTAL</t>
  </si>
  <si>
    <t>LOSS</t>
  </si>
  <si>
    <t>1%</t>
  </si>
  <si>
    <t xml:space="preserve">Of  raw materials + ingredients </t>
  </si>
  <si>
    <t>Of primary packaging</t>
  </si>
  <si>
    <t>Of  secondary packaging</t>
  </si>
  <si>
    <t>Margin</t>
  </si>
  <si>
    <t>2%</t>
  </si>
  <si>
    <t>COST PER CASE FOB BANGKOK</t>
  </si>
  <si>
    <t>REMARK  :</t>
  </si>
  <si>
    <t/>
  </si>
  <si>
    <t>Valid until</t>
  </si>
  <si>
    <t>Dec-2020 Shipment</t>
  </si>
  <si>
    <t>Labelling &amp; WH DL</t>
  </si>
  <si>
    <t>LOH Factor Adjustment</t>
  </si>
  <si>
    <t>เพิ่มเติมบรรทัด Labelling &amp; WH DL แต่ค่าที่กรอกยังเป็น Manul</t>
  </si>
  <si>
    <t>เพิ่มเติมบรรทัด Factor Can 85% of Labor &amp; Overhead</t>
  </si>
  <si>
    <t>เพิ่มเติมบรรทัด Factor Cup 125% of Labor &amp; Overhead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</si>
</sst>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_-* #,##0.00_-;\-* #,##0.00_-;_-* &quot;-&quot;??_-;_-@_-"/>
    <numFmt numFmtId="165" formatCode="_-* #,##0.0000_-;\-* #,##0.0000_-;_-* &quot;-&quot;??_-;_-@_-"/>
    <numFmt numFmtId="166" formatCode="_-* #,##0_-;\-* #,##0_-;_-* &quot;-&quot;??_-;_-@_-"/>
    <numFmt numFmtId="167" formatCode="_-* #,##0.000_-;\-* #,##0.000_-;_-* &quot;-&quot;??_-;_-@_-"/>
    <numFmt numFmtId="168" formatCode="#,##0.0000"/>
    <numFmt numFmtId="169" formatCode="#,##0.00\ \ &quot;฿&quot;"/>
    <numFmt numFmtId="170" formatCode="#,##0.00\ \ \$"/>
    <numFmt numFmtId="171" formatCode="#,###"/>
    <numFmt numFmtId="172" formatCode="B1mmm\-yy"/>
  </numFmts>
  <fonts count="17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b/>
      <sz val="11"/>
      <color rgb="FFFF0000"/>
      <name val="Calibri"/>
      <family val="2"/>
      <scheme val="minor"/>
    </font>
    <font>
      <b/>
      <sz val="22"/>
      <name val="Angsana New"/>
      <family val="1"/>
    </font>
    <font>
      <sz val="11"/>
      <color theme="1"/>
      <name val="Arial"/>
      <family val="2"/>
    </font>
    <font>
      <sz val="14"/>
      <name val="AngsanaUPC"/>
      <family val="1"/>
    </font>
    <font>
      <b/>
      <sz val="18"/>
      <name val="Angsana New"/>
      <family val="1"/>
    </font>
    <font>
      <b/>
      <sz val="14"/>
      <name val="Angsana New"/>
      <family val="1"/>
    </font>
    <font>
      <sz val="14"/>
      <name val="Angsana New"/>
      <family val="1"/>
    </font>
    <font>
      <b/>
      <sz val="14"/>
      <color rgb="FFFF00FF"/>
      <name val="Angsana New"/>
      <family val="1"/>
    </font>
    <font>
      <b/>
      <sz val="14"/>
      <color rgb="FFFF0000"/>
      <name val="Angsana New"/>
      <family val="1"/>
    </font>
    <font>
      <sz val="11"/>
      <color theme="1"/>
      <name val="Calibri"/>
      <family val="2"/>
      <scheme val="minor"/>
    </font>
    <font>
      <b/>
      <sz val="14"/>
      <name val="AngsanaUPC"/>
      <family val="1"/>
      <charset val="222"/>
    </font>
    <font>
      <b/>
      <sz val="20"/>
      <name val="Angsana New"/>
      <family val="1"/>
    </font>
    <font>
      <b/>
      <sz val="16"/>
      <name val="Angsana New"/>
      <family val="1"/>
    </font>
    <font>
      <b/>
      <sz val="16"/>
      <name val="Arial"/>
      <family val="2"/>
    </font>
    <font>
      <sz val="11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6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175">
    <xf numFmtId="0" fontId="0" fillId="0" borderId="0" xfId="0"/>
    <xf numFmtId="0" fontId="2" fillId="0" borderId="0" xfId="0" applyFont="1"/>
    <xf numFmtId="0" fontId="4" fillId="0" borderId="0" xfId="1" applyFont="1"/>
    <xf numFmtId="0" fontId="1" fillId="2" borderId="0" xfId="1" applyFill="1"/>
    <xf numFmtId="165" fontId="5" fillId="2" borderId="0" xfId="2" applyNumberFormat="1" applyFont="1" applyFill="1"/>
    <xf numFmtId="164" fontId="5" fillId="2" borderId="0" xfId="2" applyFont="1" applyFill="1" applyAlignment="1">
      <alignment horizontal="center"/>
    </xf>
    <xf numFmtId="49" fontId="5" fillId="2" borderId="0" xfId="2" applyNumberFormat="1" applyFont="1" applyFill="1" applyAlignment="1">
      <alignment horizontal="center"/>
    </xf>
    <xf numFmtId="0" fontId="7" fillId="0" borderId="2" xfId="1" applyFont="1" applyBorder="1"/>
    <xf numFmtId="0" fontId="7" fillId="0" borderId="3" xfId="1" applyFont="1" applyBorder="1"/>
    <xf numFmtId="49" fontId="7" fillId="0" borderId="3" xfId="1" applyNumberFormat="1" applyFont="1" applyBorder="1" applyAlignment="1">
      <alignment horizontal="left"/>
    </xf>
    <xf numFmtId="0" fontId="7" fillId="0" borderId="3" xfId="1" applyFont="1" applyBorder="1" applyAlignment="1">
      <alignment horizontal="left"/>
    </xf>
    <xf numFmtId="0" fontId="7" fillId="0" borderId="4" xfId="1" applyFont="1" applyBorder="1"/>
    <xf numFmtId="0" fontId="7" fillId="0" borderId="5" xfId="1" applyFont="1" applyBorder="1"/>
    <xf numFmtId="0" fontId="7" fillId="0" borderId="0" xfId="1" applyFont="1"/>
    <xf numFmtId="14" fontId="7" fillId="0" borderId="0" xfId="1" applyNumberFormat="1" applyFont="1" applyAlignment="1">
      <alignment horizontal="left"/>
    </xf>
    <xf numFmtId="164" fontId="7" fillId="0" borderId="0" xfId="2" applyFont="1" applyBorder="1"/>
    <xf numFmtId="164" fontId="7" fillId="0" borderId="6" xfId="2" applyFont="1" applyBorder="1"/>
    <xf numFmtId="0" fontId="8" fillId="0" borderId="0" xfId="1" applyFont="1"/>
    <xf numFmtId="0" fontId="7" fillId="0" borderId="0" xfId="1" applyFont="1" applyAlignment="1">
      <alignment horizontal="left"/>
    </xf>
    <xf numFmtId="165" fontId="7" fillId="0" borderId="0" xfId="2" applyNumberFormat="1" applyFont="1" applyBorder="1" applyAlignment="1">
      <alignment horizontal="left"/>
    </xf>
    <xf numFmtId="166" fontId="7" fillId="0" borderId="0" xfId="2" applyNumberFormat="1" applyFont="1" applyBorder="1" applyAlignment="1"/>
    <xf numFmtId="164" fontId="9" fillId="0" borderId="0" xfId="2" applyFont="1" applyBorder="1"/>
    <xf numFmtId="9" fontId="7" fillId="0" borderId="0" xfId="3" applyFont="1" applyBorder="1" applyAlignment="1">
      <alignment horizontal="right"/>
    </xf>
    <xf numFmtId="0" fontId="7" fillId="0" borderId="6" xfId="1" applyFont="1" applyBorder="1"/>
    <xf numFmtId="166" fontId="7" fillId="0" borderId="0" xfId="2" applyNumberFormat="1" applyFont="1" applyBorder="1"/>
    <xf numFmtId="0" fontId="7" fillId="0" borderId="7" xfId="1" applyFont="1" applyBorder="1"/>
    <xf numFmtId="0" fontId="7" fillId="0" borderId="1" xfId="1" applyFont="1" applyBorder="1" applyAlignment="1">
      <alignment horizontal="center"/>
    </xf>
    <xf numFmtId="0" fontId="7" fillId="0" borderId="1" xfId="1" applyFont="1" applyBorder="1"/>
    <xf numFmtId="3" fontId="7" fillId="0" borderId="1" xfId="1" applyNumberFormat="1" applyFont="1" applyBorder="1" applyAlignment="1">
      <alignment horizontal="center"/>
    </xf>
    <xf numFmtId="0" fontId="7" fillId="0" borderId="1" xfId="1" applyFont="1" applyBorder="1" applyAlignment="1">
      <alignment horizontal="left"/>
    </xf>
    <xf numFmtId="0" fontId="7" fillId="3" borderId="7" xfId="1" applyFont="1" applyFill="1" applyBorder="1" applyAlignment="1">
      <alignment horizontal="left"/>
    </xf>
    <xf numFmtId="0" fontId="7" fillId="3" borderId="1" xfId="1" applyFont="1" applyFill="1" applyBorder="1" applyAlignment="1">
      <alignment horizontal="left"/>
    </xf>
    <xf numFmtId="164" fontId="7" fillId="3" borderId="1" xfId="2" applyFont="1" applyFill="1" applyBorder="1"/>
    <xf numFmtId="164" fontId="7" fillId="3" borderId="8" xfId="2" applyFont="1" applyFill="1" applyBorder="1"/>
    <xf numFmtId="165" fontId="7" fillId="0" borderId="9" xfId="2" applyNumberFormat="1" applyFont="1" applyBorder="1" applyAlignment="1">
      <alignment horizontal="center"/>
    </xf>
    <xf numFmtId="0" fontId="7" fillId="0" borderId="9" xfId="1" applyFont="1" applyBorder="1" applyAlignment="1">
      <alignment horizontal="center"/>
    </xf>
    <xf numFmtId="0" fontId="7" fillId="0" borderId="5" xfId="1" applyFont="1" applyBorder="1" applyAlignment="1">
      <alignment horizontal="center"/>
    </xf>
    <xf numFmtId="0" fontId="7" fillId="0" borderId="7" xfId="1" applyFont="1" applyBorder="1" applyAlignment="1">
      <alignment horizontal="center"/>
    </xf>
    <xf numFmtId="0" fontId="7" fillId="0" borderId="8" xfId="1" applyFont="1" applyBorder="1"/>
    <xf numFmtId="0" fontId="7" fillId="0" borderId="13" xfId="1" applyFont="1" applyBorder="1" applyAlignment="1">
      <alignment horizontal="center"/>
    </xf>
    <xf numFmtId="0" fontId="7" fillId="0" borderId="12" xfId="1" applyFont="1" applyBorder="1" applyAlignment="1">
      <alignment horizontal="center"/>
    </xf>
    <xf numFmtId="10" fontId="7" fillId="0" borderId="12" xfId="1" applyNumberFormat="1" applyFont="1" applyBorder="1" applyAlignment="1">
      <alignment horizontal="center"/>
    </xf>
    <xf numFmtId="0" fontId="7" fillId="3" borderId="10" xfId="1" applyFont="1" applyFill="1" applyBorder="1" applyAlignment="1">
      <alignment horizontal="left"/>
    </xf>
    <xf numFmtId="0" fontId="7" fillId="3" borderId="12" xfId="1" applyFont="1" applyFill="1" applyBorder="1"/>
    <xf numFmtId="165" fontId="7" fillId="0" borderId="13" xfId="2" applyNumberFormat="1" applyFont="1" applyBorder="1"/>
    <xf numFmtId="0" fontId="7" fillId="0" borderId="13" xfId="1" applyFont="1" applyBorder="1"/>
    <xf numFmtId="164" fontId="7" fillId="0" borderId="13" xfId="2" applyFont="1" applyBorder="1"/>
    <xf numFmtId="167" fontId="7" fillId="0" borderId="13" xfId="1" applyNumberFormat="1" applyFont="1" applyBorder="1"/>
    <xf numFmtId="10" fontId="7" fillId="0" borderId="13" xfId="3" applyNumberFormat="1" applyFont="1" applyBorder="1"/>
    <xf numFmtId="0" fontId="7" fillId="4" borderId="10" xfId="1" applyFont="1" applyFill="1" applyBorder="1" applyAlignment="1">
      <alignment horizontal="left"/>
    </xf>
    <xf numFmtId="0" fontId="7" fillId="4" borderId="12" xfId="1" applyFont="1" applyFill="1" applyBorder="1"/>
    <xf numFmtId="0" fontId="7" fillId="0" borderId="13" xfId="2" applyNumberFormat="1" applyFont="1" applyBorder="1"/>
    <xf numFmtId="168" fontId="7" fillId="0" borderId="13" xfId="1" applyNumberFormat="1" applyFont="1" applyBorder="1" applyAlignment="1">
      <alignment horizontal="left"/>
    </xf>
    <xf numFmtId="0" fontId="7" fillId="0" borderId="10" xfId="1" applyFont="1" applyBorder="1" applyAlignment="1">
      <alignment horizontal="left"/>
    </xf>
    <xf numFmtId="0" fontId="7" fillId="0" borderId="12" xfId="2" applyNumberFormat="1" applyFont="1" applyBorder="1" applyAlignment="1">
      <alignment horizontal="left"/>
    </xf>
    <xf numFmtId="169" fontId="7" fillId="0" borderId="13" xfId="2" applyNumberFormat="1" applyFont="1" applyBorder="1"/>
    <xf numFmtId="170" fontId="7" fillId="0" borderId="13" xfId="2" applyNumberFormat="1" applyFont="1" applyBorder="1"/>
    <xf numFmtId="169" fontId="7" fillId="5" borderId="17" xfId="2" applyNumberFormat="1" applyFont="1" applyFill="1" applyBorder="1"/>
    <xf numFmtId="170" fontId="7" fillId="5" borderId="17" xfId="2" applyNumberFormat="1" applyFont="1" applyFill="1" applyBorder="1"/>
    <xf numFmtId="10" fontId="7" fillId="5" borderId="17" xfId="3" applyNumberFormat="1" applyFont="1" applyFill="1" applyBorder="1"/>
    <xf numFmtId="0" fontId="7" fillId="3" borderId="1" xfId="1" applyFont="1" applyFill="1" applyBorder="1"/>
    <xf numFmtId="165" fontId="7" fillId="0" borderId="18" xfId="2" applyNumberFormat="1" applyFont="1" applyBorder="1"/>
    <xf numFmtId="0" fontId="7" fillId="0" borderId="18" xfId="1" applyFont="1" applyBorder="1"/>
    <xf numFmtId="164" fontId="7" fillId="0" borderId="18" xfId="2" applyFont="1" applyBorder="1"/>
    <xf numFmtId="169" fontId="7" fillId="0" borderId="19" xfId="2" applyNumberFormat="1" applyFont="1" applyBorder="1"/>
    <xf numFmtId="170" fontId="7" fillId="0" borderId="19" xfId="2" applyNumberFormat="1" applyFont="1" applyBorder="1"/>
    <xf numFmtId="0" fontId="7" fillId="3" borderId="5" xfId="1" applyFont="1" applyFill="1" applyBorder="1" applyAlignment="1">
      <alignment horizontal="left"/>
    </xf>
    <xf numFmtId="0" fontId="7" fillId="3" borderId="0" xfId="1" applyFont="1" applyFill="1" applyAlignment="1">
      <alignment horizontal="right"/>
    </xf>
    <xf numFmtId="165" fontId="7" fillId="0" borderId="0" xfId="2" applyNumberFormat="1" applyFont="1" applyBorder="1"/>
    <xf numFmtId="166" fontId="7" fillId="0" borderId="0" xfId="1" applyNumberFormat="1" applyFont="1"/>
    <xf numFmtId="167" fontId="7" fillId="0" borderId="0" xfId="2" applyNumberFormat="1" applyFont="1" applyBorder="1"/>
    <xf numFmtId="169" fontId="7" fillId="0" borderId="20" xfId="1" applyNumberFormat="1" applyFont="1" applyBorder="1"/>
    <xf numFmtId="170" fontId="7" fillId="0" borderId="20" xfId="2" applyNumberFormat="1" applyFont="1" applyBorder="1"/>
    <xf numFmtId="10" fontId="7" fillId="0" borderId="21" xfId="3" applyNumberFormat="1" applyFont="1" applyBorder="1"/>
    <xf numFmtId="0" fontId="7" fillId="4" borderId="5" xfId="1" applyFont="1" applyFill="1" applyBorder="1" applyAlignment="1">
      <alignment horizontal="left"/>
    </xf>
    <xf numFmtId="0" fontId="7" fillId="4" borderId="0" xfId="1" applyFont="1" applyFill="1" applyAlignment="1">
      <alignment horizontal="right"/>
    </xf>
    <xf numFmtId="169" fontId="7" fillId="0" borderId="22" xfId="1" applyNumberFormat="1" applyFont="1" applyBorder="1"/>
    <xf numFmtId="170" fontId="7" fillId="0" borderId="23" xfId="2" applyNumberFormat="1" applyFont="1" applyBorder="1"/>
    <xf numFmtId="10" fontId="7" fillId="0" borderId="24" xfId="3" applyNumberFormat="1" applyFont="1" applyBorder="1"/>
    <xf numFmtId="0" fontId="7" fillId="0" borderId="5" xfId="1" applyFont="1" applyBorder="1" applyAlignment="1">
      <alignment horizontal="left"/>
    </xf>
    <xf numFmtId="0" fontId="7" fillId="0" borderId="0" xfId="1" applyFont="1" applyProtection="1">
      <protection locked="0"/>
    </xf>
    <xf numFmtId="164" fontId="10" fillId="0" borderId="0" xfId="1" applyNumberFormat="1" applyFont="1"/>
    <xf numFmtId="165" fontId="10" fillId="0" borderId="0" xfId="2" applyNumberFormat="1" applyFont="1" applyBorder="1"/>
    <xf numFmtId="164" fontId="7" fillId="0" borderId="0" xfId="1" applyNumberFormat="1" applyFont="1"/>
    <xf numFmtId="169" fontId="7" fillId="0" borderId="25" xfId="2" applyNumberFormat="1" applyFont="1" applyBorder="1"/>
    <xf numFmtId="170" fontId="7" fillId="0" borderId="25" xfId="2" applyNumberFormat="1" applyFont="1" applyBorder="1"/>
    <xf numFmtId="10" fontId="7" fillId="0" borderId="25" xfId="3" applyNumberFormat="1" applyFont="1" applyBorder="1"/>
    <xf numFmtId="0" fontId="7" fillId="3" borderId="2" xfId="1" applyFont="1" applyFill="1" applyBorder="1"/>
    <xf numFmtId="9" fontId="7" fillId="3" borderId="3" xfId="3" applyFont="1" applyFill="1" applyBorder="1" applyAlignment="1">
      <alignment horizontal="right"/>
    </xf>
    <xf numFmtId="165" fontId="7" fillId="0" borderId="3" xfId="2" applyNumberFormat="1" applyFont="1" applyBorder="1"/>
    <xf numFmtId="169" fontId="7" fillId="0" borderId="4" xfId="2" applyNumberFormat="1" applyFont="1" applyBorder="1"/>
    <xf numFmtId="170" fontId="7" fillId="0" borderId="4" xfId="2" applyNumberFormat="1" applyFont="1" applyBorder="1"/>
    <xf numFmtId="0" fontId="10" fillId="4" borderId="0" xfId="1" applyFont="1" applyFill="1" applyAlignment="1">
      <alignment horizontal="left"/>
    </xf>
    <xf numFmtId="43" fontId="7" fillId="0" borderId="3" xfId="4" applyFont="1" applyBorder="1"/>
    <xf numFmtId="9" fontId="7" fillId="0" borderId="4" xfId="5" applyFont="1" applyBorder="1"/>
    <xf numFmtId="171" fontId="7" fillId="0" borderId="22" xfId="1" applyNumberFormat="1" applyFont="1" applyBorder="1"/>
    <xf numFmtId="43" fontId="7" fillId="0" borderId="0" xfId="4" applyFont="1"/>
    <xf numFmtId="9" fontId="7" fillId="0" borderId="0" xfId="5" applyFont="1" applyBorder="1"/>
    <xf numFmtId="169" fontId="7" fillId="0" borderId="25" xfId="2" applyNumberFormat="1" applyFont="1" applyFill="1" applyBorder="1"/>
    <xf numFmtId="164" fontId="10" fillId="4" borderId="0" xfId="2" applyFont="1" applyFill="1" applyBorder="1" applyAlignment="1">
      <alignment horizontal="left"/>
    </xf>
    <xf numFmtId="43" fontId="7" fillId="0" borderId="0" xfId="1" applyNumberFormat="1" applyFont="1"/>
    <xf numFmtId="169" fontId="7" fillId="0" borderId="13" xfId="2" applyNumberFormat="1" applyFont="1" applyFill="1" applyBorder="1"/>
    <xf numFmtId="169" fontId="7" fillId="6" borderId="9" xfId="2" applyNumberFormat="1" applyFont="1" applyFill="1" applyBorder="1"/>
    <xf numFmtId="170" fontId="7" fillId="6" borderId="9" xfId="2" applyNumberFormat="1" applyFont="1" applyFill="1" applyBorder="1"/>
    <xf numFmtId="10" fontId="7" fillId="6" borderId="9" xfId="3" applyNumberFormat="1" applyFont="1" applyFill="1" applyBorder="1"/>
    <xf numFmtId="0" fontId="7" fillId="0" borderId="10" xfId="1" applyFont="1" applyBorder="1"/>
    <xf numFmtId="9" fontId="7" fillId="0" borderId="11" xfId="3" applyFont="1" applyBorder="1" applyAlignment="1">
      <alignment horizontal="right"/>
    </xf>
    <xf numFmtId="165" fontId="7" fillId="0" borderId="11" xfId="2" applyNumberFormat="1" applyFont="1" applyBorder="1"/>
    <xf numFmtId="0" fontId="7" fillId="0" borderId="11" xfId="1" applyFont="1" applyBorder="1"/>
    <xf numFmtId="0" fontId="7" fillId="0" borderId="12" xfId="1" applyFont="1" applyBorder="1"/>
    <xf numFmtId="9" fontId="7" fillId="0" borderId="11" xfId="3" applyFont="1" applyFill="1" applyBorder="1"/>
    <xf numFmtId="0" fontId="7" fillId="6" borderId="2" xfId="1" applyFont="1" applyFill="1" applyBorder="1"/>
    <xf numFmtId="0" fontId="7" fillId="6" borderId="3" xfId="1" applyFont="1" applyFill="1" applyBorder="1"/>
    <xf numFmtId="165" fontId="7" fillId="6" borderId="3" xfId="2" applyNumberFormat="1" applyFont="1" applyFill="1" applyBorder="1"/>
    <xf numFmtId="0" fontId="7" fillId="6" borderId="4" xfId="1" applyFont="1" applyFill="1" applyBorder="1" applyAlignment="1">
      <alignment horizontal="right"/>
    </xf>
    <xf numFmtId="169" fontId="7" fillId="6" borderId="21" xfId="2" applyNumberFormat="1" applyFont="1" applyFill="1" applyBorder="1"/>
    <xf numFmtId="170" fontId="7" fillId="6" borderId="21" xfId="2" applyNumberFormat="1" applyFont="1" applyFill="1" applyBorder="1"/>
    <xf numFmtId="10" fontId="7" fillId="6" borderId="21" xfId="3" applyNumberFormat="1" applyFont="1" applyFill="1" applyBorder="1"/>
    <xf numFmtId="0" fontId="7" fillId="0" borderId="11" xfId="1" applyFont="1" applyBorder="1" applyAlignment="1">
      <alignment horizontal="right"/>
    </xf>
    <xf numFmtId="164" fontId="6" fillId="0" borderId="13" xfId="2" applyFont="1" applyFill="1" applyBorder="1" applyAlignment="1">
      <alignment horizontal="center"/>
    </xf>
    <xf numFmtId="2" fontId="7" fillId="0" borderId="12" xfId="2" applyNumberFormat="1" applyFont="1" applyFill="1" applyBorder="1"/>
    <xf numFmtId="0" fontId="12" fillId="0" borderId="1" xfId="1" applyFont="1" applyBorder="1"/>
    <xf numFmtId="164" fontId="13" fillId="0" borderId="13" xfId="2" applyFont="1" applyFill="1" applyBorder="1"/>
    <xf numFmtId="164" fontId="7" fillId="0" borderId="12" xfId="2" applyFont="1" applyFill="1" applyBorder="1"/>
    <xf numFmtId="164" fontId="13" fillId="0" borderId="1" xfId="2" applyFont="1" applyFill="1" applyBorder="1"/>
    <xf numFmtId="0" fontId="7" fillId="0" borderId="3" xfId="1" applyFont="1" applyBorder="1" applyAlignment="1">
      <alignment horizontal="right"/>
    </xf>
    <xf numFmtId="164" fontId="13" fillId="0" borderId="3" xfId="2" applyFont="1" applyFill="1" applyBorder="1"/>
    <xf numFmtId="164" fontId="7" fillId="0" borderId="3" xfId="2" applyFont="1" applyFill="1" applyBorder="1"/>
    <xf numFmtId="165" fontId="7" fillId="0" borderId="1" xfId="2" applyNumberFormat="1" applyFont="1" applyBorder="1"/>
    <xf numFmtId="0" fontId="7" fillId="0" borderId="1" xfId="1" applyFont="1" applyBorder="1" applyAlignment="1">
      <alignment horizontal="right"/>
    </xf>
    <xf numFmtId="0" fontId="1" fillId="0" borderId="0" xfId="1"/>
    <xf numFmtId="165" fontId="5" fillId="0" borderId="0" xfId="2" applyNumberFormat="1" applyFont="1"/>
    <xf numFmtId="0" fontId="7" fillId="0" borderId="0" xfId="1" applyFont="1" applyAlignment="1">
      <alignment horizontal="right"/>
    </xf>
    <xf numFmtId="165" fontId="8" fillId="0" borderId="0" xfId="2" applyNumberFormat="1" applyFont="1"/>
    <xf numFmtId="164" fontId="8" fillId="0" borderId="0" xfId="2" applyFont="1"/>
    <xf numFmtId="164" fontId="5" fillId="0" borderId="0" xfId="2" applyFont="1"/>
    <xf numFmtId="43" fontId="7" fillId="0" borderId="0" xfId="4" applyFont="1" applyBorder="1"/>
    <xf numFmtId="171" fontId="7" fillId="0" borderId="30" xfId="1" applyNumberFormat="1" applyFont="1" applyBorder="1"/>
    <xf numFmtId="170" fontId="7" fillId="0" borderId="31" xfId="2" applyNumberFormat="1" applyFont="1" applyBorder="1"/>
    <xf numFmtId="10" fontId="7" fillId="0" borderId="32" xfId="3" applyNumberFormat="1" applyFont="1" applyBorder="1"/>
    <xf numFmtId="169" fontId="7" fillId="5" borderId="33" xfId="2" applyNumberFormat="1" applyFont="1" applyFill="1" applyBorder="1"/>
    <xf numFmtId="10" fontId="7" fillId="5" borderId="33" xfId="3" applyNumberFormat="1" applyFont="1" applyFill="1" applyBorder="1"/>
    <xf numFmtId="9" fontId="10" fillId="0" borderId="0" xfId="5" applyFont="1" applyBorder="1" applyAlignment="1">
      <alignment horizontal="left"/>
    </xf>
    <xf numFmtId="0" fontId="16" fillId="7" borderId="0" xfId="1" applyFont="1" applyFill="1"/>
    <xf numFmtId="0" fontId="4" fillId="7" borderId="0" xfId="1" applyFont="1" applyFill="1"/>
    <xf numFmtId="171" fontId="7" fillId="8" borderId="30" xfId="1" applyNumberFormat="1" applyFont="1" applyFill="1" applyBorder="1"/>
    <xf numFmtId="0" fontId="16" fillId="9" borderId="0" xfId="1" applyFont="1" applyFill="1"/>
    <xf numFmtId="0" fontId="4" fillId="9" borderId="0" xfId="1" applyFont="1" applyFill="1"/>
    <xf numFmtId="0" fontId="3" fillId="2" borderId="0" xfId="1" applyFont="1" applyFill="1" applyAlignment="1">
      <alignment horizontal="center"/>
    </xf>
    <xf numFmtId="0" fontId="1" fillId="0" borderId="0" xfId="1" applyAlignment="1">
      <alignment horizontal="center"/>
    </xf>
    <xf numFmtId="0" fontId="6" fillId="2" borderId="1" xfId="1" applyFont="1" applyFill="1" applyBorder="1" applyAlignment="1">
      <alignment horizontal="center"/>
    </xf>
    <xf numFmtId="0" fontId="7" fillId="0" borderId="2" xfId="1" applyFont="1" applyBorder="1" applyAlignment="1">
      <alignment horizontal="center"/>
    </xf>
    <xf numFmtId="0" fontId="7" fillId="0" borderId="4" xfId="1" applyFont="1" applyBorder="1" applyAlignment="1">
      <alignment horizontal="center"/>
    </xf>
    <xf numFmtId="0" fontId="7" fillId="0" borderId="10" xfId="1" applyFont="1" applyBorder="1" applyAlignment="1">
      <alignment horizontal="center"/>
    </xf>
    <xf numFmtId="0" fontId="7" fillId="0" borderId="11" xfId="1" applyFont="1" applyBorder="1" applyAlignment="1">
      <alignment horizontal="center"/>
    </xf>
    <xf numFmtId="0" fontId="7" fillId="0" borderId="12" xfId="1" applyFont="1" applyBorder="1" applyAlignment="1">
      <alignment horizontal="center"/>
    </xf>
    <xf numFmtId="0" fontId="7" fillId="5" borderId="14" xfId="1" applyFont="1" applyFill="1" applyBorder="1" applyAlignment="1">
      <alignment horizontal="center"/>
    </xf>
    <xf numFmtId="0" fontId="7" fillId="5" borderId="15" xfId="1" applyFont="1" applyFill="1" applyBorder="1" applyAlignment="1">
      <alignment horizontal="center"/>
    </xf>
    <xf numFmtId="0" fontId="7" fillId="5" borderId="16" xfId="1" applyFont="1" applyFill="1" applyBorder="1" applyAlignment="1">
      <alignment horizontal="center"/>
    </xf>
    <xf numFmtId="0" fontId="7" fillId="0" borderId="14" xfId="1" applyFont="1" applyBorder="1" applyAlignment="1">
      <alignment horizontal="center"/>
    </xf>
    <xf numFmtId="0" fontId="7" fillId="0" borderId="15" xfId="1" applyFont="1" applyBorder="1" applyAlignment="1">
      <alignment horizontal="center"/>
    </xf>
    <xf numFmtId="0" fontId="7" fillId="0" borderId="16" xfId="1" applyFont="1" applyBorder="1" applyAlignment="1">
      <alignment horizontal="center"/>
    </xf>
    <xf numFmtId="0" fontId="14" fillId="0" borderId="27" xfId="1" applyFont="1" applyBorder="1" applyAlignment="1">
      <alignment horizontal="center"/>
    </xf>
    <xf numFmtId="0" fontId="14" fillId="0" borderId="28" xfId="1" applyFont="1" applyBorder="1" applyAlignment="1">
      <alignment horizontal="center"/>
    </xf>
    <xf numFmtId="0" fontId="14" fillId="0" borderId="29" xfId="1" applyFont="1" applyBorder="1" applyAlignment="1">
      <alignment horizontal="center"/>
    </xf>
    <xf numFmtId="172" fontId="14" fillId="0" borderId="27" xfId="2" applyNumberFormat="1" applyFont="1" applyBorder="1" applyAlignment="1">
      <alignment horizontal="center"/>
    </xf>
    <xf numFmtId="172" fontId="14" fillId="0" borderId="28" xfId="2" applyNumberFormat="1" applyFont="1" applyBorder="1" applyAlignment="1">
      <alignment horizontal="center"/>
    </xf>
    <xf numFmtId="172" fontId="14" fillId="0" borderId="29" xfId="2" applyNumberFormat="1" applyFont="1" applyBorder="1" applyAlignment="1">
      <alignment horizontal="center"/>
    </xf>
    <xf numFmtId="0" fontId="15" fillId="0" borderId="28" xfId="1" applyFont="1" applyBorder="1" applyAlignment="1">
      <alignment horizontal="center"/>
    </xf>
    <xf numFmtId="0" fontId="15" fillId="0" borderId="29" xfId="1" applyFont="1" applyBorder="1" applyAlignment="1">
      <alignment horizontal="center"/>
    </xf>
    <xf numFmtId="164" fontId="14" fillId="0" borderId="28" xfId="2" applyFont="1" applyBorder="1" applyAlignment="1">
      <alignment horizontal="center"/>
    </xf>
    <xf numFmtId="164" fontId="14" fillId="0" borderId="29" xfId="2" applyFont="1" applyBorder="1" applyAlignment="1">
      <alignment horizontal="center"/>
    </xf>
    <xf numFmtId="0" fontId="7" fillId="6" borderId="19" xfId="1" applyFont="1" applyFill="1" applyBorder="1" applyAlignment="1">
      <alignment horizontal="center"/>
    </xf>
    <xf numFmtId="0" fontId="7" fillId="6" borderId="18" xfId="1" applyFont="1" applyFill="1" applyBorder="1" applyAlignment="1">
      <alignment horizontal="center"/>
    </xf>
    <xf numFmtId="0" fontId="7" fillId="6" borderId="26" xfId="1" applyFont="1" applyFill="1" applyBorder="1" applyAlignment="1">
      <alignment horizontal="center"/>
    </xf>
  </cellXfs>
  <cellStyles count="6">
    <cellStyle name="Comma 2" xfId="2" xr:uid="{31F7AD97-89CE-4EAF-8D5C-C2C05417605C}"/>
    <cellStyle name="Comma 3" xfId="4" xr:uid="{8BA1BD24-A8AD-4DCA-8FD2-1F9C31FF18C6}"/>
    <cellStyle name="Normal" xfId="0" builtinId="0"/>
    <cellStyle name="Normal 2" xfId="1" xr:uid="{43CB4966-FB2C-456C-B4B3-B9969481C73A}"/>
    <cellStyle name="Percent 2" xfId="3" xr:uid="{0EFA044C-0A8E-4FAA-B601-D8594366FEC5}"/>
    <cellStyle name="Percent 3" xfId="5" xr:uid="{CFF6D236-B643-46D0-B5D5-CB7993C311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7</xdr:col>
      <xdr:colOff>425450</xdr:colOff>
      <xdr:row>21</xdr:row>
      <xdr:rowOff>77696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4B524D-6EEA-476D-8B6C-F371045932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5048249" cy="38114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8</xdr:col>
      <xdr:colOff>484295</xdr:colOff>
      <xdr:row>24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B8E622-8934-4074-B987-880F38D3A7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5767494" cy="4324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19</xdr:col>
      <xdr:colOff>438151</xdr:colOff>
      <xdr:row>30</xdr:row>
      <xdr:rowOff>67666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45D784-DA60-45BC-A183-84AF8DE448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12985750" cy="54016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5A73D-704A-41F7-ADE1-85EEA1C98398}">
  <dimension ref="B24:C26"/>
  <sheetViews>
    <sheetView workbookViewId="0">
      <selection activeCell="E24" sqref="E24"/>
    </sheetView>
  </sheetViews>
  <sheetFormatPr defaultRowHeight="14.4"/>
  <sheetData>
    <row r="24" spans="2:3">
      <c r="B24" s="1" t="s">
        <v>0</v>
      </c>
      <c r="C24" s="1"/>
    </row>
    <row r="25" spans="2:3">
      <c r="B25" s="1" t="s">
        <v>1</v>
      </c>
      <c r="C25" s="1"/>
    </row>
    <row r="26" spans="2:3">
      <c r="B26" s="1" t="s">
        <v>2</v>
      </c>
      <c r="C26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8243F-07DF-4662-86B6-5739621199B3}">
  <dimension ref="A1"/>
  <sheetViews>
    <sheetView workbookViewId="0">
      <selection activeCell="M18" sqref="M18"/>
    </sheetView>
  </sheetViews>
  <sheetFormatPr defaultRowHeight="14.4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D256B-EFBE-44E0-BCBA-A749F7A299AF}">
  <dimension ref="A1"/>
  <sheetViews>
    <sheetView topLeftCell="A10" workbookViewId="0"/>
  </sheetViews>
  <sheetFormatPr defaultRowHeight="14.4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9DB0A-2766-48E0-A173-04215B88DBC0}">
  <sheetPr>
    <tabColor rgb="FFFF99FF"/>
    <pageSetUpPr fitToPage="1"/>
  </sheetPr>
  <dimension ref="A1:Y89"/>
  <sheetViews>
    <sheetView showGridLines="0" topLeftCell="K37" zoomScale="80" zoomScaleNormal="80" workbookViewId="0">
      <selection activeCell="T49" sqref="T49:Y49"/>
    </sheetView>
  </sheetViews>
  <sheetFormatPr defaultColWidth="9" defaultRowHeight="19.8"/>
  <cols>
    <col min="1" max="1" width="27.77734375" style="130" hidden="1" customWidth="1"/>
    <col min="2" max="2" width="15.44140625" style="130" hidden="1" customWidth="1"/>
    <col min="3" max="3" width="11" style="131" hidden="1" customWidth="1"/>
    <col min="4" max="4" width="10.44140625" style="130" hidden="1" customWidth="1"/>
    <col min="5" max="5" width="12.5546875" style="130" hidden="1" customWidth="1"/>
    <col min="6" max="6" width="10.44140625" style="130" hidden="1" customWidth="1"/>
    <col min="7" max="7" width="14.109375" style="130" hidden="1" customWidth="1"/>
    <col min="8" max="8" width="14.109375" style="135" hidden="1" customWidth="1"/>
    <col min="9" max="9" width="7.21875" style="135" hidden="1" customWidth="1"/>
    <col min="10" max="10" width="7" style="2" hidden="1" customWidth="1"/>
    <col min="11" max="11" width="27.77734375" style="130" customWidth="1"/>
    <col min="12" max="12" width="15.44140625" style="130" customWidth="1"/>
    <col min="13" max="13" width="11" style="131" customWidth="1"/>
    <col min="14" max="14" width="10.44140625" style="130" customWidth="1"/>
    <col min="15" max="15" width="12.5546875" style="130" customWidth="1"/>
    <col min="16" max="16" width="10.44140625" style="130" customWidth="1"/>
    <col min="17" max="17" width="14.109375" style="130" customWidth="1"/>
    <col min="18" max="18" width="14.109375" style="135" customWidth="1"/>
    <col min="19" max="19" width="7.21875" style="135" customWidth="1"/>
    <col min="20" max="16384" width="9" style="2"/>
  </cols>
  <sheetData>
    <row r="1" spans="1:19" ht="32.4">
      <c r="A1" s="148" t="s">
        <v>3</v>
      </c>
      <c r="B1" s="148"/>
      <c r="C1" s="148"/>
      <c r="D1" s="148"/>
      <c r="E1" s="148"/>
      <c r="F1" s="148"/>
      <c r="G1" s="148"/>
      <c r="H1" s="149" t="s">
        <v>4</v>
      </c>
      <c r="I1" s="149"/>
      <c r="K1" s="148" t="s">
        <v>3</v>
      </c>
      <c r="L1" s="148"/>
      <c r="M1" s="148"/>
      <c r="N1" s="148"/>
      <c r="O1" s="148"/>
      <c r="P1" s="148"/>
      <c r="Q1" s="148"/>
      <c r="R1" s="149" t="s">
        <v>4</v>
      </c>
      <c r="S1" s="149"/>
    </row>
    <row r="2" spans="1:19">
      <c r="A2" s="3"/>
      <c r="B2" s="3"/>
      <c r="C2" s="4"/>
      <c r="D2" s="3"/>
      <c r="E2" s="3"/>
      <c r="F2" s="3"/>
      <c r="G2" s="3"/>
      <c r="H2" s="5" t="s">
        <v>5</v>
      </c>
      <c r="I2" s="6" t="s">
        <v>6</v>
      </c>
      <c r="K2" s="3"/>
      <c r="L2" s="3"/>
      <c r="M2" s="4"/>
      <c r="N2" s="3"/>
      <c r="O2" s="3"/>
      <c r="P2" s="3"/>
      <c r="Q2" s="3"/>
      <c r="R2" s="5" t="s">
        <v>5</v>
      </c>
      <c r="S2" s="6" t="s">
        <v>6</v>
      </c>
    </row>
    <row r="3" spans="1:19" ht="26.4">
      <c r="A3" s="150" t="s">
        <v>7</v>
      </c>
      <c r="B3" s="150"/>
      <c r="C3" s="150"/>
      <c r="D3" s="150"/>
      <c r="E3" s="150"/>
      <c r="F3" s="150"/>
      <c r="G3" s="150"/>
      <c r="H3" s="150"/>
      <c r="I3" s="150"/>
      <c r="K3" s="150" t="s">
        <v>7</v>
      </c>
      <c r="L3" s="150"/>
      <c r="M3" s="150"/>
      <c r="N3" s="150"/>
      <c r="O3" s="150"/>
      <c r="P3" s="150"/>
      <c r="Q3" s="150"/>
      <c r="R3" s="150"/>
      <c r="S3" s="150"/>
    </row>
    <row r="4" spans="1:19" ht="20.399999999999999">
      <c r="A4" s="7" t="s">
        <v>8</v>
      </c>
      <c r="B4" s="8" t="s">
        <v>9</v>
      </c>
      <c r="C4" s="8"/>
      <c r="D4" s="8"/>
      <c r="E4" s="8"/>
      <c r="F4" s="7" t="s">
        <v>10</v>
      </c>
      <c r="G4" s="9" t="s">
        <v>11</v>
      </c>
      <c r="H4" s="10"/>
      <c r="I4" s="11"/>
      <c r="K4" s="7" t="s">
        <v>8</v>
      </c>
      <c r="L4" s="8" t="s">
        <v>9</v>
      </c>
      <c r="M4" s="8"/>
      <c r="N4" s="8"/>
      <c r="O4" s="8"/>
      <c r="P4" s="7" t="s">
        <v>10</v>
      </c>
      <c r="Q4" s="9" t="s">
        <v>11</v>
      </c>
      <c r="R4" s="10"/>
      <c r="S4" s="11"/>
    </row>
    <row r="5" spans="1:19" ht="20.399999999999999">
      <c r="A5" s="12" t="s">
        <v>12</v>
      </c>
      <c r="B5" s="13" t="s">
        <v>13</v>
      </c>
      <c r="C5" s="13"/>
      <c r="D5" s="13"/>
      <c r="E5" s="14"/>
      <c r="F5" s="12" t="s">
        <v>14</v>
      </c>
      <c r="G5" s="13" t="s">
        <v>15</v>
      </c>
      <c r="H5" s="15"/>
      <c r="I5" s="16"/>
      <c r="K5" s="12" t="s">
        <v>12</v>
      </c>
      <c r="L5" s="13" t="s">
        <v>13</v>
      </c>
      <c r="M5" s="13"/>
      <c r="N5" s="13"/>
      <c r="O5" s="14"/>
      <c r="P5" s="12" t="s">
        <v>14</v>
      </c>
      <c r="Q5" s="13" t="s">
        <v>15</v>
      </c>
      <c r="R5" s="15"/>
      <c r="S5" s="16"/>
    </row>
    <row r="6" spans="1:19" ht="20.399999999999999">
      <c r="A6" s="12" t="s">
        <v>16</v>
      </c>
      <c r="B6" s="13" t="s">
        <v>17</v>
      </c>
      <c r="C6" s="17"/>
      <c r="D6" s="13"/>
      <c r="E6" s="18"/>
      <c r="F6" s="12" t="s">
        <v>18</v>
      </c>
      <c r="G6" s="13" t="s">
        <v>19</v>
      </c>
      <c r="H6" s="15"/>
      <c r="I6" s="16"/>
      <c r="K6" s="12" t="s">
        <v>16</v>
      </c>
      <c r="L6" s="13" t="s">
        <v>17</v>
      </c>
      <c r="M6" s="17"/>
      <c r="N6" s="13"/>
      <c r="O6" s="18"/>
      <c r="P6" s="12" t="s">
        <v>18</v>
      </c>
      <c r="Q6" s="13" t="s">
        <v>19</v>
      </c>
      <c r="R6" s="15"/>
      <c r="S6" s="16"/>
    </row>
    <row r="7" spans="1:19" ht="20.399999999999999">
      <c r="A7" s="12" t="s">
        <v>20</v>
      </c>
      <c r="B7" s="13" t="s">
        <v>21</v>
      </c>
      <c r="C7" s="19"/>
      <c r="D7" s="13"/>
      <c r="E7" s="18"/>
      <c r="F7" s="12" t="s">
        <v>22</v>
      </c>
      <c r="G7" s="13" t="s">
        <v>23</v>
      </c>
      <c r="H7" s="15"/>
      <c r="I7" s="16"/>
      <c r="K7" s="12" t="s">
        <v>20</v>
      </c>
      <c r="L7" s="13" t="s">
        <v>21</v>
      </c>
      <c r="M7" s="19"/>
      <c r="N7" s="13"/>
      <c r="O7" s="18"/>
      <c r="P7" s="12" t="s">
        <v>22</v>
      </c>
      <c r="Q7" s="13" t="s">
        <v>23</v>
      </c>
      <c r="R7" s="15"/>
      <c r="S7" s="16"/>
    </row>
    <row r="8" spans="1:19" ht="20.399999999999999">
      <c r="A8" s="12" t="s">
        <v>24</v>
      </c>
      <c r="B8" s="20" t="s">
        <v>25</v>
      </c>
      <c r="C8" s="19"/>
      <c r="D8" s="13"/>
      <c r="E8" s="13"/>
      <c r="F8" s="12" t="s">
        <v>26</v>
      </c>
      <c r="G8" s="21" t="s">
        <v>27</v>
      </c>
      <c r="H8" s="15"/>
      <c r="I8" s="16"/>
      <c r="K8" s="12" t="s">
        <v>24</v>
      </c>
      <c r="L8" s="20" t="s">
        <v>25</v>
      </c>
      <c r="M8" s="19"/>
      <c r="N8" s="13"/>
      <c r="O8" s="13"/>
      <c r="P8" s="12" t="s">
        <v>26</v>
      </c>
      <c r="Q8" s="21" t="s">
        <v>27</v>
      </c>
      <c r="R8" s="15"/>
      <c r="S8" s="16"/>
    </row>
    <row r="9" spans="1:19" ht="20.399999999999999">
      <c r="A9" s="12" t="s">
        <v>28</v>
      </c>
      <c r="B9" s="22" t="s">
        <v>19</v>
      </c>
      <c r="C9" s="13"/>
      <c r="D9" s="13"/>
      <c r="E9" s="23"/>
      <c r="F9" s="13" t="s">
        <v>29</v>
      </c>
      <c r="G9" s="13" t="s">
        <v>30</v>
      </c>
      <c r="H9" s="15"/>
      <c r="I9" s="16"/>
      <c r="K9" s="12" t="s">
        <v>28</v>
      </c>
      <c r="L9" s="22" t="s">
        <v>19</v>
      </c>
      <c r="M9" s="13"/>
      <c r="N9" s="13"/>
      <c r="O9" s="23"/>
      <c r="P9" s="13" t="s">
        <v>29</v>
      </c>
      <c r="Q9" s="13" t="s">
        <v>30</v>
      </c>
      <c r="R9" s="15"/>
      <c r="S9" s="16"/>
    </row>
    <row r="10" spans="1:19" ht="20.399999999999999">
      <c r="A10" s="12" t="s">
        <v>31</v>
      </c>
      <c r="B10" s="24" t="s">
        <v>32</v>
      </c>
      <c r="C10" s="13"/>
      <c r="D10" s="13"/>
      <c r="E10" s="18"/>
      <c r="F10" s="12" t="s">
        <v>33</v>
      </c>
      <c r="G10" s="13" t="s">
        <v>34</v>
      </c>
      <c r="H10" s="15"/>
      <c r="I10" s="16"/>
      <c r="K10" s="12" t="s">
        <v>31</v>
      </c>
      <c r="L10" s="24" t="s">
        <v>32</v>
      </c>
      <c r="M10" s="13"/>
      <c r="N10" s="13"/>
      <c r="O10" s="18"/>
      <c r="P10" s="12" t="s">
        <v>33</v>
      </c>
      <c r="Q10" s="13" t="s">
        <v>34</v>
      </c>
      <c r="R10" s="15"/>
      <c r="S10" s="16"/>
    </row>
    <row r="11" spans="1:19" ht="20.399999999999999">
      <c r="A11" s="25" t="s">
        <v>35</v>
      </c>
      <c r="B11" s="26"/>
      <c r="C11" s="27" t="s">
        <v>36</v>
      </c>
      <c r="D11" s="28">
        <f>1454.17</f>
        <v>1454.17</v>
      </c>
      <c r="E11" s="29" t="s">
        <v>37</v>
      </c>
      <c r="F11" s="30" t="s">
        <v>38</v>
      </c>
      <c r="G11" s="31"/>
      <c r="H11" s="32" t="s">
        <v>39</v>
      </c>
      <c r="I11" s="33" t="s">
        <v>40</v>
      </c>
      <c r="K11" s="25" t="s">
        <v>35</v>
      </c>
      <c r="L11" s="26"/>
      <c r="M11" s="27" t="s">
        <v>36</v>
      </c>
      <c r="N11" s="28">
        <f>1454.17</f>
        <v>1454.17</v>
      </c>
      <c r="O11" s="29" t="s">
        <v>37</v>
      </c>
      <c r="P11" s="30" t="s">
        <v>38</v>
      </c>
      <c r="Q11" s="31"/>
      <c r="R11" s="32" t="s">
        <v>39</v>
      </c>
      <c r="S11" s="33" t="s">
        <v>40</v>
      </c>
    </row>
    <row r="12" spans="1:19" ht="20.399999999999999">
      <c r="A12" s="151" t="s">
        <v>41</v>
      </c>
      <c r="B12" s="152"/>
      <c r="C12" s="34" t="s">
        <v>42</v>
      </c>
      <c r="D12" s="35" t="s">
        <v>43</v>
      </c>
      <c r="E12" s="36" t="s">
        <v>44</v>
      </c>
      <c r="F12" s="35" t="s">
        <v>45</v>
      </c>
      <c r="G12" s="153" t="s">
        <v>46</v>
      </c>
      <c r="H12" s="154"/>
      <c r="I12" s="155"/>
      <c r="K12" s="151" t="s">
        <v>41</v>
      </c>
      <c r="L12" s="152"/>
      <c r="M12" s="34" t="s">
        <v>42</v>
      </c>
      <c r="N12" s="35" t="s">
        <v>43</v>
      </c>
      <c r="O12" s="36" t="s">
        <v>44</v>
      </c>
      <c r="P12" s="35" t="s">
        <v>45</v>
      </c>
      <c r="Q12" s="153" t="s">
        <v>46</v>
      </c>
      <c r="R12" s="154"/>
      <c r="S12" s="155"/>
    </row>
    <row r="13" spans="1:19" ht="20.399999999999999">
      <c r="A13" s="37"/>
      <c r="B13" s="38"/>
      <c r="C13" s="34" t="s">
        <v>47</v>
      </c>
      <c r="D13" s="35" t="s">
        <v>48</v>
      </c>
      <c r="E13" s="36"/>
      <c r="F13" s="35" t="s">
        <v>49</v>
      </c>
      <c r="G13" s="39" t="s">
        <v>50</v>
      </c>
      <c r="H13" s="40" t="s">
        <v>51</v>
      </c>
      <c r="I13" s="41" t="s">
        <v>52</v>
      </c>
      <c r="K13" s="37"/>
      <c r="L13" s="38"/>
      <c r="M13" s="34" t="s">
        <v>47</v>
      </c>
      <c r="N13" s="35" t="s">
        <v>48</v>
      </c>
      <c r="O13" s="36"/>
      <c r="P13" s="35" t="s">
        <v>49</v>
      </c>
      <c r="Q13" s="39" t="s">
        <v>50</v>
      </c>
      <c r="R13" s="40" t="s">
        <v>51</v>
      </c>
      <c r="S13" s="41" t="s">
        <v>52</v>
      </c>
    </row>
    <row r="14" spans="1:19" ht="20.399999999999999">
      <c r="A14" s="42" t="s">
        <v>53</v>
      </c>
      <c r="B14" s="43"/>
      <c r="C14" s="44"/>
      <c r="D14" s="45"/>
      <c r="E14" s="46"/>
      <c r="F14" s="45"/>
      <c r="G14" s="47"/>
      <c r="H14" s="46"/>
      <c r="I14" s="48" t="str">
        <f t="shared" ref="I14:I19" si="0">IF(G14="","",G14/$G$60)</f>
        <v/>
      </c>
      <c r="K14" s="42" t="s">
        <v>53</v>
      </c>
      <c r="L14" s="43"/>
      <c r="M14" s="44"/>
      <c r="N14" s="45"/>
      <c r="O14" s="46"/>
      <c r="P14" s="45"/>
      <c r="Q14" s="47"/>
      <c r="R14" s="46"/>
      <c r="S14" s="48" t="str">
        <f t="shared" ref="S14:S19" si="1">IF(Q14="","",Q14/$G$60)</f>
        <v/>
      </c>
    </row>
    <row r="15" spans="1:19" ht="20.399999999999999">
      <c r="A15" s="49" t="s">
        <v>54</v>
      </c>
      <c r="B15" s="50" t="s">
        <v>55</v>
      </c>
      <c r="C15" s="51">
        <v>17.195</v>
      </c>
      <c r="D15" s="45">
        <v>98</v>
      </c>
      <c r="E15" s="46">
        <f>C15/1000*$B$10/D15%</f>
        <v>0.42110204081632657</v>
      </c>
      <c r="F15" s="45" t="s">
        <v>56</v>
      </c>
      <c r="G15" s="47">
        <f>F15*E15</f>
        <v>7.0639867346938781</v>
      </c>
      <c r="H15" s="46">
        <f>G15/$H$11</f>
        <v>0.2316061224489796</v>
      </c>
      <c r="I15" s="48">
        <f t="shared" ca="1" si="0"/>
        <v>1.8553259980722318E-2</v>
      </c>
      <c r="K15" s="49" t="s">
        <v>54</v>
      </c>
      <c r="L15" s="50" t="s">
        <v>55</v>
      </c>
      <c r="M15" s="51">
        <v>17.195</v>
      </c>
      <c r="N15" s="45">
        <v>98</v>
      </c>
      <c r="O15" s="46">
        <f>M15/1000*$B$10/N15%</f>
        <v>0.42110204081632657</v>
      </c>
      <c r="P15" s="45" t="s">
        <v>56</v>
      </c>
      <c r="Q15" s="47">
        <f>P15*O15</f>
        <v>7.0639867346938781</v>
      </c>
      <c r="R15" s="46">
        <f>Q15/$H$11</f>
        <v>0.2316061224489796</v>
      </c>
      <c r="S15" s="48">
        <f t="shared" ca="1" si="1"/>
        <v>1.8553259980722318E-2</v>
      </c>
    </row>
    <row r="16" spans="1:19" ht="20.399999999999999">
      <c r="A16" s="49" t="s">
        <v>57</v>
      </c>
      <c r="B16" s="50" t="s">
        <v>58</v>
      </c>
      <c r="C16" s="51">
        <v>7.984</v>
      </c>
      <c r="D16" s="45">
        <v>38</v>
      </c>
      <c r="E16" s="46">
        <f>C16/1000*$B$10/D16%</f>
        <v>0.5042526315789474</v>
      </c>
      <c r="F16" s="45" t="s">
        <v>59</v>
      </c>
      <c r="G16" s="47">
        <f>F16*E16</f>
        <v>14.374427216842106</v>
      </c>
      <c r="H16" s="46">
        <f>G16/$H$11</f>
        <v>0.47129269563416742</v>
      </c>
      <c r="I16" s="48">
        <f t="shared" ca="1" si="0"/>
        <v>3.7753820221407823E-2</v>
      </c>
      <c r="K16" s="49" t="s">
        <v>57</v>
      </c>
      <c r="L16" s="50" t="s">
        <v>58</v>
      </c>
      <c r="M16" s="51">
        <v>7.984</v>
      </c>
      <c r="N16" s="45">
        <v>38</v>
      </c>
      <c r="O16" s="46">
        <f>M16/1000*$B$10/N16%</f>
        <v>0.5042526315789474</v>
      </c>
      <c r="P16" s="45" t="s">
        <v>59</v>
      </c>
      <c r="Q16" s="47">
        <f>P16*O16</f>
        <v>14.374427216842106</v>
      </c>
      <c r="R16" s="46">
        <f>Q16/$H$11</f>
        <v>0.47129269563416742</v>
      </c>
      <c r="S16" s="48">
        <f t="shared" ca="1" si="1"/>
        <v>3.7753820221407823E-2</v>
      </c>
    </row>
    <row r="17" spans="1:19" ht="20.399999999999999">
      <c r="A17" s="49" t="s">
        <v>60</v>
      </c>
      <c r="B17" s="50" t="s">
        <v>58</v>
      </c>
      <c r="C17" s="51">
        <v>21.666</v>
      </c>
      <c r="D17" s="45">
        <v>40</v>
      </c>
      <c r="E17" s="46">
        <f>C17/1000*$B$10/D17%</f>
        <v>1.29996</v>
      </c>
      <c r="F17" s="45" t="s">
        <v>59</v>
      </c>
      <c r="G17" s="47">
        <f>F17*E17</f>
        <v>37.057179744000003</v>
      </c>
      <c r="H17" s="46">
        <f>G17/$H$11</f>
        <v>1.2149894998032789</v>
      </c>
      <c r="I17" s="48">
        <f t="shared" ca="1" si="0"/>
        <v>9.73291026391747E-2</v>
      </c>
      <c r="K17" s="49" t="s">
        <v>60</v>
      </c>
      <c r="L17" s="50" t="s">
        <v>58</v>
      </c>
      <c r="M17" s="51">
        <v>21.666</v>
      </c>
      <c r="N17" s="45">
        <v>40</v>
      </c>
      <c r="O17" s="46">
        <f>M17/1000*$B$10/N17%</f>
        <v>1.29996</v>
      </c>
      <c r="P17" s="45" t="s">
        <v>59</v>
      </c>
      <c r="Q17" s="47">
        <f>P17*O17</f>
        <v>37.057179744000003</v>
      </c>
      <c r="R17" s="46">
        <f>Q17/$H$11</f>
        <v>1.2149894998032789</v>
      </c>
      <c r="S17" s="48">
        <f t="shared" ca="1" si="1"/>
        <v>9.73291026391747E-2</v>
      </c>
    </row>
    <row r="18" spans="1:19" ht="20.399999999999999">
      <c r="A18" s="49" t="s">
        <v>61</v>
      </c>
      <c r="B18" s="50" t="s">
        <v>62</v>
      </c>
      <c r="C18" s="51">
        <v>30.114999999999998</v>
      </c>
      <c r="D18" s="45">
        <v>52</v>
      </c>
      <c r="E18" s="46">
        <f>C18/1000*$B$10/D18%</f>
        <v>1.3899230769230768</v>
      </c>
      <c r="F18" s="52">
        <f>$D$11/1000*H11</f>
        <v>44.352184999999999</v>
      </c>
      <c r="G18" s="47">
        <f>F18*E18</f>
        <v>61.646125443461528</v>
      </c>
      <c r="H18" s="46">
        <f>G18/$H$11</f>
        <v>2.0211844407692303</v>
      </c>
      <c r="I18" s="48">
        <f t="shared" ca="1" si="0"/>
        <v>0.16191092015213521</v>
      </c>
      <c r="K18" s="49" t="s">
        <v>61</v>
      </c>
      <c r="L18" s="50" t="s">
        <v>62</v>
      </c>
      <c r="M18" s="51">
        <v>30.114999999999998</v>
      </c>
      <c r="N18" s="45">
        <v>52</v>
      </c>
      <c r="O18" s="46">
        <f>M18/1000*$B$10/N18%</f>
        <v>1.3899230769230768</v>
      </c>
      <c r="P18" s="52">
        <f>$D$11/1000*R11</f>
        <v>44.352184999999999</v>
      </c>
      <c r="Q18" s="47">
        <f>P18*O18</f>
        <v>61.646125443461528</v>
      </c>
      <c r="R18" s="46">
        <f>Q18/$H$11</f>
        <v>2.0211844407692303</v>
      </c>
      <c r="S18" s="48">
        <f t="shared" ca="1" si="1"/>
        <v>0.16191092015213521</v>
      </c>
    </row>
    <row r="19" spans="1:19" ht="21" thickBot="1">
      <c r="A19" s="53"/>
      <c r="B19" s="54"/>
      <c r="C19" s="44"/>
      <c r="D19" s="45"/>
      <c r="E19" s="44"/>
      <c r="F19" s="46"/>
      <c r="G19" s="55"/>
      <c r="H19" s="56"/>
      <c r="I19" s="48" t="str">
        <f t="shared" si="0"/>
        <v/>
      </c>
      <c r="K19" s="53"/>
      <c r="L19" s="54"/>
      <c r="M19" s="44">
        <f>SUM(M15:M18)</f>
        <v>76.959999999999994</v>
      </c>
      <c r="N19" s="45"/>
      <c r="O19" s="44"/>
      <c r="P19" s="46"/>
      <c r="Q19" s="55"/>
      <c r="R19" s="56"/>
      <c r="S19" s="48" t="str">
        <f t="shared" si="1"/>
        <v/>
      </c>
    </row>
    <row r="20" spans="1:19" ht="21.6" thickTop="1" thickBot="1">
      <c r="A20" s="156" t="s">
        <v>63</v>
      </c>
      <c r="B20" s="157"/>
      <c r="C20" s="157"/>
      <c r="D20" s="157"/>
      <c r="E20" s="157"/>
      <c r="F20" s="158"/>
      <c r="G20" s="57">
        <f>SUM(G15:G18)</f>
        <v>120.14171913899752</v>
      </c>
      <c r="H20" s="58">
        <f>SUM(H15:H18)</f>
        <v>3.939072758655656</v>
      </c>
      <c r="I20" s="59">
        <f ca="1">G20/$G$60</f>
        <v>0.31554710299344008</v>
      </c>
      <c r="K20" s="156" t="s">
        <v>63</v>
      </c>
      <c r="L20" s="157"/>
      <c r="M20" s="157"/>
      <c r="N20" s="157"/>
      <c r="O20" s="157"/>
      <c r="P20" s="158"/>
      <c r="Q20" s="57">
        <f>SUM(Q15:Q18)</f>
        <v>120.14171913899752</v>
      </c>
      <c r="R20" s="58">
        <f>SUM(R15:R18)</f>
        <v>3.939072758655656</v>
      </c>
      <c r="S20" s="59">
        <f ca="1">Q20/$G$60</f>
        <v>0.31554710299344008</v>
      </c>
    </row>
    <row r="21" spans="1:19" ht="21" thickTop="1">
      <c r="A21" s="30" t="s">
        <v>64</v>
      </c>
      <c r="B21" s="60"/>
      <c r="C21" s="61"/>
      <c r="D21" s="62"/>
      <c r="E21" s="63"/>
      <c r="F21" s="62"/>
      <c r="G21" s="64"/>
      <c r="H21" s="65"/>
      <c r="I21" s="48" t="str">
        <f t="shared" ref="I21:I35" si="2">IF(G21="","",G21/$G$60)</f>
        <v/>
      </c>
      <c r="K21" s="30" t="s">
        <v>64</v>
      </c>
      <c r="L21" s="60"/>
      <c r="M21" s="61"/>
      <c r="N21" s="62"/>
      <c r="O21" s="63"/>
      <c r="P21" s="62"/>
      <c r="Q21" s="64"/>
      <c r="R21" s="65"/>
      <c r="S21" s="48" t="str">
        <f t="shared" ref="S21:S35" si="3">IF(Q21="","",Q21/$G$60)</f>
        <v/>
      </c>
    </row>
    <row r="22" spans="1:19" ht="20.399999999999999">
      <c r="A22" s="49" t="s">
        <v>65</v>
      </c>
      <c r="B22" s="50" t="s">
        <v>66</v>
      </c>
      <c r="C22" s="51">
        <v>0.91200000000000003</v>
      </c>
      <c r="D22" s="45">
        <v>98</v>
      </c>
      <c r="E22" s="46">
        <f t="shared" ref="E22:E34" si="4">C22/1000*$B$10/D22%</f>
        <v>2.2334693877551021E-2</v>
      </c>
      <c r="F22" s="45" t="s">
        <v>67</v>
      </c>
      <c r="G22" s="47">
        <f t="shared" ref="G22:G34" si="5">E22* F22</f>
        <v>0.98920359183673467</v>
      </c>
      <c r="H22" s="46">
        <f t="shared" ref="H22:H34" si="6">G22/$H$11</f>
        <v>3.2432904650384745E-2</v>
      </c>
      <c r="I22" s="48">
        <f t="shared" ca="1" si="2"/>
        <v>2.5981010585811358E-3</v>
      </c>
      <c r="K22" s="49" t="s">
        <v>65</v>
      </c>
      <c r="L22" s="50" t="s">
        <v>66</v>
      </c>
      <c r="M22" s="51">
        <v>0.91200000000000003</v>
      </c>
      <c r="N22" s="45">
        <v>98</v>
      </c>
      <c r="O22" s="46">
        <f t="shared" ref="O22:O34" si="7">M22/1000*$B$10/N22%</f>
        <v>2.2334693877551021E-2</v>
      </c>
      <c r="P22" s="45" t="s">
        <v>67</v>
      </c>
      <c r="Q22" s="47">
        <f t="shared" ref="Q22:Q34" si="8">O22* P22</f>
        <v>0.98920359183673467</v>
      </c>
      <c r="R22" s="46">
        <f t="shared" ref="R22:R34" si="9">Q22/$H$11</f>
        <v>3.2432904650384745E-2</v>
      </c>
      <c r="S22" s="48">
        <f t="shared" ca="1" si="3"/>
        <v>2.5981010585811358E-3</v>
      </c>
    </row>
    <row r="23" spans="1:19" ht="20.399999999999999">
      <c r="A23" s="49" t="s">
        <v>68</v>
      </c>
      <c r="B23" s="50" t="s">
        <v>69</v>
      </c>
      <c r="C23" s="51">
        <v>2.4</v>
      </c>
      <c r="D23" s="45">
        <v>98</v>
      </c>
      <c r="E23" s="46">
        <f t="shared" si="4"/>
        <v>5.877551020408163E-2</v>
      </c>
      <c r="F23" s="45" t="s">
        <v>70</v>
      </c>
      <c r="G23" s="47">
        <f t="shared" si="5"/>
        <v>2.3466886530612241</v>
      </c>
      <c r="H23" s="46">
        <f t="shared" si="6"/>
        <v>7.6940611575777834E-2</v>
      </c>
      <c r="I23" s="48">
        <f t="shared" ca="1" si="2"/>
        <v>6.1634776945745139E-3</v>
      </c>
      <c r="K23" s="49" t="s">
        <v>68</v>
      </c>
      <c r="L23" s="50" t="s">
        <v>69</v>
      </c>
      <c r="M23" s="51">
        <v>2.4</v>
      </c>
      <c r="N23" s="45">
        <v>98</v>
      </c>
      <c r="O23" s="46">
        <f t="shared" si="7"/>
        <v>5.877551020408163E-2</v>
      </c>
      <c r="P23" s="45" t="s">
        <v>70</v>
      </c>
      <c r="Q23" s="47">
        <f t="shared" si="8"/>
        <v>2.3466886530612241</v>
      </c>
      <c r="R23" s="46">
        <f t="shared" si="9"/>
        <v>7.6940611575777834E-2</v>
      </c>
      <c r="S23" s="48">
        <f t="shared" ca="1" si="3"/>
        <v>6.1634776945745139E-3</v>
      </c>
    </row>
    <row r="24" spans="1:19" ht="20.399999999999999">
      <c r="A24" s="49" t="s">
        <v>71</v>
      </c>
      <c r="B24" s="50" t="s">
        <v>72</v>
      </c>
      <c r="C24" s="51">
        <v>4.1020000000000003</v>
      </c>
      <c r="D24" s="45">
        <v>98</v>
      </c>
      <c r="E24" s="46">
        <f t="shared" si="4"/>
        <v>0.10045714285714287</v>
      </c>
      <c r="F24" s="45" t="s">
        <v>73</v>
      </c>
      <c r="G24" s="47">
        <f t="shared" si="5"/>
        <v>4.6561885714285722</v>
      </c>
      <c r="H24" s="46">
        <f t="shared" si="6"/>
        <v>0.1526619203747073</v>
      </c>
      <c r="I24" s="48">
        <f t="shared" ca="1" si="2"/>
        <v>1.222928076304294E-2</v>
      </c>
      <c r="K24" s="49" t="s">
        <v>71</v>
      </c>
      <c r="L24" s="50" t="s">
        <v>72</v>
      </c>
      <c r="M24" s="51">
        <v>4.1020000000000003</v>
      </c>
      <c r="N24" s="45">
        <v>98</v>
      </c>
      <c r="O24" s="46">
        <f t="shared" si="7"/>
        <v>0.10045714285714287</v>
      </c>
      <c r="P24" s="45" t="s">
        <v>73</v>
      </c>
      <c r="Q24" s="47">
        <f t="shared" si="8"/>
        <v>4.6561885714285722</v>
      </c>
      <c r="R24" s="46">
        <f t="shared" si="9"/>
        <v>0.1526619203747073</v>
      </c>
      <c r="S24" s="48">
        <f t="shared" ca="1" si="3"/>
        <v>1.222928076304294E-2</v>
      </c>
    </row>
    <row r="25" spans="1:19" ht="20.399999999999999">
      <c r="A25" s="49" t="s">
        <v>74</v>
      </c>
      <c r="B25" s="50" t="s">
        <v>75</v>
      </c>
      <c r="C25" s="51">
        <v>0.51200000000000001</v>
      </c>
      <c r="D25" s="45">
        <v>98</v>
      </c>
      <c r="E25" s="46">
        <f t="shared" si="4"/>
        <v>1.2538775510204082E-2</v>
      </c>
      <c r="F25" s="45" t="s">
        <v>76</v>
      </c>
      <c r="G25" s="47">
        <f t="shared" si="5"/>
        <v>0.74506281795918372</v>
      </c>
      <c r="H25" s="46">
        <f t="shared" si="6"/>
        <v>2.4428289113415859E-2</v>
      </c>
      <c r="I25" s="48">
        <f t="shared" ca="1" si="2"/>
        <v>1.9568757251021882E-3</v>
      </c>
      <c r="K25" s="49" t="s">
        <v>74</v>
      </c>
      <c r="L25" s="50" t="s">
        <v>75</v>
      </c>
      <c r="M25" s="51">
        <v>0.51200000000000001</v>
      </c>
      <c r="N25" s="45">
        <v>98</v>
      </c>
      <c r="O25" s="46">
        <f t="shared" si="7"/>
        <v>1.2538775510204082E-2</v>
      </c>
      <c r="P25" s="45" t="s">
        <v>76</v>
      </c>
      <c r="Q25" s="47">
        <f t="shared" si="8"/>
        <v>0.74506281795918372</v>
      </c>
      <c r="R25" s="46">
        <f t="shared" si="9"/>
        <v>2.4428289113415859E-2</v>
      </c>
      <c r="S25" s="48">
        <f t="shared" ca="1" si="3"/>
        <v>1.9568757251021882E-3</v>
      </c>
    </row>
    <row r="26" spans="1:19" ht="20.399999999999999">
      <c r="A26" s="49" t="s">
        <v>77</v>
      </c>
      <c r="B26" s="50" t="s">
        <v>78</v>
      </c>
      <c r="C26" s="51">
        <v>0.08</v>
      </c>
      <c r="D26" s="45">
        <v>98</v>
      </c>
      <c r="E26" s="46">
        <f t="shared" si="4"/>
        <v>1.9591836734693881E-3</v>
      </c>
      <c r="F26" s="45" t="s">
        <v>79</v>
      </c>
      <c r="G26" s="47">
        <f t="shared" si="5"/>
        <v>1.7455346938775513</v>
      </c>
      <c r="H26" s="46">
        <f t="shared" si="6"/>
        <v>5.7230645700903325E-2</v>
      </c>
      <c r="I26" s="48">
        <f t="shared" ca="1" si="2"/>
        <v>4.5845724513926623E-3</v>
      </c>
      <c r="K26" s="49" t="s">
        <v>77</v>
      </c>
      <c r="L26" s="50" t="s">
        <v>78</v>
      </c>
      <c r="M26" s="51">
        <v>0.08</v>
      </c>
      <c r="N26" s="45">
        <v>98</v>
      </c>
      <c r="O26" s="46">
        <f t="shared" si="7"/>
        <v>1.9591836734693881E-3</v>
      </c>
      <c r="P26" s="45" t="s">
        <v>79</v>
      </c>
      <c r="Q26" s="47">
        <f t="shared" si="8"/>
        <v>1.7455346938775513</v>
      </c>
      <c r="R26" s="46">
        <f t="shared" si="9"/>
        <v>5.7230645700903325E-2</v>
      </c>
      <c r="S26" s="48">
        <f t="shared" ca="1" si="3"/>
        <v>4.5845724513926623E-3</v>
      </c>
    </row>
    <row r="27" spans="1:19" ht="20.399999999999999">
      <c r="A27" s="49" t="s">
        <v>80</v>
      </c>
      <c r="B27" s="50" t="s">
        <v>81</v>
      </c>
      <c r="C27" s="51">
        <v>0.12</v>
      </c>
      <c r="D27" s="45">
        <v>98</v>
      </c>
      <c r="E27" s="46">
        <f t="shared" si="4"/>
        <v>2.9387755102040815E-3</v>
      </c>
      <c r="F27" s="45" t="s">
        <v>82</v>
      </c>
      <c r="G27" s="47">
        <f t="shared" si="5"/>
        <v>0.76278857142857137</v>
      </c>
      <c r="H27" s="46">
        <f t="shared" si="6"/>
        <v>2.5009461358313816E-2</v>
      </c>
      <c r="I27" s="48">
        <f t="shared" ca="1" si="2"/>
        <v>2.0034316608397986E-3</v>
      </c>
      <c r="K27" s="49" t="s">
        <v>80</v>
      </c>
      <c r="L27" s="50" t="s">
        <v>81</v>
      </c>
      <c r="M27" s="51">
        <v>0.12</v>
      </c>
      <c r="N27" s="45">
        <v>98</v>
      </c>
      <c r="O27" s="46">
        <f t="shared" si="7"/>
        <v>2.9387755102040815E-3</v>
      </c>
      <c r="P27" s="45" t="s">
        <v>82</v>
      </c>
      <c r="Q27" s="47">
        <f t="shared" si="8"/>
        <v>0.76278857142857137</v>
      </c>
      <c r="R27" s="46">
        <f t="shared" si="9"/>
        <v>2.5009461358313816E-2</v>
      </c>
      <c r="S27" s="48">
        <f t="shared" ca="1" si="3"/>
        <v>2.0034316608397986E-3</v>
      </c>
    </row>
    <row r="28" spans="1:19" ht="20.399999999999999">
      <c r="A28" s="49" t="s">
        <v>83</v>
      </c>
      <c r="B28" s="50" t="s">
        <v>84</v>
      </c>
      <c r="C28" s="51">
        <v>0.08</v>
      </c>
      <c r="D28" s="45">
        <v>98</v>
      </c>
      <c r="E28" s="46">
        <f t="shared" si="4"/>
        <v>1.9591836734693881E-3</v>
      </c>
      <c r="F28" s="45" t="s">
        <v>73</v>
      </c>
      <c r="G28" s="47">
        <f t="shared" si="5"/>
        <v>9.0808163265306135E-2</v>
      </c>
      <c r="H28" s="46">
        <f t="shared" si="6"/>
        <v>2.977316828370693E-3</v>
      </c>
      <c r="I28" s="48">
        <f t="shared" ca="1" si="2"/>
        <v>2.3850376914759513E-4</v>
      </c>
      <c r="K28" s="49" t="s">
        <v>83</v>
      </c>
      <c r="L28" s="50" t="s">
        <v>84</v>
      </c>
      <c r="M28" s="51">
        <v>0.08</v>
      </c>
      <c r="N28" s="45">
        <v>98</v>
      </c>
      <c r="O28" s="46">
        <f t="shared" si="7"/>
        <v>1.9591836734693881E-3</v>
      </c>
      <c r="P28" s="45" t="s">
        <v>73</v>
      </c>
      <c r="Q28" s="47">
        <f t="shared" si="8"/>
        <v>9.0808163265306135E-2</v>
      </c>
      <c r="R28" s="46">
        <f t="shared" si="9"/>
        <v>2.977316828370693E-3</v>
      </c>
      <c r="S28" s="48">
        <f t="shared" ca="1" si="3"/>
        <v>2.3850376914759513E-4</v>
      </c>
    </row>
    <row r="29" spans="1:19" ht="20.399999999999999">
      <c r="A29" s="49" t="s">
        <v>85</v>
      </c>
      <c r="B29" s="50" t="s">
        <v>86</v>
      </c>
      <c r="C29" s="51">
        <v>0.08</v>
      </c>
      <c r="D29" s="45">
        <v>98</v>
      </c>
      <c r="E29" s="46">
        <f t="shared" si="4"/>
        <v>1.9591836734693881E-3</v>
      </c>
      <c r="F29" s="45" t="s">
        <v>87</v>
      </c>
      <c r="G29" s="47">
        <f t="shared" si="5"/>
        <v>0.14529306122448982</v>
      </c>
      <c r="H29" s="46">
        <f t="shared" si="6"/>
        <v>4.7637069253931089E-3</v>
      </c>
      <c r="I29" s="48">
        <f t="shared" ca="1" si="2"/>
        <v>3.8160603063615219E-4</v>
      </c>
      <c r="K29" s="49" t="s">
        <v>85</v>
      </c>
      <c r="L29" s="50" t="s">
        <v>86</v>
      </c>
      <c r="M29" s="51">
        <v>0.08</v>
      </c>
      <c r="N29" s="45">
        <v>98</v>
      </c>
      <c r="O29" s="46">
        <f t="shared" si="7"/>
        <v>1.9591836734693881E-3</v>
      </c>
      <c r="P29" s="45" t="s">
        <v>87</v>
      </c>
      <c r="Q29" s="47">
        <f t="shared" si="8"/>
        <v>0.14529306122448982</v>
      </c>
      <c r="R29" s="46">
        <f t="shared" si="9"/>
        <v>4.7637069253931089E-3</v>
      </c>
      <c r="S29" s="48">
        <f t="shared" ca="1" si="3"/>
        <v>3.8160603063615219E-4</v>
      </c>
    </row>
    <row r="30" spans="1:19" ht="20.399999999999999">
      <c r="A30" s="49" t="s">
        <v>88</v>
      </c>
      <c r="B30" s="50" t="s">
        <v>89</v>
      </c>
      <c r="C30" s="51">
        <v>4.8000000000000001E-2</v>
      </c>
      <c r="D30" s="45">
        <v>98</v>
      </c>
      <c r="E30" s="46">
        <f t="shared" si="4"/>
        <v>1.1755102040816327E-3</v>
      </c>
      <c r="F30" s="45" t="s">
        <v>90</v>
      </c>
      <c r="G30" s="47">
        <f t="shared" si="5"/>
        <v>0.21793959183673473</v>
      </c>
      <c r="H30" s="46">
        <f t="shared" si="6"/>
        <v>7.1455603880896633E-3</v>
      </c>
      <c r="I30" s="48">
        <f t="shared" ca="1" si="2"/>
        <v>5.7240904595422834E-4</v>
      </c>
      <c r="K30" s="49" t="s">
        <v>88</v>
      </c>
      <c r="L30" s="50" t="s">
        <v>89</v>
      </c>
      <c r="M30" s="51">
        <v>4.8000000000000001E-2</v>
      </c>
      <c r="N30" s="45">
        <v>98</v>
      </c>
      <c r="O30" s="46">
        <f t="shared" si="7"/>
        <v>1.1755102040816327E-3</v>
      </c>
      <c r="P30" s="45" t="s">
        <v>90</v>
      </c>
      <c r="Q30" s="47">
        <f t="shared" si="8"/>
        <v>0.21793959183673473</v>
      </c>
      <c r="R30" s="46">
        <f t="shared" si="9"/>
        <v>7.1455603880896633E-3</v>
      </c>
      <c r="S30" s="48">
        <f t="shared" ca="1" si="3"/>
        <v>5.7240904595422834E-4</v>
      </c>
    </row>
    <row r="31" spans="1:19" ht="20.399999999999999">
      <c r="A31" s="49" t="s">
        <v>91</v>
      </c>
      <c r="B31" s="50" t="s">
        <v>92</v>
      </c>
      <c r="C31" s="51">
        <v>67.506</v>
      </c>
      <c r="D31" s="45">
        <v>98</v>
      </c>
      <c r="E31" s="46">
        <f t="shared" si="4"/>
        <v>1.653208163265306</v>
      </c>
      <c r="F31" s="45" t="s">
        <v>93</v>
      </c>
      <c r="G31" s="47">
        <f t="shared" si="5"/>
        <v>4.1330204081632654E-2</v>
      </c>
      <c r="H31" s="46">
        <f t="shared" si="6"/>
        <v>1.3550886584141853E-3</v>
      </c>
      <c r="I31" s="48">
        <f t="shared" ca="1" si="2"/>
        <v>1.0855201887862429E-4</v>
      </c>
      <c r="K31" s="49" t="s">
        <v>91</v>
      </c>
      <c r="L31" s="50" t="s">
        <v>92</v>
      </c>
      <c r="M31" s="51">
        <v>67.506</v>
      </c>
      <c r="N31" s="45">
        <v>98</v>
      </c>
      <c r="O31" s="46">
        <f t="shared" si="7"/>
        <v>1.653208163265306</v>
      </c>
      <c r="P31" s="45" t="s">
        <v>93</v>
      </c>
      <c r="Q31" s="47">
        <f t="shared" si="8"/>
        <v>4.1330204081632654E-2</v>
      </c>
      <c r="R31" s="46">
        <f t="shared" si="9"/>
        <v>1.3550886584141853E-3</v>
      </c>
      <c r="S31" s="48">
        <f t="shared" ca="1" si="3"/>
        <v>1.0855201887862429E-4</v>
      </c>
    </row>
    <row r="32" spans="1:19" ht="20.399999999999999">
      <c r="A32" s="49" t="s">
        <v>94</v>
      </c>
      <c r="B32" s="50" t="s">
        <v>95</v>
      </c>
      <c r="C32" s="51">
        <v>1.1200000000000001</v>
      </c>
      <c r="D32" s="45">
        <v>98</v>
      </c>
      <c r="E32" s="46">
        <f t="shared" si="4"/>
        <v>2.7428571428571431E-2</v>
      </c>
      <c r="F32" s="45" t="s">
        <v>96</v>
      </c>
      <c r="G32" s="47">
        <f t="shared" si="5"/>
        <v>1.7978194285714288</v>
      </c>
      <c r="H32" s="46">
        <f t="shared" si="6"/>
        <v>5.89448992974239E-2</v>
      </c>
      <c r="I32" s="48">
        <f t="shared" ca="1" si="2"/>
        <v>4.7218960778703722E-3</v>
      </c>
      <c r="K32" s="49" t="s">
        <v>94</v>
      </c>
      <c r="L32" s="50" t="s">
        <v>95</v>
      </c>
      <c r="M32" s="51">
        <v>1.1200000000000001</v>
      </c>
      <c r="N32" s="45">
        <v>98</v>
      </c>
      <c r="O32" s="46">
        <f t="shared" si="7"/>
        <v>2.7428571428571431E-2</v>
      </c>
      <c r="P32" s="45" t="s">
        <v>96</v>
      </c>
      <c r="Q32" s="47">
        <f t="shared" si="8"/>
        <v>1.7978194285714288</v>
      </c>
      <c r="R32" s="46">
        <f t="shared" si="9"/>
        <v>5.89448992974239E-2</v>
      </c>
      <c r="S32" s="48">
        <f t="shared" ca="1" si="3"/>
        <v>4.7218960778703722E-3</v>
      </c>
    </row>
    <row r="33" spans="1:25" ht="20.399999999999999">
      <c r="A33" s="49" t="s">
        <v>97</v>
      </c>
      <c r="B33" s="50" t="s">
        <v>98</v>
      </c>
      <c r="C33" s="51">
        <v>0.52800000000000002</v>
      </c>
      <c r="D33" s="45">
        <v>98</v>
      </c>
      <c r="E33" s="46">
        <f t="shared" si="4"/>
        <v>1.2930612244897961E-2</v>
      </c>
      <c r="F33" s="45" t="s">
        <v>99</v>
      </c>
      <c r="G33" s="47">
        <f t="shared" si="5"/>
        <v>0.31298546938775512</v>
      </c>
      <c r="H33" s="46">
        <f t="shared" si="6"/>
        <v>1.0261818668450988E-2</v>
      </c>
      <c r="I33" s="48">
        <f t="shared" ca="1" si="2"/>
        <v>8.2204299099537781E-4</v>
      </c>
      <c r="K33" s="49" t="s">
        <v>97</v>
      </c>
      <c r="L33" s="50" t="s">
        <v>98</v>
      </c>
      <c r="M33" s="51">
        <v>0.52800000000000002</v>
      </c>
      <c r="N33" s="45">
        <v>98</v>
      </c>
      <c r="O33" s="46">
        <f t="shared" si="7"/>
        <v>1.2930612244897961E-2</v>
      </c>
      <c r="P33" s="45" t="s">
        <v>99</v>
      </c>
      <c r="Q33" s="47">
        <f t="shared" si="8"/>
        <v>0.31298546938775512</v>
      </c>
      <c r="R33" s="46">
        <f t="shared" si="9"/>
        <v>1.0261818668450988E-2</v>
      </c>
      <c r="S33" s="48">
        <f t="shared" ca="1" si="3"/>
        <v>8.2204299099537781E-4</v>
      </c>
    </row>
    <row r="34" spans="1:25" ht="20.399999999999999">
      <c r="A34" s="49" t="s">
        <v>91</v>
      </c>
      <c r="B34" s="50" t="s">
        <v>92</v>
      </c>
      <c r="C34" s="51">
        <v>5.5519999999999996</v>
      </c>
      <c r="D34" s="45">
        <v>98</v>
      </c>
      <c r="E34" s="46">
        <f t="shared" si="4"/>
        <v>0.13596734693877549</v>
      </c>
      <c r="F34" s="45" t="s">
        <v>93</v>
      </c>
      <c r="G34" s="47">
        <f t="shared" si="5"/>
        <v>3.3991836734693875E-3</v>
      </c>
      <c r="H34" s="46">
        <f t="shared" si="6"/>
        <v>1.114486450317832E-4</v>
      </c>
      <c r="I34" s="48">
        <f t="shared" ca="1" si="2"/>
        <v>8.927810991824756E-6</v>
      </c>
      <c r="K34" s="49" t="s">
        <v>91</v>
      </c>
      <c r="L34" s="50" t="s">
        <v>92</v>
      </c>
      <c r="M34" s="51">
        <v>5.5519999999999996</v>
      </c>
      <c r="N34" s="45">
        <v>98</v>
      </c>
      <c r="O34" s="46">
        <f t="shared" si="7"/>
        <v>0.13596734693877549</v>
      </c>
      <c r="P34" s="45" t="s">
        <v>93</v>
      </c>
      <c r="Q34" s="47">
        <f t="shared" si="8"/>
        <v>3.3991836734693875E-3</v>
      </c>
      <c r="R34" s="46">
        <f t="shared" si="9"/>
        <v>1.114486450317832E-4</v>
      </c>
      <c r="S34" s="48">
        <f t="shared" ca="1" si="3"/>
        <v>8.927810991824756E-6</v>
      </c>
    </row>
    <row r="35" spans="1:25" ht="21" thickBot="1">
      <c r="A35" s="53"/>
      <c r="B35" s="54"/>
      <c r="C35" s="44"/>
      <c r="D35" s="45"/>
      <c r="E35" s="44"/>
      <c r="F35" s="46"/>
      <c r="G35" s="55"/>
      <c r="H35" s="56"/>
      <c r="I35" s="48" t="str">
        <f t="shared" si="2"/>
        <v/>
      </c>
      <c r="K35" s="53"/>
      <c r="L35" s="54"/>
      <c r="M35" s="44"/>
      <c r="N35" s="45"/>
      <c r="O35" s="44"/>
      <c r="P35" s="46"/>
      <c r="Q35" s="55"/>
      <c r="R35" s="56"/>
      <c r="S35" s="48" t="str">
        <f t="shared" si="3"/>
        <v/>
      </c>
    </row>
    <row r="36" spans="1:25" ht="21.6" thickTop="1" thickBot="1">
      <c r="A36" s="156" t="s">
        <v>100</v>
      </c>
      <c r="B36" s="157"/>
      <c r="C36" s="157"/>
      <c r="D36" s="157"/>
      <c r="E36" s="157"/>
      <c r="F36" s="158"/>
      <c r="G36" s="57">
        <f>SUM(G21:G34)</f>
        <v>13.855042001632654</v>
      </c>
      <c r="H36" s="58">
        <f>SUM(H21:H34)</f>
        <v>0.45426367218467723</v>
      </c>
      <c r="I36" s="59">
        <f ca="1">G36/$G$60</f>
        <v>3.6389677098007417E-2</v>
      </c>
      <c r="K36" s="156" t="s">
        <v>100</v>
      </c>
      <c r="L36" s="157"/>
      <c r="M36" s="157"/>
      <c r="N36" s="157"/>
      <c r="O36" s="157"/>
      <c r="P36" s="158"/>
      <c r="Q36" s="57">
        <f>SUM(Q21:Q34)</f>
        <v>13.855042001632654</v>
      </c>
      <c r="R36" s="58">
        <f>SUM(R21:R34)</f>
        <v>0.45426367218467723</v>
      </c>
      <c r="S36" s="59">
        <f ca="1">Q36/$G$60</f>
        <v>3.6389677098007417E-2</v>
      </c>
    </row>
    <row r="37" spans="1:25" ht="21" thickTop="1">
      <c r="A37" s="66" t="s">
        <v>101</v>
      </c>
      <c r="B37" s="67"/>
      <c r="C37" s="68"/>
      <c r="D37" s="13"/>
      <c r="E37" s="69"/>
      <c r="F37" s="70"/>
      <c r="G37" s="71"/>
      <c r="H37" s="72"/>
      <c r="I37" s="73" t="str">
        <f>IF(G37="","",G37/$G$60)</f>
        <v/>
      </c>
      <c r="K37" s="66" t="s">
        <v>101</v>
      </c>
      <c r="L37" s="67"/>
      <c r="M37" s="68"/>
      <c r="N37" s="13"/>
      <c r="O37" s="69"/>
      <c r="P37" s="70"/>
      <c r="Q37" s="71"/>
      <c r="R37" s="72"/>
      <c r="S37" s="73" t="str">
        <f>IF(Q37="","",Q37/$G$60)</f>
        <v/>
      </c>
    </row>
    <row r="38" spans="1:25" ht="20.399999999999999">
      <c r="A38" s="74" t="s">
        <v>102</v>
      </c>
      <c r="B38" s="75" t="s">
        <v>103</v>
      </c>
      <c r="C38" s="68"/>
      <c r="D38" s="13"/>
      <c r="E38" s="69" t="s">
        <v>32</v>
      </c>
      <c r="F38" s="70" t="s">
        <v>104</v>
      </c>
      <c r="G38" s="76">
        <f>E38 * F38</f>
        <v>76.137600000000006</v>
      </c>
      <c r="H38" s="77">
        <f>G38/$H$11</f>
        <v>2.496314754098361</v>
      </c>
      <c r="I38" s="78">
        <f ca="1">IF(G38="","",G38/$G$60)</f>
        <v>0.19997216022086142</v>
      </c>
      <c r="K38" s="74" t="s">
        <v>102</v>
      </c>
      <c r="L38" s="75" t="s">
        <v>103</v>
      </c>
      <c r="M38" s="68"/>
      <c r="N38" s="13"/>
      <c r="O38" s="69" t="s">
        <v>32</v>
      </c>
      <c r="P38" s="70" t="s">
        <v>104</v>
      </c>
      <c r="Q38" s="76">
        <f>O38 * P38</f>
        <v>76.137600000000006</v>
      </c>
      <c r="R38" s="77">
        <f>Q38/$H$11</f>
        <v>2.496314754098361</v>
      </c>
      <c r="S38" s="78">
        <f ca="1">IF(Q38="","",Q38/$G$60)</f>
        <v>0.19997216022086142</v>
      </c>
    </row>
    <row r="39" spans="1:25" ht="20.399999999999999">
      <c r="A39" s="74" t="s">
        <v>105</v>
      </c>
      <c r="B39" s="75" t="s">
        <v>106</v>
      </c>
      <c r="C39" s="68"/>
      <c r="D39" s="13"/>
      <c r="E39" s="69" t="s">
        <v>32</v>
      </c>
      <c r="F39" s="70" t="s">
        <v>107</v>
      </c>
      <c r="G39" s="76">
        <f>E39 * F39</f>
        <v>40.046400000000006</v>
      </c>
      <c r="H39" s="77">
        <f>G39/$H$11</f>
        <v>1.3129967213114755</v>
      </c>
      <c r="I39" s="78">
        <f ca="1">IF(G39="","",G39/$G$60)</f>
        <v>0.10518016219408945</v>
      </c>
      <c r="K39" s="74" t="s">
        <v>105</v>
      </c>
      <c r="L39" s="75" t="s">
        <v>106</v>
      </c>
      <c r="M39" s="68"/>
      <c r="N39" s="13"/>
      <c r="O39" s="69" t="s">
        <v>32</v>
      </c>
      <c r="P39" s="70" t="s">
        <v>107</v>
      </c>
      <c r="Q39" s="76">
        <f>O39 * P39</f>
        <v>40.046400000000006</v>
      </c>
      <c r="R39" s="77">
        <f>Q39/$H$11</f>
        <v>1.3129967213114755</v>
      </c>
      <c r="S39" s="78">
        <f ca="1">IF(Q39="","",Q39/$G$60)</f>
        <v>0.10518016219408945</v>
      </c>
    </row>
    <row r="40" spans="1:25" ht="21" thickBot="1">
      <c r="A40" s="79"/>
      <c r="B40" s="80"/>
      <c r="C40" s="81"/>
      <c r="D40" s="82"/>
      <c r="E40" s="69"/>
      <c r="F40" s="83"/>
      <c r="G40" s="84"/>
      <c r="H40" s="85"/>
      <c r="I40" s="86" t="str">
        <f>IF(G40="","",G40/$G$60)</f>
        <v/>
      </c>
      <c r="K40" s="79"/>
      <c r="L40" s="80"/>
      <c r="M40" s="81"/>
      <c r="N40" s="82"/>
      <c r="O40" s="69"/>
      <c r="P40" s="83"/>
      <c r="Q40" s="84"/>
      <c r="R40" s="85"/>
      <c r="S40" s="86" t="str">
        <f>IF(Q40="","",Q40/$G$60)</f>
        <v/>
      </c>
    </row>
    <row r="41" spans="1:25" ht="21.6" thickTop="1" thickBot="1">
      <c r="A41" s="159" t="s">
        <v>108</v>
      </c>
      <c r="B41" s="160"/>
      <c r="C41" s="160"/>
      <c r="D41" s="160"/>
      <c r="E41" s="160"/>
      <c r="F41" s="161"/>
      <c r="G41" s="57">
        <f>SUM(G37:G39)</f>
        <v>116.18400000000001</v>
      </c>
      <c r="H41" s="58">
        <f>SUM(H37:H39)</f>
        <v>3.8093114754098365</v>
      </c>
      <c r="I41" s="59">
        <f ca="1">G41/$G$60</f>
        <v>0.30515232241495088</v>
      </c>
      <c r="K41" s="159" t="s">
        <v>108</v>
      </c>
      <c r="L41" s="160"/>
      <c r="M41" s="160"/>
      <c r="N41" s="160"/>
      <c r="O41" s="160"/>
      <c r="P41" s="161"/>
      <c r="Q41" s="57">
        <f>SUM(Q37:Q39)</f>
        <v>116.18400000000001</v>
      </c>
      <c r="R41" s="58">
        <f>SUM(R37:R39)</f>
        <v>3.8093114754098365</v>
      </c>
      <c r="S41" s="59">
        <f ca="1">Q41/$G$60</f>
        <v>0.30515232241495088</v>
      </c>
    </row>
    <row r="42" spans="1:25" ht="21" thickTop="1">
      <c r="A42" s="66" t="s">
        <v>109</v>
      </c>
      <c r="B42" s="67"/>
      <c r="C42" s="68"/>
      <c r="D42" s="13"/>
      <c r="E42" s="69"/>
      <c r="F42" s="70"/>
      <c r="G42" s="71"/>
      <c r="H42" s="72"/>
      <c r="I42" s="73" t="str">
        <f>IF(G42="","",G42/$G$60)</f>
        <v/>
      </c>
      <c r="K42" s="66" t="s">
        <v>109</v>
      </c>
      <c r="L42" s="67"/>
      <c r="M42" s="68"/>
      <c r="N42" s="13"/>
      <c r="O42" s="69"/>
      <c r="P42" s="70"/>
      <c r="Q42" s="71"/>
      <c r="R42" s="72"/>
      <c r="S42" s="73" t="str">
        <f>IF(Q42="","",Q42/$G$60)</f>
        <v/>
      </c>
    </row>
    <row r="43" spans="1:25" ht="20.399999999999999">
      <c r="A43" s="74" t="s">
        <v>110</v>
      </c>
      <c r="B43" s="75" t="s">
        <v>111</v>
      </c>
      <c r="C43" s="68"/>
      <c r="D43" s="13"/>
      <c r="E43" s="69" t="s">
        <v>112</v>
      </c>
      <c r="F43" s="70" t="s">
        <v>113</v>
      </c>
      <c r="G43" s="76">
        <f>E43 * F43</f>
        <v>8.9610000000000003</v>
      </c>
      <c r="H43" s="77">
        <f>G43/$H$11</f>
        <v>0.29380327868852463</v>
      </c>
      <c r="I43" s="78">
        <f ca="1">IF(G43="","",G43/$G$60)</f>
        <v>2.3535684441578657E-2</v>
      </c>
      <c r="K43" s="74" t="s">
        <v>110</v>
      </c>
      <c r="L43" s="75" t="s">
        <v>111</v>
      </c>
      <c r="M43" s="68"/>
      <c r="N43" s="13"/>
      <c r="O43" s="69" t="s">
        <v>112</v>
      </c>
      <c r="P43" s="70" t="s">
        <v>113</v>
      </c>
      <c r="Q43" s="76">
        <f>O43 * P43</f>
        <v>8.9610000000000003</v>
      </c>
      <c r="R43" s="77">
        <f>Q43/$H$11</f>
        <v>0.29380327868852463</v>
      </c>
      <c r="S43" s="78">
        <f ca="1">IF(Q43="","",Q43/$G$60)</f>
        <v>2.3535684441578657E-2</v>
      </c>
    </row>
    <row r="44" spans="1:25" ht="21" thickBot="1">
      <c r="A44" s="79"/>
      <c r="B44" s="80"/>
      <c r="C44" s="81"/>
      <c r="D44" s="82"/>
      <c r="E44" s="69"/>
      <c r="F44" s="83"/>
      <c r="G44" s="84"/>
      <c r="H44" s="85"/>
      <c r="I44" s="86" t="str">
        <f>IF(G44="","",G44/$G$60)</f>
        <v/>
      </c>
      <c r="K44" s="79"/>
      <c r="L44" s="80"/>
      <c r="M44" s="81"/>
      <c r="N44" s="82"/>
      <c r="O44" s="69"/>
      <c r="P44" s="83"/>
      <c r="Q44" s="84"/>
      <c r="R44" s="85"/>
      <c r="S44" s="86" t="str">
        <f>IF(Q44="","",Q44/$G$60)</f>
        <v/>
      </c>
    </row>
    <row r="45" spans="1:25" ht="21.6" thickTop="1" thickBot="1">
      <c r="A45" s="159" t="s">
        <v>114</v>
      </c>
      <c r="B45" s="160"/>
      <c r="C45" s="160"/>
      <c r="D45" s="160"/>
      <c r="E45" s="160"/>
      <c r="F45" s="161"/>
      <c r="G45" s="57">
        <f>SUM(G42:G43)</f>
        <v>8.9610000000000003</v>
      </c>
      <c r="H45" s="58">
        <f>SUM(H42:H43)</f>
        <v>0.29380327868852463</v>
      </c>
      <c r="I45" s="59">
        <f ca="1">G45/$G$60</f>
        <v>2.3535684441578657E-2</v>
      </c>
      <c r="K45" s="159" t="s">
        <v>114</v>
      </c>
      <c r="L45" s="160"/>
      <c r="M45" s="160"/>
      <c r="N45" s="160"/>
      <c r="O45" s="160"/>
      <c r="P45" s="161"/>
      <c r="Q45" s="57">
        <f>SUM(Q42:Q43)</f>
        <v>8.9610000000000003</v>
      </c>
      <c r="R45" s="58">
        <f>SUM(R42:R43)</f>
        <v>0.29380327868852463</v>
      </c>
      <c r="S45" s="59">
        <f ca="1">Q45/$G$60</f>
        <v>2.3535684441578657E-2</v>
      </c>
    </row>
    <row r="46" spans="1:25" ht="21" thickTop="1">
      <c r="A46" s="87" t="s">
        <v>115</v>
      </c>
      <c r="B46" s="88"/>
      <c r="C46" s="89"/>
      <c r="D46" s="8"/>
      <c r="E46" s="8"/>
      <c r="F46" s="11">
        <f>62.15*22%</f>
        <v>13.673</v>
      </c>
      <c r="G46" s="90"/>
      <c r="H46" s="91"/>
      <c r="I46" s="73" t="str">
        <f>IF(G46="","",G46/$G$60)</f>
        <v/>
      </c>
      <c r="J46" s="92" t="s">
        <v>116</v>
      </c>
      <c r="K46" s="87" t="s">
        <v>115</v>
      </c>
      <c r="L46" s="88"/>
      <c r="M46" s="89"/>
      <c r="N46" s="93"/>
      <c r="O46" s="93"/>
      <c r="P46" s="94"/>
      <c r="Q46" s="90"/>
      <c r="R46" s="91"/>
      <c r="S46" s="73" t="str">
        <f>IF(Q46="","",Q46/$G$60)</f>
        <v/>
      </c>
    </row>
    <row r="47" spans="1:25" ht="20.399999999999999">
      <c r="A47" s="74" t="s">
        <v>117</v>
      </c>
      <c r="B47" s="75"/>
      <c r="C47" s="68"/>
      <c r="D47" s="13"/>
      <c r="E47" s="69"/>
      <c r="F47" s="70">
        <f>124*78%</f>
        <v>96.72</v>
      </c>
      <c r="G47" s="95">
        <f>F48</f>
        <v>110.393</v>
      </c>
      <c r="H47" s="77">
        <f>G47/$H$11</f>
        <v>3.6194426229508196</v>
      </c>
      <c r="I47" s="78">
        <f ca="1">IF(G47="","",G47/$G$60)</f>
        <v>0.28994250781823372</v>
      </c>
      <c r="J47" s="92" t="s">
        <v>118</v>
      </c>
      <c r="K47" s="74" t="s">
        <v>117</v>
      </c>
      <c r="L47" s="13"/>
      <c r="M47" s="69"/>
      <c r="N47" s="69"/>
      <c r="O47" s="96"/>
      <c r="P47" s="97"/>
      <c r="Q47" s="137">
        <v>159.51941341100718</v>
      </c>
      <c r="R47" s="138">
        <f>Q47/$H$11</f>
        <v>5.230144702000235</v>
      </c>
      <c r="S47" s="139">
        <f ca="1">IF(Q47="","",Q47/$G$60)</f>
        <v>0.41897093810369324</v>
      </c>
    </row>
    <row r="48" spans="1:25" ht="21" thickBot="1">
      <c r="A48" s="12"/>
      <c r="B48" s="13"/>
      <c r="C48" s="68"/>
      <c r="D48" s="13"/>
      <c r="E48" s="13"/>
      <c r="F48" s="16">
        <f>SUM(F46:F47)</f>
        <v>110.393</v>
      </c>
      <c r="G48" s="98"/>
      <c r="H48" s="85"/>
      <c r="I48" s="86" t="str">
        <f>IF(G48="","",G48/$G$60)</f>
        <v/>
      </c>
      <c r="J48" s="99">
        <f>G47/92</f>
        <v>1.1999239130434782</v>
      </c>
      <c r="K48" s="74" t="s">
        <v>138</v>
      </c>
      <c r="L48" s="13"/>
      <c r="M48" s="69"/>
      <c r="N48" s="136"/>
      <c r="O48" s="96"/>
      <c r="P48" s="97" t="s">
        <v>119</v>
      </c>
      <c r="Q48" s="137">
        <v>1.3</v>
      </c>
      <c r="R48" s="138">
        <f t="shared" ref="R48:R49" si="10">Q48/$H$11</f>
        <v>4.2622950819672135E-2</v>
      </c>
      <c r="S48" s="139">
        <f t="shared" ref="S48:S49" ca="1" si="11">IF(Q48="","",Q48/$G$60)</f>
        <v>3.4143945736025277E-3</v>
      </c>
      <c r="T48" s="143" t="s">
        <v>140</v>
      </c>
      <c r="U48" s="144"/>
      <c r="V48" s="144"/>
      <c r="W48" s="144"/>
      <c r="X48" s="144"/>
      <c r="Y48" s="144"/>
    </row>
    <row r="49" spans="1:25" ht="21.6" thickTop="1" thickBot="1">
      <c r="A49" s="159" t="s">
        <v>120</v>
      </c>
      <c r="B49" s="160"/>
      <c r="C49" s="160"/>
      <c r="D49" s="160"/>
      <c r="E49" s="160"/>
      <c r="F49" s="161"/>
      <c r="G49" s="57">
        <f>SUM(G46:G47)</f>
        <v>110.393</v>
      </c>
      <c r="H49" s="58">
        <f>SUM(H46:H47)</f>
        <v>3.6194426229508196</v>
      </c>
      <c r="I49" s="59">
        <f ca="1">G49/$G$60</f>
        <v>0.28994250781823372</v>
      </c>
      <c r="K49" s="74" t="s">
        <v>139</v>
      </c>
      <c r="L49" s="13"/>
      <c r="M49" s="69"/>
      <c r="N49" s="136"/>
      <c r="O49" s="96"/>
      <c r="P49" s="142">
        <v>-0.15</v>
      </c>
      <c r="Q49" s="145">
        <f>Q47*P49</f>
        <v>-23.927912011651078</v>
      </c>
      <c r="R49" s="138">
        <f t="shared" si="10"/>
        <v>-0.78452170530003529</v>
      </c>
      <c r="S49" s="139">
        <f t="shared" ca="1" si="11"/>
        <v>-6.2845640715553985E-2</v>
      </c>
      <c r="T49" s="146" t="s">
        <v>141</v>
      </c>
      <c r="U49" s="147"/>
      <c r="V49" s="147"/>
      <c r="W49" s="147"/>
      <c r="X49" s="147"/>
      <c r="Y49" s="147"/>
    </row>
    <row r="50" spans="1:25" ht="21.6" thickTop="1" thickBot="1">
      <c r="A50" s="87" t="s">
        <v>121</v>
      </c>
      <c r="B50" s="88"/>
      <c r="C50" s="89"/>
      <c r="D50" s="8"/>
      <c r="E50" s="8"/>
      <c r="F50" s="11"/>
      <c r="G50" s="90"/>
      <c r="H50" s="91"/>
      <c r="I50" s="48" t="str">
        <f>IF(G50="","",G50/$G$60)</f>
        <v/>
      </c>
      <c r="K50" s="12"/>
      <c r="L50" s="13"/>
      <c r="M50" s="68"/>
      <c r="N50" s="100"/>
      <c r="O50" s="13"/>
      <c r="P50" s="15"/>
      <c r="Q50" s="101"/>
      <c r="R50" s="56"/>
      <c r="S50" s="48" t="str">
        <f>IF(Q50="","",Q50/$G$60)</f>
        <v/>
      </c>
    </row>
    <row r="51" spans="1:25" ht="21.6" thickTop="1" thickBot="1">
      <c r="A51" s="74" t="s">
        <v>122</v>
      </c>
      <c r="B51" s="75"/>
      <c r="C51" s="68" t="s">
        <v>92</v>
      </c>
      <c r="D51" s="13"/>
      <c r="E51" s="69"/>
      <c r="F51" s="70" t="s">
        <v>112</v>
      </c>
      <c r="G51" s="71">
        <f>F51 * C51</f>
        <v>0</v>
      </c>
      <c r="H51" s="72">
        <f>G51/$H$11</f>
        <v>0</v>
      </c>
      <c r="I51" s="73">
        <f ca="1">IF(G51="","",G51/$G$60)</f>
        <v>0</v>
      </c>
      <c r="K51" s="159" t="s">
        <v>120</v>
      </c>
      <c r="L51" s="160"/>
      <c r="M51" s="160"/>
      <c r="N51" s="160"/>
      <c r="O51" s="160"/>
      <c r="P51" s="161"/>
      <c r="Q51" s="140">
        <f>SUM(Q46:Q50)</f>
        <v>136.89150139935612</v>
      </c>
      <c r="R51" s="140">
        <f>SUM(R46:R50)</f>
        <v>4.4882459475198724</v>
      </c>
      <c r="S51" s="141">
        <f ca="1">Q51/$G$60</f>
        <v>0.35953969196174179</v>
      </c>
    </row>
    <row r="52" spans="1:25" ht="21.6" thickTop="1" thickBot="1">
      <c r="A52" s="74" t="s">
        <v>123</v>
      </c>
      <c r="B52" s="75"/>
      <c r="C52" s="68" t="s">
        <v>112</v>
      </c>
      <c r="D52" s="13"/>
      <c r="E52" s="69"/>
      <c r="F52" s="70" t="s">
        <v>112</v>
      </c>
      <c r="G52" s="71">
        <f>F52 * C52</f>
        <v>1</v>
      </c>
      <c r="H52" s="72">
        <f>G52/$H$11</f>
        <v>3.2786885245901641E-2</v>
      </c>
      <c r="I52" s="73">
        <f ca="1">IF(G52="","",G52/$G$60)</f>
        <v>2.6264573643096367E-3</v>
      </c>
      <c r="K52" s="87" t="s">
        <v>121</v>
      </c>
      <c r="L52" s="88"/>
      <c r="M52" s="89"/>
      <c r="N52" s="8"/>
      <c r="O52" s="8"/>
      <c r="P52" s="11"/>
      <c r="Q52" s="90"/>
      <c r="R52" s="91"/>
      <c r="S52" s="48" t="str">
        <f>IF(Q52="","",Q52/$G$60)</f>
        <v/>
      </c>
    </row>
    <row r="53" spans="1:25" ht="21.6" thickTop="1" thickBot="1">
      <c r="A53" s="12"/>
      <c r="B53" s="13"/>
      <c r="C53" s="68"/>
      <c r="D53" s="13"/>
      <c r="E53" s="13"/>
      <c r="F53" s="23"/>
      <c r="G53" s="101"/>
      <c r="H53" s="56"/>
      <c r="I53" s="48" t="str">
        <f>IF(G53="","",G53/$G$60)</f>
        <v/>
      </c>
      <c r="K53" s="74" t="s">
        <v>122</v>
      </c>
      <c r="L53" s="75"/>
      <c r="M53" s="68" t="s">
        <v>92</v>
      </c>
      <c r="N53" s="13"/>
      <c r="O53" s="69"/>
      <c r="P53" s="70" t="s">
        <v>112</v>
      </c>
      <c r="Q53" s="71">
        <f>P53 * M53</f>
        <v>0</v>
      </c>
      <c r="R53" s="72">
        <f>Q53/$H$11</f>
        <v>0</v>
      </c>
      <c r="S53" s="73">
        <f ca="1">IF(Q53="","",Q53/$G$60)</f>
        <v>0</v>
      </c>
    </row>
    <row r="54" spans="1:25" ht="21.6" thickTop="1" thickBot="1">
      <c r="A54" s="159" t="s">
        <v>124</v>
      </c>
      <c r="B54" s="160"/>
      <c r="C54" s="160"/>
      <c r="D54" s="160"/>
      <c r="E54" s="160"/>
      <c r="F54" s="161"/>
      <c r="G54" s="57">
        <f>SUM(G50:G52)</f>
        <v>1</v>
      </c>
      <c r="H54" s="58">
        <f>SUM(H50:H52)</f>
        <v>3.2786885245901641E-2</v>
      </c>
      <c r="I54" s="59">
        <f t="shared" ref="I54:I60" ca="1" si="12">G54/$G$60</f>
        <v>2.6264573643096367E-3</v>
      </c>
      <c r="K54" s="74" t="s">
        <v>123</v>
      </c>
      <c r="L54" s="75"/>
      <c r="M54" s="68" t="s">
        <v>112</v>
      </c>
      <c r="N54" s="13"/>
      <c r="O54" s="69"/>
      <c r="P54" s="70" t="s">
        <v>112</v>
      </c>
      <c r="Q54" s="71">
        <f>P54 * M54</f>
        <v>1</v>
      </c>
      <c r="R54" s="72">
        <f>Q54/$H$11</f>
        <v>3.2786885245901641E-2</v>
      </c>
      <c r="S54" s="73">
        <f ca="1">IF(Q54="","",Q54/$G$60)</f>
        <v>2.6264573643096367E-3</v>
      </c>
    </row>
    <row r="55" spans="1:25" ht="21.6" thickTop="1" thickBot="1">
      <c r="A55" s="172" t="s">
        <v>125</v>
      </c>
      <c r="B55" s="173"/>
      <c r="C55" s="173"/>
      <c r="D55" s="173"/>
      <c r="E55" s="173"/>
      <c r="F55" s="174"/>
      <c r="G55" s="102">
        <f>SUM(G20,G36,G41,G45,G49,G54)</f>
        <v>370.53476114063017</v>
      </c>
      <c r="H55" s="103">
        <f>SUM(H20,H36,H41,H45,H49,H54)</f>
        <v>12.148680693135415</v>
      </c>
      <c r="I55" s="104">
        <f t="shared" ca="1" si="12"/>
        <v>0.97319375213052028</v>
      </c>
      <c r="K55" s="12"/>
      <c r="L55" s="13"/>
      <c r="M55" s="68"/>
      <c r="N55" s="13"/>
      <c r="O55" s="13"/>
      <c r="P55" s="23"/>
      <c r="Q55" s="101"/>
      <c r="R55" s="56"/>
      <c r="S55" s="48" t="str">
        <f>IF(Q55="","",Q55/$G$60)</f>
        <v/>
      </c>
    </row>
    <row r="56" spans="1:25" ht="21.75" customHeight="1" thickTop="1" thickBot="1">
      <c r="A56" s="105" t="s">
        <v>126</v>
      </c>
      <c r="B56" s="106" t="s">
        <v>127</v>
      </c>
      <c r="C56" s="107" t="s">
        <v>128</v>
      </c>
      <c r="D56" s="108"/>
      <c r="E56" s="108"/>
      <c r="F56" s="109"/>
      <c r="G56" s="55">
        <f>SUM(G20,G36)*B56</f>
        <v>1.3399676114063015</v>
      </c>
      <c r="H56" s="56">
        <f>G56/$H$11</f>
        <v>4.3933364308403326E-2</v>
      </c>
      <c r="I56" s="48">
        <f t="shared" ca="1" si="12"/>
        <v>3.5193678009144743E-3</v>
      </c>
      <c r="K56" s="159" t="s">
        <v>124</v>
      </c>
      <c r="L56" s="160"/>
      <c r="M56" s="160"/>
      <c r="N56" s="160"/>
      <c r="O56" s="160"/>
      <c r="P56" s="161"/>
      <c r="Q56" s="57">
        <f>SUM(Q52:Q54)</f>
        <v>1</v>
      </c>
      <c r="R56" s="58">
        <f>SUM(R52:R54)</f>
        <v>3.2786885245901641E-2</v>
      </c>
      <c r="S56" s="59">
        <f t="shared" ref="S56:S62" ca="1" si="13">Q56/$G$60</f>
        <v>2.6264573643096367E-3</v>
      </c>
    </row>
    <row r="57" spans="1:25" ht="21.75" customHeight="1" thickTop="1">
      <c r="A57" s="105" t="s">
        <v>126</v>
      </c>
      <c r="B57" s="106" t="s">
        <v>127</v>
      </c>
      <c r="C57" s="107" t="s">
        <v>129</v>
      </c>
      <c r="D57" s="108"/>
      <c r="E57" s="108"/>
      <c r="F57" s="109"/>
      <c r="G57" s="55">
        <f>SUM(G41)*B57</f>
        <v>1.1618400000000002</v>
      </c>
      <c r="H57" s="56">
        <f t="shared" ref="H57:H58" si="14">G57/$H$11</f>
        <v>3.8093114754098364E-2</v>
      </c>
      <c r="I57" s="48">
        <f t="shared" ca="1" si="12"/>
        <v>3.0515232241495088E-3</v>
      </c>
      <c r="K57" s="172" t="s">
        <v>125</v>
      </c>
      <c r="L57" s="173"/>
      <c r="M57" s="173"/>
      <c r="N57" s="173"/>
      <c r="O57" s="173"/>
      <c r="P57" s="174"/>
      <c r="Q57" s="102">
        <f>SUM(Q20,Q36,Q41,Q45,Q51,Q56)</f>
        <v>397.03326253998631</v>
      </c>
      <c r="R57" s="103">
        <f>SUM(R20,R36,R41,R45,R51,R56)</f>
        <v>13.017484017704469</v>
      </c>
      <c r="S57" s="104">
        <f t="shared" ca="1" si="13"/>
        <v>1.0427909362740284</v>
      </c>
    </row>
    <row r="58" spans="1:25" ht="21.75" customHeight="1">
      <c r="A58" s="105" t="s">
        <v>126</v>
      </c>
      <c r="B58" s="106" t="s">
        <v>127</v>
      </c>
      <c r="C58" s="107" t="s">
        <v>130</v>
      </c>
      <c r="D58" s="108"/>
      <c r="E58" s="108"/>
      <c r="F58" s="109"/>
      <c r="G58" s="55">
        <f>SUM(G45)*B58</f>
        <v>8.9610000000000009E-2</v>
      </c>
      <c r="H58" s="56">
        <f t="shared" si="14"/>
        <v>2.9380327868852463E-3</v>
      </c>
      <c r="I58" s="48">
        <f t="shared" ca="1" si="12"/>
        <v>2.3535684441578658E-4</v>
      </c>
      <c r="K58" s="105" t="s">
        <v>126</v>
      </c>
      <c r="L58" s="106" t="s">
        <v>127</v>
      </c>
      <c r="M58" s="107" t="s">
        <v>128</v>
      </c>
      <c r="N58" s="108"/>
      <c r="O58" s="108"/>
      <c r="P58" s="109"/>
      <c r="Q58" s="55">
        <f>SUM(Q20,Q36)*L58</f>
        <v>1.3399676114063015</v>
      </c>
      <c r="R58" s="56">
        <f>Q58/$H$11</f>
        <v>4.3933364308403326E-2</v>
      </c>
      <c r="S58" s="48">
        <f t="shared" ca="1" si="13"/>
        <v>3.5193678009144743E-3</v>
      </c>
    </row>
    <row r="59" spans="1:25" ht="21.75" customHeight="1">
      <c r="A59" s="105" t="s">
        <v>131</v>
      </c>
      <c r="B59" s="110" t="s">
        <v>132</v>
      </c>
      <c r="C59" s="110"/>
      <c r="D59" s="108"/>
      <c r="E59" s="108"/>
      <c r="F59" s="109"/>
      <c r="G59" s="55">
        <f ca="1">G60*B59</f>
        <v>7.6148199745313558</v>
      </c>
      <c r="H59" s="56">
        <f ca="1">G59/$H$11</f>
        <v>0.24966622867315921</v>
      </c>
      <c r="I59" s="48">
        <f t="shared" ca="1" si="12"/>
        <v>0.02</v>
      </c>
      <c r="K59" s="105" t="s">
        <v>126</v>
      </c>
      <c r="L59" s="106" t="s">
        <v>127</v>
      </c>
      <c r="M59" s="107" t="s">
        <v>129</v>
      </c>
      <c r="N59" s="108"/>
      <c r="O59" s="108"/>
      <c r="P59" s="109"/>
      <c r="Q59" s="55">
        <f>SUM(Q41)*L59</f>
        <v>1.1618400000000002</v>
      </c>
      <c r="R59" s="56">
        <f>Q59/$H$11</f>
        <v>3.8093114754098364E-2</v>
      </c>
      <c r="S59" s="48">
        <f t="shared" ca="1" si="13"/>
        <v>3.0515232241495088E-3</v>
      </c>
    </row>
    <row r="60" spans="1:25" ht="21.75" customHeight="1">
      <c r="A60" s="111" t="s">
        <v>133</v>
      </c>
      <c r="B60" s="112"/>
      <c r="C60" s="113"/>
      <c r="D60" s="112"/>
      <c r="E60" s="112"/>
      <c r="F60" s="114"/>
      <c r="G60" s="115">
        <f ca="1">SUM(G55:G59)</f>
        <v>380.7409987265678</v>
      </c>
      <c r="H60" s="116">
        <f ca="1">SUM(H55:H59)</f>
        <v>12.48331143365796</v>
      </c>
      <c r="I60" s="117">
        <f t="shared" ca="1" si="12"/>
        <v>1</v>
      </c>
      <c r="K60" s="105" t="s">
        <v>126</v>
      </c>
      <c r="L60" s="106" t="s">
        <v>127</v>
      </c>
      <c r="M60" s="107" t="s">
        <v>130</v>
      </c>
      <c r="N60" s="108"/>
      <c r="O60" s="108"/>
      <c r="P60" s="109"/>
      <c r="Q60" s="55">
        <f>SUM(Q45)*L60</f>
        <v>8.9610000000000009E-2</v>
      </c>
      <c r="R60" s="56">
        <f>Q60/$H$11</f>
        <v>2.9380327868852463E-3</v>
      </c>
      <c r="S60" s="48">
        <f t="shared" ca="1" si="13"/>
        <v>2.3535684441578658E-4</v>
      </c>
    </row>
    <row r="61" spans="1:25" ht="21.75" customHeight="1">
      <c r="A61" s="105" t="s">
        <v>134</v>
      </c>
      <c r="B61" s="108" t="s">
        <v>135</v>
      </c>
      <c r="C61" s="107"/>
      <c r="D61" s="108"/>
      <c r="E61" s="108"/>
      <c r="F61" s="118"/>
      <c r="G61" s="119"/>
      <c r="H61" s="119"/>
      <c r="I61" s="120"/>
      <c r="K61" s="105" t="s">
        <v>131</v>
      </c>
      <c r="L61" s="110" t="s">
        <v>132</v>
      </c>
      <c r="M61" s="110"/>
      <c r="N61" s="108"/>
      <c r="O61" s="108"/>
      <c r="P61" s="109"/>
      <c r="Q61" s="55">
        <f ca="1">Q62*L61</f>
        <v>8.1556057173753587</v>
      </c>
      <c r="R61" s="56">
        <f ca="1">Q61/$H$11</f>
        <v>0.26739690876640521</v>
      </c>
      <c r="S61" s="48">
        <f t="shared" ca="1" si="13"/>
        <v>2.1420350696806287E-2</v>
      </c>
    </row>
    <row r="62" spans="1:25" ht="21.75" customHeight="1">
      <c r="A62" s="105"/>
      <c r="B62" s="121"/>
      <c r="C62" s="107"/>
      <c r="D62" s="108"/>
      <c r="E62" s="108"/>
      <c r="F62" s="118"/>
      <c r="G62" s="122"/>
      <c r="H62" s="122"/>
      <c r="I62" s="123"/>
      <c r="K62" s="111" t="s">
        <v>133</v>
      </c>
      <c r="L62" s="112"/>
      <c r="M62" s="113"/>
      <c r="N62" s="112"/>
      <c r="O62" s="112"/>
      <c r="P62" s="114"/>
      <c r="Q62" s="115">
        <f ca="1">SUM(Q57:Q61)</f>
        <v>407.78028586876792</v>
      </c>
      <c r="R62" s="116">
        <f ca="1">SUM(R57:R61)</f>
        <v>13.36984543832026</v>
      </c>
      <c r="S62" s="117">
        <f t="shared" ca="1" si="13"/>
        <v>1.0710175348403144</v>
      </c>
    </row>
    <row r="63" spans="1:25" ht="21.75" customHeight="1">
      <c r="A63" s="105"/>
      <c r="B63" s="108"/>
      <c r="C63" s="107"/>
      <c r="D63" s="108"/>
      <c r="E63" s="108"/>
      <c r="F63" s="118"/>
      <c r="G63" s="124"/>
      <c r="H63" s="124"/>
      <c r="I63" s="123"/>
      <c r="K63" s="105" t="s">
        <v>134</v>
      </c>
      <c r="L63" s="108" t="s">
        <v>135</v>
      </c>
      <c r="M63" s="107"/>
      <c r="N63" s="108"/>
      <c r="O63" s="108"/>
      <c r="P63" s="118"/>
      <c r="Q63" s="119"/>
      <c r="R63" s="119"/>
      <c r="S63" s="120"/>
    </row>
    <row r="64" spans="1:25" ht="28.8">
      <c r="A64" s="105"/>
      <c r="B64" s="108"/>
      <c r="C64" s="107"/>
      <c r="D64" s="108"/>
      <c r="E64" s="108"/>
      <c r="F64" s="118"/>
      <c r="G64" s="124"/>
      <c r="H64" s="124"/>
      <c r="I64" s="123"/>
      <c r="K64" s="105"/>
      <c r="L64" s="121"/>
      <c r="M64" s="107"/>
      <c r="N64" s="108"/>
      <c r="O64" s="108"/>
      <c r="P64" s="118"/>
      <c r="Q64" s="122"/>
      <c r="R64" s="122"/>
      <c r="S64" s="123"/>
    </row>
    <row r="65" spans="1:19" ht="28.8">
      <c r="A65" s="105"/>
      <c r="B65" s="108"/>
      <c r="C65" s="107"/>
      <c r="D65" s="108"/>
      <c r="E65" s="108"/>
      <c r="F65" s="118"/>
      <c r="G65" s="124"/>
      <c r="H65" s="124"/>
      <c r="I65" s="123"/>
      <c r="K65" s="105"/>
      <c r="L65" s="108"/>
      <c r="M65" s="107"/>
      <c r="N65" s="108"/>
      <c r="O65" s="108"/>
      <c r="P65" s="118"/>
      <c r="Q65" s="124"/>
      <c r="R65" s="124"/>
      <c r="S65" s="123"/>
    </row>
    <row r="66" spans="1:19" ht="28.8">
      <c r="A66" s="7"/>
      <c r="B66" s="8"/>
      <c r="C66" s="89"/>
      <c r="D66" s="8"/>
      <c r="E66" s="8"/>
      <c r="F66" s="125"/>
      <c r="G66" s="126"/>
      <c r="H66" s="126"/>
      <c r="I66" s="127"/>
      <c r="K66" s="105"/>
      <c r="L66" s="108"/>
      <c r="M66" s="107"/>
      <c r="N66" s="108"/>
      <c r="O66" s="108"/>
      <c r="P66" s="118"/>
      <c r="Q66" s="124"/>
      <c r="R66" s="124"/>
      <c r="S66" s="123"/>
    </row>
    <row r="67" spans="1:19" ht="29.4" thickBot="1">
      <c r="A67" s="25"/>
      <c r="B67" s="27"/>
      <c r="C67" s="128"/>
      <c r="D67" s="27"/>
      <c r="E67" s="27"/>
      <c r="F67" s="129"/>
      <c r="G67" s="15"/>
      <c r="H67" s="15"/>
      <c r="I67" s="15"/>
      <c r="K67" s="105"/>
      <c r="L67" s="108"/>
      <c r="M67" s="107"/>
      <c r="N67" s="108"/>
      <c r="O67" s="108"/>
      <c r="P67" s="118"/>
      <c r="Q67" s="124"/>
      <c r="R67" s="124"/>
      <c r="S67" s="123"/>
    </row>
    <row r="68" spans="1:19" ht="29.4" thickBot="1">
      <c r="A68" s="162" t="s">
        <v>136</v>
      </c>
      <c r="B68" s="163"/>
      <c r="C68" s="163"/>
      <c r="D68" s="163"/>
      <c r="E68" s="163"/>
      <c r="F68" s="164"/>
      <c r="G68" s="165" t="s">
        <v>137</v>
      </c>
      <c r="H68" s="166"/>
      <c r="I68" s="167"/>
      <c r="K68" s="7"/>
      <c r="L68" s="8"/>
      <c r="M68" s="89"/>
      <c r="N68" s="8"/>
      <c r="O68" s="8"/>
      <c r="P68" s="125"/>
      <c r="Q68" s="126"/>
      <c r="R68" s="126"/>
      <c r="S68" s="127"/>
    </row>
    <row r="69" spans="1:19" ht="21" thickBot="1">
      <c r="G69" s="15"/>
      <c r="H69" s="15"/>
      <c r="I69" s="15"/>
      <c r="K69" s="25"/>
      <c r="L69" s="27"/>
      <c r="M69" s="128"/>
      <c r="N69" s="27"/>
      <c r="O69" s="27"/>
      <c r="P69" s="129"/>
      <c r="Q69" s="15"/>
      <c r="R69" s="15"/>
      <c r="S69" s="15"/>
    </row>
    <row r="70" spans="1:19" ht="24" thickBot="1">
      <c r="A70" s="13"/>
      <c r="B70" s="13"/>
      <c r="C70" s="68"/>
      <c r="D70" s="13"/>
      <c r="E70" s="13"/>
      <c r="F70" s="132"/>
      <c r="G70" s="15"/>
      <c r="H70" s="15"/>
      <c r="I70" s="15"/>
      <c r="K70" s="162" t="s">
        <v>136</v>
      </c>
      <c r="L70" s="168"/>
      <c r="M70" s="168"/>
      <c r="N70" s="168"/>
      <c r="O70" s="168"/>
      <c r="P70" s="169"/>
      <c r="Q70" s="165" t="s">
        <v>137</v>
      </c>
      <c r="R70" s="170"/>
      <c r="S70" s="171"/>
    </row>
    <row r="71" spans="1:19" ht="20.399999999999999">
      <c r="A71" s="13"/>
      <c r="B71" s="13"/>
      <c r="C71" s="68"/>
      <c r="D71" s="13"/>
      <c r="E71" s="13"/>
      <c r="F71" s="132"/>
      <c r="G71" s="15"/>
      <c r="H71" s="15"/>
      <c r="I71" s="15"/>
      <c r="Q71" s="15"/>
      <c r="R71" s="15"/>
      <c r="S71" s="15"/>
    </row>
    <row r="72" spans="1:19" ht="20.399999999999999">
      <c r="A72" s="13"/>
      <c r="B72" s="13"/>
      <c r="C72" s="68"/>
      <c r="D72" s="13"/>
      <c r="E72" s="13"/>
      <c r="F72" s="132"/>
      <c r="G72" s="15"/>
      <c r="H72" s="15"/>
      <c r="I72" s="15"/>
      <c r="K72" s="13"/>
      <c r="L72" s="13"/>
      <c r="M72" s="68"/>
      <c r="N72" s="13"/>
      <c r="O72" s="13"/>
      <c r="P72" s="132"/>
      <c r="Q72" s="15"/>
      <c r="R72" s="15"/>
      <c r="S72" s="15"/>
    </row>
    <row r="73" spans="1:19" ht="20.399999999999999">
      <c r="A73" s="13"/>
      <c r="B73" s="13"/>
      <c r="C73" s="68"/>
      <c r="D73" s="13"/>
      <c r="E73" s="13"/>
      <c r="F73" s="132"/>
      <c r="G73" s="15"/>
      <c r="H73" s="15"/>
      <c r="I73" s="15"/>
      <c r="K73" s="13"/>
      <c r="L73" s="13"/>
      <c r="M73" s="68"/>
      <c r="N73" s="13"/>
      <c r="O73" s="13"/>
      <c r="P73" s="132"/>
      <c r="Q73" s="15"/>
      <c r="R73" s="15"/>
      <c r="S73" s="15"/>
    </row>
    <row r="74" spans="1:19" ht="20.399999999999999">
      <c r="A74" s="17"/>
      <c r="B74" s="17"/>
      <c r="C74" s="133"/>
      <c r="D74" s="17"/>
      <c r="E74" s="17"/>
      <c r="F74" s="17"/>
      <c r="G74" s="17"/>
      <c r="H74" s="134"/>
      <c r="I74" s="134"/>
      <c r="K74" s="13"/>
      <c r="L74" s="13"/>
      <c r="M74" s="68"/>
      <c r="N74" s="13"/>
      <c r="O74" s="13"/>
      <c r="P74" s="132"/>
      <c r="Q74" s="15"/>
      <c r="R74" s="15"/>
      <c r="S74" s="15"/>
    </row>
    <row r="75" spans="1:19" ht="20.399999999999999">
      <c r="A75" s="17"/>
      <c r="B75" s="17"/>
      <c r="C75" s="133"/>
      <c r="D75" s="17"/>
      <c r="E75" s="17"/>
      <c r="F75" s="17"/>
      <c r="G75" s="17"/>
      <c r="H75" s="134"/>
      <c r="I75" s="134"/>
      <c r="K75" s="13"/>
      <c r="L75" s="13"/>
      <c r="M75" s="68"/>
      <c r="N75" s="13"/>
      <c r="O75" s="13"/>
      <c r="P75" s="132"/>
      <c r="Q75" s="15"/>
      <c r="R75" s="15"/>
      <c r="S75" s="15"/>
    </row>
    <row r="76" spans="1:19">
      <c r="A76" s="17"/>
      <c r="B76" s="17"/>
      <c r="C76" s="133"/>
      <c r="D76" s="17"/>
      <c r="E76" s="17"/>
      <c r="F76" s="17"/>
      <c r="G76" s="17"/>
      <c r="H76" s="134"/>
      <c r="I76" s="134"/>
      <c r="K76" s="17"/>
      <c r="L76" s="17"/>
      <c r="M76" s="133"/>
      <c r="N76" s="17"/>
      <c r="O76" s="17"/>
      <c r="P76" s="17"/>
      <c r="Q76" s="17"/>
      <c r="R76" s="134"/>
      <c r="S76" s="134"/>
    </row>
    <row r="77" spans="1:19">
      <c r="A77" s="17"/>
      <c r="B77" s="17"/>
      <c r="C77" s="133"/>
      <c r="D77" s="17"/>
      <c r="E77" s="17"/>
      <c r="F77" s="17"/>
      <c r="G77" s="17"/>
      <c r="H77" s="134"/>
      <c r="I77" s="134"/>
      <c r="K77" s="17"/>
      <c r="L77" s="17"/>
      <c r="M77" s="133"/>
      <c r="N77" s="17"/>
      <c r="O77" s="17"/>
      <c r="P77" s="17"/>
      <c r="Q77" s="17"/>
      <c r="R77" s="134"/>
      <c r="S77" s="134"/>
    </row>
    <row r="78" spans="1:19">
      <c r="A78" s="17"/>
      <c r="B78" s="17"/>
      <c r="C78" s="133"/>
      <c r="D78" s="17"/>
      <c r="E78" s="17"/>
      <c r="F78" s="17"/>
      <c r="G78" s="17"/>
      <c r="H78" s="134"/>
      <c r="I78" s="134"/>
      <c r="K78" s="17"/>
      <c r="L78" s="17"/>
      <c r="M78" s="133"/>
      <c r="N78" s="17"/>
      <c r="O78" s="17"/>
      <c r="P78" s="17"/>
      <c r="Q78" s="17"/>
      <c r="R78" s="134"/>
      <c r="S78" s="134"/>
    </row>
    <row r="79" spans="1:19">
      <c r="A79" s="17"/>
      <c r="B79" s="17"/>
      <c r="C79" s="133"/>
      <c r="D79" s="17"/>
      <c r="E79" s="17"/>
      <c r="F79" s="17"/>
      <c r="G79" s="17"/>
      <c r="H79" s="134"/>
      <c r="I79" s="134"/>
      <c r="K79" s="17"/>
      <c r="L79" s="17"/>
      <c r="M79" s="133"/>
      <c r="N79" s="17"/>
      <c r="O79" s="17"/>
      <c r="P79" s="17"/>
      <c r="Q79" s="17"/>
      <c r="R79" s="134"/>
      <c r="S79" s="134"/>
    </row>
    <row r="80" spans="1:19">
      <c r="A80" s="17"/>
      <c r="B80" s="17"/>
      <c r="C80" s="133"/>
      <c r="D80" s="17"/>
      <c r="E80" s="17"/>
      <c r="F80" s="17"/>
      <c r="G80" s="17"/>
      <c r="H80" s="134"/>
      <c r="I80" s="134"/>
      <c r="K80" s="17"/>
      <c r="L80" s="17"/>
      <c r="M80" s="133"/>
      <c r="N80" s="17"/>
      <c r="O80" s="17"/>
      <c r="P80" s="17"/>
      <c r="Q80" s="17"/>
      <c r="R80" s="134"/>
      <c r="S80" s="134"/>
    </row>
    <row r="81" spans="1:19">
      <c r="A81" s="17"/>
      <c r="B81" s="17"/>
      <c r="C81" s="133"/>
      <c r="D81" s="17"/>
      <c r="E81" s="17"/>
      <c r="F81" s="17"/>
      <c r="G81" s="17"/>
      <c r="H81" s="134"/>
      <c r="I81" s="134"/>
      <c r="K81" s="17"/>
      <c r="L81" s="17"/>
      <c r="M81" s="133"/>
      <c r="N81" s="17"/>
      <c r="O81" s="17"/>
      <c r="P81" s="17"/>
      <c r="Q81" s="17"/>
      <c r="R81" s="134"/>
      <c r="S81" s="134"/>
    </row>
    <row r="82" spans="1:19">
      <c r="A82" s="17"/>
      <c r="B82" s="17"/>
      <c r="C82" s="133"/>
      <c r="D82" s="17"/>
      <c r="E82" s="17"/>
      <c r="F82" s="17"/>
      <c r="G82" s="17"/>
      <c r="H82" s="134"/>
      <c r="I82" s="134"/>
      <c r="K82" s="17"/>
      <c r="L82" s="17"/>
      <c r="M82" s="133"/>
      <c r="N82" s="17"/>
      <c r="O82" s="17"/>
      <c r="P82" s="17"/>
      <c r="Q82" s="17"/>
      <c r="R82" s="134"/>
      <c r="S82" s="134"/>
    </row>
    <row r="83" spans="1:19">
      <c r="A83" s="17"/>
      <c r="B83" s="17"/>
      <c r="C83" s="133"/>
      <c r="D83" s="17"/>
      <c r="E83" s="17"/>
      <c r="F83" s="17"/>
      <c r="G83" s="17"/>
      <c r="H83" s="134"/>
      <c r="I83" s="134"/>
      <c r="K83" s="17"/>
      <c r="L83" s="17"/>
      <c r="M83" s="133"/>
      <c r="N83" s="17"/>
      <c r="O83" s="17"/>
      <c r="P83" s="17"/>
      <c r="Q83" s="17"/>
      <c r="R83" s="134"/>
      <c r="S83" s="134"/>
    </row>
    <row r="84" spans="1:19">
      <c r="A84" s="17"/>
      <c r="B84" s="17"/>
      <c r="C84" s="133"/>
      <c r="D84" s="17"/>
      <c r="E84" s="17"/>
      <c r="F84" s="17"/>
      <c r="G84" s="17"/>
      <c r="H84" s="134"/>
      <c r="I84" s="134"/>
      <c r="K84" s="17"/>
      <c r="L84" s="17"/>
      <c r="M84" s="133"/>
      <c r="N84" s="17"/>
      <c r="O84" s="17"/>
      <c r="P84" s="17"/>
      <c r="Q84" s="17"/>
      <c r="R84" s="134"/>
      <c r="S84" s="134"/>
    </row>
    <row r="85" spans="1:19">
      <c r="A85" s="17"/>
      <c r="B85" s="17"/>
      <c r="C85" s="133"/>
      <c r="D85" s="17"/>
      <c r="E85" s="17"/>
      <c r="F85" s="17"/>
      <c r="G85" s="17"/>
      <c r="H85" s="134"/>
      <c r="I85" s="134"/>
      <c r="K85" s="17"/>
      <c r="L85" s="17"/>
      <c r="M85" s="133"/>
      <c r="N85" s="17"/>
      <c r="O85" s="17"/>
      <c r="P85" s="17"/>
      <c r="Q85" s="17"/>
      <c r="R85" s="134"/>
      <c r="S85" s="134"/>
    </row>
    <row r="86" spans="1:19">
      <c r="A86" s="17"/>
      <c r="B86" s="17"/>
      <c r="C86" s="133"/>
      <c r="D86" s="17"/>
      <c r="E86" s="17"/>
      <c r="F86" s="17"/>
      <c r="G86" s="17"/>
      <c r="H86" s="134"/>
      <c r="I86" s="134"/>
      <c r="K86" s="17"/>
      <c r="L86" s="17"/>
      <c r="M86" s="133"/>
      <c r="N86" s="17"/>
      <c r="O86" s="17"/>
      <c r="P86" s="17"/>
      <c r="Q86" s="17"/>
      <c r="R86" s="134"/>
      <c r="S86" s="134"/>
    </row>
    <row r="87" spans="1:19">
      <c r="A87" s="17"/>
      <c r="B87" s="17"/>
      <c r="C87" s="133"/>
      <c r="D87" s="17"/>
      <c r="E87" s="17"/>
      <c r="F87" s="17"/>
      <c r="G87" s="17"/>
      <c r="H87" s="134"/>
      <c r="I87" s="134"/>
      <c r="K87" s="17"/>
      <c r="L87" s="17"/>
      <c r="M87" s="133"/>
      <c r="N87" s="17"/>
      <c r="O87" s="17"/>
      <c r="P87" s="17"/>
      <c r="Q87" s="17"/>
      <c r="R87" s="134"/>
      <c r="S87" s="134"/>
    </row>
    <row r="88" spans="1:19">
      <c r="K88" s="17"/>
      <c r="L88" s="17"/>
      <c r="M88" s="133"/>
      <c r="N88" s="17"/>
      <c r="O88" s="17"/>
      <c r="P88" s="17"/>
      <c r="Q88" s="17"/>
      <c r="R88" s="134"/>
      <c r="S88" s="134"/>
    </row>
    <row r="89" spans="1:19">
      <c r="K89" s="17"/>
      <c r="L89" s="17"/>
      <c r="M89" s="133"/>
      <c r="N89" s="17"/>
      <c r="O89" s="17"/>
      <c r="P89" s="17"/>
      <c r="Q89" s="17"/>
      <c r="R89" s="134"/>
      <c r="S89" s="134"/>
    </row>
  </sheetData>
  <mergeCells count="28">
    <mergeCell ref="A68:F68"/>
    <mergeCell ref="G68:I68"/>
    <mergeCell ref="K70:P70"/>
    <mergeCell ref="Q70:S70"/>
    <mergeCell ref="A49:F49"/>
    <mergeCell ref="K51:P51"/>
    <mergeCell ref="A54:F54"/>
    <mergeCell ref="K56:P56"/>
    <mergeCell ref="A55:F55"/>
    <mergeCell ref="K57:P57"/>
    <mergeCell ref="A36:F36"/>
    <mergeCell ref="K36:P36"/>
    <mergeCell ref="A41:F41"/>
    <mergeCell ref="K41:P41"/>
    <mergeCell ref="A45:F45"/>
    <mergeCell ref="K45:P45"/>
    <mergeCell ref="A12:B12"/>
    <mergeCell ref="G12:I12"/>
    <mergeCell ref="K12:L12"/>
    <mergeCell ref="Q12:S12"/>
    <mergeCell ref="A20:F20"/>
    <mergeCell ref="K20:P20"/>
    <mergeCell ref="A1:G1"/>
    <mergeCell ref="H1:I1"/>
    <mergeCell ref="K1:Q1"/>
    <mergeCell ref="R1:S1"/>
    <mergeCell ref="A3:I3"/>
    <mergeCell ref="K3:S3"/>
  </mergeCells>
  <pageMargins left="1.495833" right="0.70833330000000005" top="0.3541667" bottom="0.3541667" header="0.3152778" footer="0.3152778"/>
  <pageSetup paperSize="9" scale="35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56FF1-24DD-461B-910B-C6CE777698F5}">
  <sheetPr>
    <tabColor rgb="FFFF99FF"/>
    <pageSetUpPr fitToPage="1"/>
  </sheetPr>
  <dimension ref="A1:Y89"/>
  <sheetViews>
    <sheetView showGridLines="0" tabSelected="1" topLeftCell="K37" zoomScale="80" zoomScaleNormal="80" workbookViewId="0">
      <selection activeCell="T51" sqref="T51"/>
    </sheetView>
  </sheetViews>
  <sheetFormatPr defaultColWidth="9" defaultRowHeight="19.8"/>
  <cols>
    <col min="1" max="1" width="27.77734375" style="130" hidden="1" customWidth="1"/>
    <col min="2" max="2" width="15.44140625" style="130" hidden="1" customWidth="1"/>
    <col min="3" max="3" width="11" style="131" hidden="1" customWidth="1"/>
    <col min="4" max="4" width="10.44140625" style="130" hidden="1" customWidth="1"/>
    <col min="5" max="5" width="12.5546875" style="130" hidden="1" customWidth="1"/>
    <col min="6" max="6" width="10.44140625" style="130" hidden="1" customWidth="1"/>
    <col min="7" max="7" width="14.109375" style="130" hidden="1" customWidth="1"/>
    <col min="8" max="8" width="14.109375" style="135" hidden="1" customWidth="1"/>
    <col min="9" max="9" width="7.21875" style="135" hidden="1" customWidth="1"/>
    <col min="10" max="10" width="7" style="2" hidden="1" customWidth="1"/>
    <col min="11" max="11" width="27.77734375" style="130" customWidth="1"/>
    <col min="12" max="12" width="15.44140625" style="130" customWidth="1"/>
    <col min="13" max="13" width="11" style="131" customWidth="1"/>
    <col min="14" max="14" width="10.44140625" style="130" customWidth="1"/>
    <col min="15" max="15" width="12.5546875" style="130" customWidth="1"/>
    <col min="16" max="16" width="10.44140625" style="130" customWidth="1"/>
    <col min="17" max="17" width="14.109375" style="130" customWidth="1"/>
    <col min="18" max="18" width="14.109375" style="135" customWidth="1"/>
    <col min="19" max="19" width="7.21875" style="135" customWidth="1"/>
    <col min="20" max="16384" width="9" style="2"/>
  </cols>
  <sheetData>
    <row r="1" spans="1:19" ht="32.4">
      <c r="A1" s="148" t="s">
        <v>3</v>
      </c>
      <c r="B1" s="148"/>
      <c r="C1" s="148"/>
      <c r="D1" s="148"/>
      <c r="E1" s="148"/>
      <c r="F1" s="148"/>
      <c r="G1" s="148"/>
      <c r="H1" s="149" t="s">
        <v>4</v>
      </c>
      <c r="I1" s="149"/>
      <c r="K1" s="148" t="s">
        <v>3</v>
      </c>
      <c r="L1" s="148"/>
      <c r="M1" s="148"/>
      <c r="N1" s="148"/>
      <c r="O1" s="148"/>
      <c r="P1" s="148"/>
      <c r="Q1" s="148"/>
      <c r="R1" s="149" t="s">
        <v>4</v>
      </c>
      <c r="S1" s="149"/>
    </row>
    <row r="2" spans="1:19">
      <c r="A2" s="3"/>
      <c r="B2" s="3"/>
      <c r="C2" s="4"/>
      <c r="D2" s="3"/>
      <c r="E2" s="3"/>
      <c r="F2" s="3"/>
      <c r="G2" s="3"/>
      <c r="H2" s="5" t="s">
        <v>5</v>
      </c>
      <c r="I2" s="6" t="s">
        <v>6</v>
      </c>
      <c r="K2" s="3"/>
      <c r="L2" s="3"/>
      <c r="M2" s="4"/>
      <c r="N2" s="3"/>
      <c r="O2" s="3"/>
      <c r="P2" s="3"/>
      <c r="Q2" s="3"/>
      <c r="R2" s="5" t="s">
        <v>5</v>
      </c>
      <c r="S2" s="6" t="s">
        <v>6</v>
      </c>
    </row>
    <row r="3" spans="1:19" ht="26.4">
      <c r="A3" s="150" t="s">
        <v>7</v>
      </c>
      <c r="B3" s="150"/>
      <c r="C3" s="150"/>
      <c r="D3" s="150"/>
      <c r="E3" s="150"/>
      <c r="F3" s="150"/>
      <c r="G3" s="150"/>
      <c r="H3" s="150"/>
      <c r="I3" s="150"/>
      <c r="K3" s="150" t="s">
        <v>7</v>
      </c>
      <c r="L3" s="150"/>
      <c r="M3" s="150"/>
      <c r="N3" s="150"/>
      <c r="O3" s="150"/>
      <c r="P3" s="150"/>
      <c r="Q3" s="150"/>
      <c r="R3" s="150"/>
      <c r="S3" s="150"/>
    </row>
    <row r="4" spans="1:19" ht="20.399999999999999">
      <c r="A4" s="7" t="s">
        <v>8</v>
      </c>
      <c r="B4" s="8" t="s">
        <v>9</v>
      </c>
      <c r="C4" s="8"/>
      <c r="D4" s="8"/>
      <c r="E4" s="8"/>
      <c r="F4" s="7" t="s">
        <v>10</v>
      </c>
      <c r="G4" s="9" t="s">
        <v>11</v>
      </c>
      <c r="H4" s="10"/>
      <c r="I4" s="11"/>
      <c r="K4" s="7" t="s">
        <v>8</v>
      </c>
      <c r="L4" s="8" t="s">
        <v>9</v>
      </c>
      <c r="M4" s="8"/>
      <c r="N4" s="8"/>
      <c r="O4" s="8"/>
      <c r="P4" s="7" t="s">
        <v>10</v>
      </c>
      <c r="Q4" s="9" t="s">
        <v>11</v>
      </c>
      <c r="R4" s="10"/>
      <c r="S4" s="11"/>
    </row>
    <row r="5" spans="1:19" ht="20.399999999999999">
      <c r="A5" s="12" t="s">
        <v>12</v>
      </c>
      <c r="B5" s="13" t="s">
        <v>13</v>
      </c>
      <c r="C5" s="13"/>
      <c r="D5" s="13"/>
      <c r="E5" s="14"/>
      <c r="F5" s="12" t="s">
        <v>14</v>
      </c>
      <c r="G5" s="13" t="s">
        <v>15</v>
      </c>
      <c r="H5" s="15"/>
      <c r="I5" s="16"/>
      <c r="K5" s="12" t="s">
        <v>12</v>
      </c>
      <c r="L5" s="13" t="s">
        <v>13</v>
      </c>
      <c r="M5" s="13"/>
      <c r="N5" s="13"/>
      <c r="O5" s="14"/>
      <c r="P5" s="12" t="s">
        <v>14</v>
      </c>
      <c r="Q5" s="13" t="s">
        <v>15</v>
      </c>
      <c r="R5" s="15"/>
      <c r="S5" s="16"/>
    </row>
    <row r="6" spans="1:19" ht="20.399999999999999">
      <c r="A6" s="12" t="s">
        <v>16</v>
      </c>
      <c r="B6" s="13" t="s">
        <v>17</v>
      </c>
      <c r="C6" s="17"/>
      <c r="D6" s="13"/>
      <c r="E6" s="18"/>
      <c r="F6" s="12" t="s">
        <v>18</v>
      </c>
      <c r="G6" s="13" t="s">
        <v>19</v>
      </c>
      <c r="H6" s="15"/>
      <c r="I6" s="16"/>
      <c r="K6" s="12" t="s">
        <v>16</v>
      </c>
      <c r="L6" s="13" t="s">
        <v>17</v>
      </c>
      <c r="M6" s="17"/>
      <c r="N6" s="13"/>
      <c r="O6" s="18"/>
      <c r="P6" s="12" t="s">
        <v>18</v>
      </c>
      <c r="Q6" s="13" t="s">
        <v>19</v>
      </c>
      <c r="R6" s="15"/>
      <c r="S6" s="16"/>
    </row>
    <row r="7" spans="1:19" ht="20.399999999999999">
      <c r="A7" s="12" t="s">
        <v>20</v>
      </c>
      <c r="B7" s="13" t="s">
        <v>21</v>
      </c>
      <c r="C7" s="19"/>
      <c r="D7" s="13"/>
      <c r="E7" s="18"/>
      <c r="F7" s="12" t="s">
        <v>22</v>
      </c>
      <c r="G7" s="13" t="s">
        <v>23</v>
      </c>
      <c r="H7" s="15"/>
      <c r="I7" s="16"/>
      <c r="K7" s="12" t="s">
        <v>20</v>
      </c>
      <c r="L7" s="13" t="s">
        <v>21</v>
      </c>
      <c r="M7" s="19"/>
      <c r="N7" s="13"/>
      <c r="O7" s="18"/>
      <c r="P7" s="12" t="s">
        <v>22</v>
      </c>
      <c r="Q7" s="13" t="s">
        <v>23</v>
      </c>
      <c r="R7" s="15"/>
      <c r="S7" s="16"/>
    </row>
    <row r="8" spans="1:19" ht="20.399999999999999">
      <c r="A8" s="12" t="s">
        <v>24</v>
      </c>
      <c r="B8" s="20" t="s">
        <v>25</v>
      </c>
      <c r="C8" s="19"/>
      <c r="D8" s="13"/>
      <c r="E8" s="13"/>
      <c r="F8" s="12" t="s">
        <v>26</v>
      </c>
      <c r="G8" s="21" t="s">
        <v>27</v>
      </c>
      <c r="H8" s="15"/>
      <c r="I8" s="16"/>
      <c r="K8" s="12" t="s">
        <v>24</v>
      </c>
      <c r="L8" s="20" t="s">
        <v>25</v>
      </c>
      <c r="M8" s="19"/>
      <c r="N8" s="13"/>
      <c r="O8" s="13"/>
      <c r="P8" s="12" t="s">
        <v>26</v>
      </c>
      <c r="Q8" s="21" t="s">
        <v>27</v>
      </c>
      <c r="R8" s="15"/>
      <c r="S8" s="16"/>
    </row>
    <row r="9" spans="1:19" ht="20.399999999999999">
      <c r="A9" s="12" t="s">
        <v>28</v>
      </c>
      <c r="B9" s="22" t="s">
        <v>19</v>
      </c>
      <c r="C9" s="13"/>
      <c r="D9" s="13"/>
      <c r="E9" s="23"/>
      <c r="F9" s="13" t="s">
        <v>29</v>
      </c>
      <c r="G9" s="13" t="s">
        <v>30</v>
      </c>
      <c r="H9" s="15"/>
      <c r="I9" s="16"/>
      <c r="K9" s="12" t="s">
        <v>28</v>
      </c>
      <c r="L9" s="22" t="s">
        <v>19</v>
      </c>
      <c r="M9" s="13"/>
      <c r="N9" s="13"/>
      <c r="O9" s="23"/>
      <c r="P9" s="13" t="s">
        <v>29</v>
      </c>
      <c r="Q9" s="13" t="s">
        <v>30</v>
      </c>
      <c r="R9" s="15"/>
      <c r="S9" s="16"/>
    </row>
    <row r="10" spans="1:19" ht="20.399999999999999">
      <c r="A10" s="12" t="s">
        <v>31</v>
      </c>
      <c r="B10" s="24" t="s">
        <v>32</v>
      </c>
      <c r="C10" s="13"/>
      <c r="D10" s="13"/>
      <c r="E10" s="18"/>
      <c r="F10" s="12" t="s">
        <v>33</v>
      </c>
      <c r="G10" s="13" t="s">
        <v>34</v>
      </c>
      <c r="H10" s="15"/>
      <c r="I10" s="16"/>
      <c r="K10" s="12" t="s">
        <v>31</v>
      </c>
      <c r="L10" s="24" t="s">
        <v>32</v>
      </c>
      <c r="M10" s="13"/>
      <c r="N10" s="13"/>
      <c r="O10" s="18"/>
      <c r="P10" s="12" t="s">
        <v>33</v>
      </c>
      <c r="Q10" s="13" t="s">
        <v>34</v>
      </c>
      <c r="R10" s="15"/>
      <c r="S10" s="16"/>
    </row>
    <row r="11" spans="1:19" ht="20.399999999999999">
      <c r="A11" s="25" t="s">
        <v>35</v>
      </c>
      <c r="B11" s="26"/>
      <c r="C11" s="27" t="s">
        <v>36</v>
      </c>
      <c r="D11" s="28">
        <f>1454.17</f>
        <v>1454.17</v>
      </c>
      <c r="E11" s="29" t="s">
        <v>37</v>
      </c>
      <c r="F11" s="30" t="s">
        <v>38</v>
      </c>
      <c r="G11" s="31"/>
      <c r="H11" s="32" t="s">
        <v>39</v>
      </c>
      <c r="I11" s="33" t="s">
        <v>40</v>
      </c>
      <c r="K11" s="25" t="s">
        <v>35</v>
      </c>
      <c r="L11" s="26"/>
      <c r="M11" s="27" t="s">
        <v>36</v>
      </c>
      <c r="N11" s="28">
        <f>1454.17</f>
        <v>1454.17</v>
      </c>
      <c r="O11" s="29" t="s">
        <v>37</v>
      </c>
      <c r="P11" s="30" t="s">
        <v>38</v>
      </c>
      <c r="Q11" s="31"/>
      <c r="R11" s="32" t="s">
        <v>39</v>
      </c>
      <c r="S11" s="33" t="s">
        <v>40</v>
      </c>
    </row>
    <row r="12" spans="1:19" ht="20.399999999999999">
      <c r="A12" s="151" t="s">
        <v>41</v>
      </c>
      <c r="B12" s="152"/>
      <c r="C12" s="34" t="s">
        <v>42</v>
      </c>
      <c r="D12" s="35" t="s">
        <v>43</v>
      </c>
      <c r="E12" s="36" t="s">
        <v>44</v>
      </c>
      <c r="F12" s="35" t="s">
        <v>45</v>
      </c>
      <c r="G12" s="153" t="s">
        <v>46</v>
      </c>
      <c r="H12" s="154"/>
      <c r="I12" s="155"/>
      <c r="K12" s="151" t="s">
        <v>41</v>
      </c>
      <c r="L12" s="152"/>
      <c r="M12" s="34" t="s">
        <v>42</v>
      </c>
      <c r="N12" s="35" t="s">
        <v>43</v>
      </c>
      <c r="O12" s="36" t="s">
        <v>44</v>
      </c>
      <c r="P12" s="35" t="s">
        <v>45</v>
      </c>
      <c r="Q12" s="153" t="s">
        <v>46</v>
      </c>
      <c r="R12" s="154"/>
      <c r="S12" s="155"/>
    </row>
    <row r="13" spans="1:19" ht="20.399999999999999">
      <c r="A13" s="37"/>
      <c r="B13" s="38"/>
      <c r="C13" s="34" t="s">
        <v>47</v>
      </c>
      <c r="D13" s="35" t="s">
        <v>48</v>
      </c>
      <c r="E13" s="36"/>
      <c r="F13" s="35" t="s">
        <v>49</v>
      </c>
      <c r="G13" s="39" t="s">
        <v>50</v>
      </c>
      <c r="H13" s="40" t="s">
        <v>51</v>
      </c>
      <c r="I13" s="41" t="s">
        <v>52</v>
      </c>
      <c r="K13" s="37"/>
      <c r="L13" s="38"/>
      <c r="M13" s="34" t="s">
        <v>47</v>
      </c>
      <c r="N13" s="35" t="s">
        <v>48</v>
      </c>
      <c r="O13" s="36"/>
      <c r="P13" s="35" t="s">
        <v>49</v>
      </c>
      <c r="Q13" s="39" t="s">
        <v>50</v>
      </c>
      <c r="R13" s="40" t="s">
        <v>51</v>
      </c>
      <c r="S13" s="41" t="s">
        <v>52</v>
      </c>
    </row>
    <row r="14" spans="1:19" ht="20.399999999999999">
      <c r="A14" s="42" t="s">
        <v>53</v>
      </c>
      <c r="B14" s="43"/>
      <c r="C14" s="44"/>
      <c r="D14" s="45"/>
      <c r="E14" s="46"/>
      <c r="F14" s="45"/>
      <c r="G14" s="47"/>
      <c r="H14" s="46"/>
      <c r="I14" s="48" t="str">
        <f t="shared" ref="I14:I19" si="0">IF(G14="","",G14/$G$60)</f>
        <v/>
      </c>
      <c r="K14" s="42" t="s">
        <v>53</v>
      </c>
      <c r="L14" s="43"/>
      <c r="M14" s="44"/>
      <c r="N14" s="45"/>
      <c r="O14" s="46"/>
      <c r="P14" s="45"/>
      <c r="Q14" s="47"/>
      <c r="R14" s="46"/>
      <c r="S14" s="48" t="str">
        <f t="shared" ref="S14:S19" si="1">IF(Q14="","",Q14/$G$60)</f>
        <v/>
      </c>
    </row>
    <row r="15" spans="1:19" ht="20.399999999999999">
      <c r="A15" s="49" t="s">
        <v>54</v>
      </c>
      <c r="B15" s="50" t="s">
        <v>55</v>
      </c>
      <c r="C15" s="51">
        <v>17.195</v>
      </c>
      <c r="D15" s="45">
        <v>98</v>
      </c>
      <c r="E15" s="46">
        <f>C15/1000*$B$10/D15%</f>
        <v>0.42110204081632657</v>
      </c>
      <c r="F15" s="45" t="s">
        <v>56</v>
      </c>
      <c r="G15" s="47">
        <f>F15*E15</f>
        <v>7.0639867346938781</v>
      </c>
      <c r="H15" s="46">
        <f>G15/$H$11</f>
        <v>0.2316061224489796</v>
      </c>
      <c r="I15" s="48">
        <f t="shared" ca="1" si="0"/>
        <v>1.8553259980722318E-2</v>
      </c>
      <c r="K15" s="49" t="s">
        <v>54</v>
      </c>
      <c r="L15" s="50" t="s">
        <v>55</v>
      </c>
      <c r="M15" s="51">
        <v>17.195</v>
      </c>
      <c r="N15" s="45">
        <v>98</v>
      </c>
      <c r="O15" s="46">
        <f>M15/1000*$B$10/N15%</f>
        <v>0.42110204081632657</v>
      </c>
      <c r="P15" s="45" t="s">
        <v>56</v>
      </c>
      <c r="Q15" s="47">
        <f>P15*O15</f>
        <v>7.0639867346938781</v>
      </c>
      <c r="R15" s="46">
        <f>Q15/$H$11</f>
        <v>0.2316061224489796</v>
      </c>
      <c r="S15" s="48">
        <f t="shared" ca="1" si="1"/>
        <v>1.8553259980722318E-2</v>
      </c>
    </row>
    <row r="16" spans="1:19" ht="20.399999999999999">
      <c r="A16" s="49" t="s">
        <v>57</v>
      </c>
      <c r="B16" s="50" t="s">
        <v>58</v>
      </c>
      <c r="C16" s="51">
        <v>7.984</v>
      </c>
      <c r="D16" s="45">
        <v>38</v>
      </c>
      <c r="E16" s="46">
        <f>C16/1000*$B$10/D16%</f>
        <v>0.5042526315789474</v>
      </c>
      <c r="F16" s="45" t="s">
        <v>59</v>
      </c>
      <c r="G16" s="47">
        <f>F16*E16</f>
        <v>14.374427216842106</v>
      </c>
      <c r="H16" s="46">
        <f>G16/$H$11</f>
        <v>0.47129269563416742</v>
      </c>
      <c r="I16" s="48">
        <f t="shared" ca="1" si="0"/>
        <v>3.7753820221407823E-2</v>
      </c>
      <c r="K16" s="49" t="s">
        <v>57</v>
      </c>
      <c r="L16" s="50" t="s">
        <v>58</v>
      </c>
      <c r="M16" s="51">
        <v>7.984</v>
      </c>
      <c r="N16" s="45">
        <v>38</v>
      </c>
      <c r="O16" s="46">
        <f>M16/1000*$B$10/N16%</f>
        <v>0.5042526315789474</v>
      </c>
      <c r="P16" s="45" t="s">
        <v>59</v>
      </c>
      <c r="Q16" s="47">
        <f>P16*O16</f>
        <v>14.374427216842106</v>
      </c>
      <c r="R16" s="46">
        <f>Q16/$H$11</f>
        <v>0.47129269563416742</v>
      </c>
      <c r="S16" s="48">
        <f t="shared" ca="1" si="1"/>
        <v>3.7753820221407823E-2</v>
      </c>
    </row>
    <row r="17" spans="1:19" ht="20.399999999999999">
      <c r="A17" s="49" t="s">
        <v>60</v>
      </c>
      <c r="B17" s="50" t="s">
        <v>58</v>
      </c>
      <c r="C17" s="51">
        <v>21.666</v>
      </c>
      <c r="D17" s="45">
        <v>40</v>
      </c>
      <c r="E17" s="46">
        <f>C17/1000*$B$10/D17%</f>
        <v>1.29996</v>
      </c>
      <c r="F17" s="45" t="s">
        <v>59</v>
      </c>
      <c r="G17" s="47">
        <f>F17*E17</f>
        <v>37.057179744000003</v>
      </c>
      <c r="H17" s="46">
        <f>G17/$H$11</f>
        <v>1.2149894998032789</v>
      </c>
      <c r="I17" s="48">
        <f t="shared" ca="1" si="0"/>
        <v>9.73291026391747E-2</v>
      </c>
      <c r="K17" s="49" t="s">
        <v>60</v>
      </c>
      <c r="L17" s="50" t="s">
        <v>58</v>
      </c>
      <c r="M17" s="51">
        <v>21.666</v>
      </c>
      <c r="N17" s="45">
        <v>40</v>
      </c>
      <c r="O17" s="46">
        <f>M17/1000*$B$10/N17%</f>
        <v>1.29996</v>
      </c>
      <c r="P17" s="45" t="s">
        <v>59</v>
      </c>
      <c r="Q17" s="47">
        <f>P17*O17</f>
        <v>37.057179744000003</v>
      </c>
      <c r="R17" s="46">
        <f>Q17/$H$11</f>
        <v>1.2149894998032789</v>
      </c>
      <c r="S17" s="48">
        <f t="shared" ca="1" si="1"/>
        <v>9.73291026391747E-2</v>
      </c>
    </row>
    <row r="18" spans="1:19" ht="20.399999999999999">
      <c r="A18" s="49" t="s">
        <v>61</v>
      </c>
      <c r="B18" s="50" t="s">
        <v>62</v>
      </c>
      <c r="C18" s="51">
        <v>30.114999999999998</v>
      </c>
      <c r="D18" s="45">
        <v>52</v>
      </c>
      <c r="E18" s="46">
        <f>C18/1000*$B$10/D18%</f>
        <v>1.3899230769230768</v>
      </c>
      <c r="F18" s="52">
        <f>$D$11/1000*H11</f>
        <v>44.352184999999999</v>
      </c>
      <c r="G18" s="47">
        <f>F18*E18</f>
        <v>61.646125443461528</v>
      </c>
      <c r="H18" s="46">
        <f>G18/$H$11</f>
        <v>2.0211844407692303</v>
      </c>
      <c r="I18" s="48">
        <f t="shared" ca="1" si="0"/>
        <v>0.16191092015213521</v>
      </c>
      <c r="K18" s="49" t="s">
        <v>61</v>
      </c>
      <c r="L18" s="50" t="s">
        <v>62</v>
      </c>
      <c r="M18" s="51">
        <v>30.114999999999998</v>
      </c>
      <c r="N18" s="45">
        <v>52</v>
      </c>
      <c r="O18" s="46">
        <f>M18/1000*$B$10/N18%</f>
        <v>1.3899230769230768</v>
      </c>
      <c r="P18" s="52">
        <f>$D$11/1000*R11</f>
        <v>44.352184999999999</v>
      </c>
      <c r="Q18" s="47">
        <f>P18*O18</f>
        <v>61.646125443461528</v>
      </c>
      <c r="R18" s="46">
        <f>Q18/$H$11</f>
        <v>2.0211844407692303</v>
      </c>
      <c r="S18" s="48">
        <f t="shared" ca="1" si="1"/>
        <v>0.16191092015213521</v>
      </c>
    </row>
    <row r="19" spans="1:19" ht="21" thickBot="1">
      <c r="A19" s="53"/>
      <c r="B19" s="54"/>
      <c r="C19" s="44"/>
      <c r="D19" s="45"/>
      <c r="E19" s="44"/>
      <c r="F19" s="46"/>
      <c r="G19" s="55"/>
      <c r="H19" s="56"/>
      <c r="I19" s="48" t="str">
        <f t="shared" si="0"/>
        <v/>
      </c>
      <c r="K19" s="53"/>
      <c r="L19" s="54"/>
      <c r="M19" s="44">
        <f>SUM(M15:M18)</f>
        <v>76.959999999999994</v>
      </c>
      <c r="N19" s="45"/>
      <c r="O19" s="44"/>
      <c r="P19" s="46"/>
      <c r="Q19" s="55"/>
      <c r="R19" s="56"/>
      <c r="S19" s="48" t="str">
        <f t="shared" si="1"/>
        <v/>
      </c>
    </row>
    <row r="20" spans="1:19" ht="21.6" thickTop="1" thickBot="1">
      <c r="A20" s="156" t="s">
        <v>63</v>
      </c>
      <c r="B20" s="157"/>
      <c r="C20" s="157"/>
      <c r="D20" s="157"/>
      <c r="E20" s="157"/>
      <c r="F20" s="158"/>
      <c r="G20" s="57">
        <f>SUM(G15:G18)</f>
        <v>120.14171913899752</v>
      </c>
      <c r="H20" s="58">
        <f>SUM(H15:H18)</f>
        <v>3.939072758655656</v>
      </c>
      <c r="I20" s="59">
        <f ca="1">G20/$G$60</f>
        <v>0.31554710299344008</v>
      </c>
      <c r="K20" s="156" t="s">
        <v>63</v>
      </c>
      <c r="L20" s="157"/>
      <c r="M20" s="157"/>
      <c r="N20" s="157"/>
      <c r="O20" s="157"/>
      <c r="P20" s="158"/>
      <c r="Q20" s="57">
        <f>SUM(Q15:Q18)</f>
        <v>120.14171913899752</v>
      </c>
      <c r="R20" s="58">
        <f>SUM(R15:R18)</f>
        <v>3.939072758655656</v>
      </c>
      <c r="S20" s="59">
        <f ca="1">Q20/$G$60</f>
        <v>0.31554710299344008</v>
      </c>
    </row>
    <row r="21" spans="1:19" ht="21" thickTop="1">
      <c r="A21" s="30" t="s">
        <v>64</v>
      </c>
      <c r="B21" s="60"/>
      <c r="C21" s="61"/>
      <c r="D21" s="62"/>
      <c r="E21" s="63"/>
      <c r="F21" s="62"/>
      <c r="G21" s="64"/>
      <c r="H21" s="65"/>
      <c r="I21" s="48" t="str">
        <f t="shared" ref="I21:I35" si="2">IF(G21="","",G21/$G$60)</f>
        <v/>
      </c>
      <c r="K21" s="30" t="s">
        <v>64</v>
      </c>
      <c r="L21" s="60"/>
      <c r="M21" s="61"/>
      <c r="N21" s="62"/>
      <c r="O21" s="63"/>
      <c r="P21" s="62"/>
      <c r="Q21" s="64"/>
      <c r="R21" s="65"/>
      <c r="S21" s="48" t="str">
        <f t="shared" ref="S21:S35" si="3">IF(Q21="","",Q21/$G$60)</f>
        <v/>
      </c>
    </row>
    <row r="22" spans="1:19" ht="20.399999999999999">
      <c r="A22" s="49" t="s">
        <v>65</v>
      </c>
      <c r="B22" s="50" t="s">
        <v>66</v>
      </c>
      <c r="C22" s="51">
        <v>0.91200000000000003</v>
      </c>
      <c r="D22" s="45">
        <v>98</v>
      </c>
      <c r="E22" s="46">
        <f t="shared" ref="E22:E34" si="4">C22/1000*$B$10/D22%</f>
        <v>2.2334693877551021E-2</v>
      </c>
      <c r="F22" s="45" t="s">
        <v>67</v>
      </c>
      <c r="G22" s="47">
        <f t="shared" ref="G22:G34" si="5">E22* F22</f>
        <v>0.98920359183673467</v>
      </c>
      <c r="H22" s="46">
        <f t="shared" ref="H22:H34" si="6">G22/$H$11</f>
        <v>3.2432904650384745E-2</v>
      </c>
      <c r="I22" s="48">
        <f t="shared" ca="1" si="2"/>
        <v>2.5981010585811358E-3</v>
      </c>
      <c r="K22" s="49" t="s">
        <v>65</v>
      </c>
      <c r="L22" s="50" t="s">
        <v>66</v>
      </c>
      <c r="M22" s="51">
        <v>0.91200000000000003</v>
      </c>
      <c r="N22" s="45">
        <v>98</v>
      </c>
      <c r="O22" s="46">
        <f t="shared" ref="O22:O34" si="7">M22/1000*$B$10/N22%</f>
        <v>2.2334693877551021E-2</v>
      </c>
      <c r="P22" s="45" t="s">
        <v>67</v>
      </c>
      <c r="Q22" s="47">
        <f t="shared" ref="Q22:Q34" si="8">O22* P22</f>
        <v>0.98920359183673467</v>
      </c>
      <c r="R22" s="46">
        <f t="shared" ref="R22:R34" si="9">Q22/$H$11</f>
        <v>3.2432904650384745E-2</v>
      </c>
      <c r="S22" s="48">
        <f t="shared" ca="1" si="3"/>
        <v>2.5981010585811358E-3</v>
      </c>
    </row>
    <row r="23" spans="1:19" ht="20.399999999999999">
      <c r="A23" s="49" t="s">
        <v>68</v>
      </c>
      <c r="B23" s="50" t="s">
        <v>69</v>
      </c>
      <c r="C23" s="51">
        <v>2.4</v>
      </c>
      <c r="D23" s="45">
        <v>98</v>
      </c>
      <c r="E23" s="46">
        <f t="shared" si="4"/>
        <v>5.877551020408163E-2</v>
      </c>
      <c r="F23" s="45" t="s">
        <v>70</v>
      </c>
      <c r="G23" s="47">
        <f t="shared" si="5"/>
        <v>2.3466886530612241</v>
      </c>
      <c r="H23" s="46">
        <f t="shared" si="6"/>
        <v>7.6940611575777834E-2</v>
      </c>
      <c r="I23" s="48">
        <f t="shared" ca="1" si="2"/>
        <v>6.1634776945745139E-3</v>
      </c>
      <c r="K23" s="49" t="s">
        <v>68</v>
      </c>
      <c r="L23" s="50" t="s">
        <v>69</v>
      </c>
      <c r="M23" s="51">
        <v>2.4</v>
      </c>
      <c r="N23" s="45">
        <v>98</v>
      </c>
      <c r="O23" s="46">
        <f t="shared" si="7"/>
        <v>5.877551020408163E-2</v>
      </c>
      <c r="P23" s="45" t="s">
        <v>70</v>
      </c>
      <c r="Q23" s="47">
        <f t="shared" si="8"/>
        <v>2.3466886530612241</v>
      </c>
      <c r="R23" s="46">
        <f t="shared" si="9"/>
        <v>7.6940611575777834E-2</v>
      </c>
      <c r="S23" s="48">
        <f t="shared" ca="1" si="3"/>
        <v>6.1634776945745139E-3</v>
      </c>
    </row>
    <row r="24" spans="1:19" ht="20.399999999999999">
      <c r="A24" s="49" t="s">
        <v>71</v>
      </c>
      <c r="B24" s="50" t="s">
        <v>72</v>
      </c>
      <c r="C24" s="51">
        <v>4.1020000000000003</v>
      </c>
      <c r="D24" s="45">
        <v>98</v>
      </c>
      <c r="E24" s="46">
        <f t="shared" si="4"/>
        <v>0.10045714285714287</v>
      </c>
      <c r="F24" s="45" t="s">
        <v>73</v>
      </c>
      <c r="G24" s="47">
        <f t="shared" si="5"/>
        <v>4.6561885714285722</v>
      </c>
      <c r="H24" s="46">
        <f t="shared" si="6"/>
        <v>0.1526619203747073</v>
      </c>
      <c r="I24" s="48">
        <f t="shared" ca="1" si="2"/>
        <v>1.222928076304294E-2</v>
      </c>
      <c r="K24" s="49" t="s">
        <v>71</v>
      </c>
      <c r="L24" s="50" t="s">
        <v>72</v>
      </c>
      <c r="M24" s="51">
        <v>4.1020000000000003</v>
      </c>
      <c r="N24" s="45">
        <v>98</v>
      </c>
      <c r="O24" s="46">
        <f t="shared" si="7"/>
        <v>0.10045714285714287</v>
      </c>
      <c r="P24" s="45" t="s">
        <v>73</v>
      </c>
      <c r="Q24" s="47">
        <f t="shared" si="8"/>
        <v>4.6561885714285722</v>
      </c>
      <c r="R24" s="46">
        <f t="shared" si="9"/>
        <v>0.1526619203747073</v>
      </c>
      <c r="S24" s="48">
        <f t="shared" ca="1" si="3"/>
        <v>1.222928076304294E-2</v>
      </c>
    </row>
    <row r="25" spans="1:19" ht="20.399999999999999">
      <c r="A25" s="49" t="s">
        <v>74</v>
      </c>
      <c r="B25" s="50" t="s">
        <v>75</v>
      </c>
      <c r="C25" s="51">
        <v>0.51200000000000001</v>
      </c>
      <c r="D25" s="45">
        <v>98</v>
      </c>
      <c r="E25" s="46">
        <f t="shared" si="4"/>
        <v>1.2538775510204082E-2</v>
      </c>
      <c r="F25" s="45" t="s">
        <v>76</v>
      </c>
      <c r="G25" s="47">
        <f t="shared" si="5"/>
        <v>0.74506281795918372</v>
      </c>
      <c r="H25" s="46">
        <f t="shared" si="6"/>
        <v>2.4428289113415859E-2</v>
      </c>
      <c r="I25" s="48">
        <f t="shared" ca="1" si="2"/>
        <v>1.9568757251021882E-3</v>
      </c>
      <c r="K25" s="49" t="s">
        <v>74</v>
      </c>
      <c r="L25" s="50" t="s">
        <v>75</v>
      </c>
      <c r="M25" s="51">
        <v>0.51200000000000001</v>
      </c>
      <c r="N25" s="45">
        <v>98</v>
      </c>
      <c r="O25" s="46">
        <f t="shared" si="7"/>
        <v>1.2538775510204082E-2</v>
      </c>
      <c r="P25" s="45" t="s">
        <v>76</v>
      </c>
      <c r="Q25" s="47">
        <f t="shared" si="8"/>
        <v>0.74506281795918372</v>
      </c>
      <c r="R25" s="46">
        <f t="shared" si="9"/>
        <v>2.4428289113415859E-2</v>
      </c>
      <c r="S25" s="48">
        <f t="shared" ca="1" si="3"/>
        <v>1.9568757251021882E-3</v>
      </c>
    </row>
    <row r="26" spans="1:19" ht="20.399999999999999">
      <c r="A26" s="49" t="s">
        <v>77</v>
      </c>
      <c r="B26" s="50" t="s">
        <v>78</v>
      </c>
      <c r="C26" s="51">
        <v>0.08</v>
      </c>
      <c r="D26" s="45">
        <v>98</v>
      </c>
      <c r="E26" s="46">
        <f t="shared" si="4"/>
        <v>1.9591836734693881E-3</v>
      </c>
      <c r="F26" s="45" t="s">
        <v>79</v>
      </c>
      <c r="G26" s="47">
        <f t="shared" si="5"/>
        <v>1.7455346938775513</v>
      </c>
      <c r="H26" s="46">
        <f t="shared" si="6"/>
        <v>5.7230645700903325E-2</v>
      </c>
      <c r="I26" s="48">
        <f t="shared" ca="1" si="2"/>
        <v>4.5845724513926623E-3</v>
      </c>
      <c r="K26" s="49" t="s">
        <v>77</v>
      </c>
      <c r="L26" s="50" t="s">
        <v>78</v>
      </c>
      <c r="M26" s="51">
        <v>0.08</v>
      </c>
      <c r="N26" s="45">
        <v>98</v>
      </c>
      <c r="O26" s="46">
        <f t="shared" si="7"/>
        <v>1.9591836734693881E-3</v>
      </c>
      <c r="P26" s="45" t="s">
        <v>79</v>
      </c>
      <c r="Q26" s="47">
        <f t="shared" si="8"/>
        <v>1.7455346938775513</v>
      </c>
      <c r="R26" s="46">
        <f t="shared" si="9"/>
        <v>5.7230645700903325E-2</v>
      </c>
      <c r="S26" s="48">
        <f t="shared" ca="1" si="3"/>
        <v>4.5845724513926623E-3</v>
      </c>
    </row>
    <row r="27" spans="1:19" ht="20.399999999999999">
      <c r="A27" s="49" t="s">
        <v>80</v>
      </c>
      <c r="B27" s="50" t="s">
        <v>81</v>
      </c>
      <c r="C27" s="51">
        <v>0.12</v>
      </c>
      <c r="D27" s="45">
        <v>98</v>
      </c>
      <c r="E27" s="46">
        <f t="shared" si="4"/>
        <v>2.9387755102040815E-3</v>
      </c>
      <c r="F27" s="45" t="s">
        <v>82</v>
      </c>
      <c r="G27" s="47">
        <f t="shared" si="5"/>
        <v>0.76278857142857137</v>
      </c>
      <c r="H27" s="46">
        <f t="shared" si="6"/>
        <v>2.5009461358313816E-2</v>
      </c>
      <c r="I27" s="48">
        <f t="shared" ca="1" si="2"/>
        <v>2.0034316608397986E-3</v>
      </c>
      <c r="K27" s="49" t="s">
        <v>80</v>
      </c>
      <c r="L27" s="50" t="s">
        <v>81</v>
      </c>
      <c r="M27" s="51">
        <v>0.12</v>
      </c>
      <c r="N27" s="45">
        <v>98</v>
      </c>
      <c r="O27" s="46">
        <f t="shared" si="7"/>
        <v>2.9387755102040815E-3</v>
      </c>
      <c r="P27" s="45" t="s">
        <v>82</v>
      </c>
      <c r="Q27" s="47">
        <f t="shared" si="8"/>
        <v>0.76278857142857137</v>
      </c>
      <c r="R27" s="46">
        <f t="shared" si="9"/>
        <v>2.5009461358313816E-2</v>
      </c>
      <c r="S27" s="48">
        <f t="shared" ca="1" si="3"/>
        <v>2.0034316608397986E-3</v>
      </c>
    </row>
    <row r="28" spans="1:19" ht="20.399999999999999">
      <c r="A28" s="49" t="s">
        <v>83</v>
      </c>
      <c r="B28" s="50" t="s">
        <v>84</v>
      </c>
      <c r="C28" s="51">
        <v>0.08</v>
      </c>
      <c r="D28" s="45">
        <v>98</v>
      </c>
      <c r="E28" s="46">
        <f t="shared" si="4"/>
        <v>1.9591836734693881E-3</v>
      </c>
      <c r="F28" s="45" t="s">
        <v>73</v>
      </c>
      <c r="G28" s="47">
        <f t="shared" si="5"/>
        <v>9.0808163265306135E-2</v>
      </c>
      <c r="H28" s="46">
        <f t="shared" si="6"/>
        <v>2.977316828370693E-3</v>
      </c>
      <c r="I28" s="48">
        <f t="shared" ca="1" si="2"/>
        <v>2.3850376914759513E-4</v>
      </c>
      <c r="K28" s="49" t="s">
        <v>83</v>
      </c>
      <c r="L28" s="50" t="s">
        <v>84</v>
      </c>
      <c r="M28" s="51">
        <v>0.08</v>
      </c>
      <c r="N28" s="45">
        <v>98</v>
      </c>
      <c r="O28" s="46">
        <f t="shared" si="7"/>
        <v>1.9591836734693881E-3</v>
      </c>
      <c r="P28" s="45" t="s">
        <v>73</v>
      </c>
      <c r="Q28" s="47">
        <f t="shared" si="8"/>
        <v>9.0808163265306135E-2</v>
      </c>
      <c r="R28" s="46">
        <f t="shared" si="9"/>
        <v>2.977316828370693E-3</v>
      </c>
      <c r="S28" s="48">
        <f t="shared" ca="1" si="3"/>
        <v>2.3850376914759513E-4</v>
      </c>
    </row>
    <row r="29" spans="1:19" ht="20.399999999999999">
      <c r="A29" s="49" t="s">
        <v>85</v>
      </c>
      <c r="B29" s="50" t="s">
        <v>86</v>
      </c>
      <c r="C29" s="51">
        <v>0.08</v>
      </c>
      <c r="D29" s="45">
        <v>98</v>
      </c>
      <c r="E29" s="46">
        <f t="shared" si="4"/>
        <v>1.9591836734693881E-3</v>
      </c>
      <c r="F29" s="45" t="s">
        <v>87</v>
      </c>
      <c r="G29" s="47">
        <f t="shared" si="5"/>
        <v>0.14529306122448982</v>
      </c>
      <c r="H29" s="46">
        <f t="shared" si="6"/>
        <v>4.7637069253931089E-3</v>
      </c>
      <c r="I29" s="48">
        <f t="shared" ca="1" si="2"/>
        <v>3.8160603063615219E-4</v>
      </c>
      <c r="K29" s="49" t="s">
        <v>85</v>
      </c>
      <c r="L29" s="50" t="s">
        <v>86</v>
      </c>
      <c r="M29" s="51">
        <v>0.08</v>
      </c>
      <c r="N29" s="45">
        <v>98</v>
      </c>
      <c r="O29" s="46">
        <f t="shared" si="7"/>
        <v>1.9591836734693881E-3</v>
      </c>
      <c r="P29" s="45" t="s">
        <v>87</v>
      </c>
      <c r="Q29" s="47">
        <f t="shared" si="8"/>
        <v>0.14529306122448982</v>
      </c>
      <c r="R29" s="46">
        <f t="shared" si="9"/>
        <v>4.7637069253931089E-3</v>
      </c>
      <c r="S29" s="48">
        <f t="shared" ca="1" si="3"/>
        <v>3.8160603063615219E-4</v>
      </c>
    </row>
    <row r="30" spans="1:19" ht="20.399999999999999">
      <c r="A30" s="49" t="s">
        <v>88</v>
      </c>
      <c r="B30" s="50" t="s">
        <v>89</v>
      </c>
      <c r="C30" s="51">
        <v>4.8000000000000001E-2</v>
      </c>
      <c r="D30" s="45">
        <v>98</v>
      </c>
      <c r="E30" s="46">
        <f t="shared" si="4"/>
        <v>1.1755102040816327E-3</v>
      </c>
      <c r="F30" s="45" t="s">
        <v>90</v>
      </c>
      <c r="G30" s="47">
        <f t="shared" si="5"/>
        <v>0.21793959183673473</v>
      </c>
      <c r="H30" s="46">
        <f t="shared" si="6"/>
        <v>7.1455603880896633E-3</v>
      </c>
      <c r="I30" s="48">
        <f t="shared" ca="1" si="2"/>
        <v>5.7240904595422834E-4</v>
      </c>
      <c r="K30" s="49" t="s">
        <v>88</v>
      </c>
      <c r="L30" s="50" t="s">
        <v>89</v>
      </c>
      <c r="M30" s="51">
        <v>4.8000000000000001E-2</v>
      </c>
      <c r="N30" s="45">
        <v>98</v>
      </c>
      <c r="O30" s="46">
        <f t="shared" si="7"/>
        <v>1.1755102040816327E-3</v>
      </c>
      <c r="P30" s="45" t="s">
        <v>90</v>
      </c>
      <c r="Q30" s="47">
        <f t="shared" si="8"/>
        <v>0.21793959183673473</v>
      </c>
      <c r="R30" s="46">
        <f t="shared" si="9"/>
        <v>7.1455603880896633E-3</v>
      </c>
      <c r="S30" s="48">
        <f t="shared" ca="1" si="3"/>
        <v>5.7240904595422834E-4</v>
      </c>
    </row>
    <row r="31" spans="1:19" ht="20.399999999999999">
      <c r="A31" s="49" t="s">
        <v>91</v>
      </c>
      <c r="B31" s="50" t="s">
        <v>92</v>
      </c>
      <c r="C31" s="51">
        <v>67.506</v>
      </c>
      <c r="D31" s="45">
        <v>98</v>
      </c>
      <c r="E31" s="46">
        <f t="shared" si="4"/>
        <v>1.653208163265306</v>
      </c>
      <c r="F31" s="45" t="s">
        <v>93</v>
      </c>
      <c r="G31" s="47">
        <f t="shared" si="5"/>
        <v>4.1330204081632654E-2</v>
      </c>
      <c r="H31" s="46">
        <f t="shared" si="6"/>
        <v>1.3550886584141853E-3</v>
      </c>
      <c r="I31" s="48">
        <f t="shared" ca="1" si="2"/>
        <v>1.0855201887862429E-4</v>
      </c>
      <c r="K31" s="49" t="s">
        <v>91</v>
      </c>
      <c r="L31" s="50" t="s">
        <v>92</v>
      </c>
      <c r="M31" s="51">
        <v>67.506</v>
      </c>
      <c r="N31" s="45">
        <v>98</v>
      </c>
      <c r="O31" s="46">
        <f t="shared" si="7"/>
        <v>1.653208163265306</v>
      </c>
      <c r="P31" s="45" t="s">
        <v>93</v>
      </c>
      <c r="Q31" s="47">
        <f t="shared" si="8"/>
        <v>4.1330204081632654E-2</v>
      </c>
      <c r="R31" s="46">
        <f t="shared" si="9"/>
        <v>1.3550886584141853E-3</v>
      </c>
      <c r="S31" s="48">
        <f t="shared" ca="1" si="3"/>
        <v>1.0855201887862429E-4</v>
      </c>
    </row>
    <row r="32" spans="1:19" ht="20.399999999999999">
      <c r="A32" s="49" t="s">
        <v>94</v>
      </c>
      <c r="B32" s="50" t="s">
        <v>95</v>
      </c>
      <c r="C32" s="51">
        <v>1.1200000000000001</v>
      </c>
      <c r="D32" s="45">
        <v>98</v>
      </c>
      <c r="E32" s="46">
        <f t="shared" si="4"/>
        <v>2.7428571428571431E-2</v>
      </c>
      <c r="F32" s="45" t="s">
        <v>96</v>
      </c>
      <c r="G32" s="47">
        <f t="shared" si="5"/>
        <v>1.7978194285714288</v>
      </c>
      <c r="H32" s="46">
        <f t="shared" si="6"/>
        <v>5.89448992974239E-2</v>
      </c>
      <c r="I32" s="48">
        <f t="shared" ca="1" si="2"/>
        <v>4.7218960778703722E-3</v>
      </c>
      <c r="K32" s="49" t="s">
        <v>94</v>
      </c>
      <c r="L32" s="50" t="s">
        <v>95</v>
      </c>
      <c r="M32" s="51">
        <v>1.1200000000000001</v>
      </c>
      <c r="N32" s="45">
        <v>98</v>
      </c>
      <c r="O32" s="46">
        <f t="shared" si="7"/>
        <v>2.7428571428571431E-2</v>
      </c>
      <c r="P32" s="45" t="s">
        <v>96</v>
      </c>
      <c r="Q32" s="47">
        <f t="shared" si="8"/>
        <v>1.7978194285714288</v>
      </c>
      <c r="R32" s="46">
        <f t="shared" si="9"/>
        <v>5.89448992974239E-2</v>
      </c>
      <c r="S32" s="48">
        <f t="shared" ca="1" si="3"/>
        <v>4.7218960778703722E-3</v>
      </c>
    </row>
    <row r="33" spans="1:25" ht="20.399999999999999">
      <c r="A33" s="49" t="s">
        <v>97</v>
      </c>
      <c r="B33" s="50" t="s">
        <v>98</v>
      </c>
      <c r="C33" s="51">
        <v>0.52800000000000002</v>
      </c>
      <c r="D33" s="45">
        <v>98</v>
      </c>
      <c r="E33" s="46">
        <f t="shared" si="4"/>
        <v>1.2930612244897961E-2</v>
      </c>
      <c r="F33" s="45" t="s">
        <v>99</v>
      </c>
      <c r="G33" s="47">
        <f t="shared" si="5"/>
        <v>0.31298546938775512</v>
      </c>
      <c r="H33" s="46">
        <f t="shared" si="6"/>
        <v>1.0261818668450988E-2</v>
      </c>
      <c r="I33" s="48">
        <f t="shared" ca="1" si="2"/>
        <v>8.2204299099537781E-4</v>
      </c>
      <c r="K33" s="49" t="s">
        <v>97</v>
      </c>
      <c r="L33" s="50" t="s">
        <v>98</v>
      </c>
      <c r="M33" s="51">
        <v>0.52800000000000002</v>
      </c>
      <c r="N33" s="45">
        <v>98</v>
      </c>
      <c r="O33" s="46">
        <f t="shared" si="7"/>
        <v>1.2930612244897961E-2</v>
      </c>
      <c r="P33" s="45" t="s">
        <v>99</v>
      </c>
      <c r="Q33" s="47">
        <f t="shared" si="8"/>
        <v>0.31298546938775512</v>
      </c>
      <c r="R33" s="46">
        <f t="shared" si="9"/>
        <v>1.0261818668450988E-2</v>
      </c>
      <c r="S33" s="48">
        <f t="shared" ca="1" si="3"/>
        <v>8.2204299099537781E-4</v>
      </c>
    </row>
    <row r="34" spans="1:25" ht="20.399999999999999">
      <c r="A34" s="49" t="s">
        <v>91</v>
      </c>
      <c r="B34" s="50" t="s">
        <v>92</v>
      </c>
      <c r="C34" s="51">
        <v>5.5519999999999996</v>
      </c>
      <c r="D34" s="45">
        <v>98</v>
      </c>
      <c r="E34" s="46">
        <f t="shared" si="4"/>
        <v>0.13596734693877549</v>
      </c>
      <c r="F34" s="45" t="s">
        <v>93</v>
      </c>
      <c r="G34" s="47">
        <f t="shared" si="5"/>
        <v>3.3991836734693875E-3</v>
      </c>
      <c r="H34" s="46">
        <f t="shared" si="6"/>
        <v>1.114486450317832E-4</v>
      </c>
      <c r="I34" s="48">
        <f t="shared" ca="1" si="2"/>
        <v>8.927810991824756E-6</v>
      </c>
      <c r="K34" s="49" t="s">
        <v>91</v>
      </c>
      <c r="L34" s="50" t="s">
        <v>92</v>
      </c>
      <c r="M34" s="51">
        <v>5.5519999999999996</v>
      </c>
      <c r="N34" s="45">
        <v>98</v>
      </c>
      <c r="O34" s="46">
        <f t="shared" si="7"/>
        <v>0.13596734693877549</v>
      </c>
      <c r="P34" s="45" t="s">
        <v>93</v>
      </c>
      <c r="Q34" s="47">
        <f t="shared" si="8"/>
        <v>3.3991836734693875E-3</v>
      </c>
      <c r="R34" s="46">
        <f t="shared" si="9"/>
        <v>1.114486450317832E-4</v>
      </c>
      <c r="S34" s="48">
        <f t="shared" ca="1" si="3"/>
        <v>8.927810991824756E-6</v>
      </c>
    </row>
    <row r="35" spans="1:25" ht="21" thickBot="1">
      <c r="A35" s="53"/>
      <c r="B35" s="54"/>
      <c r="C35" s="44"/>
      <c r="D35" s="45"/>
      <c r="E35" s="44"/>
      <c r="F35" s="46"/>
      <c r="G35" s="55"/>
      <c r="H35" s="56"/>
      <c r="I35" s="48" t="str">
        <f t="shared" si="2"/>
        <v/>
      </c>
      <c r="K35" s="53"/>
      <c r="L35" s="54"/>
      <c r="M35" s="44"/>
      <c r="N35" s="45"/>
      <c r="O35" s="44"/>
      <c r="P35" s="46"/>
      <c r="Q35" s="55"/>
      <c r="R35" s="56"/>
      <c r="S35" s="48" t="str">
        <f t="shared" si="3"/>
        <v/>
      </c>
    </row>
    <row r="36" spans="1:25" ht="21.6" thickTop="1" thickBot="1">
      <c r="A36" s="156" t="s">
        <v>100</v>
      </c>
      <c r="B36" s="157"/>
      <c r="C36" s="157"/>
      <c r="D36" s="157"/>
      <c r="E36" s="157"/>
      <c r="F36" s="158"/>
      <c r="G36" s="57">
        <f>SUM(G21:G34)</f>
        <v>13.855042001632654</v>
      </c>
      <c r="H36" s="58">
        <f>SUM(H21:H34)</f>
        <v>0.45426367218467723</v>
      </c>
      <c r="I36" s="59">
        <f ca="1">G36/$G$60</f>
        <v>3.6389677098007417E-2</v>
      </c>
      <c r="K36" s="156" t="s">
        <v>100</v>
      </c>
      <c r="L36" s="157"/>
      <c r="M36" s="157"/>
      <c r="N36" s="157"/>
      <c r="O36" s="157"/>
      <c r="P36" s="158"/>
      <c r="Q36" s="57">
        <f>SUM(Q21:Q34)</f>
        <v>13.855042001632654</v>
      </c>
      <c r="R36" s="58">
        <f>SUM(R21:R34)</f>
        <v>0.45426367218467723</v>
      </c>
      <c r="S36" s="59">
        <f ca="1">Q36/$G$60</f>
        <v>3.6389677098007417E-2</v>
      </c>
    </row>
    <row r="37" spans="1:25" ht="21" thickTop="1">
      <c r="A37" s="66" t="s">
        <v>101</v>
      </c>
      <c r="B37" s="67"/>
      <c r="C37" s="68"/>
      <c r="D37" s="13"/>
      <c r="E37" s="69"/>
      <c r="F37" s="70"/>
      <c r="G37" s="71"/>
      <c r="H37" s="72"/>
      <c r="I37" s="73" t="str">
        <f>IF(G37="","",G37/$G$60)</f>
        <v/>
      </c>
      <c r="K37" s="66" t="s">
        <v>101</v>
      </c>
      <c r="L37" s="67"/>
      <c r="M37" s="68"/>
      <c r="N37" s="13"/>
      <c r="O37" s="69"/>
      <c r="P37" s="70"/>
      <c r="Q37" s="71"/>
      <c r="R37" s="72"/>
      <c r="S37" s="73" t="str">
        <f>IF(Q37="","",Q37/$G$60)</f>
        <v/>
      </c>
    </row>
    <row r="38" spans="1:25" ht="20.399999999999999">
      <c r="A38" s="74" t="s">
        <v>102</v>
      </c>
      <c r="B38" s="75" t="s">
        <v>103</v>
      </c>
      <c r="C38" s="68"/>
      <c r="D38" s="13"/>
      <c r="E38" s="69" t="s">
        <v>32</v>
      </c>
      <c r="F38" s="70" t="s">
        <v>104</v>
      </c>
      <c r="G38" s="76">
        <f>E38 * F38</f>
        <v>76.137600000000006</v>
      </c>
      <c r="H38" s="77">
        <f>G38/$H$11</f>
        <v>2.496314754098361</v>
      </c>
      <c r="I38" s="78">
        <f ca="1">IF(G38="","",G38/$G$60)</f>
        <v>0.19997216022086142</v>
      </c>
      <c r="K38" s="74" t="s">
        <v>102</v>
      </c>
      <c r="L38" s="75" t="s">
        <v>103</v>
      </c>
      <c r="M38" s="68"/>
      <c r="N38" s="13"/>
      <c r="O38" s="69" t="s">
        <v>32</v>
      </c>
      <c r="P38" s="70" t="s">
        <v>104</v>
      </c>
      <c r="Q38" s="76">
        <f>O38 * P38</f>
        <v>76.137600000000006</v>
      </c>
      <c r="R38" s="77">
        <f>Q38/$H$11</f>
        <v>2.496314754098361</v>
      </c>
      <c r="S38" s="78">
        <f ca="1">IF(Q38="","",Q38/$G$60)</f>
        <v>0.19997216022086142</v>
      </c>
    </row>
    <row r="39" spans="1:25" ht="20.399999999999999">
      <c r="A39" s="74" t="s">
        <v>105</v>
      </c>
      <c r="B39" s="75" t="s">
        <v>106</v>
      </c>
      <c r="C39" s="68"/>
      <c r="D39" s="13"/>
      <c r="E39" s="69" t="s">
        <v>32</v>
      </c>
      <c r="F39" s="70" t="s">
        <v>107</v>
      </c>
      <c r="G39" s="76">
        <f>E39 * F39</f>
        <v>40.046400000000006</v>
      </c>
      <c r="H39" s="77">
        <f>G39/$H$11</f>
        <v>1.3129967213114755</v>
      </c>
      <c r="I39" s="78">
        <f ca="1">IF(G39="","",G39/$G$60)</f>
        <v>0.10518016219408945</v>
      </c>
      <c r="K39" s="74" t="s">
        <v>105</v>
      </c>
      <c r="L39" s="75" t="s">
        <v>106</v>
      </c>
      <c r="M39" s="68"/>
      <c r="N39" s="13"/>
      <c r="O39" s="69" t="s">
        <v>32</v>
      </c>
      <c r="P39" s="70" t="s">
        <v>107</v>
      </c>
      <c r="Q39" s="76">
        <f>O39 * P39</f>
        <v>40.046400000000006</v>
      </c>
      <c r="R39" s="77">
        <f>Q39/$H$11</f>
        <v>1.3129967213114755</v>
      </c>
      <c r="S39" s="78">
        <f ca="1">IF(Q39="","",Q39/$G$60)</f>
        <v>0.10518016219408945</v>
      </c>
    </row>
    <row r="40" spans="1:25" ht="21" thickBot="1">
      <c r="A40" s="79"/>
      <c r="B40" s="80"/>
      <c r="C40" s="81"/>
      <c r="D40" s="82"/>
      <c r="E40" s="69"/>
      <c r="F40" s="83"/>
      <c r="G40" s="84"/>
      <c r="H40" s="85"/>
      <c r="I40" s="86" t="str">
        <f>IF(G40="","",G40/$G$60)</f>
        <v/>
      </c>
      <c r="K40" s="79"/>
      <c r="L40" s="80"/>
      <c r="M40" s="81"/>
      <c r="N40" s="82"/>
      <c r="O40" s="69"/>
      <c r="P40" s="83"/>
      <c r="Q40" s="84"/>
      <c r="R40" s="85"/>
      <c r="S40" s="86" t="str">
        <f>IF(Q40="","",Q40/$G$60)</f>
        <v/>
      </c>
    </row>
    <row r="41" spans="1:25" ht="21.6" thickTop="1" thickBot="1">
      <c r="A41" s="159" t="s">
        <v>108</v>
      </c>
      <c r="B41" s="160"/>
      <c r="C41" s="160"/>
      <c r="D41" s="160"/>
      <c r="E41" s="160"/>
      <c r="F41" s="161"/>
      <c r="G41" s="57">
        <f>SUM(G37:G39)</f>
        <v>116.18400000000001</v>
      </c>
      <c r="H41" s="58">
        <f>SUM(H37:H39)</f>
        <v>3.8093114754098365</v>
      </c>
      <c r="I41" s="59">
        <f ca="1">G41/$G$60</f>
        <v>0.30515232241495088</v>
      </c>
      <c r="K41" s="159" t="s">
        <v>108</v>
      </c>
      <c r="L41" s="160"/>
      <c r="M41" s="160"/>
      <c r="N41" s="160"/>
      <c r="O41" s="160"/>
      <c r="P41" s="161"/>
      <c r="Q41" s="57">
        <f>SUM(Q37:Q39)</f>
        <v>116.18400000000001</v>
      </c>
      <c r="R41" s="58">
        <f>SUM(R37:R39)</f>
        <v>3.8093114754098365</v>
      </c>
      <c r="S41" s="59">
        <f ca="1">Q41/$G$60</f>
        <v>0.30515232241495088</v>
      </c>
    </row>
    <row r="42" spans="1:25" ht="21" thickTop="1">
      <c r="A42" s="66" t="s">
        <v>109</v>
      </c>
      <c r="B42" s="67"/>
      <c r="C42" s="68"/>
      <c r="D42" s="13"/>
      <c r="E42" s="69"/>
      <c r="F42" s="70"/>
      <c r="G42" s="71"/>
      <c r="H42" s="72"/>
      <c r="I42" s="73" t="str">
        <f>IF(G42="","",G42/$G$60)</f>
        <v/>
      </c>
      <c r="K42" s="66" t="s">
        <v>109</v>
      </c>
      <c r="L42" s="67"/>
      <c r="M42" s="68"/>
      <c r="N42" s="13"/>
      <c r="O42" s="69"/>
      <c r="P42" s="70"/>
      <c r="Q42" s="71"/>
      <c r="R42" s="72"/>
      <c r="S42" s="73" t="str">
        <f>IF(Q42="","",Q42/$G$60)</f>
        <v/>
      </c>
    </row>
    <row r="43" spans="1:25" ht="20.399999999999999">
      <c r="A43" s="74" t="s">
        <v>110</v>
      </c>
      <c r="B43" s="75" t="s">
        <v>111</v>
      </c>
      <c r="C43" s="68"/>
      <c r="D43" s="13"/>
      <c r="E43" s="69" t="s">
        <v>112</v>
      </c>
      <c r="F43" s="70" t="s">
        <v>113</v>
      </c>
      <c r="G43" s="76">
        <f>E43 * F43</f>
        <v>8.9610000000000003</v>
      </c>
      <c r="H43" s="77">
        <f>G43/$H$11</f>
        <v>0.29380327868852463</v>
      </c>
      <c r="I43" s="78">
        <f ca="1">IF(G43="","",G43/$G$60)</f>
        <v>2.3535684441578657E-2</v>
      </c>
      <c r="K43" s="74" t="s">
        <v>110</v>
      </c>
      <c r="L43" s="75" t="s">
        <v>111</v>
      </c>
      <c r="M43" s="68"/>
      <c r="N43" s="13"/>
      <c r="O43" s="69" t="s">
        <v>112</v>
      </c>
      <c r="P43" s="70" t="s">
        <v>113</v>
      </c>
      <c r="Q43" s="76">
        <f>O43 * P43</f>
        <v>8.9610000000000003</v>
      </c>
      <c r="R43" s="77">
        <f>Q43/$H$11</f>
        <v>0.29380327868852463</v>
      </c>
      <c r="S43" s="78">
        <f ca="1">IF(Q43="","",Q43/$G$60)</f>
        <v>2.3535684441578657E-2</v>
      </c>
    </row>
    <row r="44" spans="1:25" ht="21" thickBot="1">
      <c r="A44" s="79"/>
      <c r="B44" s="80"/>
      <c r="C44" s="81"/>
      <c r="D44" s="82"/>
      <c r="E44" s="69"/>
      <c r="F44" s="83"/>
      <c r="G44" s="84"/>
      <c r="H44" s="85"/>
      <c r="I44" s="86" t="str">
        <f>IF(G44="","",G44/$G$60)</f>
        <v/>
      </c>
      <c r="K44" s="79"/>
      <c r="L44" s="80"/>
      <c r="M44" s="81"/>
      <c r="N44" s="82"/>
      <c r="O44" s="69"/>
      <c r="P44" s="83"/>
      <c r="Q44" s="84"/>
      <c r="R44" s="85"/>
      <c r="S44" s="86" t="str">
        <f>IF(Q44="","",Q44/$G$60)</f>
        <v/>
      </c>
    </row>
    <row r="45" spans="1:25" ht="21.6" thickTop="1" thickBot="1">
      <c r="A45" s="159" t="s">
        <v>114</v>
      </c>
      <c r="B45" s="160"/>
      <c r="C45" s="160"/>
      <c r="D45" s="160"/>
      <c r="E45" s="160"/>
      <c r="F45" s="161"/>
      <c r="G45" s="57">
        <f>SUM(G42:G43)</f>
        <v>8.9610000000000003</v>
      </c>
      <c r="H45" s="58">
        <f>SUM(H42:H43)</f>
        <v>0.29380327868852463</v>
      </c>
      <c r="I45" s="59">
        <f ca="1">G45/$G$60</f>
        <v>2.3535684441578657E-2</v>
      </c>
      <c r="K45" s="159" t="s">
        <v>114</v>
      </c>
      <c r="L45" s="160"/>
      <c r="M45" s="160"/>
      <c r="N45" s="160"/>
      <c r="O45" s="160"/>
      <c r="P45" s="161"/>
      <c r="Q45" s="57">
        <f>SUM(Q42:Q43)</f>
        <v>8.9610000000000003</v>
      </c>
      <c r="R45" s="58">
        <f>SUM(R42:R43)</f>
        <v>0.29380327868852463</v>
      </c>
      <c r="S45" s="59">
        <f ca="1">Q45/$G$60</f>
        <v>2.3535684441578657E-2</v>
      </c>
    </row>
    <row r="46" spans="1:25" ht="21" thickTop="1">
      <c r="A46" s="87" t="s">
        <v>115</v>
      </c>
      <c r="B46" s="88"/>
      <c r="C46" s="89"/>
      <c r="D46" s="8"/>
      <c r="E46" s="8"/>
      <c r="F46" s="11">
        <f>62.15*22%</f>
        <v>13.673</v>
      </c>
      <c r="G46" s="90"/>
      <c r="H46" s="91"/>
      <c r="I46" s="73" t="str">
        <f>IF(G46="","",G46/$G$60)</f>
        <v/>
      </c>
      <c r="J46" s="92" t="s">
        <v>116</v>
      </c>
      <c r="K46" s="87" t="s">
        <v>115</v>
      </c>
      <c r="L46" s="88"/>
      <c r="M46" s="89"/>
      <c r="N46" s="93"/>
      <c r="O46" s="93"/>
      <c r="P46" s="94"/>
      <c r="Q46" s="90"/>
      <c r="R46" s="91"/>
      <c r="S46" s="73" t="str">
        <f>IF(Q46="","",Q46/$G$60)</f>
        <v/>
      </c>
    </row>
    <row r="47" spans="1:25" ht="20.399999999999999">
      <c r="A47" s="74" t="s">
        <v>117</v>
      </c>
      <c r="B47" s="75"/>
      <c r="C47" s="68"/>
      <c r="D47" s="13"/>
      <c r="E47" s="69"/>
      <c r="F47" s="70">
        <f>124*78%</f>
        <v>96.72</v>
      </c>
      <c r="G47" s="95">
        <f>F48</f>
        <v>110.393</v>
      </c>
      <c r="H47" s="77">
        <f>G47/$H$11</f>
        <v>3.6194426229508196</v>
      </c>
      <c r="I47" s="78">
        <f ca="1">IF(G47="","",G47/$G$60)</f>
        <v>0.28994250781823372</v>
      </c>
      <c r="J47" s="92" t="s">
        <v>118</v>
      </c>
      <c r="K47" s="74" t="s">
        <v>117</v>
      </c>
      <c r="L47" s="13"/>
      <c r="M47" s="69"/>
      <c r="N47" s="69"/>
      <c r="O47" s="96"/>
      <c r="P47" s="97"/>
      <c r="Q47" s="137">
        <v>159.51941341100718</v>
      </c>
      <c r="R47" s="138">
        <f>Q47/$H$11</f>
        <v>5.230144702000235</v>
      </c>
      <c r="S47" s="139">
        <f ca="1">IF(Q47="","",Q47/$G$60)</f>
        <v>0.41897093810369324</v>
      </c>
    </row>
    <row r="48" spans="1:25" ht="21" thickBot="1">
      <c r="A48" s="12"/>
      <c r="B48" s="13"/>
      <c r="C48" s="68"/>
      <c r="D48" s="13"/>
      <c r="E48" s="13"/>
      <c r="F48" s="16">
        <f>SUM(F46:F47)</f>
        <v>110.393</v>
      </c>
      <c r="G48" s="98"/>
      <c r="H48" s="85"/>
      <c r="I48" s="86" t="str">
        <f>IF(G48="","",G48/$G$60)</f>
        <v/>
      </c>
      <c r="J48" s="99">
        <f>G47/92</f>
        <v>1.1999239130434782</v>
      </c>
      <c r="K48" s="74" t="s">
        <v>138</v>
      </c>
      <c r="L48" s="13"/>
      <c r="M48" s="69"/>
      <c r="N48" s="136"/>
      <c r="O48" s="96"/>
      <c r="P48" s="97" t="s">
        <v>119</v>
      </c>
      <c r="Q48" s="137">
        <v>1.3</v>
      </c>
      <c r="R48" s="138">
        <f t="shared" ref="R48:R49" si="10">Q48/$H$11</f>
        <v>4.2622950819672135E-2</v>
      </c>
      <c r="S48" s="139">
        <f t="shared" ref="S48:S49" ca="1" si="11">IF(Q48="","",Q48/$G$60)</f>
        <v>3.4143945736025277E-3</v>
      </c>
      <c r="T48" s="143" t="s">
        <v>140</v>
      </c>
      <c r="U48" s="144"/>
      <c r="V48" s="144"/>
      <c r="W48" s="144"/>
      <c r="X48" s="144"/>
      <c r="Y48" s="144"/>
    </row>
    <row r="49" spans="1:25" ht="21.6" thickTop="1" thickBot="1">
      <c r="A49" s="159" t="s">
        <v>120</v>
      </c>
      <c r="B49" s="160"/>
      <c r="C49" s="160"/>
      <c r="D49" s="160"/>
      <c r="E49" s="160"/>
      <c r="F49" s="161"/>
      <c r="G49" s="57">
        <f>SUM(G46:G47)</f>
        <v>110.393</v>
      </c>
      <c r="H49" s="58">
        <f>SUM(H46:H47)</f>
        <v>3.6194426229508196</v>
      </c>
      <c r="I49" s="59">
        <f ca="1">G49/$G$60</f>
        <v>0.28994250781823372</v>
      </c>
      <c r="K49" s="74" t="s">
        <v>139</v>
      </c>
      <c r="L49" s="13"/>
      <c r="M49" s="69"/>
      <c r="N49" s="136"/>
      <c r="O49" s="96"/>
      <c r="P49" s="142">
        <v>0.25</v>
      </c>
      <c r="Q49" s="145">
        <f>Q47*P49</f>
        <v>39.879853352751795</v>
      </c>
      <c r="R49" s="138">
        <f t="shared" si="10"/>
        <v>1.3075361755000587</v>
      </c>
      <c r="S49" s="139">
        <f t="shared" ca="1" si="11"/>
        <v>0.10474273452592331</v>
      </c>
      <c r="T49" s="146" t="s">
        <v>142</v>
      </c>
      <c r="U49" s="147"/>
      <c r="V49" s="147"/>
      <c r="W49" s="147"/>
      <c r="X49" s="147"/>
      <c r="Y49" s="147"/>
    </row>
    <row r="50" spans="1:25" ht="21.6" thickTop="1" thickBot="1">
      <c r="A50" s="87" t="s">
        <v>121</v>
      </c>
      <c r="B50" s="88"/>
      <c r="C50" s="89"/>
      <c r="D50" s="8"/>
      <c r="E50" s="8"/>
      <c r="F50" s="11"/>
      <c r="G50" s="90"/>
      <c r="H50" s="91"/>
      <c r="I50" s="48" t="str">
        <f>IF(G50="","",G50/$G$60)</f>
        <v/>
      </c>
      <c r="K50" s="12"/>
      <c r="L50" s="13"/>
      <c r="M50" s="68"/>
      <c r="N50" s="100"/>
      <c r="O50" s="13"/>
      <c r="P50" s="15"/>
      <c r="Q50" s="101"/>
      <c r="R50" s="56"/>
      <c r="S50" s="48" t="str">
        <f>IF(Q50="","",Q50/$G$60)</f>
        <v/>
      </c>
    </row>
    <row r="51" spans="1:25" ht="21.6" thickTop="1" thickBot="1">
      <c r="A51" s="74" t="s">
        <v>122</v>
      </c>
      <c r="B51" s="75"/>
      <c r="C51" s="68" t="s">
        <v>92</v>
      </c>
      <c r="D51" s="13"/>
      <c r="E51" s="69"/>
      <c r="F51" s="70" t="s">
        <v>112</v>
      </c>
      <c r="G51" s="71">
        <f>F51 * C51</f>
        <v>0</v>
      </c>
      <c r="H51" s="72">
        <f>G51/$H$11</f>
        <v>0</v>
      </c>
      <c r="I51" s="73">
        <f ca="1">IF(G51="","",G51/$G$60)</f>
        <v>0</v>
      </c>
      <c r="K51" s="159" t="s">
        <v>120</v>
      </c>
      <c r="L51" s="160"/>
      <c r="M51" s="160"/>
      <c r="N51" s="160"/>
      <c r="O51" s="160"/>
      <c r="P51" s="161"/>
      <c r="Q51" s="140">
        <f>SUM(Q46:Q50)</f>
        <v>200.699266763759</v>
      </c>
      <c r="R51" s="140">
        <f>SUM(R46:R50)</f>
        <v>6.5803038283199662</v>
      </c>
      <c r="S51" s="141">
        <f ca="1">Q51/$G$60</f>
        <v>0.52712806720321914</v>
      </c>
    </row>
    <row r="52" spans="1:25" ht="21.6" thickTop="1" thickBot="1">
      <c r="A52" s="74" t="s">
        <v>123</v>
      </c>
      <c r="B52" s="75"/>
      <c r="C52" s="68" t="s">
        <v>112</v>
      </c>
      <c r="D52" s="13"/>
      <c r="E52" s="69"/>
      <c r="F52" s="70" t="s">
        <v>112</v>
      </c>
      <c r="G52" s="71">
        <f>F52 * C52</f>
        <v>1</v>
      </c>
      <c r="H52" s="72">
        <f>G52/$H$11</f>
        <v>3.2786885245901641E-2</v>
      </c>
      <c r="I52" s="73">
        <f ca="1">IF(G52="","",G52/$G$60)</f>
        <v>2.6264573643096367E-3</v>
      </c>
      <c r="K52" s="87" t="s">
        <v>121</v>
      </c>
      <c r="L52" s="88"/>
      <c r="M52" s="89"/>
      <c r="N52" s="8"/>
      <c r="O52" s="8"/>
      <c r="P52" s="11"/>
      <c r="Q52" s="90"/>
      <c r="R52" s="91"/>
      <c r="S52" s="48" t="str">
        <f>IF(Q52="","",Q52/$G$60)</f>
        <v/>
      </c>
    </row>
    <row r="53" spans="1:25" ht="21.6" thickTop="1" thickBot="1">
      <c r="A53" s="12"/>
      <c r="B53" s="13"/>
      <c r="C53" s="68"/>
      <c r="D53" s="13"/>
      <c r="E53" s="13"/>
      <c r="F53" s="23"/>
      <c r="G53" s="101"/>
      <c r="H53" s="56"/>
      <c r="I53" s="48" t="str">
        <f>IF(G53="","",G53/$G$60)</f>
        <v/>
      </c>
      <c r="K53" s="74" t="s">
        <v>122</v>
      </c>
      <c r="L53" s="75"/>
      <c r="M53" s="68" t="s">
        <v>92</v>
      </c>
      <c r="N53" s="13"/>
      <c r="O53" s="69"/>
      <c r="P53" s="70" t="s">
        <v>112</v>
      </c>
      <c r="Q53" s="71">
        <f>P53 * M53</f>
        <v>0</v>
      </c>
      <c r="R53" s="72">
        <f>Q53/$H$11</f>
        <v>0</v>
      </c>
      <c r="S53" s="73">
        <f ca="1">IF(Q53="","",Q53/$G$60)</f>
        <v>0</v>
      </c>
    </row>
    <row r="54" spans="1:25" ht="21.6" thickTop="1" thickBot="1">
      <c r="A54" s="159" t="s">
        <v>124</v>
      </c>
      <c r="B54" s="160"/>
      <c r="C54" s="160"/>
      <c r="D54" s="160"/>
      <c r="E54" s="160"/>
      <c r="F54" s="161"/>
      <c r="G54" s="57">
        <f>SUM(G50:G52)</f>
        <v>1</v>
      </c>
      <c r="H54" s="58">
        <f>SUM(H50:H52)</f>
        <v>3.2786885245901641E-2</v>
      </c>
      <c r="I54" s="59">
        <f t="shared" ref="I54:I60" ca="1" si="12">G54/$G$60</f>
        <v>2.6264573643096367E-3</v>
      </c>
      <c r="K54" s="74" t="s">
        <v>123</v>
      </c>
      <c r="L54" s="75"/>
      <c r="M54" s="68" t="s">
        <v>112</v>
      </c>
      <c r="N54" s="13"/>
      <c r="O54" s="69"/>
      <c r="P54" s="70" t="s">
        <v>112</v>
      </c>
      <c r="Q54" s="71">
        <f>P54 * M54</f>
        <v>1</v>
      </c>
      <c r="R54" s="72">
        <f>Q54/$H$11</f>
        <v>3.2786885245901641E-2</v>
      </c>
      <c r="S54" s="73">
        <f ca="1">IF(Q54="","",Q54/$G$60)</f>
        <v>2.6264573643096367E-3</v>
      </c>
    </row>
    <row r="55" spans="1:25" ht="21.6" thickTop="1" thickBot="1">
      <c r="A55" s="172" t="s">
        <v>125</v>
      </c>
      <c r="B55" s="173"/>
      <c r="C55" s="173"/>
      <c r="D55" s="173"/>
      <c r="E55" s="173"/>
      <c r="F55" s="174"/>
      <c r="G55" s="102">
        <f>SUM(G20,G36,G41,G45,G49,G54)</f>
        <v>370.53476114063017</v>
      </c>
      <c r="H55" s="103">
        <f>SUM(H20,H36,H41,H45,H49,H54)</f>
        <v>12.148680693135415</v>
      </c>
      <c r="I55" s="104">
        <f t="shared" ca="1" si="12"/>
        <v>0.97319375213052028</v>
      </c>
      <c r="K55" s="12"/>
      <c r="L55" s="13"/>
      <c r="M55" s="68"/>
      <c r="N55" s="13"/>
      <c r="O55" s="13"/>
      <c r="P55" s="23"/>
      <c r="Q55" s="101"/>
      <c r="R55" s="56"/>
      <c r="S55" s="48" t="str">
        <f>IF(Q55="","",Q55/$G$60)</f>
        <v/>
      </c>
    </row>
    <row r="56" spans="1:25" ht="21.75" customHeight="1" thickTop="1" thickBot="1">
      <c r="A56" s="105" t="s">
        <v>126</v>
      </c>
      <c r="B56" s="106" t="s">
        <v>127</v>
      </c>
      <c r="C56" s="107" t="s">
        <v>128</v>
      </c>
      <c r="D56" s="108"/>
      <c r="E56" s="108"/>
      <c r="F56" s="109"/>
      <c r="G56" s="55">
        <f>SUM(G20,G36)*B56</f>
        <v>1.3399676114063015</v>
      </c>
      <c r="H56" s="56">
        <f>G56/$H$11</f>
        <v>4.3933364308403326E-2</v>
      </c>
      <c r="I56" s="48">
        <f t="shared" ca="1" si="12"/>
        <v>3.5193678009144743E-3</v>
      </c>
      <c r="K56" s="159" t="s">
        <v>124</v>
      </c>
      <c r="L56" s="160"/>
      <c r="M56" s="160"/>
      <c r="N56" s="160"/>
      <c r="O56" s="160"/>
      <c r="P56" s="161"/>
      <c r="Q56" s="57">
        <f>SUM(Q52:Q54)</f>
        <v>1</v>
      </c>
      <c r="R56" s="58">
        <f>SUM(R52:R54)</f>
        <v>3.2786885245901641E-2</v>
      </c>
      <c r="S56" s="59">
        <f t="shared" ref="S56:S62" ca="1" si="13">Q56/$G$60</f>
        <v>2.6264573643096367E-3</v>
      </c>
    </row>
    <row r="57" spans="1:25" ht="21.75" customHeight="1" thickTop="1">
      <c r="A57" s="105" t="s">
        <v>126</v>
      </c>
      <c r="B57" s="106" t="s">
        <v>127</v>
      </c>
      <c r="C57" s="107" t="s">
        <v>129</v>
      </c>
      <c r="D57" s="108"/>
      <c r="E57" s="108"/>
      <c r="F57" s="109"/>
      <c r="G57" s="55">
        <f>SUM(G41)*B57</f>
        <v>1.1618400000000002</v>
      </c>
      <c r="H57" s="56">
        <f t="shared" ref="H57:H58" si="14">G57/$H$11</f>
        <v>3.8093114754098364E-2</v>
      </c>
      <c r="I57" s="48">
        <f t="shared" ca="1" si="12"/>
        <v>3.0515232241495088E-3</v>
      </c>
      <c r="K57" s="172" t="s">
        <v>125</v>
      </c>
      <c r="L57" s="173"/>
      <c r="M57" s="173"/>
      <c r="N57" s="173"/>
      <c r="O57" s="173"/>
      <c r="P57" s="174"/>
      <c r="Q57" s="102">
        <f>SUM(Q20,Q36,Q41,Q45,Q51,Q56)</f>
        <v>460.84102790438919</v>
      </c>
      <c r="R57" s="103">
        <f>SUM(R20,R36,R41,R45,R51,R56)</f>
        <v>15.109541898504562</v>
      </c>
      <c r="S57" s="104">
        <f t="shared" ca="1" si="13"/>
        <v>1.2103793115155057</v>
      </c>
    </row>
    <row r="58" spans="1:25" ht="21.75" customHeight="1">
      <c r="A58" s="105" t="s">
        <v>126</v>
      </c>
      <c r="B58" s="106" t="s">
        <v>127</v>
      </c>
      <c r="C58" s="107" t="s">
        <v>130</v>
      </c>
      <c r="D58" s="108"/>
      <c r="E58" s="108"/>
      <c r="F58" s="109"/>
      <c r="G58" s="55">
        <f>SUM(G45)*B58</f>
        <v>8.9610000000000009E-2</v>
      </c>
      <c r="H58" s="56">
        <f t="shared" si="14"/>
        <v>2.9380327868852463E-3</v>
      </c>
      <c r="I58" s="48">
        <f t="shared" ca="1" si="12"/>
        <v>2.3535684441578658E-4</v>
      </c>
      <c r="K58" s="105" t="s">
        <v>126</v>
      </c>
      <c r="L58" s="106" t="s">
        <v>127</v>
      </c>
      <c r="M58" s="107" t="s">
        <v>128</v>
      </c>
      <c r="N58" s="108"/>
      <c r="O58" s="108"/>
      <c r="P58" s="109"/>
      <c r="Q58" s="55">
        <f>SUM(Q20,Q36)*L58</f>
        <v>1.3399676114063015</v>
      </c>
      <c r="R58" s="56">
        <f>Q58/$H$11</f>
        <v>4.3933364308403326E-2</v>
      </c>
      <c r="S58" s="48">
        <f t="shared" ca="1" si="13"/>
        <v>3.5193678009144743E-3</v>
      </c>
    </row>
    <row r="59" spans="1:25" ht="21.75" customHeight="1">
      <c r="A59" s="105" t="s">
        <v>131</v>
      </c>
      <c r="B59" s="110" t="s">
        <v>132</v>
      </c>
      <c r="C59" s="110"/>
      <c r="D59" s="108"/>
      <c r="E59" s="108"/>
      <c r="F59" s="109"/>
      <c r="G59" s="55">
        <f ca="1">G60*B59</f>
        <v>7.6148199745313558</v>
      </c>
      <c r="H59" s="56">
        <f ca="1">G59/$H$11</f>
        <v>0.24966622867315921</v>
      </c>
      <c r="I59" s="48">
        <f t="shared" ca="1" si="12"/>
        <v>0.02</v>
      </c>
      <c r="K59" s="105" t="s">
        <v>126</v>
      </c>
      <c r="L59" s="106" t="s">
        <v>127</v>
      </c>
      <c r="M59" s="107" t="s">
        <v>129</v>
      </c>
      <c r="N59" s="108"/>
      <c r="O59" s="108"/>
      <c r="P59" s="109"/>
      <c r="Q59" s="55">
        <f>SUM(Q41)*L59</f>
        <v>1.1618400000000002</v>
      </c>
      <c r="R59" s="56">
        <f>Q59/$H$11</f>
        <v>3.8093114754098364E-2</v>
      </c>
      <c r="S59" s="48">
        <f t="shared" ca="1" si="13"/>
        <v>3.0515232241495088E-3</v>
      </c>
    </row>
    <row r="60" spans="1:25" ht="21.75" customHeight="1">
      <c r="A60" s="111" t="s">
        <v>133</v>
      </c>
      <c r="B60" s="112"/>
      <c r="C60" s="113"/>
      <c r="D60" s="112"/>
      <c r="E60" s="112"/>
      <c r="F60" s="114"/>
      <c r="G60" s="115">
        <f ca="1">SUM(G55:G59)</f>
        <v>380.7409987265678</v>
      </c>
      <c r="H60" s="116">
        <f ca="1">SUM(H55:H59)</f>
        <v>12.48331143365796</v>
      </c>
      <c r="I60" s="117">
        <f t="shared" ca="1" si="12"/>
        <v>1</v>
      </c>
      <c r="K60" s="105" t="s">
        <v>126</v>
      </c>
      <c r="L60" s="106" t="s">
        <v>127</v>
      </c>
      <c r="M60" s="107" t="s">
        <v>130</v>
      </c>
      <c r="N60" s="108"/>
      <c r="O60" s="108"/>
      <c r="P60" s="109"/>
      <c r="Q60" s="55">
        <f>SUM(Q45)*L60</f>
        <v>8.9610000000000009E-2</v>
      </c>
      <c r="R60" s="56">
        <f>Q60/$H$11</f>
        <v>2.9380327868852463E-3</v>
      </c>
      <c r="S60" s="48">
        <f t="shared" ca="1" si="13"/>
        <v>2.3535684441578658E-4</v>
      </c>
    </row>
    <row r="61" spans="1:25" ht="21.75" customHeight="1">
      <c r="A61" s="105" t="s">
        <v>134</v>
      </c>
      <c r="B61" s="108" t="s">
        <v>135</v>
      </c>
      <c r="C61" s="107"/>
      <c r="D61" s="108"/>
      <c r="E61" s="108"/>
      <c r="F61" s="118"/>
      <c r="G61" s="119"/>
      <c r="H61" s="119"/>
      <c r="I61" s="120"/>
      <c r="K61" s="105" t="s">
        <v>131</v>
      </c>
      <c r="L61" s="110" t="s">
        <v>132</v>
      </c>
      <c r="M61" s="110"/>
      <c r="N61" s="108"/>
      <c r="O61" s="108"/>
      <c r="P61" s="109"/>
      <c r="Q61" s="55">
        <f ca="1">Q62*L61</f>
        <v>9.4578050105264388</v>
      </c>
      <c r="R61" s="56">
        <f ca="1">Q61/$H$11</f>
        <v>0.31009196755824392</v>
      </c>
      <c r="S61" s="48">
        <f t="shared" ca="1" si="13"/>
        <v>2.4840521620101745E-2</v>
      </c>
    </row>
    <row r="62" spans="1:25" ht="21.75" customHeight="1">
      <c r="A62" s="105"/>
      <c r="B62" s="121"/>
      <c r="C62" s="107"/>
      <c r="D62" s="108"/>
      <c r="E62" s="108"/>
      <c r="F62" s="118"/>
      <c r="G62" s="122"/>
      <c r="H62" s="122"/>
      <c r="I62" s="123"/>
      <c r="K62" s="111" t="s">
        <v>133</v>
      </c>
      <c r="L62" s="112"/>
      <c r="M62" s="113"/>
      <c r="N62" s="112"/>
      <c r="O62" s="112"/>
      <c r="P62" s="114"/>
      <c r="Q62" s="115">
        <f ca="1">SUM(Q57:Q61)</f>
        <v>472.89025052632189</v>
      </c>
      <c r="R62" s="116">
        <f ca="1">SUM(R57:R61)</f>
        <v>15.50459837791219</v>
      </c>
      <c r="S62" s="117">
        <f t="shared" ca="1" si="13"/>
        <v>1.2420260810050872</v>
      </c>
    </row>
    <row r="63" spans="1:25" ht="21.75" customHeight="1">
      <c r="A63" s="105"/>
      <c r="B63" s="108"/>
      <c r="C63" s="107"/>
      <c r="D63" s="108"/>
      <c r="E63" s="108"/>
      <c r="F63" s="118"/>
      <c r="G63" s="124"/>
      <c r="H63" s="124"/>
      <c r="I63" s="123"/>
      <c r="K63" s="105" t="s">
        <v>134</v>
      </c>
      <c r="L63" s="108" t="s">
        <v>135</v>
      </c>
      <c r="M63" s="107"/>
      <c r="N63" s="108"/>
      <c r="O63" s="108"/>
      <c r="P63" s="118"/>
      <c r="Q63" s="119"/>
      <c r="R63" s="119"/>
      <c r="S63" s="120"/>
    </row>
    <row r="64" spans="1:25" ht="28.8">
      <c r="A64" s="105"/>
      <c r="B64" s="108"/>
      <c r="C64" s="107"/>
      <c r="D64" s="108"/>
      <c r="E64" s="108"/>
      <c r="F64" s="118"/>
      <c r="G64" s="124"/>
      <c r="H64" s="124"/>
      <c r="I64" s="123"/>
      <c r="K64" s="105"/>
      <c r="L64" s="121"/>
      <c r="M64" s="107"/>
      <c r="N64" s="108"/>
      <c r="O64" s="108"/>
      <c r="P64" s="118"/>
      <c r="Q64" s="122"/>
      <c r="R64" s="122"/>
      <c r="S64" s="123"/>
    </row>
    <row r="65" spans="1:19" ht="28.8">
      <c r="A65" s="105"/>
      <c r="B65" s="108"/>
      <c r="C65" s="107"/>
      <c r="D65" s="108"/>
      <c r="E65" s="108"/>
      <c r="F65" s="118"/>
      <c r="G65" s="124"/>
      <c r="H65" s="124"/>
      <c r="I65" s="123"/>
      <c r="K65" s="105"/>
      <c r="L65" s="108"/>
      <c r="M65" s="107"/>
      <c r="N65" s="108"/>
      <c r="O65" s="108"/>
      <c r="P65" s="118"/>
      <c r="Q65" s="124"/>
      <c r="R65" s="124"/>
      <c r="S65" s="123"/>
    </row>
    <row r="66" spans="1:19" ht="28.8">
      <c r="A66" s="7"/>
      <c r="B66" s="8"/>
      <c r="C66" s="89"/>
      <c r="D66" s="8"/>
      <c r="E66" s="8"/>
      <c r="F66" s="125"/>
      <c r="G66" s="126"/>
      <c r="H66" s="126"/>
      <c r="I66" s="127"/>
      <c r="K66" s="105"/>
      <c r="L66" s="108"/>
      <c r="M66" s="107"/>
      <c r="N66" s="108"/>
      <c r="O66" s="108"/>
      <c r="P66" s="118"/>
      <c r="Q66" s="124"/>
      <c r="R66" s="124"/>
      <c r="S66" s="123"/>
    </row>
    <row r="67" spans="1:19" ht="29.4" thickBot="1">
      <c r="A67" s="25"/>
      <c r="B67" s="27"/>
      <c r="C67" s="128"/>
      <c r="D67" s="27"/>
      <c r="E67" s="27"/>
      <c r="F67" s="129"/>
      <c r="G67" s="15"/>
      <c r="H67" s="15"/>
      <c r="I67" s="15"/>
      <c r="K67" s="105"/>
      <c r="L67" s="108"/>
      <c r="M67" s="107"/>
      <c r="N67" s="108"/>
      <c r="O67" s="108"/>
      <c r="P67" s="118"/>
      <c r="Q67" s="124"/>
      <c r="R67" s="124"/>
      <c r="S67" s="123"/>
    </row>
    <row r="68" spans="1:19" ht="29.4" thickBot="1">
      <c r="A68" s="162" t="s">
        <v>136</v>
      </c>
      <c r="B68" s="163"/>
      <c r="C68" s="163"/>
      <c r="D68" s="163"/>
      <c r="E68" s="163"/>
      <c r="F68" s="164"/>
      <c r="G68" s="165" t="s">
        <v>137</v>
      </c>
      <c r="H68" s="166"/>
      <c r="I68" s="167"/>
      <c r="K68" s="7"/>
      <c r="L68" s="8"/>
      <c r="M68" s="89"/>
      <c r="N68" s="8"/>
      <c r="O68" s="8"/>
      <c r="P68" s="125"/>
      <c r="Q68" s="126"/>
      <c r="R68" s="126"/>
      <c r="S68" s="127"/>
    </row>
    <row r="69" spans="1:19" ht="21" thickBot="1">
      <c r="G69" s="15"/>
      <c r="H69" s="15"/>
      <c r="I69" s="15"/>
      <c r="K69" s="25"/>
      <c r="L69" s="27"/>
      <c r="M69" s="128"/>
      <c r="N69" s="27"/>
      <c r="O69" s="27"/>
      <c r="P69" s="129"/>
      <c r="Q69" s="15"/>
      <c r="R69" s="15"/>
      <c r="S69" s="15"/>
    </row>
    <row r="70" spans="1:19" ht="24" thickBot="1">
      <c r="A70" s="13"/>
      <c r="B70" s="13"/>
      <c r="C70" s="68"/>
      <c r="D70" s="13"/>
      <c r="E70" s="13"/>
      <c r="F70" s="132"/>
      <c r="G70" s="15"/>
      <c r="H70" s="15"/>
      <c r="I70" s="15"/>
      <c r="K70" s="162" t="s">
        <v>136</v>
      </c>
      <c r="L70" s="168"/>
      <c r="M70" s="168"/>
      <c r="N70" s="168"/>
      <c r="O70" s="168"/>
      <c r="P70" s="169"/>
      <c r="Q70" s="165" t="s">
        <v>137</v>
      </c>
      <c r="R70" s="170"/>
      <c r="S70" s="171"/>
    </row>
    <row r="71" spans="1:19" ht="20.399999999999999">
      <c r="A71" s="13"/>
      <c r="B71" s="13"/>
      <c r="C71" s="68"/>
      <c r="D71" s="13"/>
      <c r="E71" s="13"/>
      <c r="F71" s="132"/>
      <c r="G71" s="15"/>
      <c r="H71" s="15"/>
      <c r="I71" s="15"/>
      <c r="Q71" s="15"/>
      <c r="R71" s="15"/>
      <c r="S71" s="15"/>
    </row>
    <row r="72" spans="1:19" ht="20.399999999999999">
      <c r="A72" s="13"/>
      <c r="B72" s="13"/>
      <c r="C72" s="68"/>
      <c r="D72" s="13"/>
      <c r="E72" s="13"/>
      <c r="F72" s="132"/>
      <c r="G72" s="15"/>
      <c r="H72" s="15"/>
      <c r="I72" s="15"/>
      <c r="K72" s="13"/>
      <c r="L72" s="13"/>
      <c r="M72" s="68"/>
      <c r="N72" s="13"/>
      <c r="O72" s="13"/>
      <c r="P72" s="132"/>
      <c r="Q72" s="15"/>
      <c r="R72" s="15"/>
      <c r="S72" s="15"/>
    </row>
    <row r="73" spans="1:19" ht="20.399999999999999">
      <c r="A73" s="13"/>
      <c r="B73" s="13"/>
      <c r="C73" s="68"/>
      <c r="D73" s="13"/>
      <c r="E73" s="13"/>
      <c r="F73" s="132"/>
      <c r="G73" s="15"/>
      <c r="H73" s="15"/>
      <c r="I73" s="15"/>
      <c r="K73" s="13"/>
      <c r="L73" s="13"/>
      <c r="M73" s="68"/>
      <c r="N73" s="13"/>
      <c r="O73" s="13"/>
      <c r="P73" s="132"/>
      <c r="Q73" s="15"/>
      <c r="R73" s="15"/>
      <c r="S73" s="15"/>
    </row>
    <row r="74" spans="1:19" ht="20.399999999999999">
      <c r="A74" s="17"/>
      <c r="B74" s="17"/>
      <c r="C74" s="133"/>
      <c r="D74" s="17"/>
      <c r="E74" s="17"/>
      <c r="F74" s="17"/>
      <c r="G74" s="17"/>
      <c r="H74" s="134"/>
      <c r="I74" s="134"/>
      <c r="K74" s="13"/>
      <c r="L74" s="13"/>
      <c r="M74" s="68"/>
      <c r="N74" s="13"/>
      <c r="O74" s="13"/>
      <c r="P74" s="132"/>
      <c r="Q74" s="15"/>
      <c r="R74" s="15"/>
      <c r="S74" s="15"/>
    </row>
    <row r="75" spans="1:19" ht="20.399999999999999">
      <c r="A75" s="17"/>
      <c r="B75" s="17"/>
      <c r="C75" s="133"/>
      <c r="D75" s="17"/>
      <c r="E75" s="17"/>
      <c r="F75" s="17"/>
      <c r="G75" s="17"/>
      <c r="H75" s="134"/>
      <c r="I75" s="134"/>
      <c r="K75" s="13"/>
      <c r="L75" s="13"/>
      <c r="M75" s="68"/>
      <c r="N75" s="13"/>
      <c r="O75" s="13"/>
      <c r="P75" s="132"/>
      <c r="Q75" s="15"/>
      <c r="R75" s="15"/>
      <c r="S75" s="15"/>
    </row>
    <row r="76" spans="1:19">
      <c r="A76" s="17"/>
      <c r="B76" s="17"/>
      <c r="C76" s="133"/>
      <c r="D76" s="17"/>
      <c r="E76" s="17"/>
      <c r="F76" s="17"/>
      <c r="G76" s="17"/>
      <c r="H76" s="134"/>
      <c r="I76" s="134"/>
      <c r="K76" s="17"/>
      <c r="L76" s="17"/>
      <c r="M76" s="133"/>
      <c r="N76" s="17"/>
      <c r="O76" s="17"/>
      <c r="P76" s="17"/>
      <c r="Q76" s="17"/>
      <c r="R76" s="134"/>
      <c r="S76" s="134"/>
    </row>
    <row r="77" spans="1:19">
      <c r="A77" s="17"/>
      <c r="B77" s="17"/>
      <c r="C77" s="133"/>
      <c r="D77" s="17"/>
      <c r="E77" s="17"/>
      <c r="F77" s="17"/>
      <c r="G77" s="17"/>
      <c r="H77" s="134"/>
      <c r="I77" s="134"/>
      <c r="K77" s="17"/>
      <c r="L77" s="17"/>
      <c r="M77" s="133"/>
      <c r="N77" s="17"/>
      <c r="O77" s="17"/>
      <c r="P77" s="17"/>
      <c r="Q77" s="17"/>
      <c r="R77" s="134"/>
      <c r="S77" s="134"/>
    </row>
    <row r="78" spans="1:19">
      <c r="A78" s="17"/>
      <c r="B78" s="17"/>
      <c r="C78" s="133"/>
      <c r="D78" s="17"/>
      <c r="E78" s="17"/>
      <c r="F78" s="17"/>
      <c r="G78" s="17"/>
      <c r="H78" s="134"/>
      <c r="I78" s="134"/>
      <c r="K78" s="17"/>
      <c r="L78" s="17"/>
      <c r="M78" s="133"/>
      <c r="N78" s="17"/>
      <c r="O78" s="17"/>
      <c r="P78" s="17"/>
      <c r="Q78" s="17"/>
      <c r="R78" s="134"/>
      <c r="S78" s="134"/>
    </row>
    <row r="79" spans="1:19">
      <c r="A79" s="17"/>
      <c r="B79" s="17"/>
      <c r="C79" s="133"/>
      <c r="D79" s="17"/>
      <c r="E79" s="17"/>
      <c r="F79" s="17"/>
      <c r="G79" s="17"/>
      <c r="H79" s="134"/>
      <c r="I79" s="134"/>
      <c r="K79" s="17"/>
      <c r="L79" s="17"/>
      <c r="M79" s="133"/>
      <c r="N79" s="17"/>
      <c r="O79" s="17"/>
      <c r="P79" s="17"/>
      <c r="Q79" s="17"/>
      <c r="R79" s="134"/>
      <c r="S79" s="134"/>
    </row>
    <row r="80" spans="1:19">
      <c r="A80" s="17"/>
      <c r="B80" s="17"/>
      <c r="C80" s="133"/>
      <c r="D80" s="17"/>
      <c r="E80" s="17"/>
      <c r="F80" s="17"/>
      <c r="G80" s="17"/>
      <c r="H80" s="134"/>
      <c r="I80" s="134"/>
      <c r="K80" s="17"/>
      <c r="L80" s="17"/>
      <c r="M80" s="133"/>
      <c r="N80" s="17"/>
      <c r="O80" s="17"/>
      <c r="P80" s="17"/>
      <c r="Q80" s="17"/>
      <c r="R80" s="134"/>
      <c r="S80" s="134"/>
    </row>
    <row r="81" spans="1:19">
      <c r="A81" s="17"/>
      <c r="B81" s="17"/>
      <c r="C81" s="133"/>
      <c r="D81" s="17"/>
      <c r="E81" s="17"/>
      <c r="F81" s="17"/>
      <c r="G81" s="17"/>
      <c r="H81" s="134"/>
      <c r="I81" s="134"/>
      <c r="K81" s="17"/>
      <c r="L81" s="17"/>
      <c r="M81" s="133"/>
      <c r="N81" s="17"/>
      <c r="O81" s="17"/>
      <c r="P81" s="17"/>
      <c r="Q81" s="17"/>
      <c r="R81" s="134"/>
      <c r="S81" s="134"/>
    </row>
    <row r="82" spans="1:19">
      <c r="A82" s="17"/>
      <c r="B82" s="17"/>
      <c r="C82" s="133"/>
      <c r="D82" s="17"/>
      <c r="E82" s="17"/>
      <c r="F82" s="17"/>
      <c r="G82" s="17"/>
      <c r="H82" s="134"/>
      <c r="I82" s="134"/>
      <c r="K82" s="17"/>
      <c r="L82" s="17"/>
      <c r="M82" s="133"/>
      <c r="N82" s="17"/>
      <c r="O82" s="17"/>
      <c r="P82" s="17"/>
      <c r="Q82" s="17"/>
      <c r="R82" s="134"/>
      <c r="S82" s="134"/>
    </row>
    <row r="83" spans="1:19">
      <c r="A83" s="17"/>
      <c r="B83" s="17"/>
      <c r="C83" s="133"/>
      <c r="D83" s="17"/>
      <c r="E83" s="17"/>
      <c r="F83" s="17"/>
      <c r="G83" s="17"/>
      <c r="H83" s="134"/>
      <c r="I83" s="134"/>
      <c r="K83" s="17"/>
      <c r="L83" s="17"/>
      <c r="M83" s="133"/>
      <c r="N83" s="17"/>
      <c r="O83" s="17"/>
      <c r="P83" s="17"/>
      <c r="Q83" s="17"/>
      <c r="R83" s="134"/>
      <c r="S83" s="134"/>
    </row>
    <row r="84" spans="1:19">
      <c r="A84" s="17"/>
      <c r="B84" s="17"/>
      <c r="C84" s="133"/>
      <c r="D84" s="17"/>
      <c r="E84" s="17"/>
      <c r="F84" s="17"/>
      <c r="G84" s="17"/>
      <c r="H84" s="134"/>
      <c r="I84" s="134"/>
      <c r="K84" s="17"/>
      <c r="L84" s="17"/>
      <c r="M84" s="133"/>
      <c r="N84" s="17"/>
      <c r="O84" s="17"/>
      <c r="P84" s="17"/>
      <c r="Q84" s="17"/>
      <c r="R84" s="134"/>
      <c r="S84" s="134"/>
    </row>
    <row r="85" spans="1:19">
      <c r="A85" s="17"/>
      <c r="B85" s="17"/>
      <c r="C85" s="133"/>
      <c r="D85" s="17"/>
      <c r="E85" s="17"/>
      <c r="F85" s="17"/>
      <c r="G85" s="17"/>
      <c r="H85" s="134"/>
      <c r="I85" s="134"/>
      <c r="K85" s="17"/>
      <c r="L85" s="17"/>
      <c r="M85" s="133"/>
      <c r="N85" s="17"/>
      <c r="O85" s="17"/>
      <c r="P85" s="17"/>
      <c r="Q85" s="17"/>
      <c r="R85" s="134"/>
      <c r="S85" s="134"/>
    </row>
    <row r="86" spans="1:19">
      <c r="A86" s="17"/>
      <c r="B86" s="17"/>
      <c r="C86" s="133"/>
      <c r="D86" s="17"/>
      <c r="E86" s="17"/>
      <c r="F86" s="17"/>
      <c r="G86" s="17"/>
      <c r="H86" s="134"/>
      <c r="I86" s="134"/>
      <c r="K86" s="17"/>
      <c r="L86" s="17"/>
      <c r="M86" s="133"/>
      <c r="N86" s="17"/>
      <c r="O86" s="17"/>
      <c r="P86" s="17"/>
      <c r="Q86" s="17"/>
      <c r="R86" s="134"/>
      <c r="S86" s="134"/>
    </row>
    <row r="87" spans="1:19">
      <c r="A87" s="17"/>
      <c r="B87" s="17"/>
      <c r="C87" s="133"/>
      <c r="D87" s="17"/>
      <c r="E87" s="17"/>
      <c r="F87" s="17"/>
      <c r="G87" s="17"/>
      <c r="H87" s="134"/>
      <c r="I87" s="134"/>
      <c r="K87" s="17"/>
      <c r="L87" s="17"/>
      <c r="M87" s="133"/>
      <c r="N87" s="17"/>
      <c r="O87" s="17"/>
      <c r="P87" s="17"/>
      <c r="Q87" s="17"/>
      <c r="R87" s="134"/>
      <c r="S87" s="134"/>
    </row>
    <row r="88" spans="1:19">
      <c r="K88" s="17"/>
      <c r="L88" s="17"/>
      <c r="M88" s="133"/>
      <c r="N88" s="17"/>
      <c r="O88" s="17"/>
      <c r="P88" s="17"/>
      <c r="Q88" s="17"/>
      <c r="R88" s="134"/>
      <c r="S88" s="134"/>
    </row>
    <row r="89" spans="1:19">
      <c r="K89" s="17"/>
      <c r="L89" s="17"/>
      <c r="M89" s="133"/>
      <c r="N89" s="17"/>
      <c r="O89" s="17"/>
      <c r="P89" s="17"/>
      <c r="Q89" s="17"/>
      <c r="R89" s="134"/>
      <c r="S89" s="134"/>
    </row>
  </sheetData>
  <mergeCells count="28">
    <mergeCell ref="A68:F68"/>
    <mergeCell ref="G68:I68"/>
    <mergeCell ref="K70:P70"/>
    <mergeCell ref="Q70:S70"/>
    <mergeCell ref="A49:F49"/>
    <mergeCell ref="K51:P51"/>
    <mergeCell ref="A54:F54"/>
    <mergeCell ref="A55:F55"/>
    <mergeCell ref="K56:P56"/>
    <mergeCell ref="K57:P57"/>
    <mergeCell ref="A36:F36"/>
    <mergeCell ref="K36:P36"/>
    <mergeCell ref="A41:F41"/>
    <mergeCell ref="K41:P41"/>
    <mergeCell ref="A45:F45"/>
    <mergeCell ref="K45:P45"/>
    <mergeCell ref="A12:B12"/>
    <mergeCell ref="G12:I12"/>
    <mergeCell ref="K12:L12"/>
    <mergeCell ref="Q12:S12"/>
    <mergeCell ref="A20:F20"/>
    <mergeCell ref="K20:P20"/>
    <mergeCell ref="A1:G1"/>
    <mergeCell ref="H1:I1"/>
    <mergeCell ref="K1:Q1"/>
    <mergeCell ref="R1:S1"/>
    <mergeCell ref="A3:I3"/>
    <mergeCell ref="K3:S3"/>
  </mergeCells>
  <pageMargins left="1.495833" right="0.70833330000000005" top="0.3541667" bottom="0.3541667" header="0.3152778" footer="0.3152778"/>
  <pageSetup paperSize="9" scale="3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%Loss</vt:lpstr>
      <vt:lpstr>%Margin</vt:lpstr>
      <vt:lpstr>Factor</vt:lpstr>
      <vt:lpstr>Ex.Costing (Can)</vt:lpstr>
      <vt:lpstr>Ex.Costing (Cup)</vt:lpstr>
      <vt:lpstr>'Ex.Costing (Can)'!Print_Area</vt:lpstr>
      <vt:lpstr>'Ex.Costing (Cup)'!Print_Area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Worayut Subprung</dc:creator>
  <cp:lastModifiedBy>Voravut Somboornpong (Neung)</cp:lastModifiedBy>
  <dcterms:created xsi:type="dcterms:W3CDTF">2020-09-10T08:11:31Z</dcterms:created>
  <dcterms:modified xsi:type="dcterms:W3CDTF">2020-09-18T01:59:30Z</dcterms:modified>
</cp:coreProperties>
</file>