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D:\REVISED COST PKG NEW\142\"/>
    </mc:Choice>
  </mc:AlternateContent>
  <xr:revisionPtr revIDLastSave="0" documentId="8_{216022C8-FB0A-4C57-A26B-3BC052DC75D1}" xr6:coauthVersionLast="46" xr6:coauthVersionMax="46" xr10:uidLastSave="{00000000-0000-0000-0000-000000000000}"/>
  <bookViews>
    <workbookView xWindow="-120" yWindow="-120" windowWidth="24240" windowHeight="13140" tabRatio="788" xr2:uid="{00000000-000D-0000-FFFF-FFFF00000000}"/>
  </bookViews>
  <sheets>
    <sheet name="GP643857401" sheetId="25" r:id="rId1"/>
  </sheets>
  <definedNames>
    <definedName name="_xlnm.Print_Area" localSheetId="0">GP643857401!$A$1:$I$72</definedName>
  </definedNames>
  <calcPr calcId="181029" iterate="1"/>
</workbook>
</file>

<file path=xl/calcChain.xml><?xml version="1.0" encoding="utf-8"?>
<calcChain xmlns="http://schemas.openxmlformats.org/spreadsheetml/2006/main">
  <c r="B58" i="25" l="1"/>
  <c r="B57" i="25"/>
  <c r="B56" i="25"/>
  <c r="G56" i="25" s="1"/>
  <c r="B55" i="25"/>
  <c r="G51" i="25"/>
  <c r="H51" i="25"/>
  <c r="I52" i="25"/>
  <c r="I48" i="25"/>
  <c r="I46" i="25"/>
  <c r="I44" i="25"/>
  <c r="I42" i="25"/>
  <c r="I38" i="25"/>
  <c r="I36" i="25"/>
  <c r="I34" i="25"/>
  <c r="I32" i="25"/>
  <c r="I22" i="25"/>
  <c r="I20" i="25"/>
  <c r="I14" i="25"/>
  <c r="I15" i="25"/>
  <c r="G50" i="25"/>
  <c r="H50" i="25"/>
  <c r="G49" i="25"/>
  <c r="G53" i="25" s="1"/>
  <c r="G45" i="25"/>
  <c r="G47" i="25"/>
  <c r="H45" i="25"/>
  <c r="H47" i="25" s="1"/>
  <c r="G41" i="25"/>
  <c r="H41" i="25"/>
  <c r="G40" i="25"/>
  <c r="H40" i="25" s="1"/>
  <c r="G39" i="25"/>
  <c r="H39" i="25" s="1"/>
  <c r="G35" i="25"/>
  <c r="H35" i="25" s="1"/>
  <c r="H37" i="25" s="1"/>
  <c r="G37" i="25"/>
  <c r="E31" i="25"/>
  <c r="G31" i="25"/>
  <c r="H31" i="25"/>
  <c r="E30" i="25"/>
  <c r="G30" i="25"/>
  <c r="H30" i="25"/>
  <c r="E29" i="25"/>
  <c r="G29" i="25"/>
  <c r="H29" i="25"/>
  <c r="E28" i="25"/>
  <c r="G28" i="25"/>
  <c r="H28" i="25"/>
  <c r="E27" i="25"/>
  <c r="G27" i="25"/>
  <c r="H27" i="25"/>
  <c r="E26" i="25"/>
  <c r="G26" i="25"/>
  <c r="H26" i="25"/>
  <c r="E25" i="25"/>
  <c r="G25" i="25"/>
  <c r="H25" i="25"/>
  <c r="E24" i="25"/>
  <c r="G24" i="25"/>
  <c r="H24" i="25"/>
  <c r="E23" i="25"/>
  <c r="G23" i="25"/>
  <c r="H23" i="25" s="1"/>
  <c r="H33" i="25" s="1"/>
  <c r="G33" i="25"/>
  <c r="E19" i="25"/>
  <c r="G19" i="25"/>
  <c r="H19" i="25"/>
  <c r="E18" i="25"/>
  <c r="G18" i="25" s="1"/>
  <c r="E17" i="25"/>
  <c r="G17" i="25"/>
  <c r="H17" i="25"/>
  <c r="E16" i="25"/>
  <c r="G16" i="25" s="1"/>
  <c r="H43" i="25" l="1"/>
  <c r="H16" i="25"/>
  <c r="G21" i="25"/>
  <c r="G55" i="25" s="1"/>
  <c r="H18" i="25"/>
  <c r="H56" i="25"/>
  <c r="H49" i="25"/>
  <c r="H53" i="25" s="1"/>
  <c r="G43" i="25"/>
  <c r="G57" i="25" s="1"/>
  <c r="H57" i="25" l="1"/>
  <c r="H55" i="25"/>
  <c r="G54" i="25"/>
  <c r="H21" i="25"/>
  <c r="H54" i="25" s="1"/>
  <c r="I16" i="25" l="1"/>
  <c r="I17" i="25"/>
  <c r="I18" i="25"/>
  <c r="I19" i="25"/>
  <c r="I21" i="25"/>
  <c r="I23" i="25"/>
  <c r="I24" i="25"/>
  <c r="I25" i="25"/>
  <c r="I26" i="25"/>
  <c r="I27" i="25"/>
  <c r="I28" i="25"/>
  <c r="I29" i="25"/>
  <c r="I30" i="25"/>
  <c r="I31" i="25"/>
  <c r="I33" i="25"/>
  <c r="I35" i="25"/>
  <c r="I37" i="25"/>
  <c r="I39" i="25"/>
  <c r="I40" i="25"/>
  <c r="I41" i="25"/>
  <c r="I43" i="25"/>
  <c r="I45" i="25"/>
  <c r="I47" i="25"/>
  <c r="I49" i="25"/>
  <c r="I50" i="25"/>
  <c r="I51" i="25"/>
  <c r="I53" i="25"/>
  <c r="I54" i="25"/>
  <c r="I55" i="25"/>
  <c r="I56" i="25"/>
  <c r="I57" i="25"/>
  <c r="G58" i="25"/>
  <c r="H58" i="25"/>
  <c r="I58" i="25"/>
  <c r="G59" i="25"/>
  <c r="H59" i="25"/>
  <c r="I59" i="25"/>
</calcChain>
</file>

<file path=xl/sharedStrings.xml><?xml version="1.0" encoding="utf-8"?>
<sst xmlns="http://schemas.openxmlformats.org/spreadsheetml/2006/main" count="112" uniqueCount="105">
  <si>
    <t>TUM 3 ,GLOBAL PET CARE PET FOOD</t>
  </si>
  <si>
    <t>F3ACXX26-2-30/08/17</t>
  </si>
  <si>
    <t>Page</t>
  </si>
  <si>
    <t>1 / 1</t>
  </si>
  <si>
    <t>PRODUCT COSTING SHEET (TN / PF)</t>
  </si>
  <si>
    <t>CUSTOMER  :</t>
  </si>
  <si>
    <t>Nestle Japan / Japan</t>
  </si>
  <si>
    <t>DATE  :</t>
  </si>
  <si>
    <t>27-05-2021</t>
  </si>
  <si>
    <t xml:space="preserve">PRODUCT  NAME /  DESCRIPTION  : </t>
  </si>
  <si>
    <t>Bonito light meat mix tonggol red meat topping shirasu in gravy (Shirasu) (LP17)</t>
  </si>
  <si>
    <t xml:space="preserve">TO  : </t>
  </si>
  <si>
    <t>TUM, BKK</t>
  </si>
  <si>
    <t>SPECIFICATION / CODE  :</t>
  </si>
  <si>
    <t>3HEOFL6UU22PRJNJJL</t>
  </si>
  <si>
    <t>ATTN  :</t>
  </si>
  <si>
    <t>K. Jittrakorn</t>
  </si>
  <si>
    <t>PACKAGING TYPE / SIZE :</t>
  </si>
  <si>
    <t>80 x 115 x 24 mm. Printed standing pouch</t>
  </si>
  <si>
    <t>FROM :</t>
  </si>
  <si>
    <t>K. Tharinee</t>
  </si>
  <si>
    <t>NET WEIGHT  :</t>
  </si>
  <si>
    <t>REV. # 0</t>
  </si>
  <si>
    <t>NEW FORMULA</t>
  </si>
  <si>
    <t>DRAIN WEIGHT  :</t>
  </si>
  <si>
    <t>-</t>
  </si>
  <si>
    <t>REF. #</t>
  </si>
  <si>
    <t>GP643857401</t>
  </si>
  <si>
    <t>PACKING PER CARTON  :</t>
  </si>
  <si>
    <t>TEST NO.</t>
  </si>
  <si>
    <t>0NB18/02-1</t>
  </si>
  <si>
    <t>RAW MATERIAL  :</t>
  </si>
  <si>
    <t>PRICE  :</t>
  </si>
  <si>
    <t>USD / TON</t>
  </si>
  <si>
    <t xml:space="preserve">EXCHANGE RATE : USD 1 = </t>
  </si>
  <si>
    <t>THB</t>
  </si>
  <si>
    <t>DESCRIPTION</t>
  </si>
  <si>
    <t>FILL WT.</t>
  </si>
  <si>
    <t>YIELD</t>
  </si>
  <si>
    <t>KG / CTN</t>
  </si>
  <si>
    <t>PRICE</t>
  </si>
  <si>
    <t>COST  PER  CTN</t>
  </si>
  <si>
    <t>(GM/UNIT )</t>
  </si>
  <si>
    <t>(%)</t>
  </si>
  <si>
    <t>(BAHT / KG)</t>
  </si>
  <si>
    <t>BAHT / CTN</t>
  </si>
  <si>
    <t>USD / CTN</t>
  </si>
  <si>
    <t>%</t>
  </si>
  <si>
    <t>1. RAW MATERIALS :</t>
  </si>
  <si>
    <t>Raw Material</t>
  </si>
  <si>
    <t>Tonggol light meat 3.0-4.0 cm.</t>
  </si>
  <si>
    <t/>
  </si>
  <si>
    <t>SHIRASU</t>
  </si>
  <si>
    <t>Tonggol red meat deboned ผ่าน Flaker</t>
  </si>
  <si>
    <t>Bonito / Skipjack light meat flake 3.0 - 4.0 cm. (บิมือ)</t>
  </si>
  <si>
    <t>SUB TOTAL 1 - RAW MATERIALS</t>
  </si>
  <si>
    <t>2. INGREDIENTS :</t>
  </si>
  <si>
    <t>Tapfil-8</t>
  </si>
  <si>
    <t>4400004</t>
  </si>
  <si>
    <t>Guar gum</t>
  </si>
  <si>
    <t>4100005</t>
  </si>
  <si>
    <t>Xanthan gum</t>
  </si>
  <si>
    <t>4100013</t>
  </si>
  <si>
    <t>Fish Extract</t>
  </si>
  <si>
    <t>2XA205TN0001</t>
  </si>
  <si>
    <t>Caramel color</t>
  </si>
  <si>
    <t>4100091</t>
  </si>
  <si>
    <t>Vitamin E</t>
  </si>
  <si>
    <t>4700022</t>
  </si>
  <si>
    <t xml:space="preserve">Glycine </t>
  </si>
  <si>
    <t>4100461</t>
  </si>
  <si>
    <t>Sodium metabisulfite (CPS01)</t>
  </si>
  <si>
    <t>4100105</t>
  </si>
  <si>
    <t>Water</t>
  </si>
  <si>
    <t>SUB TOTAL 2 - INGREDIENTS</t>
  </si>
  <si>
    <t>3. Primary PACKAGING :</t>
  </si>
  <si>
    <t>STD PH 80X115X24 HPRJNJ EOFL6UU22 LP17 (HUH)</t>
  </si>
  <si>
    <t>SUB TOTAL 3 - Primary PACKAGING</t>
  </si>
  <si>
    <t>4. Secondary PACKAGING :</t>
  </si>
  <si>
    <t>CTN2-7245,MON PETIT (LP17)</t>
  </si>
  <si>
    <t>5F1U9254N000002100</t>
  </si>
  <si>
    <t xml:space="preserve">NON-COR.INB2-137,MON PETIT </t>
  </si>
  <si>
    <t>5R1U9254N000002100</t>
  </si>
  <si>
    <t>STK1-51915,MON PETIT MOQ 10,000PCS</t>
  </si>
  <si>
    <t>5J1U9NNNN000000100</t>
  </si>
  <si>
    <t>SUB TOTAL 4 - Secondary PACKAGING</t>
  </si>
  <si>
    <t>5. LABOUR &amp; OVERHEAD</t>
  </si>
  <si>
    <t>Labor &amp; Overhead</t>
  </si>
  <si>
    <t>SUB TOTAL 5 - LABOUR &amp; OVERHEAD</t>
  </si>
  <si>
    <t>6.UPCHARGE/DISCOUNT</t>
  </si>
  <si>
    <t>LABOR AFFIX STICKER AT INNER BOX</t>
  </si>
  <si>
    <t>Add X-ray per Carton (0.05$/pack 24) (0.15/24)*48=0.099$&gt;&gt;&gt; 0.099x30.6=3.059 THB/CARTON</t>
  </si>
  <si>
    <t>Add LAB TEST (0.01$/CARTON )</t>
  </si>
  <si>
    <t>SUB TOTAL 6 - UPCHARGE</t>
  </si>
  <si>
    <t>GRAND TOTAL</t>
  </si>
  <si>
    <t>LOSS</t>
  </si>
  <si>
    <t xml:space="preserve">Of  raw materials + ingredients </t>
  </si>
  <si>
    <t>Of primary packaging</t>
  </si>
  <si>
    <t>Of  secondary packaging</t>
  </si>
  <si>
    <t>Margin</t>
  </si>
  <si>
    <t>COST PER CASE FOB BANGKOK</t>
  </si>
  <si>
    <t>REMARK  :</t>
  </si>
  <si>
    <t>NON-COR.INB2-137,MON PETIT MOQ 4,000-6,000 PCS =4.3442 THB/PC
NON-COR.INB2-137,MON PETIT MOQ 8,000-9,000 PCS =4.1818THB/PC</t>
  </si>
  <si>
    <t>Valid until</t>
  </si>
  <si>
    <t>Dec-2021 Shipment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</si>
</sst>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.0000_-;\-* #,##0.0000_-;_-* &quot;-&quot;??_-;_-@_-"/>
    <numFmt numFmtId="165" formatCode="_-* #,##0.00_-;\-* #,##0.00_-;_-* &quot;-&quot;??_-;_-@_-"/>
    <numFmt numFmtId="166" formatCode="_-* #,##0_-;\-* #,##0_-;_-* &quot;-&quot;??_-;_-@_-"/>
    <numFmt numFmtId="167" formatCode="_-* #,##0.000_-;\-* #,##0.000_-;_-* &quot;-&quot;??_-;_-@_-"/>
    <numFmt numFmtId="168" formatCode="#,##0.00\ \ &quot;฿&quot;"/>
    <numFmt numFmtId="169" formatCode="#,##0.00\ \ \$"/>
    <numFmt numFmtId="170" formatCode="#,###"/>
    <numFmt numFmtId="171" formatCode="B1mmm\-yy"/>
  </numFmts>
  <fonts count="17">
    <font>
      <sz val="11"/>
      <color theme="1"/>
      <name val="Calibri"/>
      <family val="2"/>
      <charset val="222"/>
      <scheme val="minor"/>
    </font>
    <font>
      <sz val="14"/>
      <name val="AngsanaUPC"/>
      <family val="1"/>
    </font>
    <font>
      <sz val="11"/>
      <color theme="1"/>
      <name val="Arial"/>
      <family val="2"/>
    </font>
    <font>
      <b/>
      <sz val="22"/>
      <name val="Angsana New"/>
      <family val="1"/>
    </font>
    <font>
      <b/>
      <sz val="18"/>
      <name val="Angsana New"/>
      <family val="1"/>
    </font>
    <font>
      <b/>
      <sz val="14"/>
      <name val="Angsana New"/>
      <family val="1"/>
    </font>
    <font>
      <sz val="14"/>
      <name val="Angsana New"/>
      <family val="1"/>
    </font>
    <font>
      <b/>
      <sz val="14"/>
      <color rgb="FFFF00FF"/>
      <name val="Angsana New"/>
      <family val="1"/>
    </font>
    <font>
      <b/>
      <sz val="14"/>
      <color rgb="FFFF0000"/>
      <name val="Angsana New"/>
      <family val="1"/>
    </font>
    <font>
      <b/>
      <sz val="14"/>
      <name val="AngsanaUPC"/>
      <family val="1"/>
      <charset val="222"/>
    </font>
    <font>
      <b/>
      <sz val="20"/>
      <name val="Angsana New"/>
      <family val="1"/>
    </font>
    <font>
      <b/>
      <sz val="16"/>
      <name val="Angsana New"/>
      <family val="1"/>
    </font>
    <font>
      <b/>
      <sz val="16"/>
      <name val="Arial"/>
      <family val="2"/>
    </font>
    <font>
      <sz val="14"/>
      <name val="Cordia New"/>
      <family val="2"/>
    </font>
    <font>
      <sz val="10"/>
      <name val="Arial"/>
      <family val="2"/>
    </font>
    <font>
      <sz val="11"/>
      <name val="ＭＳ Ｐゴシック"/>
      <charset val="128"/>
    </font>
    <font>
      <sz val="11"/>
      <color theme="1"/>
      <name val="Calibri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165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" fillId="0" borderId="0"/>
    <xf numFmtId="0" fontId="14" fillId="0" borderId="0"/>
    <xf numFmtId="40" fontId="15" fillId="0" borderId="0" applyFont="0" applyFill="0" applyBorder="0" applyAlignment="0" applyProtection="0"/>
    <xf numFmtId="0" fontId="14" fillId="0" borderId="0"/>
  </cellStyleXfs>
  <cellXfs count="159">
    <xf numFmtId="0" fontId="0" fillId="0" borderId="0" xfId="0"/>
    <xf numFmtId="164" fontId="1" fillId="0" borderId="0" xfId="1" applyNumberFormat="1" applyFont="1"/>
    <xf numFmtId="165" fontId="1" fillId="0" borderId="0" xfId="1" applyFont="1"/>
    <xf numFmtId="0" fontId="2" fillId="0" borderId="0" xfId="0" applyFont="1"/>
    <xf numFmtId="0" fontId="0" fillId="2" borderId="0" xfId="0" applyFill="1"/>
    <xf numFmtId="164" fontId="1" fillId="2" borderId="0" xfId="1" applyNumberFormat="1" applyFont="1" applyFill="1"/>
    <xf numFmtId="165" fontId="1" fillId="2" borderId="0" xfId="1" applyFont="1" applyFill="1" applyAlignment="1">
      <alignment horizontal="center"/>
    </xf>
    <xf numFmtId="49" fontId="1" fillId="2" borderId="0" xfId="1" applyNumberFormat="1" applyFont="1" applyFill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49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/>
    <xf numFmtId="0" fontId="5" fillId="0" borderId="5" xfId="0" applyFont="1" applyBorder="1"/>
    <xf numFmtId="0" fontId="5" fillId="0" borderId="0" xfId="0" applyFont="1" applyBorder="1"/>
    <xf numFmtId="14" fontId="5" fillId="0" borderId="0" xfId="0" applyNumberFormat="1" applyFont="1" applyBorder="1" applyAlignment="1">
      <alignment horizontal="left"/>
    </xf>
    <xf numFmtId="165" fontId="5" fillId="0" borderId="0" xfId="1" applyFont="1" applyBorder="1"/>
    <xf numFmtId="165" fontId="5" fillId="0" borderId="6" xfId="1" applyFont="1" applyBorder="1"/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Fill="1" applyBorder="1"/>
    <xf numFmtId="164" fontId="5" fillId="0" borderId="0" xfId="1" applyNumberFormat="1" applyFont="1" applyBorder="1" applyAlignment="1">
      <alignment horizontal="left"/>
    </xf>
    <xf numFmtId="166" fontId="5" fillId="0" borderId="0" xfId="1" applyNumberFormat="1" applyFont="1" applyBorder="1" applyAlignment="1"/>
    <xf numFmtId="165" fontId="7" fillId="0" borderId="0" xfId="1" applyFont="1" applyBorder="1"/>
    <xf numFmtId="9" fontId="5" fillId="0" borderId="0" xfId="2" applyFont="1" applyBorder="1" applyAlignment="1">
      <alignment horizontal="right"/>
    </xf>
    <xf numFmtId="0" fontId="5" fillId="0" borderId="6" xfId="0" applyFont="1" applyFill="1" applyBorder="1"/>
    <xf numFmtId="166" fontId="5" fillId="0" borderId="0" xfId="1" applyNumberFormat="1" applyFont="1" applyBorder="1"/>
    <xf numFmtId="0" fontId="5" fillId="0" borderId="7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165" fontId="5" fillId="3" borderId="1" xfId="1" applyFont="1" applyFill="1" applyBorder="1"/>
    <xf numFmtId="165" fontId="5" fillId="3" borderId="8" xfId="1" applyFont="1" applyFill="1" applyBorder="1"/>
    <xf numFmtId="164" fontId="5" fillId="0" borderId="9" xfId="1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/>
    <xf numFmtId="0" fontId="5" fillId="0" borderId="13" xfId="0" applyFont="1" applyBorder="1" applyAlignment="1">
      <alignment horizontal="center"/>
    </xf>
    <xf numFmtId="10" fontId="5" fillId="0" borderId="12" xfId="0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5" fillId="3" borderId="12" xfId="0" applyFont="1" applyFill="1" applyBorder="1"/>
    <xf numFmtId="164" fontId="5" fillId="0" borderId="13" xfId="1" applyNumberFormat="1" applyFont="1" applyBorder="1"/>
    <xf numFmtId="0" fontId="5" fillId="0" borderId="13" xfId="0" applyFont="1" applyBorder="1"/>
    <xf numFmtId="165" fontId="5" fillId="0" borderId="13" xfId="1" applyFont="1" applyBorder="1"/>
    <xf numFmtId="167" fontId="5" fillId="0" borderId="13" xfId="0" applyNumberFormat="1" applyFont="1" applyBorder="1"/>
    <xf numFmtId="10" fontId="5" fillId="0" borderId="13" xfId="2" applyNumberFormat="1" applyFont="1" applyBorder="1"/>
    <xf numFmtId="0" fontId="5" fillId="4" borderId="10" xfId="0" applyFont="1" applyFill="1" applyBorder="1" applyAlignment="1">
      <alignment horizontal="left"/>
    </xf>
    <xf numFmtId="0" fontId="5" fillId="4" borderId="12" xfId="0" applyFont="1" applyFill="1" applyBorder="1"/>
    <xf numFmtId="0" fontId="5" fillId="0" borderId="10" xfId="0" applyFont="1" applyBorder="1" applyAlignment="1">
      <alignment horizontal="left"/>
    </xf>
    <xf numFmtId="0" fontId="5" fillId="0" borderId="12" xfId="1" applyNumberFormat="1" applyFont="1" applyBorder="1" applyAlignment="1">
      <alignment horizontal="left"/>
    </xf>
    <xf numFmtId="0" fontId="5" fillId="0" borderId="13" xfId="0" applyFont="1" applyFill="1" applyBorder="1"/>
    <xf numFmtId="168" fontId="5" fillId="0" borderId="13" xfId="1" applyNumberFormat="1" applyFont="1" applyBorder="1"/>
    <xf numFmtId="169" fontId="5" fillId="0" borderId="13" xfId="1" applyNumberFormat="1" applyFont="1" applyBorder="1"/>
    <xf numFmtId="168" fontId="5" fillId="5" borderId="17" xfId="1" applyNumberFormat="1" applyFont="1" applyFill="1" applyBorder="1"/>
    <xf numFmtId="169" fontId="5" fillId="5" borderId="17" xfId="1" applyNumberFormat="1" applyFont="1" applyFill="1" applyBorder="1"/>
    <xf numFmtId="10" fontId="5" fillId="5" borderId="17" xfId="2" applyNumberFormat="1" applyFont="1" applyFill="1" applyBorder="1"/>
    <xf numFmtId="0" fontId="5" fillId="3" borderId="1" xfId="0" applyFont="1" applyFill="1" applyBorder="1"/>
    <xf numFmtId="164" fontId="5" fillId="0" borderId="18" xfId="1" applyNumberFormat="1" applyFont="1" applyBorder="1"/>
    <xf numFmtId="0" fontId="5" fillId="0" borderId="18" xfId="0" applyFont="1" applyBorder="1"/>
    <xf numFmtId="165" fontId="5" fillId="0" borderId="18" xfId="1" applyFont="1" applyBorder="1"/>
    <xf numFmtId="168" fontId="5" fillId="0" borderId="19" xfId="1" applyNumberFormat="1" applyFont="1" applyBorder="1"/>
    <xf numFmtId="169" fontId="5" fillId="0" borderId="19" xfId="1" applyNumberFormat="1" applyFont="1" applyBorder="1"/>
    <xf numFmtId="0" fontId="5" fillId="3" borderId="5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right"/>
    </xf>
    <xf numFmtId="164" fontId="5" fillId="0" borderId="0" xfId="1" applyNumberFormat="1" applyFont="1" applyBorder="1"/>
    <xf numFmtId="166" fontId="5" fillId="0" borderId="0" xfId="0" applyNumberFormat="1" applyFont="1" applyBorder="1"/>
    <xf numFmtId="167" fontId="5" fillId="0" borderId="0" xfId="1" applyNumberFormat="1" applyFont="1" applyBorder="1"/>
    <xf numFmtId="168" fontId="5" fillId="0" borderId="20" xfId="0" applyNumberFormat="1" applyFont="1" applyBorder="1"/>
    <xf numFmtId="169" fontId="5" fillId="0" borderId="20" xfId="1" applyNumberFormat="1" applyFont="1" applyBorder="1"/>
    <xf numFmtId="10" fontId="5" fillId="0" borderId="21" xfId="2" applyNumberFormat="1" applyFont="1" applyBorder="1"/>
    <xf numFmtId="0" fontId="5" fillId="4" borderId="5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right"/>
    </xf>
    <xf numFmtId="168" fontId="5" fillId="0" borderId="22" xfId="0" applyNumberFormat="1" applyFont="1" applyBorder="1"/>
    <xf numFmtId="169" fontId="5" fillId="0" borderId="23" xfId="1" applyNumberFormat="1" applyFont="1" applyBorder="1"/>
    <xf numFmtId="10" fontId="5" fillId="0" borderId="24" xfId="2" applyNumberFormat="1" applyFont="1" applyBorder="1"/>
    <xf numFmtId="0" fontId="5" fillId="0" borderId="5" xfId="0" applyFont="1" applyBorder="1" applyAlignment="1">
      <alignment horizontal="left"/>
    </xf>
    <xf numFmtId="0" fontId="5" fillId="0" borderId="0" xfId="0" applyFont="1" applyFill="1" applyBorder="1" applyProtection="1">
      <protection locked="0"/>
    </xf>
    <xf numFmtId="165" fontId="8" fillId="0" borderId="0" xfId="0" applyNumberFormat="1" applyFont="1"/>
    <xf numFmtId="164" fontId="8" fillId="0" borderId="0" xfId="1" applyNumberFormat="1" applyFont="1" applyBorder="1"/>
    <xf numFmtId="165" fontId="5" fillId="0" borderId="0" xfId="0" applyNumberFormat="1" applyFont="1" applyFill="1"/>
    <xf numFmtId="168" fontId="5" fillId="0" borderId="25" xfId="1" applyNumberFormat="1" applyFont="1" applyBorder="1"/>
    <xf numFmtId="169" fontId="5" fillId="0" borderId="25" xfId="1" applyNumberFormat="1" applyFont="1" applyBorder="1"/>
    <xf numFmtId="10" fontId="5" fillId="0" borderId="25" xfId="2" applyNumberFormat="1" applyFont="1" applyBorder="1"/>
    <xf numFmtId="0" fontId="5" fillId="3" borderId="2" xfId="0" applyFont="1" applyFill="1" applyBorder="1"/>
    <xf numFmtId="9" fontId="5" fillId="3" borderId="3" xfId="2" applyFont="1" applyFill="1" applyBorder="1" applyAlignment="1">
      <alignment horizontal="right"/>
    </xf>
    <xf numFmtId="164" fontId="5" fillId="0" borderId="3" xfId="1" applyNumberFormat="1" applyFont="1" applyBorder="1"/>
    <xf numFmtId="168" fontId="5" fillId="0" borderId="4" xfId="1" applyNumberFormat="1" applyFont="1" applyBorder="1"/>
    <xf numFmtId="169" fontId="5" fillId="0" borderId="4" xfId="1" applyNumberFormat="1" applyFont="1" applyBorder="1"/>
    <xf numFmtId="170" fontId="5" fillId="0" borderId="22" xfId="0" applyNumberFormat="1" applyFont="1" applyBorder="1"/>
    <xf numFmtId="168" fontId="5" fillId="0" borderId="25" xfId="1" applyNumberFormat="1" applyFont="1" applyFill="1" applyBorder="1"/>
    <xf numFmtId="0" fontId="5" fillId="0" borderId="6" xfId="0" applyFont="1" applyBorder="1"/>
    <xf numFmtId="168" fontId="5" fillId="0" borderId="13" xfId="1" applyNumberFormat="1" applyFont="1" applyFill="1" applyBorder="1"/>
    <xf numFmtId="168" fontId="5" fillId="6" borderId="9" xfId="1" applyNumberFormat="1" applyFont="1" applyFill="1" applyBorder="1"/>
    <xf numFmtId="169" fontId="5" fillId="6" borderId="9" xfId="1" applyNumberFormat="1" applyFont="1" applyFill="1" applyBorder="1"/>
    <xf numFmtId="10" fontId="5" fillId="6" borderId="9" xfId="2" applyNumberFormat="1" applyFont="1" applyFill="1" applyBorder="1"/>
    <xf numFmtId="0" fontId="5" fillId="0" borderId="10" xfId="0" applyFont="1" applyBorder="1"/>
    <xf numFmtId="9" fontId="5" fillId="0" borderId="11" xfId="2" applyNumberFormat="1" applyFont="1" applyBorder="1" applyAlignment="1">
      <alignment horizontal="right"/>
    </xf>
    <xf numFmtId="164" fontId="5" fillId="0" borderId="11" xfId="1" applyNumberFormat="1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0" xfId="0" applyFont="1" applyFill="1" applyBorder="1"/>
    <xf numFmtId="9" fontId="5" fillId="0" borderId="11" xfId="2" applyNumberFormat="1" applyFont="1" applyFill="1" applyBorder="1"/>
    <xf numFmtId="9" fontId="5" fillId="0" borderId="11" xfId="2" applyFont="1" applyFill="1" applyBorder="1"/>
    <xf numFmtId="0" fontId="5" fillId="0" borderId="11" xfId="0" applyFont="1" applyFill="1" applyBorder="1"/>
    <xf numFmtId="0" fontId="5" fillId="0" borderId="12" xfId="0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164" fontId="5" fillId="6" borderId="3" xfId="1" applyNumberFormat="1" applyFont="1" applyFill="1" applyBorder="1"/>
    <xf numFmtId="0" fontId="5" fillId="6" borderId="4" xfId="0" applyFont="1" applyFill="1" applyBorder="1" applyAlignment="1">
      <alignment horizontal="right"/>
    </xf>
    <xf numFmtId="168" fontId="5" fillId="6" borderId="21" xfId="1" applyNumberFormat="1" applyFont="1" applyFill="1" applyBorder="1"/>
    <xf numFmtId="169" fontId="5" fillId="6" borderId="21" xfId="1" applyNumberFormat="1" applyFont="1" applyFill="1" applyBorder="1"/>
    <xf numFmtId="10" fontId="5" fillId="6" borderId="21" xfId="2" applyNumberFormat="1" applyFont="1" applyFill="1" applyBorder="1"/>
    <xf numFmtId="0" fontId="5" fillId="0" borderId="11" xfId="0" applyFont="1" applyBorder="1" applyAlignment="1"/>
    <xf numFmtId="0" fontId="5" fillId="0" borderId="11" xfId="0" applyFont="1" applyFill="1" applyBorder="1" applyAlignment="1">
      <alignment horizontal="right"/>
    </xf>
    <xf numFmtId="165" fontId="4" fillId="0" borderId="13" xfId="1" applyFont="1" applyFill="1" applyBorder="1" applyAlignment="1">
      <alignment horizontal="center"/>
    </xf>
    <xf numFmtId="2" fontId="5" fillId="0" borderId="12" xfId="1" applyNumberFormat="1" applyFont="1" applyFill="1" applyBorder="1"/>
    <xf numFmtId="0" fontId="9" fillId="0" borderId="1" xfId="0" applyFont="1" applyBorder="1" applyAlignment="1" applyProtection="1"/>
    <xf numFmtId="165" fontId="10" fillId="0" borderId="13" xfId="1" applyFont="1" applyFill="1" applyBorder="1"/>
    <xf numFmtId="165" fontId="5" fillId="0" borderId="12" xfId="1" applyFont="1" applyFill="1" applyBorder="1"/>
    <xf numFmtId="165" fontId="10" fillId="0" borderId="1" xfId="1" applyFont="1" applyFill="1" applyBorder="1"/>
    <xf numFmtId="0" fontId="5" fillId="0" borderId="11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165" fontId="10" fillId="0" borderId="3" xfId="1" applyFont="1" applyFill="1" applyBorder="1"/>
    <xf numFmtId="165" fontId="5" fillId="0" borderId="3" xfId="1" applyFont="1" applyFill="1" applyBorder="1"/>
    <xf numFmtId="164" fontId="5" fillId="0" borderId="1" xfId="1" applyNumberFormat="1" applyFont="1" applyBorder="1"/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164" fontId="6" fillId="0" borderId="0" xfId="1" applyNumberFormat="1" applyFont="1"/>
    <xf numFmtId="165" fontId="6" fillId="0" borderId="0" xfId="1" applyFont="1"/>
    <xf numFmtId="0" fontId="11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171" fontId="11" fillId="0" borderId="27" xfId="1" applyNumberFormat="1" applyFont="1" applyBorder="1" applyAlignment="1">
      <alignment horizontal="center"/>
    </xf>
    <xf numFmtId="165" fontId="11" fillId="0" borderId="28" xfId="1" applyFont="1" applyBorder="1" applyAlignment="1">
      <alignment horizontal="center"/>
    </xf>
    <xf numFmtId="165" fontId="11" fillId="0" borderId="29" xfId="1" applyFont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43" fontId="2" fillId="0" borderId="0" xfId="0" applyNumberFormat="1" applyFont="1"/>
    <xf numFmtId="167" fontId="5" fillId="7" borderId="0" xfId="1" applyNumberFormat="1" applyFont="1" applyFill="1" applyBorder="1"/>
  </cellXfs>
  <cellStyles count="7">
    <cellStyle name="Comma" xfId="1" builtinId="3"/>
    <cellStyle name="Normal" xfId="0" builtinId="0"/>
    <cellStyle name="Normal 2" xfId="3" xr:uid="{00000000-0005-0000-0000-000003000000}"/>
    <cellStyle name="Normal 5" xfId="4" xr:uid="{00000000-0005-0000-0000-000004000000}"/>
    <cellStyle name="Percent" xfId="2" builtinId="5"/>
    <cellStyle name="เครื่องหมายจุลภาค_PF511453-1461 RD" xfId="5" xr:uid="{00000000-0005-0000-0000-000005000000}"/>
    <cellStyle name="ปกติ_P07-Gimbon" xfId="6" xr:uid="{00000000-0005-0000-0000-000006000000}"/>
  </cellStyles>
  <dxfs count="0"/>
  <tableStyles count="0" defaultTableStyle="TableStyleMedium2" defaultPivotStyle="PivotStyleLight16"/>
  <colors>
    <mruColors>
      <color rgb="FFFF3300"/>
      <color rgb="FFFF0066"/>
      <color rgb="FFFF99FF"/>
      <color rgb="FFFFFFCC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1025" name="Object 3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1026" name="Object 4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1027" name="Object 5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1028" name="Object 6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1029" name="Object 7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85725</xdr:rowOff>
        </xdr:to>
        <xdr:sp macro="" textlink="">
          <xdr:nvSpPr>
            <xdr:cNvPr id="1030" name="Object 8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99FF"/>
    <pageSetUpPr fitToPage="1"/>
  </sheetPr>
  <dimension ref="A1:J86"/>
  <sheetViews>
    <sheetView showGridLines="0" tabSelected="1" topLeftCell="A31" zoomScaleNormal="100" workbookViewId="0">
      <selection activeCell="J39" sqref="J39:J40"/>
    </sheetView>
  </sheetViews>
  <sheetFormatPr defaultColWidth="9" defaultRowHeight="21"/>
  <cols>
    <col min="1" max="1" width="27.7109375" customWidth="1"/>
    <col min="2" max="2" width="15.42578125" customWidth="1"/>
    <col min="3" max="3" width="11" style="1" customWidth="1"/>
    <col min="4" max="4" width="10.42578125" customWidth="1"/>
    <col min="5" max="5" width="12.5703125" customWidth="1"/>
    <col min="6" max="6" width="10.42578125" customWidth="1"/>
    <col min="7" max="7" width="14.140625" customWidth="1"/>
    <col min="8" max="8" width="14.140625" style="2" customWidth="1"/>
    <col min="9" max="9" width="7.28515625" style="2" customWidth="1"/>
    <col min="10" max="16384" width="9" style="3"/>
  </cols>
  <sheetData>
    <row r="1" spans="1:9" ht="31.5">
      <c r="A1" s="146" t="s">
        <v>0</v>
      </c>
      <c r="B1" s="146"/>
      <c r="C1" s="146"/>
      <c r="D1" s="146"/>
      <c r="E1" s="146"/>
      <c r="F1" s="146"/>
      <c r="G1" s="146"/>
      <c r="H1" s="156" t="s">
        <v>1</v>
      </c>
      <c r="I1" s="156"/>
    </row>
    <row r="2" spans="1:9">
      <c r="A2" s="4"/>
      <c r="B2" s="4"/>
      <c r="C2" s="5"/>
      <c r="D2" s="4"/>
      <c r="E2" s="4"/>
      <c r="F2" s="4"/>
      <c r="G2" s="4"/>
      <c r="H2" s="6" t="s">
        <v>2</v>
      </c>
      <c r="I2" s="7" t="s">
        <v>3</v>
      </c>
    </row>
    <row r="3" spans="1:9" ht="26.25">
      <c r="A3" s="147" t="s">
        <v>4</v>
      </c>
      <c r="B3" s="147"/>
      <c r="C3" s="147"/>
      <c r="D3" s="147"/>
      <c r="E3" s="147"/>
      <c r="F3" s="147"/>
      <c r="G3" s="147"/>
      <c r="H3" s="147"/>
      <c r="I3" s="147"/>
    </row>
    <row r="4" spans="1:9">
      <c r="A4" s="8" t="s">
        <v>5</v>
      </c>
      <c r="B4" s="9" t="s">
        <v>6</v>
      </c>
      <c r="C4" s="9"/>
      <c r="D4" s="9"/>
      <c r="E4" s="9"/>
      <c r="F4" s="8" t="s">
        <v>7</v>
      </c>
      <c r="G4" s="10" t="s">
        <v>8</v>
      </c>
      <c r="H4" s="11"/>
      <c r="I4" s="12"/>
    </row>
    <row r="5" spans="1:9">
      <c r="A5" s="13" t="s">
        <v>9</v>
      </c>
      <c r="B5" s="14" t="s">
        <v>10</v>
      </c>
      <c r="C5" s="14"/>
      <c r="D5" s="14"/>
      <c r="E5" s="15"/>
      <c r="F5" s="13" t="s">
        <v>11</v>
      </c>
      <c r="G5" s="14" t="s">
        <v>12</v>
      </c>
      <c r="H5" s="16"/>
      <c r="I5" s="17"/>
    </row>
    <row r="6" spans="1:9">
      <c r="A6" s="13" t="s">
        <v>13</v>
      </c>
      <c r="B6" s="14" t="s">
        <v>14</v>
      </c>
      <c r="C6" s="18"/>
      <c r="D6" s="14"/>
      <c r="E6" s="19"/>
      <c r="F6" s="13" t="s">
        <v>15</v>
      </c>
      <c r="G6" s="14" t="s">
        <v>16</v>
      </c>
      <c r="H6" s="16"/>
      <c r="I6" s="17"/>
    </row>
    <row r="7" spans="1:9">
      <c r="A7" s="13" t="s">
        <v>17</v>
      </c>
      <c r="B7" s="20" t="s">
        <v>18</v>
      </c>
      <c r="C7" s="21"/>
      <c r="D7" s="14"/>
      <c r="E7" s="19"/>
      <c r="F7" s="13" t="s">
        <v>19</v>
      </c>
      <c r="G7" s="14" t="s">
        <v>20</v>
      </c>
      <c r="H7" s="16"/>
      <c r="I7" s="17"/>
    </row>
    <row r="8" spans="1:9">
      <c r="A8" s="13" t="s">
        <v>21</v>
      </c>
      <c r="B8" s="22">
        <v>35</v>
      </c>
      <c r="C8" s="21"/>
      <c r="D8" s="20"/>
      <c r="E8" s="20"/>
      <c r="F8" s="13" t="s">
        <v>22</v>
      </c>
      <c r="G8" s="23" t="s">
        <v>23</v>
      </c>
      <c r="H8" s="16"/>
      <c r="I8" s="17"/>
    </row>
    <row r="9" spans="1:9">
      <c r="A9" s="13" t="s">
        <v>24</v>
      </c>
      <c r="B9" s="24" t="s">
        <v>25</v>
      </c>
      <c r="C9" s="14"/>
      <c r="D9" s="20"/>
      <c r="E9" s="25"/>
      <c r="F9" s="14" t="s">
        <v>26</v>
      </c>
      <c r="G9" s="14" t="s">
        <v>27</v>
      </c>
      <c r="H9" s="16"/>
      <c r="I9" s="17"/>
    </row>
    <row r="10" spans="1:9">
      <c r="A10" s="13" t="s">
        <v>28</v>
      </c>
      <c r="B10" s="26">
        <v>48</v>
      </c>
      <c r="C10" s="14"/>
      <c r="D10" s="14"/>
      <c r="E10" s="19"/>
      <c r="F10" s="13" t="s">
        <v>29</v>
      </c>
      <c r="G10" s="14" t="s">
        <v>30</v>
      </c>
      <c r="H10" s="16"/>
      <c r="I10" s="17"/>
    </row>
    <row r="11" spans="1:9">
      <c r="A11" s="27" t="s">
        <v>31</v>
      </c>
      <c r="B11" s="28"/>
      <c r="C11" s="29" t="s">
        <v>32</v>
      </c>
      <c r="D11" s="30"/>
      <c r="E11" s="31" t="s">
        <v>33</v>
      </c>
      <c r="F11" s="32" t="s">
        <v>34</v>
      </c>
      <c r="G11" s="33"/>
      <c r="H11" s="34">
        <v>30.6</v>
      </c>
      <c r="I11" s="35" t="s">
        <v>35</v>
      </c>
    </row>
    <row r="12" spans="1:9">
      <c r="A12" s="148" t="s">
        <v>36</v>
      </c>
      <c r="B12" s="149"/>
      <c r="C12" s="36" t="s">
        <v>37</v>
      </c>
      <c r="D12" s="37" t="s">
        <v>38</v>
      </c>
      <c r="E12" s="38" t="s">
        <v>39</v>
      </c>
      <c r="F12" s="37" t="s">
        <v>40</v>
      </c>
      <c r="G12" s="150" t="s">
        <v>41</v>
      </c>
      <c r="H12" s="151"/>
      <c r="I12" s="152"/>
    </row>
    <row r="13" spans="1:9">
      <c r="A13" s="40"/>
      <c r="B13" s="41"/>
      <c r="C13" s="36" t="s">
        <v>42</v>
      </c>
      <c r="D13" s="37" t="s">
        <v>43</v>
      </c>
      <c r="E13" s="38"/>
      <c r="F13" s="37" t="s">
        <v>44</v>
      </c>
      <c r="G13" s="42" t="s">
        <v>45</v>
      </c>
      <c r="H13" s="39" t="s">
        <v>46</v>
      </c>
      <c r="I13" s="43" t="s">
        <v>47</v>
      </c>
    </row>
    <row r="14" spans="1:9">
      <c r="A14" s="44" t="s">
        <v>48</v>
      </c>
      <c r="B14" s="45"/>
      <c r="C14" s="46"/>
      <c r="D14" s="47"/>
      <c r="E14" s="48"/>
      <c r="F14" s="47"/>
      <c r="G14" s="49"/>
      <c r="H14" s="48"/>
      <c r="I14" s="50" t="str">
        <f t="shared" ref="I14:I20" si="0">IF(G14="","",G14/$G$59)</f>
        <v/>
      </c>
    </row>
    <row r="15" spans="1:9">
      <c r="A15" s="51" t="s">
        <v>49</v>
      </c>
      <c r="B15" s="52"/>
      <c r="C15" s="46"/>
      <c r="D15" s="47"/>
      <c r="E15" s="48"/>
      <c r="F15" s="47"/>
      <c r="G15" s="49"/>
      <c r="H15" s="48"/>
      <c r="I15" s="50" t="str">
        <f t="shared" si="0"/>
        <v/>
      </c>
    </row>
    <row r="16" spans="1:9">
      <c r="A16" s="51" t="s">
        <v>50</v>
      </c>
      <c r="B16" s="52" t="s">
        <v>51</v>
      </c>
      <c r="C16" s="46">
        <v>0.4</v>
      </c>
      <c r="D16" s="47">
        <v>39</v>
      </c>
      <c r="E16" s="48">
        <f>C16/1000*$B$10/D16%</f>
        <v>4.9230769230769231E-2</v>
      </c>
      <c r="F16" s="47">
        <v>47</v>
      </c>
      <c r="G16" s="49">
        <f>F16*E16</f>
        <v>2.3138461538461539</v>
      </c>
      <c r="H16" s="48">
        <f>G16/$H$11</f>
        <v>7.5615887380593258E-2</v>
      </c>
      <c r="I16" s="50">
        <f t="shared" ca="1" si="0"/>
        <v>6.6735314984164304E-3</v>
      </c>
    </row>
    <row r="17" spans="1:9">
      <c r="A17" s="51" t="s">
        <v>52</v>
      </c>
      <c r="B17" s="52" t="s">
        <v>51</v>
      </c>
      <c r="C17" s="46">
        <v>1</v>
      </c>
      <c r="D17" s="47">
        <v>100</v>
      </c>
      <c r="E17" s="48">
        <f>C17/1000*$B$10/D17%</f>
        <v>4.8000000000000001E-2</v>
      </c>
      <c r="F17" s="47">
        <v>306</v>
      </c>
      <c r="G17" s="49">
        <f>F17*E17</f>
        <v>14.688000000000001</v>
      </c>
      <c r="H17" s="48">
        <f>G17/$H$11</f>
        <v>0.48</v>
      </c>
      <c r="I17" s="50">
        <f t="shared" ca="1" si="0"/>
        <v>4.2362726011756217E-2</v>
      </c>
    </row>
    <row r="18" spans="1:9">
      <c r="A18" s="51" t="s">
        <v>53</v>
      </c>
      <c r="B18" s="52" t="s">
        <v>51</v>
      </c>
      <c r="C18" s="46">
        <v>1.5</v>
      </c>
      <c r="D18" s="47">
        <v>100</v>
      </c>
      <c r="E18" s="48">
        <f>C18/1000*$B$10/D18%</f>
        <v>7.2000000000000008E-2</v>
      </c>
      <c r="F18" s="47">
        <v>16.829999999999998</v>
      </c>
      <c r="G18" s="49">
        <f>F18*E18</f>
        <v>1.2117599999999999</v>
      </c>
      <c r="H18" s="48">
        <f>G18/$H$11</f>
        <v>3.9599999999999996E-2</v>
      </c>
      <c r="I18" s="50">
        <f t="shared" ca="1" si="0"/>
        <v>3.4949248959698876E-3</v>
      </c>
    </row>
    <row r="19" spans="1:9">
      <c r="A19" s="51" t="s">
        <v>54</v>
      </c>
      <c r="B19" s="52" t="s">
        <v>51</v>
      </c>
      <c r="C19" s="46">
        <v>14.6</v>
      </c>
      <c r="D19" s="47">
        <v>32</v>
      </c>
      <c r="E19" s="48">
        <f>C19/1000*$B$10/D19%</f>
        <v>2.19</v>
      </c>
      <c r="F19" s="47">
        <v>33.33</v>
      </c>
      <c r="G19" s="49">
        <f>F19*E19</f>
        <v>72.992699999999999</v>
      </c>
      <c r="H19" s="48">
        <f>G19/$H$11</f>
        <v>2.3853823529411762</v>
      </c>
      <c r="I19" s="50">
        <f t="shared" ca="1" si="0"/>
        <v>0.21052353968942797</v>
      </c>
    </row>
    <row r="20" spans="1:9" ht="21.75" thickBot="1">
      <c r="A20" s="53"/>
      <c r="B20" s="54"/>
      <c r="C20" s="46"/>
      <c r="D20" s="55"/>
      <c r="E20" s="46"/>
      <c r="F20" s="48"/>
      <c r="G20" s="56"/>
      <c r="H20" s="57"/>
      <c r="I20" s="50" t="str">
        <f t="shared" si="0"/>
        <v/>
      </c>
    </row>
    <row r="21" spans="1:9" ht="22.5" thickTop="1" thickBot="1">
      <c r="A21" s="143" t="s">
        <v>55</v>
      </c>
      <c r="B21" s="144"/>
      <c r="C21" s="144"/>
      <c r="D21" s="144"/>
      <c r="E21" s="144"/>
      <c r="F21" s="145"/>
      <c r="G21" s="58">
        <f>SUM(G15:G19)</f>
        <v>91.206306153846157</v>
      </c>
      <c r="H21" s="59">
        <f>SUM(H15:H19)</f>
        <v>2.9805982403217692</v>
      </c>
      <c r="I21" s="60">
        <f ca="1">G21/$G$59</f>
        <v>0.26305472209557051</v>
      </c>
    </row>
    <row r="22" spans="1:9" ht="21.75" thickTop="1">
      <c r="A22" s="32" t="s">
        <v>56</v>
      </c>
      <c r="B22" s="61"/>
      <c r="C22" s="62"/>
      <c r="D22" s="63"/>
      <c r="E22" s="64"/>
      <c r="F22" s="63"/>
      <c r="G22" s="65"/>
      <c r="H22" s="66"/>
      <c r="I22" s="50" t="str">
        <f t="shared" ref="I22:I32" si="1">IF(G22="","",G22/$G$59)</f>
        <v/>
      </c>
    </row>
    <row r="23" spans="1:9">
      <c r="A23" s="51" t="s">
        <v>57</v>
      </c>
      <c r="B23" s="52" t="s">
        <v>58</v>
      </c>
      <c r="C23" s="46">
        <v>0.26500000000000001</v>
      </c>
      <c r="D23" s="47">
        <v>100</v>
      </c>
      <c r="E23" s="48">
        <f t="shared" ref="E23:E31" si="2">C23/1000*$B$10/D23%</f>
        <v>1.2719999999999999E-2</v>
      </c>
      <c r="F23" s="47">
        <v>26.187000000000001</v>
      </c>
      <c r="G23" s="49">
        <f t="shared" ref="G23:G31" si="3">E23* F23</f>
        <v>0.33309864</v>
      </c>
      <c r="H23" s="48">
        <f t="shared" ref="H23:H31" si="4">G23/$H$11</f>
        <v>1.0885576470588234E-2</v>
      </c>
      <c r="I23" s="50">
        <f t="shared" ca="1" si="1"/>
        <v>9.6071394479906177E-4</v>
      </c>
    </row>
    <row r="24" spans="1:9">
      <c r="A24" s="51" t="s">
        <v>59</v>
      </c>
      <c r="B24" s="52" t="s">
        <v>60</v>
      </c>
      <c r="C24" s="46">
        <v>0.11</v>
      </c>
      <c r="D24" s="47">
        <v>100</v>
      </c>
      <c r="E24" s="48">
        <f t="shared" si="2"/>
        <v>5.28E-3</v>
      </c>
      <c r="F24" s="47">
        <v>58.555399999999999</v>
      </c>
      <c r="G24" s="49">
        <f t="shared" si="3"/>
        <v>0.30917251200000001</v>
      </c>
      <c r="H24" s="48">
        <f t="shared" si="4"/>
        <v>1.0103676862745098E-2</v>
      </c>
      <c r="I24" s="50">
        <f t="shared" ca="1" si="1"/>
        <v>8.9170686384956504E-4</v>
      </c>
    </row>
    <row r="25" spans="1:9">
      <c r="A25" s="51" t="s">
        <v>61</v>
      </c>
      <c r="B25" s="52" t="s">
        <v>62</v>
      </c>
      <c r="C25" s="46">
        <v>5.0000000000000001E-3</v>
      </c>
      <c r="D25" s="47">
        <v>100</v>
      </c>
      <c r="E25" s="48">
        <f t="shared" si="2"/>
        <v>2.4000000000000003E-4</v>
      </c>
      <c r="F25" s="47">
        <v>275.28829999999999</v>
      </c>
      <c r="G25" s="49">
        <f t="shared" si="3"/>
        <v>6.6069192000000013E-2</v>
      </c>
      <c r="H25" s="48">
        <f t="shared" si="4"/>
        <v>2.1591239215686276E-3</v>
      </c>
      <c r="I25" s="50">
        <f t="shared" ca="1" si="1"/>
        <v>1.905549481559175E-4</v>
      </c>
    </row>
    <row r="26" spans="1:9">
      <c r="A26" s="51" t="s">
        <v>63</v>
      </c>
      <c r="B26" s="52" t="s">
        <v>64</v>
      </c>
      <c r="C26" s="46">
        <v>0.3</v>
      </c>
      <c r="D26" s="47">
        <v>100</v>
      </c>
      <c r="E26" s="48">
        <f t="shared" si="2"/>
        <v>1.44E-2</v>
      </c>
      <c r="F26" s="47">
        <v>214.0635</v>
      </c>
      <c r="G26" s="49">
        <f t="shared" si="3"/>
        <v>3.0825144</v>
      </c>
      <c r="H26" s="48">
        <f t="shared" si="4"/>
        <v>0.10073576470588234</v>
      </c>
      <c r="I26" s="50">
        <f t="shared" ca="1" si="1"/>
        <v>8.8905033329584084E-3</v>
      </c>
    </row>
    <row r="27" spans="1:9">
      <c r="A27" s="51" t="s">
        <v>65</v>
      </c>
      <c r="B27" s="52" t="s">
        <v>66</v>
      </c>
      <c r="C27" s="46">
        <v>1.4E-2</v>
      </c>
      <c r="D27" s="47">
        <v>100</v>
      </c>
      <c r="E27" s="48">
        <f t="shared" si="2"/>
        <v>6.7199999999999996E-4</v>
      </c>
      <c r="F27" s="47">
        <v>59.245899999999999</v>
      </c>
      <c r="G27" s="49">
        <f t="shared" si="3"/>
        <v>3.9813244799999994E-2</v>
      </c>
      <c r="H27" s="48">
        <f t="shared" si="4"/>
        <v>1.3010864313725487E-3</v>
      </c>
      <c r="I27" s="50">
        <f t="shared" ca="1" si="1"/>
        <v>1.1482826668718529E-4</v>
      </c>
    </row>
    <row r="28" spans="1:9">
      <c r="A28" s="51" t="s">
        <v>67</v>
      </c>
      <c r="B28" s="52" t="s">
        <v>68</v>
      </c>
      <c r="C28" s="46">
        <v>1.0999999999999999E-2</v>
      </c>
      <c r="D28" s="47">
        <v>100</v>
      </c>
      <c r="E28" s="48">
        <f t="shared" si="2"/>
        <v>5.2800000000000004E-4</v>
      </c>
      <c r="F28" s="47">
        <v>852.6</v>
      </c>
      <c r="G28" s="49">
        <f t="shared" si="3"/>
        <v>0.45017280000000004</v>
      </c>
      <c r="H28" s="48">
        <f t="shared" si="4"/>
        <v>1.4711529411764707E-2</v>
      </c>
      <c r="I28" s="50">
        <f t="shared" ca="1" si="1"/>
        <v>1.2983760201760028E-3</v>
      </c>
    </row>
    <row r="29" spans="1:9">
      <c r="A29" s="51" t="s">
        <v>69</v>
      </c>
      <c r="B29" s="52" t="s">
        <v>70</v>
      </c>
      <c r="C29" s="46">
        <v>0.4</v>
      </c>
      <c r="D29" s="47">
        <v>100</v>
      </c>
      <c r="E29" s="48">
        <f t="shared" si="2"/>
        <v>1.9200000000000002E-2</v>
      </c>
      <c r="F29" s="47">
        <v>58.457099999999997</v>
      </c>
      <c r="G29" s="49">
        <f t="shared" si="3"/>
        <v>1.1223763200000001</v>
      </c>
      <c r="H29" s="48">
        <f t="shared" si="4"/>
        <v>3.6678964705882354E-2</v>
      </c>
      <c r="I29" s="50">
        <f t="shared" ca="1" si="1"/>
        <v>3.2371269421461886E-3</v>
      </c>
    </row>
    <row r="30" spans="1:9">
      <c r="A30" s="51" t="s">
        <v>71</v>
      </c>
      <c r="B30" s="52" t="s">
        <v>72</v>
      </c>
      <c r="C30" s="46">
        <v>8.0000000000000002E-3</v>
      </c>
      <c r="D30" s="47">
        <v>100</v>
      </c>
      <c r="E30" s="48">
        <f t="shared" si="2"/>
        <v>3.8400000000000001E-4</v>
      </c>
      <c r="F30" s="47">
        <v>27.405000000000001</v>
      </c>
      <c r="G30" s="49">
        <f t="shared" si="3"/>
        <v>1.0523520000000001E-2</v>
      </c>
      <c r="H30" s="48">
        <f t="shared" si="4"/>
        <v>3.4390588235294124E-4</v>
      </c>
      <c r="I30" s="50">
        <f t="shared" ca="1" si="1"/>
        <v>3.0351647224893574E-5</v>
      </c>
    </row>
    <row r="31" spans="1:9">
      <c r="A31" s="51" t="s">
        <v>73</v>
      </c>
      <c r="B31" s="52" t="s">
        <v>51</v>
      </c>
      <c r="C31" s="46">
        <v>19.387</v>
      </c>
      <c r="D31" s="47">
        <v>100</v>
      </c>
      <c r="E31" s="48">
        <f t="shared" si="2"/>
        <v>0.93057600000000007</v>
      </c>
      <c r="F31" s="47">
        <v>0</v>
      </c>
      <c r="G31" s="49">
        <f t="shared" si="3"/>
        <v>0</v>
      </c>
      <c r="H31" s="48">
        <f t="shared" si="4"/>
        <v>0</v>
      </c>
      <c r="I31" s="50">
        <f t="shared" ca="1" si="1"/>
        <v>0</v>
      </c>
    </row>
    <row r="32" spans="1:9" ht="21.75" thickBot="1">
      <c r="A32" s="53"/>
      <c r="B32" s="54"/>
      <c r="C32" s="46"/>
      <c r="D32" s="55"/>
      <c r="E32" s="46"/>
      <c r="F32" s="48"/>
      <c r="G32" s="56"/>
      <c r="H32" s="57"/>
      <c r="I32" s="50" t="str">
        <f t="shared" si="1"/>
        <v/>
      </c>
    </row>
    <row r="33" spans="1:10" ht="22.5" thickTop="1" thickBot="1">
      <c r="A33" s="143" t="s">
        <v>74</v>
      </c>
      <c r="B33" s="144"/>
      <c r="C33" s="144"/>
      <c r="D33" s="144"/>
      <c r="E33" s="144"/>
      <c r="F33" s="145"/>
      <c r="G33" s="58">
        <f>SUM(G22:G31)</f>
        <v>5.4137406287999994</v>
      </c>
      <c r="H33" s="59">
        <f>SUM(H22:H31)</f>
        <v>0.17691962839215686</v>
      </c>
      <c r="I33" s="60">
        <f ca="1">G33/$G$59</f>
        <v>1.5614161965997221E-2</v>
      </c>
    </row>
    <row r="34" spans="1:10" ht="21.75" thickTop="1">
      <c r="A34" s="67" t="s">
        <v>75</v>
      </c>
      <c r="B34" s="68"/>
      <c r="C34" s="69"/>
      <c r="D34" s="14"/>
      <c r="E34" s="70"/>
      <c r="F34" s="71"/>
      <c r="G34" s="72"/>
      <c r="H34" s="73"/>
      <c r="I34" s="74" t="str">
        <f>IF(G34="","",G34/$G$59)</f>
        <v/>
      </c>
    </row>
    <row r="35" spans="1:10" ht="21.75" thickTop="1">
      <c r="A35" s="75" t="s">
        <v>76</v>
      </c>
      <c r="B35" s="76" t="s">
        <v>51</v>
      </c>
      <c r="C35" s="69"/>
      <c r="D35" s="14"/>
      <c r="E35" s="70">
        <v>48</v>
      </c>
      <c r="F35" s="71">
        <v>0.73080000000000001</v>
      </c>
      <c r="G35" s="77">
        <f>E35 * F35</f>
        <v>35.078400000000002</v>
      </c>
      <c r="H35" s="78">
        <f>G35/$H$11</f>
        <v>1.1463529411764706</v>
      </c>
      <c r="I35" s="79">
        <f ca="1">IF(G35="","",G35/$G$59)</f>
        <v>0.10117215741631191</v>
      </c>
    </row>
    <row r="36" spans="1:10" ht="21.75" thickBot="1">
      <c r="A36" s="80"/>
      <c r="B36" s="81"/>
      <c r="C36" s="82"/>
      <c r="D36" s="83"/>
      <c r="E36" s="70"/>
      <c r="F36" s="84"/>
      <c r="G36" s="85"/>
      <c r="H36" s="86"/>
      <c r="I36" s="87" t="str">
        <f>IF(G36="","",G36/$G$59)</f>
        <v/>
      </c>
    </row>
    <row r="37" spans="1:10" ht="22.5" thickTop="1" thickBot="1">
      <c r="A37" s="137" t="s">
        <v>77</v>
      </c>
      <c r="B37" s="138"/>
      <c r="C37" s="138"/>
      <c r="D37" s="138"/>
      <c r="E37" s="138"/>
      <c r="F37" s="139"/>
      <c r="G37" s="58">
        <f>SUM(G34:G35)</f>
        <v>35.078400000000002</v>
      </c>
      <c r="H37" s="59">
        <f>SUM(H34:H35)</f>
        <v>1.1463529411764706</v>
      </c>
      <c r="I37" s="60">
        <f ca="1">G37/$G$59</f>
        <v>0.10117215741631191</v>
      </c>
    </row>
    <row r="38" spans="1:10" ht="21.75" thickTop="1">
      <c r="A38" s="67" t="s">
        <v>78</v>
      </c>
      <c r="B38" s="68"/>
      <c r="C38" s="69"/>
      <c r="D38" s="14"/>
      <c r="E38" s="70"/>
      <c r="F38" s="71"/>
      <c r="G38" s="72"/>
      <c r="H38" s="73"/>
      <c r="I38" s="74" t="str">
        <f>IF(G38="","",G38/$G$59)</f>
        <v/>
      </c>
    </row>
    <row r="39" spans="1:10" ht="21.75" thickTop="1">
      <c r="A39" s="75" t="s">
        <v>79</v>
      </c>
      <c r="B39" s="76" t="s">
        <v>80</v>
      </c>
      <c r="C39" s="69"/>
      <c r="D39" s="14"/>
      <c r="E39" s="70">
        <v>1</v>
      </c>
      <c r="F39" s="158">
        <v>7.6734</v>
      </c>
      <c r="G39" s="77">
        <f>E39 * F39</f>
        <v>7.6734</v>
      </c>
      <c r="H39" s="78">
        <f>G39/$H$11</f>
        <v>0.25076470588235295</v>
      </c>
      <c r="I39" s="79">
        <f ca="1">IF(G39="","",G39/$G$59)</f>
        <v>2.2131409434818228E-2</v>
      </c>
      <c r="J39" s="157"/>
    </row>
    <row r="40" spans="1:10" ht="21.75" thickTop="1">
      <c r="A40" s="75" t="s">
        <v>81</v>
      </c>
      <c r="B40" s="76" t="s">
        <v>82</v>
      </c>
      <c r="C40" s="69"/>
      <c r="D40" s="14"/>
      <c r="E40" s="70">
        <v>4</v>
      </c>
      <c r="F40" s="158">
        <v>4.474526</v>
      </c>
      <c r="G40" s="77">
        <f>E40 * F40</f>
        <v>17.898104</v>
      </c>
      <c r="H40" s="78">
        <f>G40/$H$11</f>
        <v>0.58490535947712419</v>
      </c>
      <c r="I40" s="79">
        <f ca="1">IF(G40="","",G40/$G$59)</f>
        <v>5.1621219763202476E-2</v>
      </c>
      <c r="J40" s="157"/>
    </row>
    <row r="41" spans="1:10" ht="21.75" thickTop="1">
      <c r="A41" s="75" t="s">
        <v>83</v>
      </c>
      <c r="B41" s="76" t="s">
        <v>84</v>
      </c>
      <c r="C41" s="69"/>
      <c r="D41" s="14"/>
      <c r="E41" s="70">
        <v>4</v>
      </c>
      <c r="F41" s="71">
        <v>0.17255000000000001</v>
      </c>
      <c r="G41" s="77">
        <f>E41 * F41</f>
        <v>0.69020000000000004</v>
      </c>
      <c r="H41" s="78">
        <f>G41/$H$11</f>
        <v>2.2555555555555554E-2</v>
      </c>
      <c r="I41" s="79">
        <f ca="1">IF(G41="","",G41/$G$59)</f>
        <v>1.9906558750894705E-3</v>
      </c>
    </row>
    <row r="42" spans="1:10" ht="21.75" thickBot="1">
      <c r="A42" s="80"/>
      <c r="B42" s="81"/>
      <c r="C42" s="82"/>
      <c r="D42" s="83"/>
      <c r="E42" s="70"/>
      <c r="F42" s="84"/>
      <c r="G42" s="85"/>
      <c r="H42" s="86"/>
      <c r="I42" s="87" t="str">
        <f>IF(G42="","",G42/$G$59)</f>
        <v/>
      </c>
    </row>
    <row r="43" spans="1:10" ht="22.5" thickTop="1" thickBot="1">
      <c r="A43" s="137" t="s">
        <v>85</v>
      </c>
      <c r="B43" s="138"/>
      <c r="C43" s="138"/>
      <c r="D43" s="138"/>
      <c r="E43" s="138"/>
      <c r="F43" s="139"/>
      <c r="G43" s="58">
        <f>SUM(G38:G41)</f>
        <v>26.261704000000002</v>
      </c>
      <c r="H43" s="59">
        <f>SUM(H38:H41)</f>
        <v>0.85822562091503263</v>
      </c>
      <c r="I43" s="60">
        <f ca="1">G43/$G$59</f>
        <v>7.5743285073110178E-2</v>
      </c>
    </row>
    <row r="44" spans="1:10" ht="21.75" thickTop="1">
      <c r="A44" s="88" t="s">
        <v>86</v>
      </c>
      <c r="B44" s="89"/>
      <c r="C44" s="90"/>
      <c r="D44" s="9"/>
      <c r="E44" s="9"/>
      <c r="F44" s="12"/>
      <c r="G44" s="91"/>
      <c r="H44" s="92"/>
      <c r="I44" s="74" t="str">
        <f>IF(G44="","",G44/$G$59)</f>
        <v/>
      </c>
    </row>
    <row r="45" spans="1:10" ht="21.75" thickTop="1">
      <c r="A45" s="75" t="s">
        <v>87</v>
      </c>
      <c r="B45" s="76"/>
      <c r="C45" s="69"/>
      <c r="D45" s="14"/>
      <c r="E45" s="70"/>
      <c r="F45" s="71"/>
      <c r="G45" s="93">
        <f>151.960571428571</f>
        <v>151.960571428571</v>
      </c>
      <c r="H45" s="78">
        <f>G45/$H$11</f>
        <v>4.9660317460317316</v>
      </c>
      <c r="I45" s="79">
        <f ca="1">IF(G45="","",G45/$G$59)</f>
        <v>0.43828050463088664</v>
      </c>
    </row>
    <row r="46" spans="1:10" ht="21.75" thickBot="1">
      <c r="A46" s="13"/>
      <c r="B46" s="14"/>
      <c r="C46" s="69"/>
      <c r="D46" s="14"/>
      <c r="E46" s="14"/>
      <c r="F46" s="17"/>
      <c r="G46" s="94"/>
      <c r="H46" s="86"/>
      <c r="I46" s="87" t="str">
        <f>IF(G46="","",G46/$G$59)</f>
        <v/>
      </c>
    </row>
    <row r="47" spans="1:10" ht="22.5" thickTop="1" thickBot="1">
      <c r="A47" s="137" t="s">
        <v>88</v>
      </c>
      <c r="B47" s="138"/>
      <c r="C47" s="138"/>
      <c r="D47" s="138"/>
      <c r="E47" s="138"/>
      <c r="F47" s="139"/>
      <c r="G47" s="58">
        <f>SUM(G44:G45)</f>
        <v>151.960571428571</v>
      </c>
      <c r="H47" s="59">
        <f>SUM(H44:H45)</f>
        <v>4.9660317460317316</v>
      </c>
      <c r="I47" s="60">
        <f ca="1">G47/$G$59</f>
        <v>0.43828050463088664</v>
      </c>
    </row>
    <row r="48" spans="1:10" ht="21.75" thickTop="1">
      <c r="A48" s="88" t="s">
        <v>89</v>
      </c>
      <c r="B48" s="89"/>
      <c r="C48" s="90"/>
      <c r="D48" s="9"/>
      <c r="E48" s="9"/>
      <c r="F48" s="12"/>
      <c r="G48" s="91"/>
      <c r="H48" s="92"/>
      <c r="I48" s="50" t="str">
        <f>IF(G48="","",G48/$G$59)</f>
        <v/>
      </c>
    </row>
    <row r="49" spans="1:9" ht="21.75" thickTop="1">
      <c r="A49" s="75" t="s">
        <v>90</v>
      </c>
      <c r="B49" s="76"/>
      <c r="C49" s="69">
        <v>0.7</v>
      </c>
      <c r="D49" s="14"/>
      <c r="E49" s="70"/>
      <c r="F49" s="71">
        <v>4</v>
      </c>
      <c r="G49" s="72">
        <f>F49 * C49</f>
        <v>2.8</v>
      </c>
      <c r="H49" s="73">
        <f>G49/$H$11</f>
        <v>9.1503267973856203E-2</v>
      </c>
      <c r="I49" s="74">
        <f ca="1">IF(G49="","",G49/$G$59)</f>
        <v>8.0756830632432875E-3</v>
      </c>
    </row>
    <row r="50" spans="1:9" ht="21.75" thickTop="1">
      <c r="A50" s="75" t="s">
        <v>91</v>
      </c>
      <c r="B50" s="76"/>
      <c r="C50" s="69">
        <v>3.0590000000000002</v>
      </c>
      <c r="D50" s="14"/>
      <c r="E50" s="70"/>
      <c r="F50" s="71">
        <v>1</v>
      </c>
      <c r="G50" s="72">
        <f>F50 * C50</f>
        <v>3.0590000000000002</v>
      </c>
      <c r="H50" s="73">
        <f>G50/$H$11</f>
        <v>9.9967320261437911E-2</v>
      </c>
      <c r="I50" s="74">
        <f ca="1">IF(G50="","",G50/$G$59)</f>
        <v>8.822683746593292E-3</v>
      </c>
    </row>
    <row r="51" spans="1:9" ht="21.75" thickTop="1">
      <c r="A51" s="75" t="s">
        <v>92</v>
      </c>
      <c r="B51" s="76"/>
      <c r="C51" s="69">
        <v>0.30599999999999999</v>
      </c>
      <c r="D51" s="14"/>
      <c r="E51" s="70"/>
      <c r="F51" s="71">
        <v>1</v>
      </c>
      <c r="G51" s="72">
        <f>F51 * C51</f>
        <v>0.30599999999999999</v>
      </c>
      <c r="H51" s="73">
        <f>G51/$H$11</f>
        <v>0.01</v>
      </c>
      <c r="I51" s="74">
        <f ca="1">IF(G51="","",G51/$G$59)</f>
        <v>8.8255679191158779E-4</v>
      </c>
    </row>
    <row r="52" spans="1:9" ht="21.75" thickBot="1">
      <c r="A52" s="13"/>
      <c r="B52" s="14"/>
      <c r="C52" s="69"/>
      <c r="D52" s="14"/>
      <c r="E52" s="14"/>
      <c r="F52" s="95"/>
      <c r="G52" s="96"/>
      <c r="H52" s="57"/>
      <c r="I52" s="50" t="str">
        <f>IF(G52="","",G52/$G$59)</f>
        <v/>
      </c>
    </row>
    <row r="53" spans="1:9" ht="22.5" thickTop="1" thickBot="1">
      <c r="A53" s="137" t="s">
        <v>93</v>
      </c>
      <c r="B53" s="138"/>
      <c r="C53" s="138"/>
      <c r="D53" s="138"/>
      <c r="E53" s="138"/>
      <c r="F53" s="139"/>
      <c r="G53" s="58">
        <f>SUM(G48:G51)</f>
        <v>6.165</v>
      </c>
      <c r="H53" s="59">
        <f>SUM(H48:H51)</f>
        <v>0.20147058823529412</v>
      </c>
      <c r="I53" s="60">
        <f t="shared" ref="I53:I59" ca="1" si="5">G53/$G$59</f>
        <v>1.7780923601748166E-2</v>
      </c>
    </row>
    <row r="54" spans="1:9" ht="21.75" thickTop="1">
      <c r="A54" s="153" t="s">
        <v>94</v>
      </c>
      <c r="B54" s="154"/>
      <c r="C54" s="154"/>
      <c r="D54" s="154"/>
      <c r="E54" s="154"/>
      <c r="F54" s="155"/>
      <c r="G54" s="97">
        <f>SUM(G21,G33,G37,G43,G47,G53)</f>
        <v>316.08572221121716</v>
      </c>
      <c r="H54" s="98">
        <f>SUM(H21,H33,H37,H43,H47,H53)</f>
        <v>10.329598765072454</v>
      </c>
      <c r="I54" s="99">
        <f t="shared" ca="1" si="5"/>
        <v>0.91164575478362464</v>
      </c>
    </row>
    <row r="55" spans="1:9" ht="21.75" customHeight="1">
      <c r="A55" s="100" t="s">
        <v>95</v>
      </c>
      <c r="B55" s="101">
        <f>2%</f>
        <v>0.02</v>
      </c>
      <c r="C55" s="102" t="s">
        <v>96</v>
      </c>
      <c r="D55" s="103"/>
      <c r="E55" s="103"/>
      <c r="F55" s="104"/>
      <c r="G55" s="56">
        <f>SUM(G21,G33)*B55</f>
        <v>1.9324009356529233</v>
      </c>
      <c r="H55" s="57">
        <f>G55/$H$11</f>
        <v>6.3150357374278529E-2</v>
      </c>
      <c r="I55" s="50">
        <f t="shared" ca="1" si="5"/>
        <v>5.5733776812313552E-3</v>
      </c>
    </row>
    <row r="56" spans="1:9" ht="21.75" customHeight="1">
      <c r="A56" s="100" t="s">
        <v>95</v>
      </c>
      <c r="B56" s="101">
        <f>2%</f>
        <v>0.02</v>
      </c>
      <c r="C56" s="102" t="s">
        <v>97</v>
      </c>
      <c r="D56" s="103"/>
      <c r="E56" s="103"/>
      <c r="F56" s="104"/>
      <c r="G56" s="56">
        <f>SUM(G37)*B56</f>
        <v>0.70156800000000008</v>
      </c>
      <c r="H56" s="57">
        <f t="shared" ref="H56:H57" si="6">G56/$H$11</f>
        <v>2.2927058823529415E-2</v>
      </c>
      <c r="I56" s="50">
        <f t="shared" ca="1" si="5"/>
        <v>2.0234431483262382E-3</v>
      </c>
    </row>
    <row r="57" spans="1:9" ht="21.75" customHeight="1">
      <c r="A57" s="100" t="s">
        <v>95</v>
      </c>
      <c r="B57" s="101">
        <f>1%</f>
        <v>0.01</v>
      </c>
      <c r="C57" s="102" t="s">
        <v>98</v>
      </c>
      <c r="D57" s="103"/>
      <c r="E57" s="103"/>
      <c r="F57" s="104"/>
      <c r="G57" s="56">
        <f>SUM(G43)*B57</f>
        <v>0.26261704000000002</v>
      </c>
      <c r="H57" s="57">
        <f t="shared" si="6"/>
        <v>8.5822562091503272E-3</v>
      </c>
      <c r="I57" s="50">
        <f t="shared" ca="1" si="5"/>
        <v>7.5743285073110182E-4</v>
      </c>
    </row>
    <row r="58" spans="1:9" ht="21.75" customHeight="1">
      <c r="A58" s="105" t="s">
        <v>99</v>
      </c>
      <c r="B58" s="106">
        <f>8%</f>
        <v>0.08</v>
      </c>
      <c r="C58" s="107"/>
      <c r="D58" s="108"/>
      <c r="E58" s="108"/>
      <c r="F58" s="109"/>
      <c r="G58" s="56">
        <f ca="1">G59*B58</f>
        <v>27.737591761066341</v>
      </c>
      <c r="H58" s="57">
        <f ca="1">G58/$H$11</f>
        <v>0.90645724709367126</v>
      </c>
      <c r="I58" s="50">
        <f t="shared" ca="1" si="5"/>
        <v>0.08</v>
      </c>
    </row>
    <row r="59" spans="1:9" ht="21.75" customHeight="1">
      <c r="A59" s="110" t="s">
        <v>100</v>
      </c>
      <c r="B59" s="111"/>
      <c r="C59" s="112"/>
      <c r="D59" s="111"/>
      <c r="E59" s="111"/>
      <c r="F59" s="113"/>
      <c r="G59" s="114">
        <f ca="1">SUM(G54:G58)</f>
        <v>346.71989994793648</v>
      </c>
      <c r="H59" s="115">
        <f ca="1">SUM(H54:H58)</f>
        <v>11.330715684573084</v>
      </c>
      <c r="I59" s="116">
        <f t="shared" ca="1" si="5"/>
        <v>1</v>
      </c>
    </row>
    <row r="60" spans="1:9" ht="21.75" customHeight="1">
      <c r="A60" s="100" t="s">
        <v>101</v>
      </c>
      <c r="B60" s="117" t="s">
        <v>102</v>
      </c>
      <c r="C60" s="102"/>
      <c r="D60" s="103"/>
      <c r="E60" s="103"/>
      <c r="F60" s="118"/>
      <c r="G60" s="119"/>
      <c r="H60" s="119"/>
      <c r="I60" s="120"/>
    </row>
    <row r="61" spans="1:9" ht="21.75" customHeight="1">
      <c r="A61" s="100"/>
      <c r="B61" s="121"/>
      <c r="C61" s="102"/>
      <c r="D61" s="103"/>
      <c r="E61" s="103"/>
      <c r="F61" s="118"/>
      <c r="G61" s="122"/>
      <c r="H61" s="122"/>
      <c r="I61" s="123"/>
    </row>
    <row r="62" spans="1:9" ht="21.75" customHeight="1">
      <c r="A62" s="100"/>
      <c r="B62" s="103"/>
      <c r="C62" s="102"/>
      <c r="D62" s="103"/>
      <c r="E62" s="103"/>
      <c r="F62" s="118"/>
      <c r="G62" s="124"/>
      <c r="H62" s="124"/>
      <c r="I62" s="123"/>
    </row>
    <row r="63" spans="1:9" ht="29.25">
      <c r="A63" s="100"/>
      <c r="B63" s="103"/>
      <c r="C63" s="102"/>
      <c r="D63" s="103"/>
      <c r="E63" s="103"/>
      <c r="F63" s="118"/>
      <c r="G63" s="124"/>
      <c r="H63" s="124"/>
      <c r="I63" s="123"/>
    </row>
    <row r="64" spans="1:9" ht="29.25">
      <c r="A64" s="100"/>
      <c r="B64" s="103"/>
      <c r="C64" s="102"/>
      <c r="D64" s="103"/>
      <c r="E64" s="103"/>
      <c r="F64" s="125"/>
      <c r="G64" s="124"/>
      <c r="H64" s="124"/>
      <c r="I64" s="123"/>
    </row>
    <row r="65" spans="1:9" ht="29.25">
      <c r="A65" s="8"/>
      <c r="B65" s="9"/>
      <c r="C65" s="90"/>
      <c r="D65" s="9"/>
      <c r="E65" s="9"/>
      <c r="F65" s="126"/>
      <c r="G65" s="127"/>
      <c r="H65" s="127"/>
      <c r="I65" s="128"/>
    </row>
    <row r="66" spans="1:9" ht="21.75" thickBot="1">
      <c r="A66" s="27"/>
      <c r="B66" s="29"/>
      <c r="C66" s="129"/>
      <c r="D66" s="29"/>
      <c r="E66" s="29"/>
      <c r="F66" s="130"/>
      <c r="G66" s="16"/>
      <c r="H66" s="16"/>
      <c r="I66" s="16"/>
    </row>
    <row r="67" spans="1:9" ht="24" thickBot="1">
      <c r="A67" s="134" t="s">
        <v>103</v>
      </c>
      <c r="B67" s="135"/>
      <c r="C67" s="135"/>
      <c r="D67" s="135"/>
      <c r="E67" s="135"/>
      <c r="F67" s="136"/>
      <c r="G67" s="140" t="s">
        <v>104</v>
      </c>
      <c r="H67" s="141"/>
      <c r="I67" s="142"/>
    </row>
    <row r="68" spans="1:9">
      <c r="G68" s="16"/>
      <c r="H68" s="16"/>
      <c r="I68" s="16"/>
    </row>
    <row r="69" spans="1:9">
      <c r="A69" s="14"/>
      <c r="B69" s="14"/>
      <c r="C69" s="69"/>
      <c r="D69" s="14"/>
      <c r="E69" s="14"/>
      <c r="F69" s="131"/>
      <c r="G69" s="16"/>
      <c r="H69" s="16"/>
      <c r="I69" s="16"/>
    </row>
    <row r="70" spans="1:9">
      <c r="A70" s="14"/>
      <c r="B70" s="14"/>
      <c r="C70" s="69"/>
      <c r="D70" s="14"/>
      <c r="E70" s="14"/>
      <c r="F70" s="131"/>
      <c r="G70" s="16"/>
      <c r="H70" s="16"/>
      <c r="I70" s="16"/>
    </row>
    <row r="71" spans="1:9">
      <c r="A71" s="14"/>
      <c r="B71" s="14"/>
      <c r="C71" s="69"/>
      <c r="D71" s="14"/>
      <c r="E71" s="14"/>
      <c r="F71" s="131"/>
      <c r="G71" s="16"/>
      <c r="H71" s="16"/>
      <c r="I71" s="16"/>
    </row>
    <row r="72" spans="1:9">
      <c r="A72" s="14"/>
      <c r="B72" s="14"/>
      <c r="C72" s="69"/>
      <c r="D72" s="14"/>
      <c r="E72" s="14"/>
      <c r="F72" s="131"/>
      <c r="G72" s="16"/>
      <c r="H72" s="16"/>
      <c r="I72" s="16"/>
    </row>
    <row r="73" spans="1:9">
      <c r="A73" s="18"/>
      <c r="B73" s="18"/>
      <c r="C73" s="132"/>
      <c r="D73" s="18"/>
      <c r="E73" s="18"/>
      <c r="F73" s="18"/>
      <c r="G73" s="18"/>
      <c r="H73" s="133"/>
      <c r="I73" s="133"/>
    </row>
    <row r="74" spans="1:9">
      <c r="A74" s="18"/>
      <c r="B74" s="18"/>
      <c r="C74" s="132"/>
      <c r="D74" s="18"/>
      <c r="E74" s="18"/>
      <c r="F74" s="18"/>
      <c r="G74" s="18"/>
      <c r="H74" s="133"/>
      <c r="I74" s="133"/>
    </row>
    <row r="75" spans="1:9">
      <c r="A75" s="18"/>
      <c r="B75" s="18"/>
      <c r="C75" s="132"/>
      <c r="D75" s="18"/>
      <c r="E75" s="18"/>
      <c r="F75" s="18"/>
      <c r="G75" s="18"/>
      <c r="H75" s="133"/>
      <c r="I75" s="133"/>
    </row>
    <row r="76" spans="1:9">
      <c r="A76" s="18"/>
      <c r="B76" s="18"/>
      <c r="C76" s="132"/>
      <c r="D76" s="18"/>
      <c r="E76" s="18"/>
      <c r="F76" s="18"/>
      <c r="G76" s="18"/>
      <c r="H76" s="133"/>
      <c r="I76" s="133"/>
    </row>
    <row r="77" spans="1:9">
      <c r="A77" s="18"/>
      <c r="B77" s="18"/>
      <c r="C77" s="132"/>
      <c r="D77" s="18"/>
      <c r="E77" s="18"/>
      <c r="F77" s="18"/>
      <c r="G77" s="18"/>
      <c r="H77" s="133"/>
      <c r="I77" s="133"/>
    </row>
    <row r="78" spans="1:9">
      <c r="A78" s="18"/>
      <c r="B78" s="18"/>
      <c r="C78" s="132"/>
      <c r="D78" s="18"/>
      <c r="E78" s="18"/>
      <c r="F78" s="18"/>
      <c r="G78" s="18"/>
      <c r="H78" s="133"/>
      <c r="I78" s="133"/>
    </row>
    <row r="79" spans="1:9">
      <c r="A79" s="18"/>
      <c r="B79" s="18"/>
      <c r="C79" s="132"/>
      <c r="D79" s="18"/>
      <c r="E79" s="18"/>
      <c r="F79" s="18"/>
      <c r="G79" s="18"/>
      <c r="H79" s="133"/>
      <c r="I79" s="133"/>
    </row>
    <row r="80" spans="1:9">
      <c r="A80" s="18"/>
      <c r="B80" s="18"/>
      <c r="C80" s="132"/>
      <c r="D80" s="18"/>
      <c r="E80" s="18"/>
      <c r="F80" s="18"/>
      <c r="G80" s="18"/>
      <c r="H80" s="133"/>
      <c r="I80" s="133"/>
    </row>
    <row r="81" spans="1:9">
      <c r="A81" s="18"/>
      <c r="B81" s="18"/>
      <c r="C81" s="132"/>
      <c r="D81" s="18"/>
      <c r="E81" s="18"/>
      <c r="F81" s="18"/>
      <c r="G81" s="18"/>
      <c r="H81" s="133"/>
      <c r="I81" s="133"/>
    </row>
    <row r="82" spans="1:9">
      <c r="A82" s="18"/>
      <c r="B82" s="18"/>
      <c r="C82" s="132"/>
      <c r="D82" s="18"/>
      <c r="E82" s="18"/>
      <c r="F82" s="18"/>
      <c r="G82" s="18"/>
      <c r="H82" s="133"/>
      <c r="I82" s="133"/>
    </row>
    <row r="83" spans="1:9">
      <c r="A83" s="18"/>
      <c r="B83" s="18"/>
      <c r="C83" s="132"/>
      <c r="D83" s="18"/>
      <c r="E83" s="18"/>
      <c r="F83" s="18"/>
      <c r="G83" s="18"/>
      <c r="H83" s="133"/>
      <c r="I83" s="133"/>
    </row>
    <row r="84" spans="1:9">
      <c r="A84" s="18"/>
      <c r="B84" s="18"/>
      <c r="C84" s="132"/>
      <c r="D84" s="18"/>
      <c r="E84" s="18"/>
      <c r="F84" s="18"/>
      <c r="G84" s="18"/>
      <c r="H84" s="133"/>
      <c r="I84" s="133"/>
    </row>
    <row r="85" spans="1:9">
      <c r="A85" s="18"/>
      <c r="B85" s="18"/>
      <c r="C85" s="132"/>
      <c r="D85" s="18"/>
      <c r="E85" s="18"/>
      <c r="F85" s="18"/>
      <c r="G85" s="18"/>
      <c r="H85" s="133"/>
      <c r="I85" s="133"/>
    </row>
    <row r="86" spans="1:9">
      <c r="A86" s="18"/>
      <c r="B86" s="18"/>
      <c r="C86" s="132"/>
      <c r="D86" s="18"/>
      <c r="E86" s="18"/>
      <c r="F86" s="18"/>
      <c r="G86" s="18"/>
      <c r="H86" s="133"/>
      <c r="I86" s="133"/>
    </row>
  </sheetData>
  <mergeCells count="14">
    <mergeCell ref="A1:G1"/>
    <mergeCell ref="A3:I3"/>
    <mergeCell ref="A12:B12"/>
    <mergeCell ref="G12:I12"/>
    <mergeCell ref="A54:F54"/>
    <mergeCell ref="H1:I1"/>
    <mergeCell ref="A67:F67"/>
    <mergeCell ref="A43:F43"/>
    <mergeCell ref="G67:I67"/>
    <mergeCell ref="A21:F21"/>
    <mergeCell ref="A53:F53"/>
    <mergeCell ref="A33:F33"/>
    <mergeCell ref="A37:F37"/>
    <mergeCell ref="A47:F47"/>
  </mergeCells>
  <pageMargins left="1.495833" right="0.70833330000000005" top="0.3541667" bottom="0.3541667" header="0.3152778" footer="0.3152778"/>
  <pageSetup paperSize="9" scale="3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bject 3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bject 4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bject 5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Object 6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Object 7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Object 8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GP643857401</vt:lpstr>
      <vt:lpstr>GP643857401!Print_Area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RH12</dc:creator>
  <cp:lastModifiedBy>Tarinee Royma</cp:lastModifiedBy>
  <cp:lastPrinted>2016-10-18T04:41:09Z</cp:lastPrinted>
  <dcterms:created xsi:type="dcterms:W3CDTF">2014-08-19T13:54:17Z</dcterms:created>
  <dcterms:modified xsi:type="dcterms:W3CDTF">2021-05-27T03:26:53Z</dcterms:modified>
</cp:coreProperties>
</file>