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3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4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5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6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Fo5910155\Downloads\"/>
    </mc:Choice>
  </mc:AlternateContent>
  <xr:revisionPtr revIDLastSave="0" documentId="13_ncr:1_{24ECE0D6-B56D-413A-93D9-D1446F41D681}" xr6:coauthVersionLast="47" xr6:coauthVersionMax="47" xr10:uidLastSave="{00000000-0000-0000-0000-000000000000}"/>
  <bookViews>
    <workbookView xWindow="24" yWindow="384" windowWidth="23016" windowHeight="12336" tabRatio="788" activeTab="6" xr2:uid="{00000000-000D-0000-FFFF-FFFF00000000}"/>
  </bookViews>
  <sheets>
    <sheet name="PF65328301" sheetId="25" r:id="rId1"/>
    <sheet name="PF65328302" sheetId="26" r:id="rId2"/>
    <sheet name="PF65328303" sheetId="27" r:id="rId3"/>
    <sheet name="PF65328304" sheetId="28" r:id="rId4"/>
    <sheet name="PF65328305" sheetId="29" r:id="rId5"/>
    <sheet name="PF65328306" sheetId="30" r:id="rId6"/>
    <sheet name="HD" sheetId="31" r:id="rId7"/>
  </sheets>
  <definedNames>
    <definedName name="_xlnm.Print_Area" localSheetId="0">PF65328301!$A$1:$I$72</definedName>
    <definedName name="_xlnm.Print_Area" localSheetId="1">PF65328302!$A$1:$I$72</definedName>
    <definedName name="_xlnm.Print_Area" localSheetId="2">PF65328303!$A$1:$I$72</definedName>
    <definedName name="_xlnm.Print_Area" localSheetId="3">PF65328304!$A$1:$I$72</definedName>
    <definedName name="_xlnm.Print_Area" localSheetId="4">PF65328305!$A$1:$I$72</definedName>
    <definedName name="_xlnm.Print_Area" localSheetId="5">PF65328306!$A$1:$I$72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8" i="25" l="1"/>
  <c r="K37" i="25"/>
  <c r="J47" i="30"/>
  <c r="J46" i="30"/>
  <c r="J48" i="30" s="1"/>
  <c r="J49" i="30" s="1"/>
  <c r="J47" i="29"/>
  <c r="J46" i="29"/>
  <c r="J48" i="29" s="1"/>
  <c r="J49" i="29" s="1"/>
  <c r="J47" i="28"/>
  <c r="J46" i="28"/>
  <c r="J48" i="28" s="1"/>
  <c r="J49" i="28" s="1"/>
  <c r="J47" i="27"/>
  <c r="J46" i="27"/>
  <c r="J48" i="27" s="1"/>
  <c r="J49" i="27" s="1"/>
  <c r="J47" i="26"/>
  <c r="J46" i="26"/>
  <c r="J47" i="25"/>
  <c r="J46" i="25"/>
  <c r="J48" i="25" s="1"/>
  <c r="J49" i="25" s="1"/>
  <c r="B58" i="30"/>
  <c r="B57" i="30"/>
  <c r="B56" i="30"/>
  <c r="B55" i="30"/>
  <c r="G51" i="30"/>
  <c r="G53" i="30" s="1"/>
  <c r="H51" i="30"/>
  <c r="H53" i="30"/>
  <c r="I52" i="30"/>
  <c r="I50" i="30"/>
  <c r="I48" i="30"/>
  <c r="I46" i="30"/>
  <c r="I44" i="30"/>
  <c r="I41" i="30"/>
  <c r="I39" i="30"/>
  <c r="I36" i="30"/>
  <c r="I34" i="30"/>
  <c r="I19" i="30"/>
  <c r="I17" i="30"/>
  <c r="I14" i="30"/>
  <c r="G47" i="30"/>
  <c r="G49" i="30" s="1"/>
  <c r="H47" i="30"/>
  <c r="H49" i="30"/>
  <c r="G45" i="30"/>
  <c r="G38" i="30"/>
  <c r="H38" i="30"/>
  <c r="G37" i="30"/>
  <c r="E33" i="30"/>
  <c r="G33" i="30" s="1"/>
  <c r="H33" i="30" s="1"/>
  <c r="E32" i="30"/>
  <c r="G32" i="30" s="1"/>
  <c r="H32" i="30"/>
  <c r="E31" i="30"/>
  <c r="G31" i="30"/>
  <c r="H31" i="30" s="1"/>
  <c r="E30" i="30"/>
  <c r="G30" i="30" s="1"/>
  <c r="H30" i="30" s="1"/>
  <c r="E29" i="30"/>
  <c r="G29" i="30"/>
  <c r="H29" i="30" s="1"/>
  <c r="E28" i="30"/>
  <c r="G28" i="30" s="1"/>
  <c r="E27" i="30"/>
  <c r="G27" i="30" s="1"/>
  <c r="H27" i="30" s="1"/>
  <c r="E26" i="30"/>
  <c r="G26" i="30" s="1"/>
  <c r="H26" i="30" s="1"/>
  <c r="E25" i="30"/>
  <c r="G25" i="30" s="1"/>
  <c r="H25" i="30" s="1"/>
  <c r="E24" i="30"/>
  <c r="G24" i="30" s="1"/>
  <c r="E23" i="30"/>
  <c r="G23" i="30" s="1"/>
  <c r="H23" i="30" s="1"/>
  <c r="E22" i="30"/>
  <c r="G22" i="30"/>
  <c r="H22" i="30" s="1"/>
  <c r="E21" i="30"/>
  <c r="G21" i="30"/>
  <c r="E20" i="30"/>
  <c r="G20" i="30" s="1"/>
  <c r="H20" i="30"/>
  <c r="E16" i="30"/>
  <c r="E15" i="30"/>
  <c r="G15" i="30" s="1"/>
  <c r="H15" i="30" s="1"/>
  <c r="D11" i="30"/>
  <c r="F16" i="30"/>
  <c r="G16" i="30"/>
  <c r="H16" i="30" s="1"/>
  <c r="B58" i="29"/>
  <c r="B57" i="29"/>
  <c r="B56" i="29"/>
  <c r="B55" i="29"/>
  <c r="G51" i="29"/>
  <c r="G53" i="29" s="1"/>
  <c r="H51" i="29"/>
  <c r="H53" i="29" s="1"/>
  <c r="I52" i="29"/>
  <c r="I50" i="29"/>
  <c r="I48" i="29"/>
  <c r="I46" i="29"/>
  <c r="I44" i="29"/>
  <c r="I41" i="29"/>
  <c r="I39" i="29"/>
  <c r="I36" i="29"/>
  <c r="I34" i="29"/>
  <c r="I19" i="29"/>
  <c r="I17" i="29"/>
  <c r="I14" i="29"/>
  <c r="G47" i="29"/>
  <c r="G49" i="29" s="1"/>
  <c r="H45" i="29"/>
  <c r="G45" i="29"/>
  <c r="G38" i="29"/>
  <c r="G37" i="29"/>
  <c r="E33" i="29"/>
  <c r="G33" i="29" s="1"/>
  <c r="E32" i="29"/>
  <c r="G32" i="29" s="1"/>
  <c r="H32" i="29" s="1"/>
  <c r="E31" i="29"/>
  <c r="G31" i="29" s="1"/>
  <c r="H31" i="29" s="1"/>
  <c r="E30" i="29"/>
  <c r="G30" i="29" s="1"/>
  <c r="H30" i="29"/>
  <c r="E29" i="29"/>
  <c r="G29" i="29"/>
  <c r="H29" i="29" s="1"/>
  <c r="E28" i="29"/>
  <c r="G28" i="29"/>
  <c r="H28" i="29"/>
  <c r="E27" i="29"/>
  <c r="G27" i="29" s="1"/>
  <c r="H27" i="29" s="1"/>
  <c r="E26" i="29"/>
  <c r="G26" i="29" s="1"/>
  <c r="E25" i="29"/>
  <c r="G25" i="29"/>
  <c r="E24" i="29"/>
  <c r="G24" i="29" s="1"/>
  <c r="H24" i="29" s="1"/>
  <c r="E23" i="29"/>
  <c r="G23" i="29" s="1"/>
  <c r="H23" i="29"/>
  <c r="E22" i="29"/>
  <c r="G22" i="29" s="1"/>
  <c r="H22" i="29" s="1"/>
  <c r="E21" i="29"/>
  <c r="G21" i="29"/>
  <c r="H21" i="29" s="1"/>
  <c r="E20" i="29"/>
  <c r="G20" i="29"/>
  <c r="H20" i="29" s="1"/>
  <c r="E16" i="29"/>
  <c r="E15" i="29"/>
  <c r="G15" i="29" s="1"/>
  <c r="H15" i="29" s="1"/>
  <c r="D11" i="29"/>
  <c r="F16" i="29" s="1"/>
  <c r="G16" i="29" s="1"/>
  <c r="G18" i="29" s="1"/>
  <c r="B58" i="28"/>
  <c r="B57" i="28"/>
  <c r="B56" i="28"/>
  <c r="B55" i="28"/>
  <c r="G51" i="28"/>
  <c r="I52" i="28"/>
  <c r="I50" i="28"/>
  <c r="I48" i="28"/>
  <c r="I46" i="28"/>
  <c r="I44" i="28"/>
  <c r="I41" i="28"/>
  <c r="I39" i="28"/>
  <c r="I36" i="28"/>
  <c r="I34" i="28"/>
  <c r="I19" i="28"/>
  <c r="I17" i="28"/>
  <c r="I14" i="28"/>
  <c r="G47" i="28"/>
  <c r="H47" i="28" s="1"/>
  <c r="H49" i="28" s="1"/>
  <c r="G49" i="28"/>
  <c r="G45" i="28"/>
  <c r="G57" i="28" s="1"/>
  <c r="H57" i="28" s="1"/>
  <c r="H45" i="28"/>
  <c r="G38" i="28"/>
  <c r="H38" i="28" s="1"/>
  <c r="G37" i="28"/>
  <c r="E33" i="28"/>
  <c r="G33" i="28" s="1"/>
  <c r="H33" i="28" s="1"/>
  <c r="E32" i="28"/>
  <c r="G32" i="28" s="1"/>
  <c r="H32" i="28" s="1"/>
  <c r="E31" i="28"/>
  <c r="G31" i="28" s="1"/>
  <c r="H31" i="28" s="1"/>
  <c r="E30" i="28"/>
  <c r="G30" i="28" s="1"/>
  <c r="E29" i="28"/>
  <c r="G29" i="28" s="1"/>
  <c r="H29" i="28"/>
  <c r="E28" i="28"/>
  <c r="G28" i="28" s="1"/>
  <c r="H28" i="28" s="1"/>
  <c r="E27" i="28"/>
  <c r="G27" i="28" s="1"/>
  <c r="H27" i="28" s="1"/>
  <c r="E26" i="28"/>
  <c r="G26" i="28"/>
  <c r="H26" i="28" s="1"/>
  <c r="E25" i="28"/>
  <c r="G25" i="28"/>
  <c r="H25" i="28" s="1"/>
  <c r="E24" i="28"/>
  <c r="G24" i="28" s="1"/>
  <c r="H24" i="28" s="1"/>
  <c r="E23" i="28"/>
  <c r="G23" i="28" s="1"/>
  <c r="H23" i="28" s="1"/>
  <c r="E22" i="28"/>
  <c r="G22" i="28" s="1"/>
  <c r="E21" i="28"/>
  <c r="G21" i="28" s="1"/>
  <c r="H21" i="28" s="1"/>
  <c r="E20" i="28"/>
  <c r="G20" i="28" s="1"/>
  <c r="H20" i="28" s="1"/>
  <c r="E16" i="28"/>
  <c r="E15" i="28"/>
  <c r="G15" i="28"/>
  <c r="H15" i="28" s="1"/>
  <c r="D11" i="28"/>
  <c r="F16" i="28"/>
  <c r="G16" i="28" s="1"/>
  <c r="G18" i="28" s="1"/>
  <c r="B58" i="27"/>
  <c r="B57" i="27"/>
  <c r="B56" i="27"/>
  <c r="B55" i="27"/>
  <c r="G51" i="27"/>
  <c r="G53" i="27"/>
  <c r="H51" i="27"/>
  <c r="H53" i="27"/>
  <c r="I52" i="27"/>
  <c r="I50" i="27"/>
  <c r="I48" i="27"/>
  <c r="I46" i="27"/>
  <c r="I44" i="27"/>
  <c r="I41" i="27"/>
  <c r="I39" i="27"/>
  <c r="I36" i="27"/>
  <c r="I34" i="27"/>
  <c r="I19" i="27"/>
  <c r="I17" i="27"/>
  <c r="I14" i="27"/>
  <c r="G47" i="27"/>
  <c r="G49" i="27"/>
  <c r="H47" i="27"/>
  <c r="H49" i="27" s="1"/>
  <c r="G45" i="27"/>
  <c r="G57" i="27" s="1"/>
  <c r="H57" i="27" s="1"/>
  <c r="H45" i="27"/>
  <c r="G38" i="27"/>
  <c r="H38" i="27"/>
  <c r="G37" i="27"/>
  <c r="H37" i="27" s="1"/>
  <c r="E33" i="27"/>
  <c r="G33" i="27"/>
  <c r="E32" i="27"/>
  <c r="G32" i="27" s="1"/>
  <c r="E31" i="27"/>
  <c r="G31" i="27" s="1"/>
  <c r="H31" i="27" s="1"/>
  <c r="E30" i="27"/>
  <c r="G30" i="27" s="1"/>
  <c r="H30" i="27" s="1"/>
  <c r="E29" i="27"/>
  <c r="G29" i="27" s="1"/>
  <c r="H29" i="27" s="1"/>
  <c r="E28" i="27"/>
  <c r="G28" i="27" s="1"/>
  <c r="H28" i="27" s="1"/>
  <c r="E27" i="27"/>
  <c r="G27" i="27"/>
  <c r="E26" i="27"/>
  <c r="G26" i="27"/>
  <c r="H26" i="27" s="1"/>
  <c r="E25" i="27"/>
  <c r="G25" i="27"/>
  <c r="E24" i="27"/>
  <c r="G24" i="27" s="1"/>
  <c r="E23" i="27"/>
  <c r="G23" i="27"/>
  <c r="H23" i="27" s="1"/>
  <c r="E22" i="27"/>
  <c r="G22" i="27" s="1"/>
  <c r="H22" i="27"/>
  <c r="E21" i="27"/>
  <c r="G21" i="27" s="1"/>
  <c r="H21" i="27" s="1"/>
  <c r="E20" i="27"/>
  <c r="G20" i="27" s="1"/>
  <c r="J16" i="27"/>
  <c r="F16" i="27" s="1"/>
  <c r="E16" i="27"/>
  <c r="J15" i="27"/>
  <c r="F15" i="27" s="1"/>
  <c r="E15" i="27"/>
  <c r="B58" i="26"/>
  <c r="B57" i="26"/>
  <c r="B56" i="26"/>
  <c r="B55" i="26"/>
  <c r="G51" i="26"/>
  <c r="H51" i="26" s="1"/>
  <c r="H53" i="26" s="1"/>
  <c r="G53" i="26"/>
  <c r="I52" i="26"/>
  <c r="I50" i="26"/>
  <c r="I48" i="26"/>
  <c r="I46" i="26"/>
  <c r="I44" i="26"/>
  <c r="I41" i="26"/>
  <c r="I39" i="26"/>
  <c r="I36" i="26"/>
  <c r="I34" i="26"/>
  <c r="I19" i="26"/>
  <c r="I17" i="26"/>
  <c r="I14" i="26"/>
  <c r="G47" i="26"/>
  <c r="G49" i="26" s="1"/>
  <c r="G45" i="26"/>
  <c r="H45" i="26"/>
  <c r="G38" i="26"/>
  <c r="H38" i="26"/>
  <c r="G37" i="26"/>
  <c r="G40" i="26" s="1"/>
  <c r="G56" i="26" s="1"/>
  <c r="E33" i="26"/>
  <c r="G33" i="26" s="1"/>
  <c r="H33" i="26" s="1"/>
  <c r="E32" i="26"/>
  <c r="G32" i="26" s="1"/>
  <c r="H32" i="26" s="1"/>
  <c r="E31" i="26"/>
  <c r="G31" i="26"/>
  <c r="H31" i="26" s="1"/>
  <c r="E30" i="26"/>
  <c r="G30" i="26" s="1"/>
  <c r="H30" i="26" s="1"/>
  <c r="E29" i="26"/>
  <c r="G29" i="26" s="1"/>
  <c r="E28" i="26"/>
  <c r="G28" i="26" s="1"/>
  <c r="E27" i="26"/>
  <c r="G27" i="26"/>
  <c r="H27" i="26" s="1"/>
  <c r="E26" i="26"/>
  <c r="G26" i="26" s="1"/>
  <c r="H26" i="26"/>
  <c r="E25" i="26"/>
  <c r="G25" i="26" s="1"/>
  <c r="H25" i="26" s="1"/>
  <c r="E24" i="26"/>
  <c r="G24" i="26" s="1"/>
  <c r="E23" i="26"/>
  <c r="G23" i="26" s="1"/>
  <c r="H23" i="26" s="1"/>
  <c r="E22" i="26"/>
  <c r="G22" i="26"/>
  <c r="H22" i="26"/>
  <c r="E21" i="26"/>
  <c r="G21" i="26"/>
  <c r="E20" i="26"/>
  <c r="G20" i="26" s="1"/>
  <c r="E16" i="26"/>
  <c r="G16" i="26" s="1"/>
  <c r="E15" i="26"/>
  <c r="D11" i="26"/>
  <c r="F15" i="26" s="1"/>
  <c r="B58" i="25"/>
  <c r="B57" i="25"/>
  <c r="B56" i="25"/>
  <c r="B55" i="25"/>
  <c r="G51" i="25"/>
  <c r="G53" i="25" s="1"/>
  <c r="I52" i="25"/>
  <c r="I50" i="25"/>
  <c r="I48" i="25"/>
  <c r="I46" i="25"/>
  <c r="I44" i="25"/>
  <c r="I41" i="25"/>
  <c r="I39" i="25"/>
  <c r="I36" i="25"/>
  <c r="I34" i="25"/>
  <c r="I19" i="25"/>
  <c r="I17" i="25"/>
  <c r="I14" i="25"/>
  <c r="G47" i="25"/>
  <c r="G49" i="25" s="1"/>
  <c r="H45" i="25"/>
  <c r="G45" i="25"/>
  <c r="G38" i="25"/>
  <c r="H38" i="25" s="1"/>
  <c r="G37" i="25"/>
  <c r="E33" i="25"/>
  <c r="G33" i="25"/>
  <c r="H33" i="25" s="1"/>
  <c r="E32" i="25"/>
  <c r="G32" i="25" s="1"/>
  <c r="H32" i="25" s="1"/>
  <c r="E31" i="25"/>
  <c r="G31" i="25" s="1"/>
  <c r="H31" i="25" s="1"/>
  <c r="E30" i="25"/>
  <c r="G30" i="25" s="1"/>
  <c r="H30" i="25" s="1"/>
  <c r="E29" i="25"/>
  <c r="G29" i="25" s="1"/>
  <c r="E28" i="25"/>
  <c r="G28" i="25" s="1"/>
  <c r="E27" i="25"/>
  <c r="G27" i="25" s="1"/>
  <c r="E26" i="25"/>
  <c r="G26" i="25" s="1"/>
  <c r="E25" i="25"/>
  <c r="G25" i="25" s="1"/>
  <c r="H25" i="25" s="1"/>
  <c r="E24" i="25"/>
  <c r="G24" i="25" s="1"/>
  <c r="E23" i="25"/>
  <c r="G23" i="25" s="1"/>
  <c r="H23" i="25" s="1"/>
  <c r="E22" i="25"/>
  <c r="G22" i="25" s="1"/>
  <c r="H22" i="25" s="1"/>
  <c r="E21" i="25"/>
  <c r="G21" i="25" s="1"/>
  <c r="E20" i="25"/>
  <c r="G20" i="25" s="1"/>
  <c r="E16" i="25"/>
  <c r="E15" i="25"/>
  <c r="G15" i="25" s="1"/>
  <c r="D11" i="25"/>
  <c r="F16" i="25" s="1"/>
  <c r="G16" i="25" s="1"/>
  <c r="H16" i="25" s="1"/>
  <c r="H47" i="26" l="1"/>
  <c r="H49" i="26" s="1"/>
  <c r="G16" i="27"/>
  <c r="H40" i="27"/>
  <c r="J48" i="26"/>
  <c r="J49" i="26" s="1"/>
  <c r="H47" i="29"/>
  <c r="H49" i="29" s="1"/>
  <c r="G57" i="29"/>
  <c r="H57" i="29" s="1"/>
  <c r="H21" i="26"/>
  <c r="H20" i="27"/>
  <c r="H35" i="27" s="1"/>
  <c r="G35" i="25"/>
  <c r="H20" i="25"/>
  <c r="H37" i="25"/>
  <c r="H40" i="25" s="1"/>
  <c r="G40" i="25"/>
  <c r="H22" i="28"/>
  <c r="H35" i="28" s="1"/>
  <c r="H26" i="29"/>
  <c r="H21" i="30"/>
  <c r="H21" i="25"/>
  <c r="H56" i="26"/>
  <c r="G40" i="28"/>
  <c r="H37" i="28"/>
  <c r="H40" i="28" s="1"/>
  <c r="G18" i="25"/>
  <c r="G55" i="25" s="1"/>
  <c r="H26" i="25"/>
  <c r="G15" i="26"/>
  <c r="G15" i="27"/>
  <c r="H28" i="30"/>
  <c r="H16" i="26"/>
  <c r="H16" i="27"/>
  <c r="H32" i="27"/>
  <c r="H30" i="28"/>
  <c r="H33" i="29"/>
  <c r="H27" i="25"/>
  <c r="H27" i="27"/>
  <c r="H16" i="29"/>
  <c r="H18" i="29" s="1"/>
  <c r="H15" i="25"/>
  <c r="H18" i="25" s="1"/>
  <c r="H28" i="25"/>
  <c r="H28" i="26"/>
  <c r="G57" i="26"/>
  <c r="H24" i="27"/>
  <c r="H33" i="27"/>
  <c r="H51" i="28"/>
  <c r="H53" i="28" s="1"/>
  <c r="G53" i="28"/>
  <c r="H24" i="25"/>
  <c r="H29" i="25"/>
  <c r="G57" i="25"/>
  <c r="G35" i="26"/>
  <c r="H20" i="26"/>
  <c r="H24" i="26"/>
  <c r="H29" i="26"/>
  <c r="G35" i="27"/>
  <c r="H25" i="27"/>
  <c r="H25" i="29"/>
  <c r="H38" i="29"/>
  <c r="H24" i="30"/>
  <c r="H37" i="26"/>
  <c r="H40" i="26" s="1"/>
  <c r="H16" i="28"/>
  <c r="H18" i="28" s="1"/>
  <c r="H54" i="28" s="1"/>
  <c r="G40" i="29"/>
  <c r="H37" i="29"/>
  <c r="H40" i="29" s="1"/>
  <c r="G18" i="30"/>
  <c r="G35" i="30"/>
  <c r="H45" i="30"/>
  <c r="G35" i="28"/>
  <c r="G57" i="30"/>
  <c r="H47" i="25"/>
  <c r="H49" i="25" s="1"/>
  <c r="H51" i="25"/>
  <c r="H53" i="25" s="1"/>
  <c r="H18" i="30"/>
  <c r="G40" i="27"/>
  <c r="G35" i="29"/>
  <c r="G55" i="29" s="1"/>
  <c r="G40" i="30"/>
  <c r="H37" i="30"/>
  <c r="H40" i="30" s="1"/>
  <c r="H35" i="30" l="1"/>
  <c r="H35" i="29"/>
  <c r="H55" i="29"/>
  <c r="H54" i="29"/>
  <c r="H35" i="26"/>
  <c r="H57" i="26"/>
  <c r="H54" i="25"/>
  <c r="G18" i="26"/>
  <c r="H15" i="26"/>
  <c r="H18" i="26" s="1"/>
  <c r="H57" i="30"/>
  <c r="H57" i="25"/>
  <c r="G56" i="28"/>
  <c r="H35" i="25"/>
  <c r="G18" i="27"/>
  <c r="H15" i="27"/>
  <c r="H18" i="27" s="1"/>
  <c r="H54" i="27" s="1"/>
  <c r="G56" i="29"/>
  <c r="G56" i="25"/>
  <c r="H55" i="25"/>
  <c r="G56" i="27"/>
  <c r="G56" i="30"/>
  <c r="H54" i="30"/>
  <c r="G55" i="30"/>
  <c r="G54" i="30"/>
  <c r="G54" i="28"/>
  <c r="G54" i="25"/>
  <c r="G55" i="28"/>
  <c r="G54" i="29"/>
  <c r="H54" i="26" l="1"/>
  <c r="H56" i="29"/>
  <c r="G54" i="26"/>
  <c r="G55" i="26"/>
  <c r="H55" i="28"/>
  <c r="H56" i="30"/>
  <c r="H55" i="30"/>
  <c r="H56" i="27"/>
  <c r="H56" i="25"/>
  <c r="G55" i="27"/>
  <c r="G54" i="27"/>
  <c r="H56" i="28"/>
  <c r="H55" i="26" l="1"/>
  <c r="H55" i="27"/>
  <c r="H59" i="28" l="1"/>
  <c r="H58" i="28"/>
  <c r="H59" i="29"/>
  <c r="H58" i="29"/>
  <c r="H59" i="25"/>
  <c r="H58" i="25"/>
  <c r="H59" i="30"/>
  <c r="H58" i="30"/>
  <c r="I58" i="26"/>
  <c r="I58" i="30"/>
  <c r="H59" i="27"/>
  <c r="H58" i="27"/>
  <c r="I58" i="25"/>
  <c r="I58" i="27"/>
  <c r="I58" i="29"/>
  <c r="I38" i="25"/>
  <c r="I35" i="25"/>
  <c r="I54" i="25"/>
  <c r="I24" i="25"/>
  <c r="I29" i="25"/>
  <c r="I15" i="25"/>
  <c r="I45" i="25"/>
  <c r="I16" i="25"/>
  <c r="I57" i="25"/>
  <c r="I23" i="25"/>
  <c r="I51" i="25"/>
  <c r="I31" i="25"/>
  <c r="I55" i="25"/>
  <c r="I37" i="25"/>
  <c r="I21" i="25"/>
  <c r="I33" i="25"/>
  <c r="I40" i="25"/>
  <c r="I49" i="25"/>
  <c r="I22" i="25"/>
  <c r="I18" i="25"/>
  <c r="I20" i="25"/>
  <c r="I27" i="25"/>
  <c r="I53" i="25"/>
  <c r="I47" i="25"/>
  <c r="I26" i="25"/>
  <c r="I56" i="25"/>
  <c r="I25" i="25"/>
  <c r="I28" i="25"/>
  <c r="I59" i="25"/>
  <c r="I30" i="25"/>
  <c r="G58" i="25"/>
  <c r="G59" i="25"/>
  <c r="I32" i="25"/>
  <c r="I32" i="26"/>
  <c r="I29" i="26"/>
  <c r="I18" i="26"/>
  <c r="I20" i="26"/>
  <c r="I24" i="26"/>
  <c r="I15" i="26"/>
  <c r="I47" i="26"/>
  <c r="I49" i="26"/>
  <c r="I54" i="26"/>
  <c r="I33" i="26"/>
  <c r="I27" i="26"/>
  <c r="I25" i="26"/>
  <c r="I55" i="26"/>
  <c r="I28" i="26"/>
  <c r="I51" i="26"/>
  <c r="I21" i="26"/>
  <c r="I56" i="26"/>
  <c r="I38" i="26"/>
  <c r="I57" i="26"/>
  <c r="I59" i="26"/>
  <c r="I22" i="26"/>
  <c r="I30" i="26"/>
  <c r="I26" i="26"/>
  <c r="I35" i="26"/>
  <c r="I45" i="26"/>
  <c r="I37" i="26"/>
  <c r="I16" i="26"/>
  <c r="I23" i="26"/>
  <c r="I53" i="26"/>
  <c r="I31" i="26"/>
  <c r="I40" i="26"/>
  <c r="I29" i="27"/>
  <c r="I27" i="27"/>
  <c r="I25" i="27"/>
  <c r="I35" i="27"/>
  <c r="I38" i="27"/>
  <c r="I28" i="27"/>
  <c r="I30" i="27"/>
  <c r="I40" i="27"/>
  <c r="I51" i="27"/>
  <c r="I21" i="27"/>
  <c r="I20" i="27"/>
  <c r="I53" i="27"/>
  <c r="I31" i="27"/>
  <c r="I54" i="27"/>
  <c r="I16" i="27"/>
  <c r="I22" i="27"/>
  <c r="I26" i="27"/>
  <c r="I56" i="27"/>
  <c r="I37" i="27"/>
  <c r="I47" i="27"/>
  <c r="I33" i="27"/>
  <c r="I15" i="27"/>
  <c r="I24" i="27"/>
  <c r="I32" i="27"/>
  <c r="I23" i="27"/>
  <c r="I57" i="27"/>
  <c r="I55" i="27"/>
  <c r="I59" i="27"/>
  <c r="I18" i="27"/>
  <c r="I45" i="27"/>
  <c r="G58" i="27"/>
  <c r="G59" i="27"/>
  <c r="I49" i="27"/>
  <c r="I27" i="28"/>
  <c r="I26" i="28"/>
  <c r="I21" i="28"/>
  <c r="I30" i="28"/>
  <c r="I45" i="28"/>
  <c r="I28" i="28"/>
  <c r="I57" i="28"/>
  <c r="I31" i="28"/>
  <c r="I18" i="28"/>
  <c r="I15" i="28"/>
  <c r="I32" i="28"/>
  <c r="I59" i="28"/>
  <c r="I51" i="28"/>
  <c r="I55" i="28"/>
  <c r="I47" i="28"/>
  <c r="I33" i="28"/>
  <c r="I22" i="28"/>
  <c r="I25" i="28"/>
  <c r="I20" i="28"/>
  <c r="I29" i="28"/>
  <c r="I56" i="28"/>
  <c r="I38" i="28"/>
  <c r="I24" i="28"/>
  <c r="I49" i="28"/>
  <c r="I54" i="28"/>
  <c r="I53" i="28"/>
  <c r="I40" i="28"/>
  <c r="I35" i="28"/>
  <c r="I23" i="28"/>
  <c r="I16" i="28"/>
  <c r="I37" i="28"/>
  <c r="I47" i="29"/>
  <c r="I40" i="29"/>
  <c r="I31" i="29"/>
  <c r="I22" i="29"/>
  <c r="I33" i="29"/>
  <c r="I27" i="29"/>
  <c r="I25" i="29"/>
  <c r="I18" i="29"/>
  <c r="I24" i="29"/>
  <c r="I30" i="29"/>
  <c r="I35" i="29"/>
  <c r="I32" i="29"/>
  <c r="I23" i="29"/>
  <c r="I38" i="29"/>
  <c r="I59" i="29"/>
  <c r="I28" i="29"/>
  <c r="I54" i="29"/>
  <c r="I53" i="29"/>
  <c r="I51" i="29"/>
  <c r="I37" i="29"/>
  <c r="I15" i="29"/>
  <c r="I56" i="29"/>
  <c r="I49" i="29"/>
  <c r="I29" i="29"/>
  <c r="I26" i="29"/>
  <c r="I20" i="29"/>
  <c r="I21" i="29"/>
  <c r="I45" i="29"/>
  <c r="I55" i="29"/>
  <c r="I57" i="29"/>
  <c r="G58" i="29"/>
  <c r="G59" i="29"/>
  <c r="I16" i="29"/>
  <c r="I55" i="30"/>
  <c r="I32" i="30"/>
  <c r="I56" i="30"/>
  <c r="I27" i="30"/>
  <c r="I37" i="30"/>
  <c r="I25" i="30"/>
  <c r="I29" i="30"/>
  <c r="I59" i="30"/>
  <c r="I16" i="30"/>
  <c r="I40" i="30"/>
  <c r="I21" i="30"/>
  <c r="I26" i="30"/>
  <c r="I38" i="30"/>
  <c r="I33" i="30"/>
  <c r="I47" i="30"/>
  <c r="I45" i="30"/>
  <c r="I20" i="30"/>
  <c r="I53" i="30"/>
  <c r="I15" i="30"/>
  <c r="I28" i="30"/>
  <c r="I18" i="30"/>
  <c r="I54" i="30"/>
  <c r="I31" i="30"/>
  <c r="I30" i="30"/>
  <c r="I23" i="30"/>
  <c r="I22" i="30"/>
  <c r="I35" i="30"/>
  <c r="I49" i="30"/>
  <c r="I57" i="30"/>
  <c r="I24" i="30"/>
  <c r="G58" i="30"/>
  <c r="G59" i="30"/>
  <c r="I51" i="30"/>
  <c r="G59" i="26"/>
  <c r="G58" i="26"/>
  <c r="H58" i="26"/>
  <c r="H59" i="26"/>
  <c r="G59" i="28"/>
  <c r="G58" i="28"/>
  <c r="I58" i="28"/>
</calcChain>
</file>

<file path=xl/sharedStrings.xml><?xml version="1.0" encoding="utf-8"?>
<sst xmlns="http://schemas.openxmlformats.org/spreadsheetml/2006/main" count="696" uniqueCount="157">
  <si>
    <t>i-Tail Corporation Public Company Limited</t>
  </si>
  <si>
    <t>F3ACXX26-0-13/09/21</t>
  </si>
  <si>
    <t>Page</t>
  </si>
  <si>
    <t>1 / 1</t>
  </si>
  <si>
    <t>PRODUCT COSTING SHEET (TN / PF)</t>
  </si>
  <si>
    <t>CUSTOMER  :</t>
  </si>
  <si>
    <t xml:space="preserve">US Pet Nutrition / US Pet Nutrition / Weruva / USA </t>
  </si>
  <si>
    <t>DATE  :</t>
  </si>
  <si>
    <t>02-12-2022</t>
  </si>
  <si>
    <t xml:space="preserve">PRODUCT  NAME /  DESCRIPTION  : </t>
  </si>
  <si>
    <t>Tuna red meat mix striped chicken in Gravy</t>
  </si>
  <si>
    <t xml:space="preserve">TO  : </t>
  </si>
  <si>
    <t>SCC, BKK</t>
  </si>
  <si>
    <t>SPECIFICATION / CODE  :</t>
  </si>
  <si>
    <t>ATTN  :</t>
  </si>
  <si>
    <t>-</t>
  </si>
  <si>
    <t>PACKAGING TYPE / SIZE :</t>
  </si>
  <si>
    <t>Printed pouch 100x145x25 mm</t>
  </si>
  <si>
    <t>FROM :</t>
  </si>
  <si>
    <t>K. grittinee</t>
  </si>
  <si>
    <t>NET WEIGHT  :</t>
  </si>
  <si>
    <t>REV. # 0</t>
  </si>
  <si>
    <t>NEW FORMULA</t>
  </si>
  <si>
    <t>DRAIN WEIGHT  :</t>
  </si>
  <si>
    <t>REF. #</t>
  </si>
  <si>
    <t>PF65328301</t>
  </si>
  <si>
    <t>PACKING PER CARTON  :</t>
  </si>
  <si>
    <t>TEST NO.</t>
  </si>
  <si>
    <t>SRDFS002 W140 1B 200622</t>
  </si>
  <si>
    <t>RAW MATERIAL  :</t>
  </si>
  <si>
    <t>PRICE  :</t>
  </si>
  <si>
    <t>USD / TON</t>
  </si>
  <si>
    <t xml:space="preserve">EXCHANGE RATE : USD 1 = </t>
  </si>
  <si>
    <t>THB</t>
  </si>
  <si>
    <t>DESCRIPTION</t>
  </si>
  <si>
    <t>FILL WT.</t>
  </si>
  <si>
    <t>YIELD</t>
  </si>
  <si>
    <t>KG / CTN</t>
  </si>
  <si>
    <t>PRICE</t>
  </si>
  <si>
    <t>COST  PER  CTN</t>
  </si>
  <si>
    <t>(GM/UNIT )</t>
  </si>
  <si>
    <t>(%)</t>
  </si>
  <si>
    <t>(BAHT / KG)</t>
  </si>
  <si>
    <t>BAHT / CTN</t>
  </si>
  <si>
    <t>USD / CTN</t>
  </si>
  <si>
    <t>%</t>
  </si>
  <si>
    <t>1. RAW MATERIALS :</t>
  </si>
  <si>
    <t>Striped chicken หนา 0.1-0.3 cm ยาว 1-3 cm</t>
  </si>
  <si>
    <t>14L110000038</t>
  </si>
  <si>
    <t>Tuna red meat flake 1.5-2 cm</t>
  </si>
  <si>
    <t>2XA10MTN0001-1</t>
  </si>
  <si>
    <t>SUB TOTAL 1 - RAW MATERIALS</t>
  </si>
  <si>
    <t>2. INGREDIENTS :</t>
  </si>
  <si>
    <t>Tricalcium phosphate</t>
  </si>
  <si>
    <t>4100346</t>
  </si>
  <si>
    <t>Calcium sulfate</t>
  </si>
  <si>
    <t>4100353</t>
  </si>
  <si>
    <t>Potassium chloride</t>
  </si>
  <si>
    <t>4100356</t>
  </si>
  <si>
    <t>Sunflower oil</t>
  </si>
  <si>
    <t>4200001</t>
  </si>
  <si>
    <t>Glycine</t>
  </si>
  <si>
    <t>4100093</t>
  </si>
  <si>
    <t>Glucose</t>
  </si>
  <si>
    <t>4100352</t>
  </si>
  <si>
    <t>Tapfil-8</t>
  </si>
  <si>
    <t>4400004</t>
  </si>
  <si>
    <t>Guar gum</t>
  </si>
  <si>
    <t>4100005</t>
  </si>
  <si>
    <t>Feline Mineral Premix DLM1</t>
  </si>
  <si>
    <t>4700014</t>
  </si>
  <si>
    <t>Feline Vitamin Premix DLM1</t>
  </si>
  <si>
    <t>4700013</t>
  </si>
  <si>
    <t>Taurine</t>
  </si>
  <si>
    <t>4100348</t>
  </si>
  <si>
    <t>Veg stable 504</t>
  </si>
  <si>
    <t>4100434</t>
  </si>
  <si>
    <t>Fish Extract</t>
  </si>
  <si>
    <t>4100450</t>
  </si>
  <si>
    <t>Water</t>
  </si>
  <si>
    <t>D000001</t>
  </si>
  <si>
    <t>SUB TOTAL 2 - INGREDIENTS</t>
  </si>
  <si>
    <t>3. Primary PACKAGING :</t>
  </si>
  <si>
    <t>STD.PH100x145x25 TN&amp;DUCK DEVOURME-WV OMG</t>
  </si>
  <si>
    <t>5534A4WVNN71</t>
  </si>
  <si>
    <t>Cylinder</t>
  </si>
  <si>
    <t>5500CYLINDER</t>
  </si>
  <si>
    <t>SUB TOTAL 3 - Primary PACKAGING</t>
  </si>
  <si>
    <t>4. Secondary PACKAGING :</t>
  </si>
  <si>
    <t>SUB TOTAL 4 - Secondary PACKAGING</t>
  </si>
  <si>
    <t>5. LABOUR &amp; OVERHEAD</t>
  </si>
  <si>
    <t>Labor &amp; Overhead</t>
  </si>
  <si>
    <t>SUB TOTAL 5 - LABOUR &amp; OVERHEAD</t>
  </si>
  <si>
    <t>6.UPCHARGE/DISCOUNT</t>
  </si>
  <si>
    <t>LAB TEST</t>
  </si>
  <si>
    <t>SUB TOTAL 6 - UPCHARGE</t>
  </si>
  <si>
    <t>GRAND TOTAL</t>
  </si>
  <si>
    <t>LOSS</t>
  </si>
  <si>
    <t xml:space="preserve">Of  raw materials + ingredients </t>
  </si>
  <si>
    <t>Of primary packaging</t>
  </si>
  <si>
    <t>Of  secondary packaging</t>
  </si>
  <si>
    <t>Margin</t>
  </si>
  <si>
    <t>COST PER CASE FOB BANGKOK</t>
  </si>
  <si>
    <t>REMARK  :</t>
  </si>
  <si>
    <t xml:space="preserve">Please update price for Weruva USA 2023.
No need to up pallet cost because they use slip sheet.
</t>
  </si>
  <si>
    <t>Valid until</t>
  </si>
  <si>
    <t>Dec-2023 Shipment</t>
  </si>
  <si>
    <t>Tuna red meat mix beef in Gravy</t>
  </si>
  <si>
    <t>PF65328302</t>
  </si>
  <si>
    <t>SRDFS002 W141 3B 200622</t>
  </si>
  <si>
    <t xml:space="preserve">Precooked Beef  MDM </t>
  </si>
  <si>
    <t>14M210000007</t>
  </si>
  <si>
    <t>5534A4WVNN69</t>
  </si>
  <si>
    <t>Tuna red meat mix salmon in Gravy</t>
  </si>
  <si>
    <t>PF65328303</t>
  </si>
  <si>
    <t>SRDFS002 W144 1B 200622</t>
  </si>
  <si>
    <t>Salmon Flake 1.5-2.5 cm</t>
  </si>
  <si>
    <t>11M210000001</t>
  </si>
  <si>
    <t>5534A4WVNN75</t>
  </si>
  <si>
    <t>Tuna red meat mix lamb in Gravy</t>
  </si>
  <si>
    <t>PF65328304</t>
  </si>
  <si>
    <t>SRDFS002 W143 1B 200622</t>
  </si>
  <si>
    <t xml:space="preserve">Precooked Lamb MDM </t>
  </si>
  <si>
    <t>14M230000001</t>
  </si>
  <si>
    <t>5534A4WVNN74</t>
  </si>
  <si>
    <t>Tuna red meat mix turkey in Gravy</t>
  </si>
  <si>
    <t>PF65328305</t>
  </si>
  <si>
    <t>SRDFS002 W142 1B 200622</t>
  </si>
  <si>
    <t>Precooked Turkey MDM</t>
  </si>
  <si>
    <t>14M110000004</t>
  </si>
  <si>
    <t>5534A4WVNN77</t>
  </si>
  <si>
    <t>Tuna red meat mix duck in Gravy</t>
  </si>
  <si>
    <t>PF65328306</t>
  </si>
  <si>
    <t>SRDFS002 W139 1B 200622</t>
  </si>
  <si>
    <t>Precooked Duck  Carcass</t>
  </si>
  <si>
    <t>14L120000002</t>
  </si>
  <si>
    <t>5534A4WVNN73</t>
  </si>
  <si>
    <t>LOH ใหม่ plus 10%</t>
  </si>
  <si>
    <t>Fancy pouch 85 g P.48 = 76.67*14%/24*48</t>
  </si>
  <si>
    <t>TRM pouch 85 g P.48 = 59.74*86%/24*48</t>
  </si>
  <si>
    <t>Fancy pouch 85 g P.48 = 76.67*22%/24*48</t>
  </si>
  <si>
    <t>TRM pouch 85 g P.48 = 59.74*78%/24*48</t>
  </si>
  <si>
    <t>Lmt pouch 85 g P.48 = 93.28*14%/24*48</t>
  </si>
  <si>
    <t>3HNNSA5MX2GPRPWV00</t>
  </si>
  <si>
    <t>3HNNSA2ZX2GPRPWV00</t>
  </si>
  <si>
    <t>3HNNSA65X2GPRPWV00</t>
  </si>
  <si>
    <t>3HNNSA3DX2GPRPWV00</t>
  </si>
  <si>
    <t>3HNNSA4KX2GPRPWV00</t>
  </si>
  <si>
    <t>3HNNSA29X2GPRPWV00</t>
  </si>
  <si>
    <t>5R1Q5041N000000800</t>
  </si>
  <si>
    <t>5F1Q5041N000000901</t>
  </si>
  <si>
    <t>NO-COR.INB2-7454,B.F.F. (VP OMG)</t>
  </si>
  <si>
    <t>CTN2-7455,B.F.F. (VP OMG)</t>
  </si>
  <si>
    <t>Secondary Packaging</t>
  </si>
  <si>
    <t>UPCHARGE</t>
  </si>
  <si>
    <t>LABOUR PACKING VP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</si>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</sst>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_-* #,##0.0000_-;\-* #,##0.0000_-;_-* &quot;-&quot;??_-;_-@_-"/>
    <numFmt numFmtId="166" formatCode="_-* #,##0_-;\-* #,##0_-;_-* &quot;-&quot;??_-;_-@_-"/>
    <numFmt numFmtId="167" formatCode="_-* #,##0.000_-;\-* #,##0.000_-;_-* &quot;-&quot;??_-;_-@_-"/>
    <numFmt numFmtId="168" formatCode="#,###.####"/>
    <numFmt numFmtId="169" formatCode="#,##0.00\ \ &quot;฿&quot;"/>
    <numFmt numFmtId="170" formatCode="#,##0.00\ \ \$"/>
    <numFmt numFmtId="171" formatCode="#,###"/>
    <numFmt numFmtId="172" formatCode="B1mmm\-yy"/>
  </numFmts>
  <fonts count="25"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11"/>
      <color theme="1"/>
      <name val="Arial"/>
      <family val="2"/>
    </font>
    <font>
      <b/>
      <sz val="22"/>
      <name val="Angsana New"/>
      <family val="1"/>
    </font>
    <font>
      <b/>
      <sz val="18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b/>
      <sz val="14"/>
      <color rgb="FFFF00FF"/>
      <name val="Angsana New"/>
      <family val="1"/>
    </font>
    <font>
      <b/>
      <sz val="14"/>
      <color rgb="FFFF0000"/>
      <name val="Angsana New"/>
      <family val="1"/>
    </font>
    <font>
      <b/>
      <sz val="14"/>
      <name val="AngsanaUPC"/>
      <family val="1"/>
      <charset val="222"/>
    </font>
    <font>
      <b/>
      <sz val="20"/>
      <name val="Angsana New"/>
      <family val="1"/>
    </font>
    <font>
      <b/>
      <sz val="16"/>
      <name val="Angsana New"/>
      <family val="1"/>
    </font>
    <font>
      <b/>
      <sz val="16"/>
      <name val="Arial"/>
      <family val="2"/>
    </font>
    <font>
      <b/>
      <sz val="14"/>
      <color theme="1"/>
      <name val="Angsana New"/>
      <family val="1"/>
    </font>
    <font>
      <sz val="14"/>
      <name val="Cordia New"/>
      <family val="2"/>
    </font>
    <font>
      <sz val="10"/>
      <name val="Arial"/>
      <family val="2"/>
    </font>
    <font>
      <sz val="11"/>
      <name val="ＭＳ Ｐゴシック"/>
      <charset val="128"/>
    </font>
    <font>
      <sz val="11"/>
      <color theme="1"/>
      <name val="Calibri"/>
      <family val="2"/>
      <charset val="222"/>
      <scheme val="minor"/>
    </font>
    <font>
      <b/>
      <sz val="14"/>
      <color rgb="FFFF0000"/>
      <name val="Angsana New"/>
      <family val="1"/>
      <charset val="222"/>
    </font>
    <font>
      <sz val="11"/>
      <color rgb="FFFF0000"/>
      <name val="Arial"/>
      <family val="2"/>
      <charset val="222"/>
    </font>
    <font>
      <b/>
      <u val="double"/>
      <sz val="14"/>
      <color rgb="FFFF0000"/>
      <name val="Angsana New"/>
      <family val="1"/>
      <charset val="222"/>
    </font>
    <font>
      <b/>
      <sz val="14"/>
      <name val="AngsanaUPC"/>
      <family val="1"/>
    </font>
    <font>
      <sz val="14"/>
      <name val="AngsanaUPC"/>
      <family val="1"/>
      <charset val="222"/>
    </font>
    <font>
      <b/>
      <sz val="14"/>
      <name val="Angsana New"/>
      <family val="1"/>
      <charset val="222"/>
    </font>
    <font>
      <b/>
      <sz val="14"/>
      <color rgb="FFFF0000"/>
      <name val="AngsanaUPC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4" fillId="0" borderId="0"/>
    <xf numFmtId="0" fontId="15" fillId="0" borderId="0"/>
    <xf numFmtId="40" fontId="16" fillId="0" borderId="0" applyFont="0" applyFill="0" applyBorder="0" applyAlignment="0" applyProtection="0"/>
    <xf numFmtId="0" fontId="14" fillId="0" borderId="0"/>
    <xf numFmtId="0" fontId="22" fillId="0" borderId="0"/>
    <xf numFmtId="0" fontId="14" fillId="0" borderId="0"/>
    <xf numFmtId="0" fontId="17" fillId="0" borderId="0"/>
  </cellStyleXfs>
  <cellXfs count="176">
    <xf numFmtId="0" fontId="0" fillId="0" borderId="0" xfId="0"/>
    <xf numFmtId="165" fontId="1" fillId="0" borderId="0" xfId="1" applyNumberFormat="1" applyFont="1"/>
    <xf numFmtId="164" fontId="1" fillId="0" borderId="0" xfId="1" applyFont="1"/>
    <xf numFmtId="0" fontId="2" fillId="0" borderId="0" xfId="0" applyFont="1"/>
    <xf numFmtId="0" fontId="0" fillId="2" borderId="0" xfId="0" applyFill="1"/>
    <xf numFmtId="165" fontId="1" fillId="2" borderId="0" xfId="1" applyNumberFormat="1" applyFont="1" applyFill="1"/>
    <xf numFmtId="164" fontId="1" fillId="2" borderId="0" xfId="1" applyFont="1" applyFill="1" applyAlignment="1">
      <alignment horizontal="center"/>
    </xf>
    <xf numFmtId="49" fontId="1" fillId="2" borderId="0" xfId="1" applyNumberFormat="1" applyFont="1" applyFill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49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/>
    <xf numFmtId="0" fontId="5" fillId="0" borderId="0" xfId="0" applyFont="1"/>
    <xf numFmtId="14" fontId="5" fillId="0" borderId="0" xfId="0" applyNumberFormat="1" applyFont="1" applyAlignment="1">
      <alignment horizontal="left"/>
    </xf>
    <xf numFmtId="164" fontId="5" fillId="0" borderId="0" xfId="1" applyFont="1" applyBorder="1"/>
    <xf numFmtId="164" fontId="5" fillId="0" borderId="6" xfId="1" applyFont="1" applyBorder="1"/>
    <xf numFmtId="0" fontId="6" fillId="0" borderId="0" xfId="0" applyFont="1"/>
    <xf numFmtId="0" fontId="5" fillId="0" borderId="0" xfId="0" applyFont="1" applyAlignment="1">
      <alignment horizontal="left"/>
    </xf>
    <xf numFmtId="165" fontId="5" fillId="0" borderId="0" xfId="1" applyNumberFormat="1" applyFont="1" applyBorder="1" applyAlignment="1">
      <alignment horizontal="left"/>
    </xf>
    <xf numFmtId="166" fontId="5" fillId="0" borderId="0" xfId="1" applyNumberFormat="1" applyFont="1" applyBorder="1" applyAlignment="1"/>
    <xf numFmtId="164" fontId="7" fillId="0" borderId="0" xfId="1" applyFont="1" applyBorder="1"/>
    <xf numFmtId="9" fontId="5" fillId="0" borderId="0" xfId="2" applyFont="1" applyBorder="1" applyAlignment="1">
      <alignment horizontal="right"/>
    </xf>
    <xf numFmtId="0" fontId="5" fillId="0" borderId="6" xfId="0" applyFont="1" applyBorder="1"/>
    <xf numFmtId="166" fontId="5" fillId="0" borderId="0" xfId="1" applyNumberFormat="1" applyFont="1" applyBorder="1"/>
    <xf numFmtId="0" fontId="5" fillId="0" borderId="7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64" fontId="5" fillId="3" borderId="1" xfId="1" applyFont="1" applyFill="1" applyBorder="1"/>
    <xf numFmtId="164" fontId="5" fillId="3" borderId="8" xfId="1" applyFont="1" applyFill="1" applyBorder="1"/>
    <xf numFmtId="165" fontId="5" fillId="0" borderId="9" xfId="1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13" xfId="0" applyFont="1" applyBorder="1" applyAlignment="1">
      <alignment horizontal="center"/>
    </xf>
    <xf numFmtId="10" fontId="5" fillId="0" borderId="12" xfId="0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5" fillId="3" borderId="12" xfId="0" applyFont="1" applyFill="1" applyBorder="1"/>
    <xf numFmtId="165" fontId="5" fillId="0" borderId="13" xfId="1" applyNumberFormat="1" applyFont="1" applyBorder="1"/>
    <xf numFmtId="0" fontId="5" fillId="0" borderId="13" xfId="0" applyFont="1" applyBorder="1"/>
    <xf numFmtId="164" fontId="5" fillId="0" borderId="13" xfId="1" applyFont="1" applyBorder="1"/>
    <xf numFmtId="167" fontId="5" fillId="0" borderId="13" xfId="0" applyNumberFormat="1" applyFont="1" applyBorder="1"/>
    <xf numFmtId="10" fontId="5" fillId="0" borderId="13" xfId="2" applyNumberFormat="1" applyFont="1" applyBorder="1"/>
    <xf numFmtId="0" fontId="5" fillId="4" borderId="10" xfId="0" applyFont="1" applyFill="1" applyBorder="1" applyAlignment="1">
      <alignment horizontal="left"/>
    </xf>
    <xf numFmtId="0" fontId="5" fillId="4" borderId="12" xfId="0" applyFont="1" applyFill="1" applyBorder="1"/>
    <xf numFmtId="168" fontId="5" fillId="0" borderId="13" xfId="0" applyNumberFormat="1" applyFont="1" applyBorder="1"/>
    <xf numFmtId="0" fontId="5" fillId="0" borderId="10" xfId="0" applyFont="1" applyBorder="1" applyAlignment="1">
      <alignment horizontal="left"/>
    </xf>
    <xf numFmtId="0" fontId="5" fillId="0" borderId="12" xfId="1" applyNumberFormat="1" applyFont="1" applyBorder="1" applyAlignment="1">
      <alignment horizontal="left"/>
    </xf>
    <xf numFmtId="169" fontId="5" fillId="0" borderId="13" xfId="1" applyNumberFormat="1" applyFont="1" applyBorder="1"/>
    <xf numFmtId="170" fontId="5" fillId="0" borderId="13" xfId="1" applyNumberFormat="1" applyFont="1" applyBorder="1"/>
    <xf numFmtId="169" fontId="5" fillId="5" borderId="17" xfId="1" applyNumberFormat="1" applyFont="1" applyFill="1" applyBorder="1"/>
    <xf numFmtId="170" fontId="5" fillId="5" borderId="17" xfId="1" applyNumberFormat="1" applyFont="1" applyFill="1" applyBorder="1"/>
    <xf numFmtId="10" fontId="5" fillId="5" borderId="17" xfId="2" applyNumberFormat="1" applyFont="1" applyFill="1" applyBorder="1"/>
    <xf numFmtId="0" fontId="5" fillId="3" borderId="1" xfId="0" applyFont="1" applyFill="1" applyBorder="1"/>
    <xf numFmtId="165" fontId="5" fillId="0" borderId="18" xfId="1" applyNumberFormat="1" applyFont="1" applyBorder="1"/>
    <xf numFmtId="0" fontId="5" fillId="0" borderId="18" xfId="0" applyFont="1" applyBorder="1"/>
    <xf numFmtId="164" fontId="5" fillId="0" borderId="18" xfId="1" applyFont="1" applyBorder="1"/>
    <xf numFmtId="169" fontId="5" fillId="0" borderId="19" xfId="1" applyNumberFormat="1" applyFont="1" applyBorder="1"/>
    <xf numFmtId="170" fontId="5" fillId="0" borderId="19" xfId="1" applyNumberFormat="1" applyFont="1" applyBorder="1"/>
    <xf numFmtId="0" fontId="5" fillId="3" borderId="5" xfId="0" applyFont="1" applyFill="1" applyBorder="1" applyAlignment="1">
      <alignment horizontal="left"/>
    </xf>
    <xf numFmtId="0" fontId="5" fillId="3" borderId="0" xfId="0" applyFont="1" applyFill="1" applyAlignment="1">
      <alignment horizontal="right"/>
    </xf>
    <xf numFmtId="165" fontId="5" fillId="0" borderId="0" xfId="1" applyNumberFormat="1" applyFont="1" applyBorder="1"/>
    <xf numFmtId="166" fontId="5" fillId="0" borderId="0" xfId="0" applyNumberFormat="1" applyFont="1"/>
    <xf numFmtId="167" fontId="5" fillId="0" borderId="0" xfId="1" applyNumberFormat="1" applyFont="1" applyBorder="1"/>
    <xf numFmtId="169" fontId="5" fillId="0" borderId="20" xfId="0" applyNumberFormat="1" applyFont="1" applyBorder="1"/>
    <xf numFmtId="170" fontId="5" fillId="0" borderId="20" xfId="1" applyNumberFormat="1" applyFont="1" applyBorder="1"/>
    <xf numFmtId="10" fontId="5" fillId="0" borderId="21" xfId="2" applyNumberFormat="1" applyFont="1" applyBorder="1"/>
    <xf numFmtId="0" fontId="5" fillId="4" borderId="5" xfId="0" applyFont="1" applyFill="1" applyBorder="1" applyAlignment="1">
      <alignment horizontal="left"/>
    </xf>
    <xf numFmtId="0" fontId="5" fillId="4" borderId="0" xfId="0" applyFont="1" applyFill="1" applyAlignment="1">
      <alignment horizontal="right"/>
    </xf>
    <xf numFmtId="169" fontId="5" fillId="0" borderId="22" xfId="0" applyNumberFormat="1" applyFont="1" applyBorder="1"/>
    <xf numFmtId="170" fontId="5" fillId="0" borderId="23" xfId="1" applyNumberFormat="1" applyFont="1" applyBorder="1"/>
    <xf numFmtId="10" fontId="5" fillId="0" borderId="24" xfId="2" applyNumberFormat="1" applyFont="1" applyBorder="1"/>
    <xf numFmtId="0" fontId="5" fillId="0" borderId="5" xfId="0" applyFont="1" applyBorder="1" applyAlignment="1">
      <alignment horizontal="left"/>
    </xf>
    <xf numFmtId="0" fontId="5" fillId="0" borderId="0" xfId="0" applyFont="1" applyProtection="1">
      <protection locked="0"/>
    </xf>
    <xf numFmtId="164" fontId="8" fillId="0" borderId="0" xfId="0" applyNumberFormat="1" applyFont="1"/>
    <xf numFmtId="165" fontId="8" fillId="0" borderId="0" xfId="1" applyNumberFormat="1" applyFont="1" applyBorder="1"/>
    <xf numFmtId="164" fontId="5" fillId="0" borderId="0" xfId="0" applyNumberFormat="1" applyFont="1"/>
    <xf numFmtId="169" fontId="5" fillId="0" borderId="25" xfId="1" applyNumberFormat="1" applyFont="1" applyBorder="1"/>
    <xf numFmtId="170" fontId="5" fillId="0" borderId="25" xfId="1" applyNumberFormat="1" applyFont="1" applyBorder="1"/>
    <xf numFmtId="10" fontId="5" fillId="0" borderId="25" xfId="2" applyNumberFormat="1" applyFont="1" applyBorder="1"/>
    <xf numFmtId="0" fontId="5" fillId="3" borderId="2" xfId="0" applyFont="1" applyFill="1" applyBorder="1"/>
    <xf numFmtId="9" fontId="5" fillId="3" borderId="3" xfId="2" applyFont="1" applyFill="1" applyBorder="1" applyAlignment="1">
      <alignment horizontal="right"/>
    </xf>
    <xf numFmtId="165" fontId="5" fillId="0" borderId="3" xfId="1" applyNumberFormat="1" applyFont="1" applyBorder="1"/>
    <xf numFmtId="169" fontId="5" fillId="0" borderId="4" xfId="1" applyNumberFormat="1" applyFont="1" applyBorder="1"/>
    <xf numFmtId="170" fontId="5" fillId="0" borderId="4" xfId="1" applyNumberFormat="1" applyFont="1" applyBorder="1"/>
    <xf numFmtId="171" fontId="5" fillId="0" borderId="22" xfId="0" applyNumberFormat="1" applyFont="1" applyBorder="1"/>
    <xf numFmtId="169" fontId="5" fillId="0" borderId="25" xfId="1" applyNumberFormat="1" applyFont="1" applyFill="1" applyBorder="1"/>
    <xf numFmtId="169" fontId="5" fillId="0" borderId="13" xfId="1" applyNumberFormat="1" applyFont="1" applyFill="1" applyBorder="1"/>
    <xf numFmtId="169" fontId="5" fillId="6" borderId="9" xfId="1" applyNumberFormat="1" applyFont="1" applyFill="1" applyBorder="1"/>
    <xf numFmtId="170" fontId="5" fillId="6" borderId="9" xfId="1" applyNumberFormat="1" applyFont="1" applyFill="1" applyBorder="1"/>
    <xf numFmtId="10" fontId="5" fillId="6" borderId="9" xfId="2" applyNumberFormat="1" applyFont="1" applyFill="1" applyBorder="1"/>
    <xf numFmtId="0" fontId="5" fillId="0" borderId="10" xfId="0" applyFont="1" applyBorder="1"/>
    <xf numFmtId="9" fontId="5" fillId="0" borderId="11" xfId="2" applyFont="1" applyBorder="1" applyAlignment="1">
      <alignment horizontal="right"/>
    </xf>
    <xf numFmtId="165" fontId="5" fillId="0" borderId="11" xfId="1" applyNumberFormat="1" applyFont="1" applyBorder="1"/>
    <xf numFmtId="0" fontId="5" fillId="0" borderId="11" xfId="0" applyFont="1" applyBorder="1"/>
    <xf numFmtId="0" fontId="5" fillId="0" borderId="12" xfId="0" applyFont="1" applyBorder="1"/>
    <xf numFmtId="9" fontId="5" fillId="0" borderId="11" xfId="2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65" fontId="5" fillId="6" borderId="3" xfId="1" applyNumberFormat="1" applyFont="1" applyFill="1" applyBorder="1"/>
    <xf numFmtId="0" fontId="5" fillId="6" borderId="4" xfId="0" applyFont="1" applyFill="1" applyBorder="1" applyAlignment="1">
      <alignment horizontal="right"/>
    </xf>
    <xf numFmtId="169" fontId="5" fillId="6" borderId="21" xfId="1" applyNumberFormat="1" applyFont="1" applyFill="1" applyBorder="1"/>
    <xf numFmtId="170" fontId="5" fillId="6" borderId="21" xfId="1" applyNumberFormat="1" applyFont="1" applyFill="1" applyBorder="1"/>
    <xf numFmtId="10" fontId="5" fillId="6" borderId="21" xfId="2" applyNumberFormat="1" applyFont="1" applyFill="1" applyBorder="1"/>
    <xf numFmtId="0" fontId="5" fillId="0" borderId="11" xfId="0" applyFont="1" applyBorder="1" applyAlignment="1">
      <alignment horizontal="right"/>
    </xf>
    <xf numFmtId="164" fontId="4" fillId="0" borderId="13" xfId="1" applyFont="1" applyFill="1" applyBorder="1" applyAlignment="1">
      <alignment horizontal="center"/>
    </xf>
    <xf numFmtId="2" fontId="5" fillId="0" borderId="12" xfId="1" applyNumberFormat="1" applyFont="1" applyFill="1" applyBorder="1"/>
    <xf numFmtId="0" fontId="9" fillId="0" borderId="1" xfId="0" applyFont="1" applyBorder="1"/>
    <xf numFmtId="164" fontId="10" fillId="0" borderId="13" xfId="1" applyFont="1" applyFill="1" applyBorder="1"/>
    <xf numFmtId="164" fontId="5" fillId="0" borderId="12" xfId="1" applyFont="1" applyFill="1" applyBorder="1"/>
    <xf numFmtId="164" fontId="10" fillId="0" borderId="1" xfId="1" applyFont="1" applyFill="1" applyBorder="1"/>
    <xf numFmtId="0" fontId="5" fillId="0" borderId="3" xfId="0" applyFont="1" applyBorder="1" applyAlignment="1">
      <alignment horizontal="right"/>
    </xf>
    <xf numFmtId="164" fontId="10" fillId="0" borderId="3" xfId="1" applyFont="1" applyFill="1" applyBorder="1"/>
    <xf numFmtId="164" fontId="5" fillId="0" borderId="3" xfId="1" applyFont="1" applyFill="1" applyBorder="1"/>
    <xf numFmtId="165" fontId="5" fillId="0" borderId="1" xfId="1" applyNumberFormat="1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165" fontId="6" fillId="0" borderId="0" xfId="1" applyNumberFormat="1" applyFont="1"/>
    <xf numFmtId="164" fontId="6" fillId="0" borderId="0" xfId="1" applyFont="1"/>
    <xf numFmtId="0" fontId="13" fillId="0" borderId="0" xfId="0" applyFont="1"/>
    <xf numFmtId="0" fontId="18" fillId="7" borderId="0" xfId="0" applyFont="1" applyFill="1"/>
    <xf numFmtId="0" fontId="19" fillId="7" borderId="0" xfId="0" applyFont="1" applyFill="1"/>
    <xf numFmtId="2" fontId="18" fillId="4" borderId="0" xfId="0" applyNumberFormat="1" applyFont="1" applyFill="1" applyAlignment="1">
      <alignment horizontal="center"/>
    </xf>
    <xf numFmtId="2" fontId="18" fillId="4" borderId="0" xfId="0" applyNumberFormat="1" applyFont="1" applyFill="1" applyAlignment="1">
      <alignment horizontal="left"/>
    </xf>
    <xf numFmtId="2" fontId="20" fillId="4" borderId="0" xfId="0" applyNumberFormat="1" applyFont="1" applyFill="1" applyAlignment="1">
      <alignment horizontal="center"/>
    </xf>
    <xf numFmtId="0" fontId="19" fillId="0" borderId="0" xfId="0" applyFont="1"/>
    <xf numFmtId="2" fontId="20" fillId="8" borderId="0" xfId="0" applyNumberFormat="1" applyFont="1" applyFill="1" applyAlignment="1">
      <alignment horizontal="center"/>
    </xf>
    <xf numFmtId="167" fontId="8" fillId="0" borderId="0" xfId="1" applyNumberFormat="1" applyFont="1" applyBorder="1"/>
    <xf numFmtId="0" fontId="21" fillId="0" borderId="10" xfId="6" applyFont="1" applyBorder="1" applyAlignment="1">
      <alignment horizontal="left"/>
    </xf>
    <xf numFmtId="2" fontId="21" fillId="0" borderId="13" xfId="7" applyNumberFormat="1" applyFont="1" applyBorder="1" applyAlignment="1">
      <alignment horizontal="left" vertical="center"/>
    </xf>
    <xf numFmtId="0" fontId="23" fillId="0" borderId="13" xfId="8" applyFont="1" applyBorder="1" applyAlignment="1">
      <alignment horizontal="center" vertical="center"/>
    </xf>
    <xf numFmtId="0" fontId="8" fillId="0" borderId="13" xfId="9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right"/>
    </xf>
    <xf numFmtId="165" fontId="8" fillId="0" borderId="0" xfId="1" applyNumberFormat="1" applyFont="1" applyFill="1" applyBorder="1"/>
    <xf numFmtId="0" fontId="8" fillId="0" borderId="0" xfId="0" applyFont="1"/>
    <xf numFmtId="166" fontId="8" fillId="0" borderId="0" xfId="0" applyNumberFormat="1" applyFont="1"/>
    <xf numFmtId="167" fontId="8" fillId="0" borderId="0" xfId="1" applyNumberFormat="1" applyFont="1" applyFill="1" applyBorder="1"/>
    <xf numFmtId="170" fontId="5" fillId="0" borderId="23" xfId="1" applyNumberFormat="1" applyFont="1" applyFill="1" applyBorder="1"/>
    <xf numFmtId="10" fontId="5" fillId="0" borderId="24" xfId="2" applyNumberFormat="1" applyFont="1" applyFill="1" applyBorder="1"/>
    <xf numFmtId="167" fontId="5" fillId="0" borderId="0" xfId="1" applyNumberFormat="1" applyFont="1" applyFill="1" applyBorder="1"/>
    <xf numFmtId="9" fontId="5" fillId="0" borderId="11" xfId="2" applyFont="1" applyFill="1" applyBorder="1" applyAlignment="1">
      <alignment horizontal="right"/>
    </xf>
    <xf numFmtId="165" fontId="5" fillId="0" borderId="11" xfId="1" applyNumberFormat="1" applyFont="1" applyFill="1" applyBorder="1"/>
    <xf numFmtId="170" fontId="5" fillId="0" borderId="13" xfId="1" applyNumberFormat="1" applyFont="1" applyFill="1" applyBorder="1"/>
    <xf numFmtId="10" fontId="5" fillId="0" borderId="13" xfId="2" applyNumberFormat="1" applyFont="1" applyFill="1" applyBorder="1"/>
    <xf numFmtId="0" fontId="24" fillId="0" borderId="10" xfId="6" applyFont="1" applyBorder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172" fontId="11" fillId="0" borderId="27" xfId="1" applyNumberFormat="1" applyFont="1" applyBorder="1" applyAlignment="1">
      <alignment horizontal="center"/>
    </xf>
    <xf numFmtId="164" fontId="11" fillId="0" borderId="28" xfId="1" applyFont="1" applyBorder="1" applyAlignment="1">
      <alignment horizontal="center"/>
    </xf>
    <xf numFmtId="164" fontId="11" fillId="0" borderId="29" xfId="1" applyFont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</cellXfs>
  <cellStyles count="10">
    <cellStyle name="Comma" xfId="1" builtinId="3"/>
    <cellStyle name="Normal" xfId="0" builtinId="0"/>
    <cellStyle name="Normal 2" xfId="3" xr:uid="{00000000-0005-0000-0000-000004000000}"/>
    <cellStyle name="Normal 2 3 2" xfId="9" xr:uid="{5D32EB9A-F5BF-4FC3-9579-07159FE35004}"/>
    <cellStyle name="Normal 3 3 2" xfId="8" xr:uid="{ABADFD0F-A9B7-4BB7-A1D8-2467DB4F5707}"/>
    <cellStyle name="Normal 5" xfId="4" xr:uid="{00000000-0005-0000-0000-000005000000}"/>
    <cellStyle name="Normal_Yeaster top ICM and Okaka" xfId="6" xr:uid="{9E9A3F81-6EE0-496B-9D72-5A2C32C2EF24}"/>
    <cellStyle name="Percent" xfId="2" builtinId="5"/>
    <cellStyle name="เครื่องหมายจุลภาค_PF511453-1461 RD" xfId="5" xr:uid="{00000000-0005-0000-0000-000006000000}"/>
    <cellStyle name="ปกติ_Guidepet" xfId="7" xr:uid="{64345B23-FF75-4668-9DF0-50FC37D09F5C}"/>
  </cellStyles>
  <dxfs count="0"/>
  <tableStyles count="0" defaultTableStyle="TableStyleMedium2" defaultPivotStyle="PivotStyleLight16"/>
  <colors>
    <mruColors>
      <color rgb="FF66FF66"/>
      <color rgb="FFFF3300"/>
      <color rgb="FFFF0066"/>
      <color rgb="FFFF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/>
</file>

<file path=xl/ctrlProps/ctrlProp11.xml><?xml version="1.0" encoding="utf-8"?>
<formControlPr xmlns="http://schemas.microsoft.com/office/spreadsheetml/2009/9/main" objectType="Button"/>
</file>

<file path=xl/ctrlProps/ctrlProp12.xml><?xml version="1.0" encoding="utf-8"?>
<formControlPr xmlns="http://schemas.microsoft.com/office/spreadsheetml/2009/9/main" objectType="Button"/>
</file>

<file path=xl/ctrlProps/ctrlProp13.xml><?xml version="1.0" encoding="utf-8"?>
<formControlPr xmlns="http://schemas.microsoft.com/office/spreadsheetml/2009/9/main" objectType="Button"/>
</file>

<file path=xl/ctrlProps/ctrlProp14.xml><?xml version="1.0" encoding="utf-8"?>
<formControlPr xmlns="http://schemas.microsoft.com/office/spreadsheetml/2009/9/main" objectType="Button"/>
</file>

<file path=xl/ctrlProps/ctrlProp15.xml><?xml version="1.0" encoding="utf-8"?>
<formControlPr xmlns="http://schemas.microsoft.com/office/spreadsheetml/2009/9/main" objectType="Button"/>
</file>

<file path=xl/ctrlProps/ctrlProp16.xml><?xml version="1.0" encoding="utf-8"?>
<formControlPr xmlns="http://schemas.microsoft.com/office/spreadsheetml/2009/9/main" objectType="Button"/>
</file>

<file path=xl/ctrlProps/ctrlProp17.xml><?xml version="1.0" encoding="utf-8"?>
<formControlPr xmlns="http://schemas.microsoft.com/office/spreadsheetml/2009/9/main" objectType="Button"/>
</file>

<file path=xl/ctrlProps/ctrlProp18.xml><?xml version="1.0" encoding="utf-8"?>
<formControlPr xmlns="http://schemas.microsoft.com/office/spreadsheetml/2009/9/main" objectType="Button"/>
</file>

<file path=xl/ctrlProps/ctrlProp19.xml><?xml version="1.0" encoding="utf-8"?>
<formControlPr xmlns="http://schemas.microsoft.com/office/spreadsheetml/2009/9/main" objectType="Button"/>
</file>

<file path=xl/ctrlProps/ctrlProp2.xml><?xml version="1.0" encoding="utf-8"?>
<formControlPr xmlns="http://schemas.microsoft.com/office/spreadsheetml/2009/9/main" objectType="Button"/>
</file>

<file path=xl/ctrlProps/ctrlProp20.xml><?xml version="1.0" encoding="utf-8"?>
<formControlPr xmlns="http://schemas.microsoft.com/office/spreadsheetml/2009/9/main" objectType="Button"/>
</file>

<file path=xl/ctrlProps/ctrlProp21.xml><?xml version="1.0" encoding="utf-8"?>
<formControlPr xmlns="http://schemas.microsoft.com/office/spreadsheetml/2009/9/main" objectType="Button"/>
</file>

<file path=xl/ctrlProps/ctrlProp22.xml><?xml version="1.0" encoding="utf-8"?>
<formControlPr xmlns="http://schemas.microsoft.com/office/spreadsheetml/2009/9/main" objectType="Button"/>
</file>

<file path=xl/ctrlProps/ctrlProp23.xml><?xml version="1.0" encoding="utf-8"?>
<formControlPr xmlns="http://schemas.microsoft.com/office/spreadsheetml/2009/9/main" objectType="Button"/>
</file>

<file path=xl/ctrlProps/ctrlProp24.xml><?xml version="1.0" encoding="utf-8"?>
<formControlPr xmlns="http://schemas.microsoft.com/office/spreadsheetml/2009/9/main" objectType="Button"/>
</file>

<file path=xl/ctrlProps/ctrlProp25.xml><?xml version="1.0" encoding="utf-8"?>
<formControlPr xmlns="http://schemas.microsoft.com/office/spreadsheetml/2009/9/main" objectType="Button"/>
</file>

<file path=xl/ctrlProps/ctrlProp26.xml><?xml version="1.0" encoding="utf-8"?>
<formControlPr xmlns="http://schemas.microsoft.com/office/spreadsheetml/2009/9/main" objectType="Button"/>
</file>

<file path=xl/ctrlProps/ctrlProp27.xml><?xml version="1.0" encoding="utf-8"?>
<formControlPr xmlns="http://schemas.microsoft.com/office/spreadsheetml/2009/9/main" objectType="Button"/>
</file>

<file path=xl/ctrlProps/ctrlProp28.xml><?xml version="1.0" encoding="utf-8"?>
<formControlPr xmlns="http://schemas.microsoft.com/office/spreadsheetml/2009/9/main" objectType="Button"/>
</file>

<file path=xl/ctrlProps/ctrlProp29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30.xml><?xml version="1.0" encoding="utf-8"?>
<formControlPr xmlns="http://schemas.microsoft.com/office/spreadsheetml/2009/9/main" objectType="Button"/>
</file>

<file path=xl/ctrlProps/ctrlProp31.xml><?xml version="1.0" encoding="utf-8"?>
<formControlPr xmlns="http://schemas.microsoft.com/office/spreadsheetml/2009/9/main" objectType="Button"/>
</file>

<file path=xl/ctrlProps/ctrlProp32.xml><?xml version="1.0" encoding="utf-8"?>
<formControlPr xmlns="http://schemas.microsoft.com/office/spreadsheetml/2009/9/main" objectType="Button"/>
</file>

<file path=xl/ctrlProps/ctrlProp33.xml><?xml version="1.0" encoding="utf-8"?>
<formControlPr xmlns="http://schemas.microsoft.com/office/spreadsheetml/2009/9/main" objectType="Button"/>
</file>

<file path=xl/ctrlProps/ctrlProp34.xml><?xml version="1.0" encoding="utf-8"?>
<formControlPr xmlns="http://schemas.microsoft.com/office/spreadsheetml/2009/9/main" objectType="Button"/>
</file>

<file path=xl/ctrlProps/ctrlProp35.xml><?xml version="1.0" encoding="utf-8"?>
<formControlPr xmlns="http://schemas.microsoft.com/office/spreadsheetml/2009/9/main" objectType="Button"/>
</file>

<file path=xl/ctrlProps/ctrlProp36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1025" name="Object 3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1026" name="Object 4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1027" name="Object 5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1028" name="Object 6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1029" name="Object 7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1030" name="Object 8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2049" name="Object 3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2050" name="Object 4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2051" name="Object 5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2052" name="Object 6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2053" name="Object 7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2054" name="Object 8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3073" name="Object 3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3074" name="Object 4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3075" name="Object 5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3076" name="Object 6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3077" name="Object 7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3078" name="Object 8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4097" name="Object 3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4098" name="Object 4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4099" name="Object 5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4100" name="Object 6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4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4101" name="Object 7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4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4102" name="Object 8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4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5121" name="Object 3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5122" name="Object 4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5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5123" name="Object 5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5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5124" name="Object 6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5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5125" name="Object 7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5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5126" name="Object 8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5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6145" name="Object 3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6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6146" name="Object 4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6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6147" name="Object 5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6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6148" name="Object 6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6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6149" name="Object 7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6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0</xdr:row>
          <xdr:rowOff>38100</xdr:rowOff>
        </xdr:from>
        <xdr:to>
          <xdr:col>1</xdr:col>
          <xdr:colOff>1028700</xdr:colOff>
          <xdr:row>1</xdr:row>
          <xdr:rowOff>91440</xdr:rowOff>
        </xdr:to>
        <xdr:sp macro="" textlink="">
          <xdr:nvSpPr>
            <xdr:cNvPr id="6150" name="Object 8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6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0">
                  <a:noFill/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Relationship Id="rId9" Type="http://schemas.openxmlformats.org/officeDocument/2006/relationships/ctrlProp" Target="../ctrlProps/ctrlProp2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7.xml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3.xml"/><Relationship Id="rId5" Type="http://schemas.openxmlformats.org/officeDocument/2006/relationships/ctrlProp" Target="../ctrlProps/ctrlProp32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99FF"/>
    <pageSetUpPr fitToPage="1"/>
  </sheetPr>
  <dimension ref="A1:L86"/>
  <sheetViews>
    <sheetView showGridLines="0" topLeftCell="A46" zoomScaleNormal="100" workbookViewId="0">
      <selection activeCell="A57" sqref="A57:I58"/>
    </sheetView>
  </sheetViews>
  <sheetFormatPr defaultColWidth="9" defaultRowHeight="19.8"/>
  <cols>
    <col min="1" max="1" width="27.77734375" customWidth="1"/>
    <col min="2" max="2" width="15.44140625" customWidth="1"/>
    <col min="3" max="3" width="11" style="1" customWidth="1"/>
    <col min="4" max="4" width="10.44140625" customWidth="1"/>
    <col min="5" max="5" width="12.5546875" customWidth="1"/>
    <col min="6" max="6" width="10.44140625" customWidth="1"/>
    <col min="7" max="7" width="14.109375" customWidth="1"/>
    <col min="8" max="8" width="14.109375" style="2" customWidth="1"/>
    <col min="9" max="9" width="7.21875" style="2" customWidth="1"/>
    <col min="10" max="16384" width="9" style="3"/>
  </cols>
  <sheetData>
    <row r="1" spans="1:9" ht="32.4">
      <c r="A1" s="153" t="s">
        <v>0</v>
      </c>
      <c r="B1" s="153"/>
      <c r="C1" s="153"/>
      <c r="D1" s="153"/>
      <c r="E1" s="153"/>
      <c r="F1" s="153"/>
      <c r="G1" s="153"/>
      <c r="H1" s="163" t="s">
        <v>1</v>
      </c>
      <c r="I1" s="163"/>
    </row>
    <row r="2" spans="1:9">
      <c r="A2" s="4"/>
      <c r="B2" s="4"/>
      <c r="C2" s="5"/>
      <c r="D2" s="4"/>
      <c r="E2" s="4"/>
      <c r="F2" s="4"/>
      <c r="G2" s="4"/>
      <c r="H2" s="6" t="s">
        <v>2</v>
      </c>
      <c r="I2" s="7" t="s">
        <v>3</v>
      </c>
    </row>
    <row r="3" spans="1:9" ht="26.4">
      <c r="A3" s="154" t="s">
        <v>4</v>
      </c>
      <c r="B3" s="154"/>
      <c r="C3" s="154"/>
      <c r="D3" s="154"/>
      <c r="E3" s="154"/>
      <c r="F3" s="154"/>
      <c r="G3" s="154"/>
      <c r="H3" s="154"/>
      <c r="I3" s="154"/>
    </row>
    <row r="4" spans="1:9" ht="20.399999999999999">
      <c r="A4" s="8" t="s">
        <v>5</v>
      </c>
      <c r="B4" s="9" t="s">
        <v>6</v>
      </c>
      <c r="C4" s="9"/>
      <c r="D4" s="9"/>
      <c r="E4" s="9"/>
      <c r="F4" s="8" t="s">
        <v>7</v>
      </c>
      <c r="G4" s="10" t="s">
        <v>8</v>
      </c>
      <c r="H4" s="11"/>
      <c r="I4" s="12"/>
    </row>
    <row r="5" spans="1:9" ht="20.399999999999999">
      <c r="A5" s="13" t="s">
        <v>9</v>
      </c>
      <c r="B5" s="14" t="s">
        <v>10</v>
      </c>
      <c r="C5" s="14"/>
      <c r="D5" s="14"/>
      <c r="E5" s="15"/>
      <c r="F5" s="13" t="s">
        <v>11</v>
      </c>
      <c r="G5" s="14" t="s">
        <v>12</v>
      </c>
      <c r="H5" s="16"/>
      <c r="I5" s="17"/>
    </row>
    <row r="6" spans="1:9" ht="20.399999999999999">
      <c r="A6" s="13" t="s">
        <v>13</v>
      </c>
      <c r="B6" s="14" t="s">
        <v>143</v>
      </c>
      <c r="C6" s="18"/>
      <c r="D6" s="14"/>
      <c r="E6" s="19"/>
      <c r="F6" s="13" t="s">
        <v>14</v>
      </c>
      <c r="G6" s="14" t="s">
        <v>15</v>
      </c>
      <c r="H6" s="16"/>
      <c r="I6" s="17"/>
    </row>
    <row r="7" spans="1:9" ht="20.399999999999999">
      <c r="A7" s="13" t="s">
        <v>16</v>
      </c>
      <c r="B7" s="14" t="s">
        <v>17</v>
      </c>
      <c r="C7" s="20"/>
      <c r="D7" s="14"/>
      <c r="E7" s="19"/>
      <c r="F7" s="13" t="s">
        <v>18</v>
      </c>
      <c r="G7" s="14" t="s">
        <v>19</v>
      </c>
      <c r="H7" s="16"/>
      <c r="I7" s="17"/>
    </row>
    <row r="8" spans="1:9" ht="20.399999999999999">
      <c r="A8" s="13" t="s">
        <v>20</v>
      </c>
      <c r="B8" s="21">
        <v>85</v>
      </c>
      <c r="C8" s="20"/>
      <c r="D8" s="14"/>
      <c r="E8" s="14"/>
      <c r="F8" s="13" t="s">
        <v>21</v>
      </c>
      <c r="G8" s="22" t="s">
        <v>22</v>
      </c>
      <c r="H8" s="16"/>
      <c r="I8" s="17"/>
    </row>
    <row r="9" spans="1:9" ht="20.399999999999999">
      <c r="A9" s="13" t="s">
        <v>23</v>
      </c>
      <c r="B9" s="23" t="s">
        <v>15</v>
      </c>
      <c r="C9" s="14"/>
      <c r="D9" s="14"/>
      <c r="E9" s="24"/>
      <c r="F9" s="14" t="s">
        <v>24</v>
      </c>
      <c r="G9" s="14" t="s">
        <v>25</v>
      </c>
      <c r="H9" s="16"/>
      <c r="I9" s="17"/>
    </row>
    <row r="10" spans="1:9" ht="20.399999999999999">
      <c r="A10" s="13" t="s">
        <v>26</v>
      </c>
      <c r="B10" s="25">
        <v>48</v>
      </c>
      <c r="C10" s="14"/>
      <c r="D10" s="14"/>
      <c r="E10" s="19"/>
      <c r="F10" s="13" t="s">
        <v>27</v>
      </c>
      <c r="G10" s="14" t="s">
        <v>28</v>
      </c>
      <c r="H10" s="16"/>
      <c r="I10" s="17"/>
    </row>
    <row r="11" spans="1:9" ht="20.399999999999999">
      <c r="A11" s="26" t="s">
        <v>29</v>
      </c>
      <c r="B11" s="27"/>
      <c r="C11" s="28" t="s">
        <v>30</v>
      </c>
      <c r="D11" s="29">
        <f>600</f>
        <v>600</v>
      </c>
      <c r="E11" s="30" t="s">
        <v>31</v>
      </c>
      <c r="F11" s="31" t="s">
        <v>32</v>
      </c>
      <c r="G11" s="32"/>
      <c r="H11" s="33">
        <v>35.75</v>
      </c>
      <c r="I11" s="34" t="s">
        <v>33</v>
      </c>
    </row>
    <row r="12" spans="1:9" ht="20.399999999999999">
      <c r="A12" s="155" t="s">
        <v>34</v>
      </c>
      <c r="B12" s="156"/>
      <c r="C12" s="35" t="s">
        <v>35</v>
      </c>
      <c r="D12" s="36" t="s">
        <v>36</v>
      </c>
      <c r="E12" s="37" t="s">
        <v>37</v>
      </c>
      <c r="F12" s="36" t="s">
        <v>38</v>
      </c>
      <c r="G12" s="157" t="s">
        <v>39</v>
      </c>
      <c r="H12" s="158"/>
      <c r="I12" s="159"/>
    </row>
    <row r="13" spans="1:9" ht="20.399999999999999">
      <c r="A13" s="39"/>
      <c r="B13" s="40"/>
      <c r="C13" s="35" t="s">
        <v>40</v>
      </c>
      <c r="D13" s="36" t="s">
        <v>41</v>
      </c>
      <c r="E13" s="37"/>
      <c r="F13" s="36" t="s">
        <v>42</v>
      </c>
      <c r="G13" s="41" t="s">
        <v>43</v>
      </c>
      <c r="H13" s="38" t="s">
        <v>44</v>
      </c>
      <c r="I13" s="42" t="s">
        <v>45</v>
      </c>
    </row>
    <row r="14" spans="1:9" ht="20.399999999999999">
      <c r="A14" s="43" t="s">
        <v>46</v>
      </c>
      <c r="B14" s="44"/>
      <c r="C14" s="45"/>
      <c r="D14" s="46"/>
      <c r="E14" s="47"/>
      <c r="F14" s="46"/>
      <c r="G14" s="48"/>
      <c r="H14" s="47"/>
      <c r="I14" s="49" t="str">
        <f>IF(G14="","",G14/$G$59)</f>
        <v/>
      </c>
    </row>
    <row r="15" spans="1:9" ht="20.399999999999999">
      <c r="A15" s="50" t="s">
        <v>47</v>
      </c>
      <c r="B15" s="51" t="s">
        <v>48</v>
      </c>
      <c r="C15" s="45">
        <v>4.42</v>
      </c>
      <c r="D15" s="46">
        <v>70</v>
      </c>
      <c r="E15" s="47">
        <f>C15/1000*$B$10/D15%</f>
        <v>0.30308571428571435</v>
      </c>
      <c r="F15" s="46">
        <v>92</v>
      </c>
      <c r="G15" s="48">
        <f>F15*E15</f>
        <v>27.883885714285721</v>
      </c>
      <c r="H15" s="47">
        <f>G15/$H$11</f>
        <v>0.77996883116883142</v>
      </c>
      <c r="I15" s="49">
        <f ca="1">IF(G15="","",G15/$G$59)</f>
        <v>8.2123332908568811E-2</v>
      </c>
    </row>
    <row r="16" spans="1:9" ht="20.399999999999999">
      <c r="A16" s="50" t="s">
        <v>49</v>
      </c>
      <c r="B16" s="51" t="s">
        <v>50</v>
      </c>
      <c r="C16" s="45">
        <v>28.251999999999999</v>
      </c>
      <c r="D16" s="46">
        <v>98</v>
      </c>
      <c r="E16" s="47">
        <f>C16/1000*$B$10/D16%</f>
        <v>1.3837714285714287</v>
      </c>
      <c r="F16" s="52">
        <f>$D$11/1000*H11</f>
        <v>21.45</v>
      </c>
      <c r="G16" s="48">
        <f>F16*E16</f>
        <v>29.681897142857142</v>
      </c>
      <c r="H16" s="47">
        <f>G16/$H$11</f>
        <v>0.83026285714285708</v>
      </c>
      <c r="I16" s="49">
        <f ca="1">IF(G16="","",G16/$G$59)</f>
        <v>8.7418817642474902E-2</v>
      </c>
    </row>
    <row r="17" spans="1:9" ht="21" thickBot="1">
      <c r="A17" s="53"/>
      <c r="B17" s="54"/>
      <c r="C17" s="45"/>
      <c r="D17" s="46"/>
      <c r="E17" s="45"/>
      <c r="F17" s="47"/>
      <c r="G17" s="55"/>
      <c r="H17" s="56"/>
      <c r="I17" s="49" t="str">
        <f>IF(G17="","",G17/$G$59)</f>
        <v/>
      </c>
    </row>
    <row r="18" spans="1:9" ht="21.6" thickTop="1" thickBot="1">
      <c r="A18" s="173" t="s">
        <v>51</v>
      </c>
      <c r="B18" s="174"/>
      <c r="C18" s="174"/>
      <c r="D18" s="174"/>
      <c r="E18" s="174"/>
      <c r="F18" s="175"/>
      <c r="G18" s="57">
        <f>SUM(G15:G16)</f>
        <v>57.565782857142864</v>
      </c>
      <c r="H18" s="58">
        <f>SUM(H15:H16)</f>
        <v>1.6102316883116885</v>
      </c>
      <c r="I18" s="59">
        <f ca="1">G18/$G$59</f>
        <v>0.16954215055104371</v>
      </c>
    </row>
    <row r="19" spans="1:9" ht="21" thickTop="1">
      <c r="A19" s="31" t="s">
        <v>52</v>
      </c>
      <c r="B19" s="60"/>
      <c r="C19" s="61"/>
      <c r="D19" s="62"/>
      <c r="E19" s="63"/>
      <c r="F19" s="62"/>
      <c r="G19" s="64"/>
      <c r="H19" s="65"/>
      <c r="I19" s="49" t="str">
        <f t="shared" ref="I19:I34" si="0">IF(G19="","",G19/$G$59)</f>
        <v/>
      </c>
    </row>
    <row r="20" spans="1:9" ht="20.399999999999999">
      <c r="A20" s="50" t="s">
        <v>53</v>
      </c>
      <c r="B20" s="51" t="s">
        <v>54</v>
      </c>
      <c r="C20" s="45">
        <v>0.26400000000000001</v>
      </c>
      <c r="D20" s="46">
        <v>98</v>
      </c>
      <c r="E20" s="47">
        <f t="shared" ref="E20:E33" si="1">C20/1000*$B$10/D20%</f>
        <v>1.2930612244897961E-2</v>
      </c>
      <c r="F20" s="46">
        <v>77.25</v>
      </c>
      <c r="G20" s="48">
        <f t="shared" ref="G20:G33" si="2">E20* F20</f>
        <v>0.99888979591836746</v>
      </c>
      <c r="H20" s="47">
        <f t="shared" ref="H20:H33" si="3">G20/$H$11</f>
        <v>2.7940973312401887E-2</v>
      </c>
      <c r="I20" s="49">
        <f t="shared" ca="1" si="0"/>
        <v>2.941919935037928E-3</v>
      </c>
    </row>
    <row r="21" spans="1:9" ht="20.399999999999999">
      <c r="A21" s="50" t="s">
        <v>55</v>
      </c>
      <c r="B21" s="51" t="s">
        <v>56</v>
      </c>
      <c r="C21" s="45">
        <v>0.26400000000000001</v>
      </c>
      <c r="D21" s="46">
        <v>98</v>
      </c>
      <c r="E21" s="47">
        <f t="shared" si="1"/>
        <v>1.2930612244897961E-2</v>
      </c>
      <c r="F21" s="46">
        <v>25.967700000000001</v>
      </c>
      <c r="G21" s="48">
        <f t="shared" si="2"/>
        <v>0.33577825959183677</v>
      </c>
      <c r="H21" s="47">
        <f t="shared" si="3"/>
        <v>9.392398869701727E-3</v>
      </c>
      <c r="I21" s="49">
        <f t="shared" ca="1" si="0"/>
        <v>9.889306705124193E-4</v>
      </c>
    </row>
    <row r="22" spans="1:9" ht="20.399999999999999">
      <c r="A22" s="50" t="s">
        <v>57</v>
      </c>
      <c r="B22" s="51" t="s">
        <v>58</v>
      </c>
      <c r="C22" s="45">
        <v>0.1</v>
      </c>
      <c r="D22" s="46">
        <v>98</v>
      </c>
      <c r="E22" s="47">
        <f t="shared" si="1"/>
        <v>4.89795918367347E-3</v>
      </c>
      <c r="F22" s="46">
        <v>41.2</v>
      </c>
      <c r="G22" s="48">
        <f t="shared" si="2"/>
        <v>0.20179591836734698</v>
      </c>
      <c r="H22" s="47">
        <f t="shared" si="3"/>
        <v>5.6446410732125026E-3</v>
      </c>
      <c r="I22" s="49">
        <f t="shared" ca="1" si="0"/>
        <v>5.9432725960362187E-4</v>
      </c>
    </row>
    <row r="23" spans="1:9" ht="20.399999999999999">
      <c r="A23" s="50" t="s">
        <v>59</v>
      </c>
      <c r="B23" s="51" t="s">
        <v>60</v>
      </c>
      <c r="C23" s="45">
        <v>0.3</v>
      </c>
      <c r="D23" s="46">
        <v>98</v>
      </c>
      <c r="E23" s="47">
        <f t="shared" si="1"/>
        <v>1.4693877551020407E-2</v>
      </c>
      <c r="F23" s="46">
        <v>72.099999999999994</v>
      </c>
      <c r="G23" s="48">
        <f t="shared" si="2"/>
        <v>1.0594285714285714</v>
      </c>
      <c r="H23" s="47">
        <f t="shared" si="3"/>
        <v>2.9634365634365632E-2</v>
      </c>
      <c r="I23" s="49">
        <f t="shared" ca="1" si="0"/>
        <v>3.1202181129190141E-3</v>
      </c>
    </row>
    <row r="24" spans="1:9" ht="20.399999999999999">
      <c r="A24" s="50" t="s">
        <v>61</v>
      </c>
      <c r="B24" s="51" t="s">
        <v>62</v>
      </c>
      <c r="C24" s="45">
        <v>0.88</v>
      </c>
      <c r="D24" s="46">
        <v>98</v>
      </c>
      <c r="E24" s="47">
        <f t="shared" si="1"/>
        <v>4.3102040816326528E-2</v>
      </c>
      <c r="F24" s="46">
        <v>226.6</v>
      </c>
      <c r="G24" s="48">
        <f t="shared" si="2"/>
        <v>9.7669224489795905</v>
      </c>
      <c r="H24" s="47">
        <f t="shared" si="3"/>
        <v>0.27320062794348504</v>
      </c>
      <c r="I24" s="49">
        <f t="shared" ca="1" si="0"/>
        <v>2.8765439364815286E-2</v>
      </c>
    </row>
    <row r="25" spans="1:9" ht="20.399999999999999">
      <c r="A25" s="50" t="s">
        <v>63</v>
      </c>
      <c r="B25" s="51" t="s">
        <v>64</v>
      </c>
      <c r="C25" s="45">
        <v>0.44</v>
      </c>
      <c r="D25" s="46">
        <v>98</v>
      </c>
      <c r="E25" s="47">
        <f t="shared" si="1"/>
        <v>2.1551020408163264E-2</v>
      </c>
      <c r="F25" s="46">
        <v>34.5565</v>
      </c>
      <c r="G25" s="48">
        <f t="shared" si="2"/>
        <v>0.74472783673469378</v>
      </c>
      <c r="H25" s="47">
        <f t="shared" si="3"/>
        <v>2.0831547880690734E-2</v>
      </c>
      <c r="I25" s="49">
        <f t="shared" ca="1" si="0"/>
        <v>2.1933647515671659E-3</v>
      </c>
    </row>
    <row r="26" spans="1:9" ht="20.399999999999999">
      <c r="A26" s="50" t="s">
        <v>65</v>
      </c>
      <c r="B26" s="51" t="s">
        <v>66</v>
      </c>
      <c r="C26" s="45">
        <v>1.2</v>
      </c>
      <c r="D26" s="46">
        <v>98</v>
      </c>
      <c r="E26" s="47">
        <f t="shared" si="1"/>
        <v>5.877551020408163E-2</v>
      </c>
      <c r="F26" s="46">
        <v>31.518000000000001</v>
      </c>
      <c r="G26" s="48">
        <f t="shared" si="2"/>
        <v>1.8524865306122449</v>
      </c>
      <c r="H26" s="47">
        <f t="shared" si="3"/>
        <v>5.1817805052090764E-2</v>
      </c>
      <c r="I26" s="49">
        <f t="shared" ca="1" si="0"/>
        <v>5.4559242431612472E-3</v>
      </c>
    </row>
    <row r="27" spans="1:9" ht="20.399999999999999">
      <c r="A27" s="50" t="s">
        <v>67</v>
      </c>
      <c r="B27" s="51" t="s">
        <v>68</v>
      </c>
      <c r="C27" s="45">
        <v>0.3</v>
      </c>
      <c r="D27" s="46">
        <v>98</v>
      </c>
      <c r="E27" s="47">
        <f t="shared" si="1"/>
        <v>1.4693877551020407E-2</v>
      </c>
      <c r="F27" s="46">
        <v>77.25</v>
      </c>
      <c r="G27" s="48">
        <f t="shared" si="2"/>
        <v>1.1351020408163264</v>
      </c>
      <c r="H27" s="47">
        <f t="shared" si="3"/>
        <v>3.1751106036820319E-2</v>
      </c>
      <c r="I27" s="49">
        <f t="shared" ca="1" si="0"/>
        <v>3.3430908352703719E-3</v>
      </c>
    </row>
    <row r="28" spans="1:9" ht="20.399999999999999">
      <c r="A28" s="50" t="s">
        <v>69</v>
      </c>
      <c r="B28" s="51" t="s">
        <v>70</v>
      </c>
      <c r="C28" s="45">
        <v>4.3999999999999997E-2</v>
      </c>
      <c r="D28" s="46">
        <v>98</v>
      </c>
      <c r="E28" s="47">
        <f t="shared" si="1"/>
        <v>2.1551020408163268E-3</v>
      </c>
      <c r="F28" s="46">
        <v>101.90819999999999</v>
      </c>
      <c r="G28" s="48">
        <f t="shared" si="2"/>
        <v>0.21962256979591838</v>
      </c>
      <c r="H28" s="47">
        <f t="shared" si="3"/>
        <v>6.1432886656200949E-3</v>
      </c>
      <c r="I28" s="49">
        <f t="shared" ca="1" si="0"/>
        <v>6.4683012971700573E-4</v>
      </c>
    </row>
    <row r="29" spans="1:9" ht="20.399999999999999">
      <c r="A29" s="50" t="s">
        <v>71</v>
      </c>
      <c r="B29" s="51" t="s">
        <v>72</v>
      </c>
      <c r="C29" s="45">
        <v>7.0000000000000007E-2</v>
      </c>
      <c r="D29" s="46">
        <v>98</v>
      </c>
      <c r="E29" s="47">
        <f t="shared" si="1"/>
        <v>3.4285714285714288E-3</v>
      </c>
      <c r="F29" s="46">
        <v>1294.3391999999999</v>
      </c>
      <c r="G29" s="48">
        <f t="shared" si="2"/>
        <v>4.4377344000000001</v>
      </c>
      <c r="H29" s="47">
        <f t="shared" si="3"/>
        <v>0.12413243076923078</v>
      </c>
      <c r="I29" s="49">
        <f t="shared" ca="1" si="0"/>
        <v>1.3069969631395166E-2</v>
      </c>
    </row>
    <row r="30" spans="1:9" ht="20.399999999999999">
      <c r="A30" s="50" t="s">
        <v>73</v>
      </c>
      <c r="B30" s="51" t="s">
        <v>74</v>
      </c>
      <c r="C30" s="45">
        <v>2E-3</v>
      </c>
      <c r="D30" s="46">
        <v>98</v>
      </c>
      <c r="E30" s="47">
        <f t="shared" si="1"/>
        <v>9.7959183673469394E-5</v>
      </c>
      <c r="F30" s="46">
        <v>149.35</v>
      </c>
      <c r="G30" s="48">
        <f t="shared" si="2"/>
        <v>1.4630204081632653E-2</v>
      </c>
      <c r="H30" s="47">
        <f t="shared" si="3"/>
        <v>4.0923647780790636E-4</v>
      </c>
      <c r="I30" s="49">
        <f t="shared" ca="1" si="0"/>
        <v>4.3088726321262572E-5</v>
      </c>
    </row>
    <row r="31" spans="1:9" ht="20.399999999999999">
      <c r="A31" s="50" t="s">
        <v>75</v>
      </c>
      <c r="B31" s="51" t="s">
        <v>76</v>
      </c>
      <c r="C31" s="45">
        <v>0.123</v>
      </c>
      <c r="D31" s="46">
        <v>98</v>
      </c>
      <c r="E31" s="47">
        <f t="shared" si="1"/>
        <v>6.0244897959183677E-3</v>
      </c>
      <c r="F31" s="46">
        <v>1802.5</v>
      </c>
      <c r="G31" s="48">
        <f t="shared" si="2"/>
        <v>10.859142857142858</v>
      </c>
      <c r="H31" s="47">
        <f t="shared" si="3"/>
        <v>0.30375224775224779</v>
      </c>
      <c r="I31" s="49">
        <f t="shared" ca="1" si="0"/>
        <v>3.1982235657419901E-2</v>
      </c>
    </row>
    <row r="32" spans="1:9" ht="20.399999999999999">
      <c r="A32" s="50" t="s">
        <v>77</v>
      </c>
      <c r="B32" s="51" t="s">
        <v>78</v>
      </c>
      <c r="C32" s="45">
        <v>0.67700000000000005</v>
      </c>
      <c r="D32" s="46">
        <v>98</v>
      </c>
      <c r="E32" s="47">
        <f t="shared" si="1"/>
        <v>3.3159183673469393E-2</v>
      </c>
      <c r="F32" s="46">
        <v>85.284000000000006</v>
      </c>
      <c r="G32" s="48">
        <f t="shared" si="2"/>
        <v>2.8279478204081641</v>
      </c>
      <c r="H32" s="47">
        <f t="shared" si="3"/>
        <v>7.9103435535892705E-2</v>
      </c>
      <c r="I32" s="49">
        <f t="shared" ca="1" si="0"/>
        <v>8.3288427833591964E-3</v>
      </c>
    </row>
    <row r="33" spans="1:12" ht="20.399999999999999">
      <c r="A33" s="50" t="s">
        <v>79</v>
      </c>
      <c r="B33" s="51" t="s">
        <v>80</v>
      </c>
      <c r="C33" s="45">
        <v>50.662999999999997</v>
      </c>
      <c r="D33" s="46">
        <v>98</v>
      </c>
      <c r="E33" s="47">
        <f t="shared" si="1"/>
        <v>2.4814530612244896</v>
      </c>
      <c r="F33" s="46">
        <v>2.5000000000000001E-2</v>
      </c>
      <c r="G33" s="48">
        <f t="shared" si="2"/>
        <v>6.2036326530612244E-2</v>
      </c>
      <c r="H33" s="47">
        <f t="shared" si="3"/>
        <v>1.7352818609961468E-3</v>
      </c>
      <c r="I33" s="49">
        <f t="shared" ca="1" si="0"/>
        <v>1.8270874971661581E-4</v>
      </c>
    </row>
    <row r="34" spans="1:12" ht="21" thickBot="1">
      <c r="A34" s="53"/>
      <c r="B34" s="54"/>
      <c r="C34" s="45"/>
      <c r="D34" s="46"/>
      <c r="E34" s="45"/>
      <c r="F34" s="47"/>
      <c r="G34" s="55"/>
      <c r="H34" s="56"/>
      <c r="I34" s="49" t="str">
        <f t="shared" si="0"/>
        <v/>
      </c>
    </row>
    <row r="35" spans="1:12" ht="21.6" thickTop="1" thickBot="1">
      <c r="A35" s="173" t="s">
        <v>81</v>
      </c>
      <c r="B35" s="174"/>
      <c r="C35" s="174"/>
      <c r="D35" s="174"/>
      <c r="E35" s="174"/>
      <c r="F35" s="175"/>
      <c r="G35" s="57">
        <f>SUM(G19:G33)</f>
        <v>34.51624558040816</v>
      </c>
      <c r="H35" s="58">
        <f>SUM(H19:H33)</f>
        <v>0.96548938686456409</v>
      </c>
      <c r="I35" s="59">
        <f ca="1">G35/$G$59</f>
        <v>0.1016568908508162</v>
      </c>
    </row>
    <row r="36" spans="1:12" ht="21" thickTop="1">
      <c r="A36" s="66" t="s">
        <v>82</v>
      </c>
      <c r="B36" s="67"/>
      <c r="C36" s="68"/>
      <c r="D36" s="14"/>
      <c r="E36" s="69"/>
      <c r="F36" s="70"/>
      <c r="G36" s="71"/>
      <c r="H36" s="72"/>
      <c r="I36" s="73" t="str">
        <f>IF(G36="","",G36/$G$59)</f>
        <v/>
      </c>
    </row>
    <row r="37" spans="1:12" ht="21" thickTop="1">
      <c r="A37" s="74" t="s">
        <v>83</v>
      </c>
      <c r="B37" s="75" t="s">
        <v>84</v>
      </c>
      <c r="C37" s="68"/>
      <c r="D37" s="14"/>
      <c r="E37" s="69">
        <v>48</v>
      </c>
      <c r="F37" s="70">
        <v>1.7649999999999999</v>
      </c>
      <c r="G37" s="76">
        <f>E37 * F37</f>
        <v>84.72</v>
      </c>
      <c r="H37" s="77">
        <f>G37/$H$11</f>
        <v>2.3697902097902097</v>
      </c>
      <c r="I37" s="78">
        <f ca="1">IF(G37="","",G37/$G$59)</f>
        <v>0.2495164711010642</v>
      </c>
      <c r="J37" s="70">
        <v>1.71</v>
      </c>
      <c r="K37" s="134">
        <f>F37/J37</f>
        <v>1.0321637426900585</v>
      </c>
    </row>
    <row r="38" spans="1:12" ht="21" thickTop="1">
      <c r="A38" s="74" t="s">
        <v>85</v>
      </c>
      <c r="B38" s="75" t="s">
        <v>86</v>
      </c>
      <c r="C38" s="68"/>
      <c r="D38" s="14"/>
      <c r="E38" s="69">
        <v>48</v>
      </c>
      <c r="F38" s="70">
        <v>0.35749999999999998</v>
      </c>
      <c r="G38" s="76">
        <f>E38 * F38</f>
        <v>17.16</v>
      </c>
      <c r="H38" s="77">
        <f>G38/$H$11</f>
        <v>0.48</v>
      </c>
      <c r="I38" s="78">
        <f ca="1">IF(G38="","",G38/$G$59)</f>
        <v>5.0539455194691475E-2</v>
      </c>
      <c r="J38" s="70">
        <v>0.33</v>
      </c>
      <c r="K38" s="134">
        <f>F38/J38</f>
        <v>1.0833333333333333</v>
      </c>
    </row>
    <row r="39" spans="1:12" ht="21" thickBot="1">
      <c r="A39" s="79"/>
      <c r="B39" s="80"/>
      <c r="C39" s="81"/>
      <c r="D39" s="82"/>
      <c r="E39" s="69"/>
      <c r="F39" s="83"/>
      <c r="G39" s="84"/>
      <c r="H39" s="85"/>
      <c r="I39" s="86" t="str">
        <f>IF(G39="","",G39/$G$59)</f>
        <v/>
      </c>
    </row>
    <row r="40" spans="1:12" ht="21.6" thickTop="1" thickBot="1">
      <c r="A40" s="167" t="s">
        <v>87</v>
      </c>
      <c r="B40" s="168"/>
      <c r="C40" s="168"/>
      <c r="D40" s="168"/>
      <c r="E40" s="168"/>
      <c r="F40" s="169"/>
      <c r="G40" s="57">
        <f>SUM(G36:G38)</f>
        <v>101.88</v>
      </c>
      <c r="H40" s="58">
        <f>SUM(H36:H38)</f>
        <v>2.8497902097902097</v>
      </c>
      <c r="I40" s="59">
        <f ca="1">G40/$G$59</f>
        <v>0.30005592629575567</v>
      </c>
    </row>
    <row r="41" spans="1:12" ht="21" thickTop="1">
      <c r="A41" s="66" t="s">
        <v>88</v>
      </c>
      <c r="B41" s="67"/>
      <c r="C41" s="68"/>
      <c r="D41" s="14"/>
      <c r="E41" s="69"/>
      <c r="F41" s="70"/>
      <c r="G41" s="71"/>
      <c r="H41" s="72"/>
      <c r="I41" s="73" t="str">
        <f>IF(G41="","",G41/$G$59)</f>
        <v/>
      </c>
    </row>
    <row r="42" spans="1:12" ht="21" thickTop="1">
      <c r="A42" s="139"/>
      <c r="B42" s="140"/>
      <c r="C42" s="141"/>
      <c r="D42" s="142"/>
      <c r="E42" s="143"/>
      <c r="F42" s="144"/>
      <c r="G42" s="76"/>
      <c r="H42" s="145"/>
      <c r="I42" s="146"/>
      <c r="J42" s="147"/>
      <c r="K42" s="147"/>
      <c r="L42" s="144"/>
    </row>
    <row r="43" spans="1:12" ht="21" thickTop="1">
      <c r="A43" s="139"/>
      <c r="B43" s="140"/>
      <c r="C43" s="141"/>
      <c r="D43" s="142"/>
      <c r="E43" s="143"/>
      <c r="F43" s="144"/>
      <c r="G43" s="76"/>
      <c r="H43" s="145"/>
      <c r="I43" s="146"/>
      <c r="J43" s="147"/>
      <c r="K43" s="147"/>
      <c r="L43" s="144"/>
    </row>
    <row r="44" spans="1:12" ht="21" thickBot="1">
      <c r="A44" s="79"/>
      <c r="B44" s="80"/>
      <c r="C44" s="81"/>
      <c r="D44" s="82"/>
      <c r="E44" s="69"/>
      <c r="F44" s="83"/>
      <c r="G44" s="84"/>
      <c r="H44" s="85"/>
      <c r="I44" s="86" t="str">
        <f>IF(G44="","",G44/$G$59)</f>
        <v/>
      </c>
    </row>
    <row r="45" spans="1:12" ht="21.6" thickTop="1" thickBot="1">
      <c r="A45" s="167" t="s">
        <v>89</v>
      </c>
      <c r="B45" s="168"/>
      <c r="C45" s="168"/>
      <c r="D45" s="168"/>
      <c r="E45" s="168"/>
      <c r="F45" s="169"/>
      <c r="G45" s="57">
        <f>SUM(G41:G43)</f>
        <v>0</v>
      </c>
      <c r="H45" s="58">
        <f>SUM(H41:H43)</f>
        <v>0</v>
      </c>
      <c r="I45" s="59">
        <f ca="1">G45/$G$59</f>
        <v>0</v>
      </c>
      <c r="J45" s="127" t="s">
        <v>137</v>
      </c>
      <c r="K45" s="128"/>
    </row>
    <row r="46" spans="1:12" ht="21" thickTop="1">
      <c r="A46" s="87" t="s">
        <v>90</v>
      </c>
      <c r="B46" s="88"/>
      <c r="C46" s="89"/>
      <c r="D46" s="9"/>
      <c r="E46" s="9"/>
      <c r="F46" s="12"/>
      <c r="G46" s="90"/>
      <c r="H46" s="91"/>
      <c r="I46" s="73" t="str">
        <f>IF(G46="","",G46/$G$59)</f>
        <v/>
      </c>
      <c r="J46" s="129">
        <f xml:space="preserve"> 76.67*14%/24*48</f>
        <v>21.467600000000001</v>
      </c>
      <c r="K46" s="130" t="s">
        <v>138</v>
      </c>
    </row>
    <row r="47" spans="1:12" ht="21" thickTop="1">
      <c r="A47" s="74" t="s">
        <v>91</v>
      </c>
      <c r="B47" s="75"/>
      <c r="C47" s="68"/>
      <c r="D47" s="14"/>
      <c r="E47" s="69"/>
      <c r="F47" s="70"/>
      <c r="G47" s="92">
        <f>132.9047</f>
        <v>132.90469999999999</v>
      </c>
      <c r="H47" s="77">
        <f>G47/$H$11</f>
        <v>3.7176139860139856</v>
      </c>
      <c r="I47" s="78">
        <f ca="1">IF(G47="","",G47/$G$59)</f>
        <v>0.39142955307773375</v>
      </c>
      <c r="J47" s="129">
        <f xml:space="preserve"> 59.74*86%/24*48</f>
        <v>102.75280000000001</v>
      </c>
      <c r="K47" s="130" t="s">
        <v>139</v>
      </c>
    </row>
    <row r="48" spans="1:12" ht="21" thickBot="1">
      <c r="A48" s="13"/>
      <c r="B48" s="14"/>
      <c r="C48" s="68"/>
      <c r="D48" s="14"/>
      <c r="E48" s="14"/>
      <c r="F48" s="17"/>
      <c r="G48" s="93"/>
      <c r="H48" s="85"/>
      <c r="I48" s="86" t="str">
        <f>IF(G48="","",G48/$G$59)</f>
        <v/>
      </c>
      <c r="J48" s="131">
        <f>SUM(J46:J47)</f>
        <v>124.22040000000001</v>
      </c>
      <c r="K48" s="132"/>
    </row>
    <row r="49" spans="1:10" ht="21.6" thickTop="1" thickBot="1">
      <c r="A49" s="167" t="s">
        <v>92</v>
      </c>
      <c r="B49" s="168"/>
      <c r="C49" s="168"/>
      <c r="D49" s="168"/>
      <c r="E49" s="168"/>
      <c r="F49" s="169"/>
      <c r="G49" s="57">
        <f>SUM(G46:G47)</f>
        <v>132.90469999999999</v>
      </c>
      <c r="H49" s="58">
        <f>SUM(H46:H47)</f>
        <v>3.7176139860139856</v>
      </c>
      <c r="I49" s="59">
        <f ca="1">G49/$G$59</f>
        <v>0.39142955307773375</v>
      </c>
      <c r="J49" s="133">
        <f>J48*1.07</f>
        <v>132.91582800000003</v>
      </c>
    </row>
    <row r="50" spans="1:10" ht="21" thickTop="1">
      <c r="A50" s="87" t="s">
        <v>93</v>
      </c>
      <c r="B50" s="88"/>
      <c r="C50" s="89"/>
      <c r="D50" s="9"/>
      <c r="E50" s="9"/>
      <c r="F50" s="12"/>
      <c r="G50" s="90"/>
      <c r="H50" s="91"/>
      <c r="I50" s="49" t="str">
        <f>IF(G50="","",G50/$G$59)</f>
        <v/>
      </c>
    </row>
    <row r="51" spans="1:10" ht="21" thickTop="1">
      <c r="A51" s="74" t="s">
        <v>94</v>
      </c>
      <c r="B51" s="75"/>
      <c r="C51" s="68">
        <v>2</v>
      </c>
      <c r="D51" s="14"/>
      <c r="E51" s="69"/>
      <c r="F51" s="70">
        <v>1</v>
      </c>
      <c r="G51" s="71">
        <f>F51 * C51</f>
        <v>2</v>
      </c>
      <c r="H51" s="72">
        <f>G51/$H$11</f>
        <v>5.5944055944055944E-2</v>
      </c>
      <c r="I51" s="73">
        <f ca="1">IF(G51="","",G51/$G$59)</f>
        <v>5.8903793933206845E-3</v>
      </c>
    </row>
    <row r="52" spans="1:10" ht="21" thickBot="1">
      <c r="A52" s="13"/>
      <c r="B52" s="14"/>
      <c r="C52" s="68"/>
      <c r="D52" s="14"/>
      <c r="E52" s="14"/>
      <c r="F52" s="24"/>
      <c r="G52" s="94"/>
      <c r="H52" s="56"/>
      <c r="I52" s="49" t="str">
        <f>IF(G52="","",G52/$G$59)</f>
        <v/>
      </c>
    </row>
    <row r="53" spans="1:10" ht="21.6" thickTop="1" thickBot="1">
      <c r="A53" s="167" t="s">
        <v>95</v>
      </c>
      <c r="B53" s="168"/>
      <c r="C53" s="168"/>
      <c r="D53" s="168"/>
      <c r="E53" s="168"/>
      <c r="F53" s="169"/>
      <c r="G53" s="57">
        <f>SUM(G50:G51)</f>
        <v>2</v>
      </c>
      <c r="H53" s="58">
        <f>SUM(H50:H51)</f>
        <v>5.5944055944055944E-2</v>
      </c>
      <c r="I53" s="59">
        <f t="shared" ref="I53:I59" ca="1" si="4">G53/$G$59</f>
        <v>5.8903793933206845E-3</v>
      </c>
    </row>
    <row r="54" spans="1:10" ht="21" thickTop="1">
      <c r="A54" s="160" t="s">
        <v>96</v>
      </c>
      <c r="B54" s="161"/>
      <c r="C54" s="161"/>
      <c r="D54" s="161"/>
      <c r="E54" s="161"/>
      <c r="F54" s="162"/>
      <c r="G54" s="95">
        <f>SUM(G18,G35,G40,G45,G49,G53)</f>
        <v>328.86672843755105</v>
      </c>
      <c r="H54" s="96">
        <f>SUM(H18,H35,H40,H45,H49,H53)</f>
        <v>9.199069326924505</v>
      </c>
      <c r="I54" s="97">
        <f t="shared" ca="1" si="4"/>
        <v>0.96857490016867009</v>
      </c>
    </row>
    <row r="55" spans="1:10" ht="21.75" customHeight="1">
      <c r="A55" s="98" t="s">
        <v>97</v>
      </c>
      <c r="B55" s="99">
        <f>2%</f>
        <v>0.02</v>
      </c>
      <c r="C55" s="100" t="s">
        <v>98</v>
      </c>
      <c r="D55" s="101"/>
      <c r="E55" s="101"/>
      <c r="F55" s="102"/>
      <c r="G55" s="55">
        <f>SUM(G18,G35)*B55</f>
        <v>1.8416405687510207</v>
      </c>
      <c r="H55" s="56">
        <f>G55/$H$11</f>
        <v>5.1514421503525053E-2</v>
      </c>
      <c r="I55" s="49">
        <f t="shared" ca="1" si="4"/>
        <v>5.4239808280371988E-3</v>
      </c>
    </row>
    <row r="56" spans="1:10" ht="21.75" customHeight="1">
      <c r="A56" s="98" t="s">
        <v>97</v>
      </c>
      <c r="B56" s="99">
        <f>2%</f>
        <v>0.02</v>
      </c>
      <c r="C56" s="100" t="s">
        <v>99</v>
      </c>
      <c r="D56" s="101"/>
      <c r="E56" s="101"/>
      <c r="F56" s="102"/>
      <c r="G56" s="55">
        <f>SUM(G40)*B56</f>
        <v>2.0375999999999999</v>
      </c>
      <c r="H56" s="56">
        <f t="shared" ref="H56:H57" si="5">G56/$H$11</f>
        <v>5.6995804195804189E-2</v>
      </c>
      <c r="I56" s="49">
        <f t="shared" ca="1" si="4"/>
        <v>6.0011185259151133E-3</v>
      </c>
    </row>
    <row r="57" spans="1:10" ht="21.75" customHeight="1">
      <c r="A57" s="98" t="s">
        <v>97</v>
      </c>
      <c r="B57" s="148">
        <f>1%</f>
        <v>0.01</v>
      </c>
      <c r="C57" s="149" t="s">
        <v>100</v>
      </c>
      <c r="D57" s="101"/>
      <c r="E57" s="101"/>
      <c r="F57" s="102"/>
      <c r="G57" s="94">
        <f>SUM(G45)*B57</f>
        <v>0</v>
      </c>
      <c r="H57" s="150">
        <f t="shared" si="5"/>
        <v>0</v>
      </c>
      <c r="I57" s="151">
        <f t="shared" ca="1" si="4"/>
        <v>0</v>
      </c>
    </row>
    <row r="58" spans="1:10" ht="21.75" customHeight="1">
      <c r="A58" s="98" t="s">
        <v>101</v>
      </c>
      <c r="B58" s="103">
        <f>2%</f>
        <v>0.02</v>
      </c>
      <c r="C58" s="103"/>
      <c r="D58" s="101"/>
      <c r="E58" s="101"/>
      <c r="F58" s="102"/>
      <c r="G58" s="94">
        <f ca="1">G59*B58</f>
        <v>6.7907340646610059</v>
      </c>
      <c r="H58" s="150">
        <f ca="1">G58/$H$11</f>
        <v>0.18995060320730087</v>
      </c>
      <c r="I58" s="151">
        <f t="shared" ca="1" si="4"/>
        <v>0.02</v>
      </c>
    </row>
    <row r="59" spans="1:10" ht="21.75" customHeight="1">
      <c r="A59" s="104" t="s">
        <v>102</v>
      </c>
      <c r="B59" s="105"/>
      <c r="C59" s="106"/>
      <c r="D59" s="105"/>
      <c r="E59" s="105"/>
      <c r="F59" s="107"/>
      <c r="G59" s="108">
        <f ca="1">SUM(G54:G58)</f>
        <v>339.53670307096309</v>
      </c>
      <c r="H59" s="109">
        <f ca="1">SUM(H54:H58)</f>
        <v>9.497530155831134</v>
      </c>
      <c r="I59" s="110">
        <f t="shared" ca="1" si="4"/>
        <v>1</v>
      </c>
    </row>
    <row r="60" spans="1:10" ht="21.75" customHeight="1">
      <c r="A60" s="98" t="s">
        <v>103</v>
      </c>
      <c r="B60" s="101" t="s">
        <v>104</v>
      </c>
      <c r="C60" s="100"/>
      <c r="D60" s="101"/>
      <c r="E60" s="101"/>
      <c r="F60" s="111"/>
      <c r="G60" s="112"/>
      <c r="H60" s="112"/>
      <c r="I60" s="113"/>
    </row>
    <row r="61" spans="1:10" ht="21.75" customHeight="1">
      <c r="A61" s="98"/>
      <c r="B61" s="114"/>
      <c r="C61" s="100"/>
      <c r="D61" s="101"/>
      <c r="E61" s="101"/>
      <c r="F61" s="111"/>
      <c r="G61" s="115"/>
      <c r="H61" s="115"/>
      <c r="I61" s="116"/>
    </row>
    <row r="62" spans="1:10" ht="21.75" customHeight="1">
      <c r="A62" s="98"/>
      <c r="B62" s="101"/>
      <c r="C62" s="100"/>
      <c r="D62" s="101"/>
      <c r="E62" s="101"/>
      <c r="F62" s="111"/>
      <c r="G62" s="117"/>
      <c r="H62" s="117"/>
      <c r="I62" s="116"/>
    </row>
    <row r="63" spans="1:10" ht="28.8">
      <c r="A63" s="98"/>
      <c r="B63" s="101"/>
      <c r="C63" s="100"/>
      <c r="D63" s="101"/>
      <c r="E63" s="101"/>
      <c r="F63" s="111"/>
      <c r="G63" s="117"/>
      <c r="H63" s="117"/>
      <c r="I63" s="116"/>
    </row>
    <row r="64" spans="1:10" ht="28.8">
      <c r="A64" s="98"/>
      <c r="B64" s="101"/>
      <c r="C64" s="100"/>
      <c r="D64" s="101"/>
      <c r="E64" s="101"/>
      <c r="F64" s="111"/>
      <c r="G64" s="117"/>
      <c r="H64" s="117"/>
      <c r="I64" s="116"/>
    </row>
    <row r="65" spans="1:9" ht="28.8">
      <c r="A65" s="8"/>
      <c r="B65" s="9"/>
      <c r="C65" s="89"/>
      <c r="D65" s="9"/>
      <c r="E65" s="9"/>
      <c r="F65" s="118"/>
      <c r="G65" s="119"/>
      <c r="H65" s="119"/>
      <c r="I65" s="120"/>
    </row>
    <row r="66" spans="1:9" ht="21" thickBot="1">
      <c r="A66" s="26"/>
      <c r="B66" s="28"/>
      <c r="C66" s="121"/>
      <c r="D66" s="28"/>
      <c r="E66" s="28"/>
      <c r="F66" s="122"/>
      <c r="G66" s="16"/>
      <c r="H66" s="16"/>
      <c r="I66" s="16"/>
    </row>
    <row r="67" spans="1:9" ht="24" thickBot="1">
      <c r="A67" s="164" t="s">
        <v>105</v>
      </c>
      <c r="B67" s="165"/>
      <c r="C67" s="165"/>
      <c r="D67" s="165"/>
      <c r="E67" s="165"/>
      <c r="F67" s="166"/>
      <c r="G67" s="170" t="s">
        <v>106</v>
      </c>
      <c r="H67" s="171"/>
      <c r="I67" s="172"/>
    </row>
    <row r="68" spans="1:9" ht="20.399999999999999">
      <c r="G68" s="16"/>
      <c r="H68" s="16"/>
      <c r="I68" s="16"/>
    </row>
    <row r="69" spans="1:9" ht="20.399999999999999">
      <c r="A69" s="14"/>
      <c r="B69" s="14"/>
      <c r="C69" s="68"/>
      <c r="D69" s="14"/>
      <c r="E69" s="14"/>
      <c r="F69" s="123"/>
      <c r="G69" s="16"/>
      <c r="H69" s="16"/>
      <c r="I69" s="16"/>
    </row>
    <row r="70" spans="1:9" ht="20.399999999999999">
      <c r="A70" s="14"/>
      <c r="B70" s="14"/>
      <c r="C70" s="68"/>
      <c r="D70" s="14"/>
      <c r="E70" s="14"/>
      <c r="F70" s="123"/>
      <c r="G70" s="16"/>
      <c r="H70" s="16"/>
      <c r="I70" s="16"/>
    </row>
    <row r="71" spans="1:9" ht="20.399999999999999">
      <c r="A71" s="14"/>
      <c r="B71" s="14"/>
      <c r="C71" s="68"/>
      <c r="D71" s="14"/>
      <c r="E71" s="14"/>
      <c r="F71" s="123"/>
      <c r="G71" s="16"/>
      <c r="H71" s="16"/>
      <c r="I71" s="16"/>
    </row>
    <row r="72" spans="1:9" ht="20.399999999999999">
      <c r="A72" s="14"/>
      <c r="B72" s="14"/>
      <c r="C72" s="68"/>
      <c r="D72" s="14"/>
      <c r="E72" s="14"/>
      <c r="F72" s="123"/>
      <c r="G72" s="16"/>
      <c r="H72" s="16"/>
      <c r="I72" s="16"/>
    </row>
    <row r="73" spans="1:9">
      <c r="A73" s="18"/>
      <c r="B73" s="18"/>
      <c r="C73" s="124"/>
      <c r="D73" s="18"/>
      <c r="E73" s="18"/>
      <c r="F73" s="18"/>
      <c r="G73" s="18"/>
      <c r="H73" s="125"/>
      <c r="I73" s="125"/>
    </row>
    <row r="74" spans="1:9">
      <c r="A74" s="18"/>
      <c r="B74" s="18"/>
      <c r="C74" s="124"/>
      <c r="D74" s="18"/>
      <c r="E74" s="18"/>
      <c r="F74" s="18"/>
      <c r="G74" s="18"/>
      <c r="H74" s="125"/>
      <c r="I74" s="125"/>
    </row>
    <row r="75" spans="1:9">
      <c r="A75" s="18"/>
      <c r="B75" s="18"/>
      <c r="C75" s="124"/>
      <c r="D75" s="18"/>
      <c r="E75" s="18"/>
      <c r="F75" s="18"/>
      <c r="G75" s="18"/>
      <c r="H75" s="125"/>
      <c r="I75" s="125"/>
    </row>
    <row r="76" spans="1:9">
      <c r="A76" s="18"/>
      <c r="B76" s="18"/>
      <c r="C76" s="124"/>
      <c r="D76" s="18"/>
      <c r="E76" s="18"/>
      <c r="F76" s="18"/>
      <c r="G76" s="18"/>
      <c r="H76" s="125"/>
      <c r="I76" s="125"/>
    </row>
    <row r="77" spans="1:9">
      <c r="A77" s="18"/>
      <c r="B77" s="18"/>
      <c r="C77" s="124"/>
      <c r="D77" s="18"/>
      <c r="E77" s="18"/>
      <c r="F77" s="18"/>
      <c r="G77" s="18"/>
      <c r="H77" s="125"/>
      <c r="I77" s="125"/>
    </row>
    <row r="78" spans="1:9">
      <c r="A78" s="18"/>
      <c r="B78" s="18"/>
      <c r="C78" s="124"/>
      <c r="D78" s="18"/>
      <c r="E78" s="18"/>
      <c r="F78" s="18"/>
      <c r="G78" s="18"/>
      <c r="H78" s="125"/>
      <c r="I78" s="125"/>
    </row>
    <row r="79" spans="1:9">
      <c r="A79" s="18"/>
      <c r="B79" s="18"/>
      <c r="C79" s="124"/>
      <c r="D79" s="18"/>
      <c r="E79" s="18"/>
      <c r="F79" s="18"/>
      <c r="G79" s="18"/>
      <c r="H79" s="125"/>
      <c r="I79" s="125"/>
    </row>
    <row r="80" spans="1:9">
      <c r="A80" s="18"/>
      <c r="B80" s="18"/>
      <c r="C80" s="124"/>
      <c r="D80" s="18"/>
      <c r="E80" s="18"/>
      <c r="F80" s="18"/>
      <c r="G80" s="18"/>
      <c r="H80" s="125"/>
      <c r="I80" s="125"/>
    </row>
    <row r="81" spans="1:9">
      <c r="A81" s="18"/>
      <c r="B81" s="18"/>
      <c r="C81" s="124"/>
      <c r="D81" s="18"/>
      <c r="E81" s="18"/>
      <c r="F81" s="18"/>
      <c r="G81" s="18"/>
      <c r="H81" s="125"/>
      <c r="I81" s="125"/>
    </row>
    <row r="82" spans="1:9">
      <c r="A82" s="18"/>
      <c r="B82" s="18"/>
      <c r="C82" s="124"/>
      <c r="D82" s="18"/>
      <c r="E82" s="18"/>
      <c r="F82" s="18"/>
      <c r="G82" s="18"/>
      <c r="H82" s="125"/>
      <c r="I82" s="125"/>
    </row>
    <row r="83" spans="1:9">
      <c r="A83" s="18"/>
      <c r="B83" s="18"/>
      <c r="C83" s="124"/>
      <c r="D83" s="18"/>
      <c r="E83" s="18"/>
      <c r="F83" s="18"/>
      <c r="G83" s="18"/>
      <c r="H83" s="125"/>
      <c r="I83" s="125"/>
    </row>
    <row r="84" spans="1:9">
      <c r="A84" s="18"/>
      <c r="B84" s="18"/>
      <c r="C84" s="124"/>
      <c r="D84" s="18"/>
      <c r="E84" s="18"/>
      <c r="F84" s="18"/>
      <c r="G84" s="18"/>
      <c r="H84" s="125"/>
      <c r="I84" s="125"/>
    </row>
    <row r="85" spans="1:9">
      <c r="A85" s="18"/>
      <c r="B85" s="18"/>
      <c r="C85" s="124"/>
      <c r="D85" s="18"/>
      <c r="E85" s="18"/>
      <c r="F85" s="18"/>
      <c r="G85" s="18"/>
      <c r="H85" s="125"/>
      <c r="I85" s="125"/>
    </row>
    <row r="86" spans="1:9">
      <c r="A86" s="18"/>
      <c r="B86" s="18"/>
      <c r="C86" s="124"/>
      <c r="D86" s="18"/>
      <c r="E86" s="18"/>
      <c r="F86" s="18"/>
      <c r="G86" s="18"/>
      <c r="H86" s="125"/>
      <c r="I86" s="125"/>
    </row>
  </sheetData>
  <mergeCells count="14">
    <mergeCell ref="A67:F67"/>
    <mergeCell ref="A45:F45"/>
    <mergeCell ref="G67:I67"/>
    <mergeCell ref="A18:F18"/>
    <mergeCell ref="A53:F53"/>
    <mergeCell ref="A35:F35"/>
    <mergeCell ref="A40:F40"/>
    <mergeCell ref="A49:F49"/>
    <mergeCell ref="A1:G1"/>
    <mergeCell ref="A3:I3"/>
    <mergeCell ref="A12:B12"/>
    <mergeCell ref="G12:I12"/>
    <mergeCell ref="A54:F54"/>
    <mergeCell ref="H1:I1"/>
  </mergeCells>
  <pageMargins left="1.495833" right="0.70833330000000005" top="0.3541667" bottom="0.3541667" header="0.3152778" footer="0.3152778"/>
  <pageSetup paperSize="9" scale="3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99FF"/>
    <pageSetUpPr fitToPage="1"/>
  </sheetPr>
  <dimension ref="A1:K86"/>
  <sheetViews>
    <sheetView showGridLines="0" topLeftCell="A37" zoomScaleNormal="100" workbookViewId="0">
      <selection activeCell="A42" sqref="A42"/>
    </sheetView>
  </sheetViews>
  <sheetFormatPr defaultColWidth="9" defaultRowHeight="19.8"/>
  <cols>
    <col min="1" max="1" width="27.77734375" customWidth="1"/>
    <col min="2" max="2" width="15.44140625" customWidth="1"/>
    <col min="3" max="3" width="11" style="1" customWidth="1"/>
    <col min="4" max="4" width="10.44140625" customWidth="1"/>
    <col min="5" max="5" width="12.5546875" customWidth="1"/>
    <col min="6" max="6" width="10.44140625" customWidth="1"/>
    <col min="7" max="7" width="14.109375" customWidth="1"/>
    <col min="8" max="8" width="14.109375" style="2" customWidth="1"/>
    <col min="9" max="9" width="7.21875" style="2" customWidth="1"/>
    <col min="10" max="16384" width="9" style="3"/>
  </cols>
  <sheetData>
    <row r="1" spans="1:9" ht="32.4">
      <c r="A1" s="153" t="s">
        <v>0</v>
      </c>
      <c r="B1" s="153"/>
      <c r="C1" s="153"/>
      <c r="D1" s="153"/>
      <c r="E1" s="153"/>
      <c r="F1" s="153"/>
      <c r="G1" s="153"/>
      <c r="H1" s="163" t="s">
        <v>1</v>
      </c>
      <c r="I1" s="163"/>
    </row>
    <row r="2" spans="1:9">
      <c r="A2" s="4"/>
      <c r="B2" s="4"/>
      <c r="C2" s="5"/>
      <c r="D2" s="4"/>
      <c r="E2" s="4"/>
      <c r="F2" s="4"/>
      <c r="G2" s="4"/>
      <c r="H2" s="6" t="s">
        <v>2</v>
      </c>
      <c r="I2" s="7" t="s">
        <v>3</v>
      </c>
    </row>
    <row r="3" spans="1:9" ht="26.4">
      <c r="A3" s="154" t="s">
        <v>4</v>
      </c>
      <c r="B3" s="154"/>
      <c r="C3" s="154"/>
      <c r="D3" s="154"/>
      <c r="E3" s="154"/>
      <c r="F3" s="154"/>
      <c r="G3" s="154"/>
      <c r="H3" s="154"/>
      <c r="I3" s="154"/>
    </row>
    <row r="4" spans="1:9" ht="20.399999999999999">
      <c r="A4" s="8" t="s">
        <v>5</v>
      </c>
      <c r="B4" s="9" t="s">
        <v>6</v>
      </c>
      <c r="C4" s="9"/>
      <c r="D4" s="9"/>
      <c r="E4" s="9"/>
      <c r="F4" s="8" t="s">
        <v>7</v>
      </c>
      <c r="G4" s="10" t="s">
        <v>8</v>
      </c>
      <c r="H4" s="11"/>
      <c r="I4" s="12"/>
    </row>
    <row r="5" spans="1:9" ht="20.399999999999999">
      <c r="A5" s="13" t="s">
        <v>9</v>
      </c>
      <c r="B5" s="14" t="s">
        <v>107</v>
      </c>
      <c r="C5" s="14"/>
      <c r="D5" s="14"/>
      <c r="E5" s="15"/>
      <c r="F5" s="13" t="s">
        <v>11</v>
      </c>
      <c r="G5" s="14" t="s">
        <v>12</v>
      </c>
      <c r="H5" s="16"/>
      <c r="I5" s="17"/>
    </row>
    <row r="6" spans="1:9" ht="20.399999999999999">
      <c r="A6" s="13" t="s">
        <v>13</v>
      </c>
      <c r="B6" s="14" t="s">
        <v>148</v>
      </c>
      <c r="C6" s="18"/>
      <c r="D6" s="14"/>
      <c r="E6" s="19"/>
      <c r="F6" s="13" t="s">
        <v>14</v>
      </c>
      <c r="G6" s="14" t="s">
        <v>15</v>
      </c>
      <c r="H6" s="16"/>
      <c r="I6" s="17"/>
    </row>
    <row r="7" spans="1:9" ht="20.399999999999999">
      <c r="A7" s="13" t="s">
        <v>16</v>
      </c>
      <c r="B7" s="14" t="s">
        <v>17</v>
      </c>
      <c r="C7" s="20"/>
      <c r="D7" s="14"/>
      <c r="E7" s="19"/>
      <c r="F7" s="13" t="s">
        <v>18</v>
      </c>
      <c r="G7" s="14" t="s">
        <v>19</v>
      </c>
      <c r="H7" s="16"/>
      <c r="I7" s="17"/>
    </row>
    <row r="8" spans="1:9" ht="20.399999999999999">
      <c r="A8" s="13" t="s">
        <v>20</v>
      </c>
      <c r="B8" s="21">
        <v>85</v>
      </c>
      <c r="C8" s="20"/>
      <c r="D8" s="14"/>
      <c r="E8" s="14"/>
      <c r="F8" s="13" t="s">
        <v>21</v>
      </c>
      <c r="G8" s="22" t="s">
        <v>22</v>
      </c>
      <c r="H8" s="16"/>
      <c r="I8" s="17"/>
    </row>
    <row r="9" spans="1:9" ht="20.399999999999999">
      <c r="A9" s="13" t="s">
        <v>23</v>
      </c>
      <c r="B9" s="23" t="s">
        <v>15</v>
      </c>
      <c r="C9" s="14"/>
      <c r="D9" s="14"/>
      <c r="E9" s="24"/>
      <c r="F9" s="14" t="s">
        <v>24</v>
      </c>
      <c r="G9" s="14" t="s">
        <v>108</v>
      </c>
      <c r="H9" s="16"/>
      <c r="I9" s="17"/>
    </row>
    <row r="10" spans="1:9" ht="20.399999999999999">
      <c r="A10" s="13" t="s">
        <v>26</v>
      </c>
      <c r="B10" s="25">
        <v>48</v>
      </c>
      <c r="C10" s="14"/>
      <c r="D10" s="14"/>
      <c r="E10" s="19"/>
      <c r="F10" s="13" t="s">
        <v>27</v>
      </c>
      <c r="G10" s="14" t="s">
        <v>109</v>
      </c>
      <c r="H10" s="16"/>
      <c r="I10" s="17"/>
    </row>
    <row r="11" spans="1:9" ht="20.399999999999999">
      <c r="A11" s="26" t="s">
        <v>29</v>
      </c>
      <c r="B11" s="27"/>
      <c r="C11" s="28" t="s">
        <v>30</v>
      </c>
      <c r="D11" s="29">
        <f>600</f>
        <v>600</v>
      </c>
      <c r="E11" s="30" t="s">
        <v>31</v>
      </c>
      <c r="F11" s="31" t="s">
        <v>32</v>
      </c>
      <c r="G11" s="32"/>
      <c r="H11" s="33">
        <v>35.75</v>
      </c>
      <c r="I11" s="34" t="s">
        <v>33</v>
      </c>
    </row>
    <row r="12" spans="1:9" ht="20.399999999999999">
      <c r="A12" s="155" t="s">
        <v>34</v>
      </c>
      <c r="B12" s="156"/>
      <c r="C12" s="35" t="s">
        <v>35</v>
      </c>
      <c r="D12" s="36" t="s">
        <v>36</v>
      </c>
      <c r="E12" s="37" t="s">
        <v>37</v>
      </c>
      <c r="F12" s="36" t="s">
        <v>38</v>
      </c>
      <c r="G12" s="157" t="s">
        <v>39</v>
      </c>
      <c r="H12" s="158"/>
      <c r="I12" s="159"/>
    </row>
    <row r="13" spans="1:9" ht="20.399999999999999">
      <c r="A13" s="39"/>
      <c r="B13" s="40"/>
      <c r="C13" s="35" t="s">
        <v>40</v>
      </c>
      <c r="D13" s="36" t="s">
        <v>41</v>
      </c>
      <c r="E13" s="37"/>
      <c r="F13" s="36" t="s">
        <v>42</v>
      </c>
      <c r="G13" s="41" t="s">
        <v>43</v>
      </c>
      <c r="H13" s="38" t="s">
        <v>44</v>
      </c>
      <c r="I13" s="42" t="s">
        <v>45</v>
      </c>
    </row>
    <row r="14" spans="1:9" ht="20.399999999999999">
      <c r="A14" s="43" t="s">
        <v>46</v>
      </c>
      <c r="B14" s="44"/>
      <c r="C14" s="45"/>
      <c r="D14" s="46"/>
      <c r="E14" s="47"/>
      <c r="F14" s="46"/>
      <c r="G14" s="48"/>
      <c r="H14" s="47"/>
      <c r="I14" s="49" t="str">
        <f>IF(G14="","",G14/$G$59)</f>
        <v/>
      </c>
    </row>
    <row r="15" spans="1:9" ht="20.399999999999999">
      <c r="A15" s="50" t="s">
        <v>49</v>
      </c>
      <c r="B15" s="51" t="s">
        <v>50</v>
      </c>
      <c r="C15" s="45">
        <v>28.251999999999999</v>
      </c>
      <c r="D15" s="46">
        <v>98</v>
      </c>
      <c r="E15" s="47">
        <f>C15/1000*$B$10/D15%</f>
        <v>1.3837714285714287</v>
      </c>
      <c r="F15" s="52">
        <f>$D$11/1000*H11</f>
        <v>21.45</v>
      </c>
      <c r="G15" s="48">
        <f>F15*E15</f>
        <v>29.681897142857142</v>
      </c>
      <c r="H15" s="47">
        <f>G15/$H$11</f>
        <v>0.83026285714285708</v>
      </c>
      <c r="I15" s="49">
        <f ca="1">IF(G15="","",G15/$G$59)</f>
        <v>8.4291406603655625E-2</v>
      </c>
    </row>
    <row r="16" spans="1:9" ht="20.399999999999999">
      <c r="A16" s="50" t="s">
        <v>110</v>
      </c>
      <c r="B16" s="51" t="s">
        <v>111</v>
      </c>
      <c r="C16" s="45">
        <v>7.92</v>
      </c>
      <c r="D16" s="46">
        <v>85</v>
      </c>
      <c r="E16" s="47">
        <f>C16/1000*$B$10/D16%</f>
        <v>0.44724705882352944</v>
      </c>
      <c r="F16" s="46">
        <v>83.490799999999993</v>
      </c>
      <c r="G16" s="48">
        <f>F16*E16</f>
        <v>37.341014738823532</v>
      </c>
      <c r="H16" s="47">
        <f>G16/$H$11</f>
        <v>1.0445039087782806</v>
      </c>
      <c r="I16" s="49">
        <f ca="1">IF(G16="","",G16/$G$59)</f>
        <v>0.10604196359802812</v>
      </c>
    </row>
    <row r="17" spans="1:9" ht="21" thickBot="1">
      <c r="A17" s="53"/>
      <c r="B17" s="54"/>
      <c r="C17" s="45"/>
      <c r="D17" s="46"/>
      <c r="E17" s="45"/>
      <c r="F17" s="47"/>
      <c r="G17" s="55"/>
      <c r="H17" s="56"/>
      <c r="I17" s="49" t="str">
        <f>IF(G17="","",G17/$G$59)</f>
        <v/>
      </c>
    </row>
    <row r="18" spans="1:9" ht="21.6" thickTop="1" thickBot="1">
      <c r="A18" s="173" t="s">
        <v>51</v>
      </c>
      <c r="B18" s="174"/>
      <c r="C18" s="174"/>
      <c r="D18" s="174"/>
      <c r="E18" s="174"/>
      <c r="F18" s="175"/>
      <c r="G18" s="57">
        <f>SUM(G15:G16)</f>
        <v>67.02291188168067</v>
      </c>
      <c r="H18" s="58">
        <f>SUM(H15:H16)</f>
        <v>1.8747667659211378</v>
      </c>
      <c r="I18" s="59">
        <f ca="1">G18/$G$59</f>
        <v>0.19033337020168373</v>
      </c>
    </row>
    <row r="19" spans="1:9" ht="21" thickTop="1">
      <c r="A19" s="31" t="s">
        <v>52</v>
      </c>
      <c r="B19" s="60"/>
      <c r="C19" s="61"/>
      <c r="D19" s="62"/>
      <c r="E19" s="63"/>
      <c r="F19" s="62"/>
      <c r="G19" s="64"/>
      <c r="H19" s="65"/>
      <c r="I19" s="49" t="str">
        <f t="shared" ref="I19:I34" si="0">IF(G19="","",G19/$G$59)</f>
        <v/>
      </c>
    </row>
    <row r="20" spans="1:9" ht="20.399999999999999">
      <c r="A20" s="50" t="s">
        <v>53</v>
      </c>
      <c r="B20" s="51" t="s">
        <v>54</v>
      </c>
      <c r="C20" s="45">
        <v>0.26400000000000001</v>
      </c>
      <c r="D20" s="46">
        <v>98</v>
      </c>
      <c r="E20" s="47">
        <f t="shared" ref="E20:E33" si="1">C20/1000*$B$10/D20%</f>
        <v>1.2930612244897961E-2</v>
      </c>
      <c r="F20" s="46">
        <v>77.25</v>
      </c>
      <c r="G20" s="48">
        <f t="shared" ref="G20:G33" si="2">E20* F20</f>
        <v>0.99888979591836746</v>
      </c>
      <c r="H20" s="47">
        <f t="shared" ref="H20:H33" si="3">G20/$H$11</f>
        <v>2.7940973312401887E-2</v>
      </c>
      <c r="I20" s="49">
        <f t="shared" ca="1" si="0"/>
        <v>2.836672653865713E-3</v>
      </c>
    </row>
    <row r="21" spans="1:9" ht="20.399999999999999">
      <c r="A21" s="50" t="s">
        <v>55</v>
      </c>
      <c r="B21" s="51" t="s">
        <v>56</v>
      </c>
      <c r="C21" s="45">
        <v>0.26400000000000001</v>
      </c>
      <c r="D21" s="46">
        <v>98</v>
      </c>
      <c r="E21" s="47">
        <f t="shared" si="1"/>
        <v>1.2930612244897961E-2</v>
      </c>
      <c r="F21" s="46">
        <v>25.967700000000001</v>
      </c>
      <c r="G21" s="48">
        <f t="shared" si="2"/>
        <v>0.33577825959183677</v>
      </c>
      <c r="H21" s="47">
        <f t="shared" si="3"/>
        <v>9.392398869701727E-3</v>
      </c>
      <c r="I21" s="49">
        <f t="shared" ca="1" si="0"/>
        <v>9.5355164367363985E-4</v>
      </c>
    </row>
    <row r="22" spans="1:9" ht="20.399999999999999">
      <c r="A22" s="50" t="s">
        <v>57</v>
      </c>
      <c r="B22" s="51" t="s">
        <v>58</v>
      </c>
      <c r="C22" s="45">
        <v>0.1</v>
      </c>
      <c r="D22" s="46">
        <v>98</v>
      </c>
      <c r="E22" s="47">
        <f t="shared" si="1"/>
        <v>4.89795918367347E-3</v>
      </c>
      <c r="F22" s="46">
        <v>41.2</v>
      </c>
      <c r="G22" s="48">
        <f t="shared" si="2"/>
        <v>0.20179591836734698</v>
      </c>
      <c r="H22" s="47">
        <f t="shared" si="3"/>
        <v>5.6446410732125026E-3</v>
      </c>
      <c r="I22" s="49">
        <f t="shared" ca="1" si="0"/>
        <v>5.7306518259913394E-4</v>
      </c>
    </row>
    <row r="23" spans="1:9" ht="20.399999999999999">
      <c r="A23" s="50" t="s">
        <v>59</v>
      </c>
      <c r="B23" s="51" t="s">
        <v>60</v>
      </c>
      <c r="C23" s="45">
        <v>0.3</v>
      </c>
      <c r="D23" s="46">
        <v>98</v>
      </c>
      <c r="E23" s="47">
        <f t="shared" si="1"/>
        <v>1.4693877551020407E-2</v>
      </c>
      <c r="F23" s="46">
        <v>72.099999999999994</v>
      </c>
      <c r="G23" s="48">
        <f t="shared" si="2"/>
        <v>1.0594285714285714</v>
      </c>
      <c r="H23" s="47">
        <f t="shared" si="3"/>
        <v>2.9634365634365632E-2</v>
      </c>
      <c r="I23" s="49">
        <f t="shared" ca="1" si="0"/>
        <v>3.0085922086454529E-3</v>
      </c>
    </row>
    <row r="24" spans="1:9" ht="20.399999999999999">
      <c r="A24" s="50" t="s">
        <v>61</v>
      </c>
      <c r="B24" s="51" t="s">
        <v>62</v>
      </c>
      <c r="C24" s="45">
        <v>0.88</v>
      </c>
      <c r="D24" s="46">
        <v>98</v>
      </c>
      <c r="E24" s="47">
        <f t="shared" si="1"/>
        <v>4.3102040816326528E-2</v>
      </c>
      <c r="F24" s="46">
        <v>226.6</v>
      </c>
      <c r="G24" s="48">
        <f t="shared" si="2"/>
        <v>9.7669224489795905</v>
      </c>
      <c r="H24" s="47">
        <f t="shared" si="3"/>
        <v>0.27320062794348504</v>
      </c>
      <c r="I24" s="49">
        <f t="shared" ca="1" si="0"/>
        <v>2.7736354837798075E-2</v>
      </c>
    </row>
    <row r="25" spans="1:9" ht="20.399999999999999">
      <c r="A25" s="50" t="s">
        <v>63</v>
      </c>
      <c r="B25" s="51" t="s">
        <v>64</v>
      </c>
      <c r="C25" s="45">
        <v>0.44</v>
      </c>
      <c r="D25" s="46">
        <v>98</v>
      </c>
      <c r="E25" s="47">
        <f t="shared" si="1"/>
        <v>2.1551020408163264E-2</v>
      </c>
      <c r="F25" s="46">
        <v>34.5565</v>
      </c>
      <c r="G25" s="48">
        <f t="shared" si="2"/>
        <v>0.74472783673469378</v>
      </c>
      <c r="H25" s="47">
        <f t="shared" si="3"/>
        <v>2.0831547880690734E-2</v>
      </c>
      <c r="I25" s="49">
        <f t="shared" ca="1" si="0"/>
        <v>2.1148970563821031E-3</v>
      </c>
    </row>
    <row r="26" spans="1:9" ht="20.399999999999999">
      <c r="A26" s="50" t="s">
        <v>65</v>
      </c>
      <c r="B26" s="51" t="s">
        <v>66</v>
      </c>
      <c r="C26" s="45">
        <v>1.2</v>
      </c>
      <c r="D26" s="46">
        <v>98</v>
      </c>
      <c r="E26" s="47">
        <f t="shared" si="1"/>
        <v>5.877551020408163E-2</v>
      </c>
      <c r="F26" s="46">
        <v>31.518000000000001</v>
      </c>
      <c r="G26" s="48">
        <f t="shared" si="2"/>
        <v>1.8524865306122449</v>
      </c>
      <c r="H26" s="47">
        <f t="shared" si="3"/>
        <v>5.1817805052090764E-2</v>
      </c>
      <c r="I26" s="49">
        <f t="shared" ca="1" si="0"/>
        <v>5.2607383762600492E-3</v>
      </c>
    </row>
    <row r="27" spans="1:9" ht="20.399999999999999">
      <c r="A27" s="50" t="s">
        <v>67</v>
      </c>
      <c r="B27" s="51" t="s">
        <v>68</v>
      </c>
      <c r="C27" s="45">
        <v>0.3</v>
      </c>
      <c r="D27" s="46">
        <v>98</v>
      </c>
      <c r="E27" s="47">
        <f t="shared" si="1"/>
        <v>1.4693877551020407E-2</v>
      </c>
      <c r="F27" s="46">
        <v>77.25</v>
      </c>
      <c r="G27" s="48">
        <f t="shared" si="2"/>
        <v>1.1351020408163264</v>
      </c>
      <c r="H27" s="47">
        <f t="shared" si="3"/>
        <v>3.1751106036820319E-2</v>
      </c>
      <c r="I27" s="49">
        <f t="shared" ca="1" si="0"/>
        <v>3.2234916521201276E-3</v>
      </c>
    </row>
    <row r="28" spans="1:9" ht="20.399999999999999">
      <c r="A28" s="50" t="s">
        <v>69</v>
      </c>
      <c r="B28" s="51" t="s">
        <v>70</v>
      </c>
      <c r="C28" s="45">
        <v>4.3999999999999997E-2</v>
      </c>
      <c r="D28" s="46">
        <v>98</v>
      </c>
      <c r="E28" s="47">
        <f t="shared" si="1"/>
        <v>2.1551020408163268E-3</v>
      </c>
      <c r="F28" s="46">
        <v>101.90819999999999</v>
      </c>
      <c r="G28" s="48">
        <f t="shared" si="2"/>
        <v>0.21962256979591838</v>
      </c>
      <c r="H28" s="47">
        <f t="shared" si="3"/>
        <v>6.1432886656200949E-3</v>
      </c>
      <c r="I28" s="49">
        <f t="shared" ca="1" si="0"/>
        <v>6.2368976082994134E-4</v>
      </c>
    </row>
    <row r="29" spans="1:9" ht="20.399999999999999">
      <c r="A29" s="50" t="s">
        <v>71</v>
      </c>
      <c r="B29" s="51" t="s">
        <v>72</v>
      </c>
      <c r="C29" s="45">
        <v>7.0000000000000007E-2</v>
      </c>
      <c r="D29" s="46">
        <v>98</v>
      </c>
      <c r="E29" s="47">
        <f t="shared" si="1"/>
        <v>3.4285714285714288E-3</v>
      </c>
      <c r="F29" s="46">
        <v>1294.3391999999999</v>
      </c>
      <c r="G29" s="48">
        <f t="shared" si="2"/>
        <v>4.4377344000000001</v>
      </c>
      <c r="H29" s="47">
        <f t="shared" si="3"/>
        <v>0.12413243076923078</v>
      </c>
      <c r="I29" s="49">
        <f t="shared" ca="1" si="0"/>
        <v>1.2602391043574072E-2</v>
      </c>
    </row>
    <row r="30" spans="1:9" ht="20.399999999999999">
      <c r="A30" s="50" t="s">
        <v>73</v>
      </c>
      <c r="B30" s="51" t="s">
        <v>74</v>
      </c>
      <c r="C30" s="45">
        <v>2E-3</v>
      </c>
      <c r="D30" s="46">
        <v>98</v>
      </c>
      <c r="E30" s="47">
        <f t="shared" si="1"/>
        <v>9.7959183673469394E-5</v>
      </c>
      <c r="F30" s="46">
        <v>149.35</v>
      </c>
      <c r="G30" s="48">
        <f t="shared" si="2"/>
        <v>1.4630204081632653E-2</v>
      </c>
      <c r="H30" s="47">
        <f t="shared" si="3"/>
        <v>4.0923647780790636E-4</v>
      </c>
      <c r="I30" s="49">
        <f t="shared" ca="1" si="0"/>
        <v>4.1547225738437207E-5</v>
      </c>
    </row>
    <row r="31" spans="1:9" ht="20.399999999999999">
      <c r="A31" s="50" t="s">
        <v>75</v>
      </c>
      <c r="B31" s="51" t="s">
        <v>76</v>
      </c>
      <c r="C31" s="45">
        <v>0.123</v>
      </c>
      <c r="D31" s="46">
        <v>98</v>
      </c>
      <c r="E31" s="47">
        <f t="shared" si="1"/>
        <v>6.0244897959183677E-3</v>
      </c>
      <c r="F31" s="46">
        <v>1802.5</v>
      </c>
      <c r="G31" s="48">
        <f t="shared" si="2"/>
        <v>10.859142857142858</v>
      </c>
      <c r="H31" s="47">
        <f t="shared" si="3"/>
        <v>0.30375224775224779</v>
      </c>
      <c r="I31" s="49">
        <f t="shared" ca="1" si="0"/>
        <v>3.0838070138615895E-2</v>
      </c>
    </row>
    <row r="32" spans="1:9" ht="20.399999999999999">
      <c r="A32" s="50" t="s">
        <v>77</v>
      </c>
      <c r="B32" s="51" t="s">
        <v>78</v>
      </c>
      <c r="C32" s="45">
        <v>0.63100000000000001</v>
      </c>
      <c r="D32" s="46">
        <v>98</v>
      </c>
      <c r="E32" s="47">
        <f t="shared" si="1"/>
        <v>3.0906122448979594E-2</v>
      </c>
      <c r="F32" s="46">
        <v>85.284000000000006</v>
      </c>
      <c r="G32" s="48">
        <f t="shared" si="2"/>
        <v>2.6357977469387759</v>
      </c>
      <c r="H32" s="47">
        <f t="shared" si="3"/>
        <v>7.3728608305979743E-2</v>
      </c>
      <c r="I32" s="49">
        <f t="shared" ca="1" si="0"/>
        <v>7.4852054955551082E-3</v>
      </c>
    </row>
    <row r="33" spans="1:11" ht="20.399999999999999">
      <c r="A33" s="50" t="s">
        <v>79</v>
      </c>
      <c r="B33" s="51" t="s">
        <v>80</v>
      </c>
      <c r="C33" s="45">
        <v>47.209000000000003</v>
      </c>
      <c r="D33" s="46">
        <v>98</v>
      </c>
      <c r="E33" s="47">
        <f t="shared" si="1"/>
        <v>2.3122775510204083</v>
      </c>
      <c r="F33" s="46">
        <v>2.5000000000000001E-2</v>
      </c>
      <c r="G33" s="48">
        <f t="shared" si="2"/>
        <v>5.7806938775510214E-2</v>
      </c>
      <c r="H33" s="47">
        <f t="shared" si="3"/>
        <v>1.6169773084058802E-3</v>
      </c>
      <c r="I33" s="49">
        <f t="shared" ca="1" si="0"/>
        <v>1.6416161532355897E-4</v>
      </c>
    </row>
    <row r="34" spans="1:11" ht="21" thickBot="1">
      <c r="A34" s="53"/>
      <c r="B34" s="54"/>
      <c r="C34" s="45"/>
      <c r="D34" s="46"/>
      <c r="E34" s="45"/>
      <c r="F34" s="47"/>
      <c r="G34" s="55"/>
      <c r="H34" s="56"/>
      <c r="I34" s="49" t="str">
        <f t="shared" si="0"/>
        <v/>
      </c>
    </row>
    <row r="35" spans="1:11" ht="21.6" thickTop="1" thickBot="1">
      <c r="A35" s="173" t="s">
        <v>81</v>
      </c>
      <c r="B35" s="174"/>
      <c r="C35" s="174"/>
      <c r="D35" s="174"/>
      <c r="E35" s="174"/>
      <c r="F35" s="175"/>
      <c r="G35" s="57">
        <f>SUM(G19:G33)</f>
        <v>34.319866119183679</v>
      </c>
      <c r="H35" s="58">
        <f>SUM(H19:H33)</f>
        <v>0.95999625508206088</v>
      </c>
      <c r="I35" s="59">
        <f ca="1">G35/$G$59</f>
        <v>9.746242889098132E-2</v>
      </c>
    </row>
    <row r="36" spans="1:11" ht="21" thickTop="1">
      <c r="A36" s="66" t="s">
        <v>82</v>
      </c>
      <c r="B36" s="67"/>
      <c r="C36" s="68"/>
      <c r="D36" s="14"/>
      <c r="E36" s="69"/>
      <c r="F36" s="70"/>
      <c r="G36" s="71"/>
      <c r="H36" s="72"/>
      <c r="I36" s="73" t="str">
        <f>IF(G36="","",G36/$G$59)</f>
        <v/>
      </c>
    </row>
    <row r="37" spans="1:11" ht="21" thickTop="1">
      <c r="A37" s="74" t="s">
        <v>83</v>
      </c>
      <c r="B37" s="75" t="s">
        <v>112</v>
      </c>
      <c r="C37" s="68"/>
      <c r="D37" s="14"/>
      <c r="E37" s="69">
        <v>48</v>
      </c>
      <c r="F37" s="70">
        <v>1.7649999999999999</v>
      </c>
      <c r="G37" s="76">
        <f>E37 * F37</f>
        <v>84.72</v>
      </c>
      <c r="H37" s="77">
        <f>G37/$H$11</f>
        <v>2.3697902097902097</v>
      </c>
      <c r="I37" s="78">
        <f ca="1">IF(G37="","",G37/$G$59)</f>
        <v>0.24059001124799073</v>
      </c>
    </row>
    <row r="38" spans="1:11" ht="21" thickTop="1">
      <c r="A38" s="74" t="s">
        <v>85</v>
      </c>
      <c r="B38" s="75" t="s">
        <v>86</v>
      </c>
      <c r="C38" s="68"/>
      <c r="D38" s="14"/>
      <c r="E38" s="69">
        <v>48</v>
      </c>
      <c r="F38" s="70">
        <v>0.35749999999999998</v>
      </c>
      <c r="G38" s="76">
        <f>E38 * F38</f>
        <v>17.16</v>
      </c>
      <c r="H38" s="77">
        <f>G38/$H$11</f>
        <v>0.48</v>
      </c>
      <c r="I38" s="78">
        <f ca="1">IF(G38="","",G38/$G$59)</f>
        <v>4.8731404544564698E-2</v>
      </c>
    </row>
    <row r="39" spans="1:11" ht="21" thickBot="1">
      <c r="A39" s="79"/>
      <c r="B39" s="80"/>
      <c r="C39" s="81"/>
      <c r="D39" s="82"/>
      <c r="E39" s="69"/>
      <c r="F39" s="83"/>
      <c r="G39" s="84"/>
      <c r="H39" s="85"/>
      <c r="I39" s="86" t="str">
        <f>IF(G39="","",G39/$G$59)</f>
        <v/>
      </c>
    </row>
    <row r="40" spans="1:11" ht="21.6" thickTop="1" thickBot="1">
      <c r="A40" s="167" t="s">
        <v>87</v>
      </c>
      <c r="B40" s="168"/>
      <c r="C40" s="168"/>
      <c r="D40" s="168"/>
      <c r="E40" s="168"/>
      <c r="F40" s="169"/>
      <c r="G40" s="57">
        <f>SUM(G36:G38)</f>
        <v>101.88</v>
      </c>
      <c r="H40" s="58">
        <f>SUM(H36:H38)</f>
        <v>2.8497902097902097</v>
      </c>
      <c r="I40" s="59">
        <f ca="1">G40/$G$59</f>
        <v>0.28932141579255544</v>
      </c>
    </row>
    <row r="41" spans="1:11" ht="21" thickTop="1">
      <c r="A41" s="66" t="s">
        <v>88</v>
      </c>
      <c r="B41" s="67"/>
      <c r="C41" s="68"/>
      <c r="D41" s="14"/>
      <c r="E41" s="69"/>
      <c r="F41" s="70"/>
      <c r="G41" s="71"/>
      <c r="H41" s="72"/>
      <c r="I41" s="73" t="str">
        <f>IF(G41="","",G41/$G$59)</f>
        <v/>
      </c>
    </row>
    <row r="42" spans="1:11" ht="21" thickTop="1">
      <c r="A42" s="74"/>
      <c r="B42" s="75"/>
      <c r="C42" s="68"/>
      <c r="D42" s="14"/>
      <c r="E42" s="69"/>
      <c r="F42" s="70"/>
      <c r="G42" s="76"/>
      <c r="H42" s="77"/>
      <c r="I42" s="78"/>
    </row>
    <row r="43" spans="1:11" ht="21" thickTop="1">
      <c r="A43" s="74"/>
      <c r="B43" s="75"/>
      <c r="C43" s="68"/>
      <c r="D43" s="14"/>
      <c r="E43" s="69"/>
      <c r="F43" s="70"/>
      <c r="G43" s="76"/>
      <c r="H43" s="77"/>
      <c r="I43" s="78"/>
    </row>
    <row r="44" spans="1:11" ht="21" thickBot="1">
      <c r="A44" s="79"/>
      <c r="B44" s="80"/>
      <c r="C44" s="81"/>
      <c r="D44" s="82"/>
      <c r="E44" s="69"/>
      <c r="F44" s="83"/>
      <c r="G44" s="84"/>
      <c r="H44" s="85"/>
      <c r="I44" s="86" t="str">
        <f>IF(G44="","",G44/$G$59)</f>
        <v/>
      </c>
    </row>
    <row r="45" spans="1:11" ht="21.6" thickTop="1" thickBot="1">
      <c r="A45" s="167" t="s">
        <v>89</v>
      </c>
      <c r="B45" s="168"/>
      <c r="C45" s="168"/>
      <c r="D45" s="168"/>
      <c r="E45" s="168"/>
      <c r="F45" s="169"/>
      <c r="G45" s="57">
        <f>SUM(G41:G43)</f>
        <v>0</v>
      </c>
      <c r="H45" s="58">
        <f>SUM(H41:H43)</f>
        <v>0</v>
      </c>
      <c r="I45" s="59">
        <f ca="1">G45/$G$59</f>
        <v>0</v>
      </c>
      <c r="J45" s="127" t="s">
        <v>137</v>
      </c>
      <c r="K45" s="128"/>
    </row>
    <row r="46" spans="1:11" ht="21" thickTop="1">
      <c r="A46" s="87" t="s">
        <v>90</v>
      </c>
      <c r="B46" s="88"/>
      <c r="C46" s="89"/>
      <c r="D46" s="9"/>
      <c r="E46" s="9"/>
      <c r="F46" s="12"/>
      <c r="G46" s="90"/>
      <c r="H46" s="91"/>
      <c r="I46" s="73" t="str">
        <f>IF(G46="","",G46/$G$59)</f>
        <v/>
      </c>
      <c r="J46" s="129">
        <f xml:space="preserve"> 76.67*22%/24*48</f>
        <v>33.7348</v>
      </c>
      <c r="K46" s="130" t="s">
        <v>140</v>
      </c>
    </row>
    <row r="47" spans="1:11" ht="21" thickTop="1">
      <c r="A47" s="74" t="s">
        <v>91</v>
      </c>
      <c r="B47" s="75"/>
      <c r="C47" s="68"/>
      <c r="D47" s="14"/>
      <c r="E47" s="69"/>
      <c r="F47" s="70"/>
      <c r="G47" s="92">
        <f>135.8044</f>
        <v>135.80439999999999</v>
      </c>
      <c r="H47" s="77">
        <f>G47/$H$11</f>
        <v>3.7987244755244753</v>
      </c>
      <c r="I47" s="78">
        <f ca="1">IF(G47="","",G47/$G$59)</f>
        <v>0.38566078993775532</v>
      </c>
      <c r="J47" s="129">
        <f xml:space="preserve"> 59.74*78%/24*48</f>
        <v>93.194400000000002</v>
      </c>
      <c r="K47" s="130" t="s">
        <v>141</v>
      </c>
    </row>
    <row r="48" spans="1:11" ht="21" thickBot="1">
      <c r="A48" s="13"/>
      <c r="B48" s="14"/>
      <c r="C48" s="68"/>
      <c r="D48" s="14"/>
      <c r="E48" s="14"/>
      <c r="F48" s="17"/>
      <c r="G48" s="93"/>
      <c r="H48" s="85"/>
      <c r="I48" s="86" t="str">
        <f>IF(G48="","",G48/$G$59)</f>
        <v/>
      </c>
      <c r="J48" s="131">
        <f>SUM(J46:J47)</f>
        <v>126.92920000000001</v>
      </c>
      <c r="K48" s="132"/>
    </row>
    <row r="49" spans="1:10" ht="21.6" thickTop="1" thickBot="1">
      <c r="A49" s="167" t="s">
        <v>92</v>
      </c>
      <c r="B49" s="168"/>
      <c r="C49" s="168"/>
      <c r="D49" s="168"/>
      <c r="E49" s="168"/>
      <c r="F49" s="169"/>
      <c r="G49" s="57">
        <f>SUM(G46:G47)</f>
        <v>135.80439999999999</v>
      </c>
      <c r="H49" s="58">
        <f>SUM(H46:H47)</f>
        <v>3.7987244755244753</v>
      </c>
      <c r="I49" s="59">
        <f ca="1">G49/$G$59</f>
        <v>0.38566078993775532</v>
      </c>
      <c r="J49" s="133">
        <f>J48*1.07</f>
        <v>135.81424400000003</v>
      </c>
    </row>
    <row r="50" spans="1:10" ht="21" thickTop="1">
      <c r="A50" s="87" t="s">
        <v>93</v>
      </c>
      <c r="B50" s="88"/>
      <c r="C50" s="89"/>
      <c r="D50" s="9"/>
      <c r="E50" s="9"/>
      <c r="F50" s="12"/>
      <c r="G50" s="90"/>
      <c r="H50" s="91"/>
      <c r="I50" s="49" t="str">
        <f>IF(G50="","",G50/$G$59)</f>
        <v/>
      </c>
    </row>
    <row r="51" spans="1:10" ht="21" thickTop="1">
      <c r="A51" s="74" t="s">
        <v>94</v>
      </c>
      <c r="B51" s="75"/>
      <c r="C51" s="68">
        <v>2</v>
      </c>
      <c r="D51" s="14"/>
      <c r="E51" s="69"/>
      <c r="F51" s="70">
        <v>1</v>
      </c>
      <c r="G51" s="71">
        <f>F51 * C51</f>
        <v>2</v>
      </c>
      <c r="H51" s="72">
        <f>G51/$H$11</f>
        <v>5.5944055944055944E-2</v>
      </c>
      <c r="I51" s="73">
        <f ca="1">IF(G51="","",G51/$G$59)</f>
        <v>5.6796508793198952E-3</v>
      </c>
    </row>
    <row r="52" spans="1:10" ht="21" thickBot="1">
      <c r="A52" s="13"/>
      <c r="B52" s="14"/>
      <c r="C52" s="68"/>
      <c r="D52" s="14"/>
      <c r="E52" s="14"/>
      <c r="F52" s="24"/>
      <c r="G52" s="94"/>
      <c r="H52" s="56"/>
      <c r="I52" s="49" t="str">
        <f>IF(G52="","",G52/$G$59)</f>
        <v/>
      </c>
    </row>
    <row r="53" spans="1:10" ht="21.6" thickTop="1" thickBot="1">
      <c r="A53" s="167" t="s">
        <v>95</v>
      </c>
      <c r="B53" s="168"/>
      <c r="C53" s="168"/>
      <c r="D53" s="168"/>
      <c r="E53" s="168"/>
      <c r="F53" s="169"/>
      <c r="G53" s="57">
        <f>SUM(G50:G51)</f>
        <v>2</v>
      </c>
      <c r="H53" s="58">
        <f>SUM(H50:H51)</f>
        <v>5.5944055944055944E-2</v>
      </c>
      <c r="I53" s="59">
        <f t="shared" ref="I53:I59" ca="1" si="4">G53/$G$59</f>
        <v>5.6796508793198952E-3</v>
      </c>
    </row>
    <row r="54" spans="1:10" ht="21" thickTop="1">
      <c r="A54" s="160" t="s">
        <v>96</v>
      </c>
      <c r="B54" s="161"/>
      <c r="C54" s="161"/>
      <c r="D54" s="161"/>
      <c r="E54" s="161"/>
      <c r="F54" s="162"/>
      <c r="G54" s="95">
        <f>SUM(G18,G35,G40,G45,G49,G53)</f>
        <v>341.0271780008643</v>
      </c>
      <c r="H54" s="96">
        <f>SUM(H18,H35,H40,H45,H49,H53)</f>
        <v>9.5392217622619402</v>
      </c>
      <c r="I54" s="97">
        <f t="shared" ca="1" si="4"/>
        <v>0.96845765570229558</v>
      </c>
    </row>
    <row r="55" spans="1:10" ht="21.75" customHeight="1">
      <c r="A55" s="98" t="s">
        <v>97</v>
      </c>
      <c r="B55" s="99">
        <f>2%</f>
        <v>0.02</v>
      </c>
      <c r="C55" s="100" t="s">
        <v>98</v>
      </c>
      <c r="D55" s="101"/>
      <c r="E55" s="101"/>
      <c r="F55" s="102"/>
      <c r="G55" s="55">
        <f>SUM(G18,G35)*B55</f>
        <v>2.0268555600172871</v>
      </c>
      <c r="H55" s="56">
        <f>G55/$H$11</f>
        <v>5.6695260420063974E-2</v>
      </c>
      <c r="I55" s="49">
        <f t="shared" ca="1" si="4"/>
        <v>5.7559159818533013E-3</v>
      </c>
    </row>
    <row r="56" spans="1:10" ht="21.75" customHeight="1">
      <c r="A56" s="98" t="s">
        <v>97</v>
      </c>
      <c r="B56" s="99">
        <f>2%</f>
        <v>0.02</v>
      </c>
      <c r="C56" s="100" t="s">
        <v>99</v>
      </c>
      <c r="D56" s="101"/>
      <c r="E56" s="101"/>
      <c r="F56" s="102"/>
      <c r="G56" s="55">
        <f>SUM(G40)*B56</f>
        <v>2.0375999999999999</v>
      </c>
      <c r="H56" s="56">
        <f t="shared" ref="H56:H57" si="5">G56/$H$11</f>
        <v>5.6995804195804189E-2</v>
      </c>
      <c r="I56" s="49">
        <f t="shared" ca="1" si="4"/>
        <v>5.7864283158511089E-3</v>
      </c>
    </row>
    <row r="57" spans="1:10" ht="21.75" customHeight="1">
      <c r="A57" s="98" t="s">
        <v>97</v>
      </c>
      <c r="B57" s="99">
        <f>1%</f>
        <v>0.01</v>
      </c>
      <c r="C57" s="100" t="s">
        <v>100</v>
      </c>
      <c r="D57" s="101"/>
      <c r="E57" s="101"/>
      <c r="F57" s="102"/>
      <c r="G57" s="55">
        <f>SUM(G45)*B57</f>
        <v>0</v>
      </c>
      <c r="H57" s="56">
        <f t="shared" si="5"/>
        <v>0</v>
      </c>
      <c r="I57" s="49">
        <f t="shared" ca="1" si="4"/>
        <v>0</v>
      </c>
    </row>
    <row r="58" spans="1:10" ht="21.75" customHeight="1">
      <c r="A58" s="98" t="s">
        <v>101</v>
      </c>
      <c r="B58" s="103">
        <f>2%</f>
        <v>0.02</v>
      </c>
      <c r="C58" s="103"/>
      <c r="D58" s="101"/>
      <c r="E58" s="101"/>
      <c r="F58" s="102"/>
      <c r="G58" s="55">
        <f ca="1">G59*B58</f>
        <v>7.0426863992016653</v>
      </c>
      <c r="H58" s="56">
        <f ca="1">G58/$H$11</f>
        <v>0.19699822095668995</v>
      </c>
      <c r="I58" s="49">
        <f t="shared" ca="1" si="4"/>
        <v>0.02</v>
      </c>
    </row>
    <row r="59" spans="1:10" ht="21.75" customHeight="1">
      <c r="A59" s="104" t="s">
        <v>102</v>
      </c>
      <c r="B59" s="105"/>
      <c r="C59" s="106"/>
      <c r="D59" s="105"/>
      <c r="E59" s="105"/>
      <c r="F59" s="107"/>
      <c r="G59" s="108">
        <f ca="1">SUM(G54:G58)</f>
        <v>352.13431996008325</v>
      </c>
      <c r="H59" s="109">
        <f ca="1">SUM(H54:H58)</f>
        <v>9.8499110478344978</v>
      </c>
      <c r="I59" s="110">
        <f t="shared" ca="1" si="4"/>
        <v>1</v>
      </c>
    </row>
    <row r="60" spans="1:10" ht="21.75" customHeight="1">
      <c r="A60" s="98" t="s">
        <v>103</v>
      </c>
      <c r="B60" s="101" t="s">
        <v>104</v>
      </c>
      <c r="C60" s="100"/>
      <c r="D60" s="101"/>
      <c r="E60" s="101"/>
      <c r="F60" s="111"/>
      <c r="G60" s="112"/>
      <c r="H60" s="112"/>
      <c r="I60" s="113"/>
    </row>
    <row r="61" spans="1:10" ht="21.75" customHeight="1">
      <c r="A61" s="98"/>
      <c r="B61" s="114"/>
      <c r="C61" s="100"/>
      <c r="D61" s="101"/>
      <c r="E61" s="101"/>
      <c r="F61" s="111"/>
      <c r="G61" s="115"/>
      <c r="H61" s="115"/>
      <c r="I61" s="116"/>
    </row>
    <row r="62" spans="1:10" ht="21.75" customHeight="1">
      <c r="A62" s="98"/>
      <c r="B62" s="101"/>
      <c r="C62" s="100"/>
      <c r="D62" s="101"/>
      <c r="E62" s="101"/>
      <c r="F62" s="111"/>
      <c r="G62" s="117"/>
      <c r="H62" s="117"/>
      <c r="I62" s="116"/>
    </row>
    <row r="63" spans="1:10" ht="28.8">
      <c r="A63" s="98"/>
      <c r="B63" s="101"/>
      <c r="C63" s="100"/>
      <c r="D63" s="101"/>
      <c r="E63" s="101"/>
      <c r="F63" s="111"/>
      <c r="G63" s="117"/>
      <c r="H63" s="117"/>
      <c r="I63" s="116"/>
    </row>
    <row r="64" spans="1:10" ht="28.8">
      <c r="A64" s="98"/>
      <c r="B64" s="101"/>
      <c r="C64" s="100"/>
      <c r="D64" s="101"/>
      <c r="E64" s="101"/>
      <c r="F64" s="111"/>
      <c r="G64" s="117"/>
      <c r="H64" s="117"/>
      <c r="I64" s="116"/>
    </row>
    <row r="65" spans="1:9" ht="28.8">
      <c r="A65" s="8"/>
      <c r="B65" s="9"/>
      <c r="C65" s="89"/>
      <c r="D65" s="9"/>
      <c r="E65" s="9"/>
      <c r="F65" s="118"/>
      <c r="G65" s="119"/>
      <c r="H65" s="119"/>
      <c r="I65" s="120"/>
    </row>
    <row r="66" spans="1:9" ht="21" thickBot="1">
      <c r="A66" s="26"/>
      <c r="B66" s="28"/>
      <c r="C66" s="121"/>
      <c r="D66" s="28"/>
      <c r="E66" s="28"/>
      <c r="F66" s="122"/>
      <c r="G66" s="16"/>
      <c r="H66" s="16"/>
      <c r="I66" s="16"/>
    </row>
    <row r="67" spans="1:9" ht="24" thickBot="1">
      <c r="A67" s="164" t="s">
        <v>105</v>
      </c>
      <c r="B67" s="165"/>
      <c r="C67" s="165"/>
      <c r="D67" s="165"/>
      <c r="E67" s="165"/>
      <c r="F67" s="166"/>
      <c r="G67" s="170" t="s">
        <v>106</v>
      </c>
      <c r="H67" s="171"/>
      <c r="I67" s="172"/>
    </row>
    <row r="68" spans="1:9" ht="20.399999999999999">
      <c r="G68" s="16"/>
      <c r="H68" s="16"/>
      <c r="I68" s="16"/>
    </row>
    <row r="69" spans="1:9" ht="20.399999999999999">
      <c r="A69" s="14"/>
      <c r="B69" s="14"/>
      <c r="C69" s="68"/>
      <c r="D69" s="14"/>
      <c r="E69" s="14"/>
      <c r="F69" s="123"/>
      <c r="G69" s="16"/>
      <c r="H69" s="16"/>
      <c r="I69" s="16"/>
    </row>
    <row r="70" spans="1:9" ht="20.399999999999999">
      <c r="A70" s="14"/>
      <c r="B70" s="14"/>
      <c r="C70" s="68"/>
      <c r="D70" s="14"/>
      <c r="E70" s="14"/>
      <c r="F70" s="123"/>
      <c r="G70" s="16"/>
      <c r="H70" s="16"/>
      <c r="I70" s="16"/>
    </row>
    <row r="71" spans="1:9" ht="20.399999999999999">
      <c r="A71" s="14"/>
      <c r="B71" s="14"/>
      <c r="C71" s="68"/>
      <c r="D71" s="14"/>
      <c r="E71" s="14"/>
      <c r="F71" s="123"/>
      <c r="G71" s="16"/>
      <c r="H71" s="16"/>
      <c r="I71" s="16"/>
    </row>
    <row r="72" spans="1:9" ht="20.399999999999999">
      <c r="A72" s="14"/>
      <c r="B72" s="14"/>
      <c r="C72" s="68"/>
      <c r="D72" s="14"/>
      <c r="E72" s="14"/>
      <c r="F72" s="123"/>
      <c r="G72" s="16"/>
      <c r="H72" s="16"/>
      <c r="I72" s="16"/>
    </row>
    <row r="73" spans="1:9">
      <c r="A73" s="18"/>
      <c r="B73" s="18"/>
      <c r="C73" s="124"/>
      <c r="D73" s="18"/>
      <c r="E73" s="18"/>
      <c r="F73" s="18"/>
      <c r="G73" s="18"/>
      <c r="H73" s="125"/>
      <c r="I73" s="125"/>
    </row>
    <row r="74" spans="1:9">
      <c r="A74" s="18"/>
      <c r="B74" s="18"/>
      <c r="C74" s="124"/>
      <c r="D74" s="18"/>
      <c r="E74" s="18"/>
      <c r="F74" s="18"/>
      <c r="G74" s="18"/>
      <c r="H74" s="125"/>
      <c r="I74" s="125"/>
    </row>
    <row r="75" spans="1:9">
      <c r="A75" s="18"/>
      <c r="B75" s="18"/>
      <c r="C75" s="124"/>
      <c r="D75" s="18"/>
      <c r="E75" s="18"/>
      <c r="F75" s="18"/>
      <c r="G75" s="18"/>
      <c r="H75" s="125"/>
      <c r="I75" s="125"/>
    </row>
    <row r="76" spans="1:9">
      <c r="A76" s="18"/>
      <c r="B76" s="18"/>
      <c r="C76" s="124"/>
      <c r="D76" s="18"/>
      <c r="E76" s="18"/>
      <c r="F76" s="18"/>
      <c r="G76" s="18"/>
      <c r="H76" s="125"/>
      <c r="I76" s="125"/>
    </row>
    <row r="77" spans="1:9">
      <c r="A77" s="18"/>
      <c r="B77" s="18"/>
      <c r="C77" s="124"/>
      <c r="D77" s="18"/>
      <c r="E77" s="18"/>
      <c r="F77" s="18"/>
      <c r="G77" s="18"/>
      <c r="H77" s="125"/>
      <c r="I77" s="125"/>
    </row>
    <row r="78" spans="1:9">
      <c r="A78" s="18"/>
      <c r="B78" s="18"/>
      <c r="C78" s="124"/>
      <c r="D78" s="18"/>
      <c r="E78" s="18"/>
      <c r="F78" s="18"/>
      <c r="G78" s="18"/>
      <c r="H78" s="125"/>
      <c r="I78" s="125"/>
    </row>
    <row r="79" spans="1:9">
      <c r="A79" s="18"/>
      <c r="B79" s="18"/>
      <c r="C79" s="124"/>
      <c r="D79" s="18"/>
      <c r="E79" s="18"/>
      <c r="F79" s="18"/>
      <c r="G79" s="18"/>
      <c r="H79" s="125"/>
      <c r="I79" s="125"/>
    </row>
    <row r="80" spans="1:9">
      <c r="A80" s="18"/>
      <c r="B80" s="18"/>
      <c r="C80" s="124"/>
      <c r="D80" s="18"/>
      <c r="E80" s="18"/>
      <c r="F80" s="18"/>
      <c r="G80" s="18"/>
      <c r="H80" s="125"/>
      <c r="I80" s="125"/>
    </row>
    <row r="81" spans="1:9">
      <c r="A81" s="18"/>
      <c r="B81" s="18"/>
      <c r="C81" s="124"/>
      <c r="D81" s="18"/>
      <c r="E81" s="18"/>
      <c r="F81" s="18"/>
      <c r="G81" s="18"/>
      <c r="H81" s="125"/>
      <c r="I81" s="125"/>
    </row>
    <row r="82" spans="1:9">
      <c r="A82" s="18"/>
      <c r="B82" s="18"/>
      <c r="C82" s="124"/>
      <c r="D82" s="18"/>
      <c r="E82" s="18"/>
      <c r="F82" s="18"/>
      <c r="G82" s="18"/>
      <c r="H82" s="125"/>
      <c r="I82" s="125"/>
    </row>
    <row r="83" spans="1:9">
      <c r="A83" s="18"/>
      <c r="B83" s="18"/>
      <c r="C83" s="124"/>
      <c r="D83" s="18"/>
      <c r="E83" s="18"/>
      <c r="F83" s="18"/>
      <c r="G83" s="18"/>
      <c r="H83" s="125"/>
      <c r="I83" s="125"/>
    </row>
    <row r="84" spans="1:9">
      <c r="A84" s="18"/>
      <c r="B84" s="18"/>
      <c r="C84" s="124"/>
      <c r="D84" s="18"/>
      <c r="E84" s="18"/>
      <c r="F84" s="18"/>
      <c r="G84" s="18"/>
      <c r="H84" s="125"/>
      <c r="I84" s="125"/>
    </row>
    <row r="85" spans="1:9">
      <c r="A85" s="18"/>
      <c r="B85" s="18"/>
      <c r="C85" s="124"/>
      <c r="D85" s="18"/>
      <c r="E85" s="18"/>
      <c r="F85" s="18"/>
      <c r="G85" s="18"/>
      <c r="H85" s="125"/>
      <c r="I85" s="125"/>
    </row>
    <row r="86" spans="1:9">
      <c r="A86" s="18"/>
      <c r="B86" s="18"/>
      <c r="C86" s="124"/>
      <c r="D86" s="18"/>
      <c r="E86" s="18"/>
      <c r="F86" s="18"/>
      <c r="G86" s="18"/>
      <c r="H86" s="125"/>
      <c r="I86" s="125"/>
    </row>
  </sheetData>
  <mergeCells count="14">
    <mergeCell ref="A67:F67"/>
    <mergeCell ref="A45:F45"/>
    <mergeCell ref="G67:I67"/>
    <mergeCell ref="A18:F18"/>
    <mergeCell ref="A53:F53"/>
    <mergeCell ref="A35:F35"/>
    <mergeCell ref="A40:F40"/>
    <mergeCell ref="A49:F49"/>
    <mergeCell ref="A1:G1"/>
    <mergeCell ref="A3:I3"/>
    <mergeCell ref="A12:B12"/>
    <mergeCell ref="G12:I12"/>
    <mergeCell ref="A54:F54"/>
    <mergeCell ref="H1:I1"/>
  </mergeCells>
  <pageMargins left="1.495833" right="0.70833330000000005" top="0.3541667" bottom="0.3541667" header="0.3152778" footer="0.3152778"/>
  <pageSetup paperSize="9" scale="3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FF99FF"/>
    <pageSetUpPr fitToPage="1"/>
  </sheetPr>
  <dimension ref="A1:K86"/>
  <sheetViews>
    <sheetView showGridLines="0" topLeftCell="A34" zoomScaleNormal="100" workbookViewId="0">
      <selection activeCell="A43" sqref="A43"/>
    </sheetView>
  </sheetViews>
  <sheetFormatPr defaultColWidth="9" defaultRowHeight="19.8"/>
  <cols>
    <col min="1" max="1" width="27.77734375" customWidth="1"/>
    <col min="2" max="2" width="15.44140625" customWidth="1"/>
    <col min="3" max="3" width="11" style="1" customWidth="1"/>
    <col min="4" max="4" width="10.44140625" customWidth="1"/>
    <col min="5" max="5" width="12.5546875" customWidth="1"/>
    <col min="6" max="6" width="10.44140625" customWidth="1"/>
    <col min="7" max="7" width="14.109375" customWidth="1"/>
    <col min="8" max="8" width="14.109375" style="2" customWidth="1"/>
    <col min="9" max="9" width="7.21875" style="2" customWidth="1"/>
    <col min="10" max="16384" width="9" style="3"/>
  </cols>
  <sheetData>
    <row r="1" spans="1:11" ht="32.4">
      <c r="A1" s="153" t="s">
        <v>0</v>
      </c>
      <c r="B1" s="153"/>
      <c r="C1" s="153"/>
      <c r="D1" s="153"/>
      <c r="E1" s="153"/>
      <c r="F1" s="153"/>
      <c r="G1" s="153"/>
      <c r="H1" s="163" t="s">
        <v>1</v>
      </c>
      <c r="I1" s="163"/>
    </row>
    <row r="2" spans="1:11">
      <c r="A2" s="4"/>
      <c r="B2" s="4"/>
      <c r="C2" s="5"/>
      <c r="D2" s="4"/>
      <c r="E2" s="4"/>
      <c r="F2" s="4"/>
      <c r="G2" s="4"/>
      <c r="H2" s="6" t="s">
        <v>2</v>
      </c>
      <c r="I2" s="7" t="s">
        <v>3</v>
      </c>
    </row>
    <row r="3" spans="1:11" ht="26.4">
      <c r="A3" s="154" t="s">
        <v>4</v>
      </c>
      <c r="B3" s="154"/>
      <c r="C3" s="154"/>
      <c r="D3" s="154"/>
      <c r="E3" s="154"/>
      <c r="F3" s="154"/>
      <c r="G3" s="154"/>
      <c r="H3" s="154"/>
      <c r="I3" s="154"/>
    </row>
    <row r="4" spans="1:11" ht="20.399999999999999">
      <c r="A4" s="8" t="s">
        <v>5</v>
      </c>
      <c r="B4" s="9" t="s">
        <v>6</v>
      </c>
      <c r="C4" s="9"/>
      <c r="D4" s="9"/>
      <c r="E4" s="9"/>
      <c r="F4" s="8" t="s">
        <v>7</v>
      </c>
      <c r="G4" s="10" t="s">
        <v>8</v>
      </c>
      <c r="H4" s="11"/>
      <c r="I4" s="12"/>
    </row>
    <row r="5" spans="1:11" ht="20.399999999999999">
      <c r="A5" s="13" t="s">
        <v>9</v>
      </c>
      <c r="B5" s="14" t="s">
        <v>113</v>
      </c>
      <c r="C5" s="14"/>
      <c r="D5" s="14"/>
      <c r="E5" s="15"/>
      <c r="F5" s="13" t="s">
        <v>11</v>
      </c>
      <c r="G5" s="14" t="s">
        <v>12</v>
      </c>
      <c r="H5" s="16"/>
      <c r="I5" s="17"/>
    </row>
    <row r="6" spans="1:11" ht="20.399999999999999">
      <c r="A6" s="13" t="s">
        <v>13</v>
      </c>
      <c r="B6" s="14" t="s">
        <v>147</v>
      </c>
      <c r="C6" s="18"/>
      <c r="D6" s="14"/>
      <c r="E6" s="19"/>
      <c r="F6" s="13" t="s">
        <v>14</v>
      </c>
      <c r="G6" s="14" t="s">
        <v>15</v>
      </c>
      <c r="H6" s="16"/>
      <c r="I6" s="17"/>
    </row>
    <row r="7" spans="1:11" ht="20.399999999999999">
      <c r="A7" s="13" t="s">
        <v>16</v>
      </c>
      <c r="B7" s="14" t="s">
        <v>17</v>
      </c>
      <c r="C7" s="20"/>
      <c r="D7" s="14"/>
      <c r="E7" s="19"/>
      <c r="F7" s="13" t="s">
        <v>18</v>
      </c>
      <c r="G7" s="14" t="s">
        <v>19</v>
      </c>
      <c r="H7" s="16"/>
      <c r="I7" s="17"/>
    </row>
    <row r="8" spans="1:11" ht="20.399999999999999">
      <c r="A8" s="13" t="s">
        <v>20</v>
      </c>
      <c r="B8" s="21">
        <v>85</v>
      </c>
      <c r="C8" s="20"/>
      <c r="D8" s="14"/>
      <c r="E8" s="14"/>
      <c r="F8" s="13" t="s">
        <v>21</v>
      </c>
      <c r="G8" s="22" t="s">
        <v>22</v>
      </c>
      <c r="H8" s="16"/>
      <c r="I8" s="17"/>
    </row>
    <row r="9" spans="1:11" ht="20.399999999999999">
      <c r="A9" s="13" t="s">
        <v>23</v>
      </c>
      <c r="B9" s="23" t="s">
        <v>15</v>
      </c>
      <c r="C9" s="14"/>
      <c r="D9" s="14"/>
      <c r="E9" s="24"/>
      <c r="F9" s="14" t="s">
        <v>24</v>
      </c>
      <c r="G9" s="14" t="s">
        <v>114</v>
      </c>
      <c r="H9" s="16"/>
      <c r="I9" s="17"/>
    </row>
    <row r="10" spans="1:11" ht="20.399999999999999">
      <c r="A10" s="13" t="s">
        <v>26</v>
      </c>
      <c r="B10" s="25">
        <v>48</v>
      </c>
      <c r="C10" s="14"/>
      <c r="D10" s="14"/>
      <c r="E10" s="19"/>
      <c r="F10" s="13" t="s">
        <v>27</v>
      </c>
      <c r="G10" s="14" t="s">
        <v>115</v>
      </c>
      <c r="H10" s="16"/>
      <c r="I10" s="17"/>
    </row>
    <row r="11" spans="1:11" ht="20.399999999999999">
      <c r="A11" s="26" t="s">
        <v>29</v>
      </c>
      <c r="B11" s="27"/>
      <c r="C11" s="28" t="s">
        <v>30</v>
      </c>
      <c r="D11" s="29"/>
      <c r="E11" s="30" t="s">
        <v>31</v>
      </c>
      <c r="F11" s="31" t="s">
        <v>32</v>
      </c>
      <c r="G11" s="32"/>
      <c r="H11" s="33">
        <v>35.75</v>
      </c>
      <c r="I11" s="34" t="s">
        <v>33</v>
      </c>
    </row>
    <row r="12" spans="1:11" ht="20.399999999999999">
      <c r="A12" s="155" t="s">
        <v>34</v>
      </c>
      <c r="B12" s="156"/>
      <c r="C12" s="35" t="s">
        <v>35</v>
      </c>
      <c r="D12" s="36" t="s">
        <v>36</v>
      </c>
      <c r="E12" s="37" t="s">
        <v>37</v>
      </c>
      <c r="F12" s="36" t="s">
        <v>38</v>
      </c>
      <c r="G12" s="157" t="s">
        <v>39</v>
      </c>
      <c r="H12" s="158"/>
      <c r="I12" s="159"/>
    </row>
    <row r="13" spans="1:11" ht="20.399999999999999">
      <c r="A13" s="39"/>
      <c r="B13" s="40"/>
      <c r="C13" s="35" t="s">
        <v>40</v>
      </c>
      <c r="D13" s="36" t="s">
        <v>41</v>
      </c>
      <c r="E13" s="37"/>
      <c r="F13" s="36" t="s">
        <v>42</v>
      </c>
      <c r="G13" s="41" t="s">
        <v>43</v>
      </c>
      <c r="H13" s="38" t="s">
        <v>44</v>
      </c>
      <c r="I13" s="42" t="s">
        <v>45</v>
      </c>
    </row>
    <row r="14" spans="1:11" ht="20.399999999999999">
      <c r="A14" s="43" t="s">
        <v>46</v>
      </c>
      <c r="B14" s="44"/>
      <c r="C14" s="45"/>
      <c r="D14" s="46"/>
      <c r="E14" s="47"/>
      <c r="F14" s="46"/>
      <c r="G14" s="48"/>
      <c r="H14" s="47"/>
      <c r="I14" s="49" t="str">
        <f>IF(G14="","",G14/$G$59)</f>
        <v/>
      </c>
    </row>
    <row r="15" spans="1:11" ht="20.399999999999999">
      <c r="A15" s="50" t="s">
        <v>49</v>
      </c>
      <c r="B15" s="51" t="s">
        <v>50</v>
      </c>
      <c r="C15" s="45">
        <v>27.847999999999999</v>
      </c>
      <c r="D15" s="46">
        <v>98</v>
      </c>
      <c r="E15" s="47">
        <f>C15/1000*$B$10/D15%</f>
        <v>1.3639836734693878</v>
      </c>
      <c r="F15" s="52">
        <f>$J$15/1000*H11</f>
        <v>21.45</v>
      </c>
      <c r="G15" s="48">
        <f>F15*E15</f>
        <v>29.257449795918365</v>
      </c>
      <c r="H15" s="47">
        <f>G15/$H$11</f>
        <v>0.81839020408163254</v>
      </c>
      <c r="I15" s="49">
        <f ca="1">IF(G15="","",G15/$G$59)</f>
        <v>7.6248973546980875E-2</v>
      </c>
      <c r="J15" s="126">
        <f>600</f>
        <v>600</v>
      </c>
      <c r="K15" s="126" t="s">
        <v>31</v>
      </c>
    </row>
    <row r="16" spans="1:11" ht="20.399999999999999">
      <c r="A16" s="50" t="s">
        <v>116</v>
      </c>
      <c r="B16" s="51" t="s">
        <v>117</v>
      </c>
      <c r="C16" s="45">
        <v>4.42</v>
      </c>
      <c r="D16" s="46">
        <v>52</v>
      </c>
      <c r="E16" s="47">
        <f>C16/1000*$B$10/D16%</f>
        <v>0.40800000000000003</v>
      </c>
      <c r="F16" s="52">
        <f>$J$16/1000*H11</f>
        <v>161.41125</v>
      </c>
      <c r="G16" s="48">
        <f>F16*E16</f>
        <v>65.855789999999999</v>
      </c>
      <c r="H16" s="47">
        <f>G16/$H$11</f>
        <v>1.84212</v>
      </c>
      <c r="I16" s="49">
        <f ca="1">IF(G16="","",G16/$G$59)</f>
        <v>0.17162932602301023</v>
      </c>
      <c r="J16" s="126">
        <f>4515</f>
        <v>4515</v>
      </c>
      <c r="K16" s="126" t="s">
        <v>31</v>
      </c>
    </row>
    <row r="17" spans="1:9" ht="21" thickBot="1">
      <c r="A17" s="53"/>
      <c r="B17" s="54"/>
      <c r="C17" s="45"/>
      <c r="D17" s="46"/>
      <c r="E17" s="45"/>
      <c r="F17" s="47"/>
      <c r="G17" s="55"/>
      <c r="H17" s="56"/>
      <c r="I17" s="49" t="str">
        <f>IF(G17="","",G17/$G$59)</f>
        <v/>
      </c>
    </row>
    <row r="18" spans="1:9" ht="21.6" thickTop="1" thickBot="1">
      <c r="A18" s="173" t="s">
        <v>51</v>
      </c>
      <c r="B18" s="174"/>
      <c r="C18" s="174"/>
      <c r="D18" s="174"/>
      <c r="E18" s="174"/>
      <c r="F18" s="175"/>
      <c r="G18" s="57">
        <f>SUM(G15:G16)</f>
        <v>95.113239795918361</v>
      </c>
      <c r="H18" s="58">
        <f>SUM(H15:H16)</f>
        <v>2.6605102040816324</v>
      </c>
      <c r="I18" s="59">
        <f ca="1">G18/$G$59</f>
        <v>0.24787829956999108</v>
      </c>
    </row>
    <row r="19" spans="1:9" ht="21" thickTop="1">
      <c r="A19" s="31" t="s">
        <v>52</v>
      </c>
      <c r="B19" s="60"/>
      <c r="C19" s="61"/>
      <c r="D19" s="62"/>
      <c r="E19" s="63"/>
      <c r="F19" s="62"/>
      <c r="G19" s="64"/>
      <c r="H19" s="65"/>
      <c r="I19" s="49" t="str">
        <f t="shared" ref="I19:I34" si="0">IF(G19="","",G19/$G$59)</f>
        <v/>
      </c>
    </row>
    <row r="20" spans="1:9" ht="20.399999999999999">
      <c r="A20" s="50" t="s">
        <v>53</v>
      </c>
      <c r="B20" s="51" t="s">
        <v>54</v>
      </c>
      <c r="C20" s="45">
        <v>0.26400000000000001</v>
      </c>
      <c r="D20" s="46">
        <v>98</v>
      </c>
      <c r="E20" s="47">
        <f t="shared" ref="E20:E33" si="1">C20/1000*$B$10/D20%</f>
        <v>1.2930612244897961E-2</v>
      </c>
      <c r="F20" s="46">
        <v>77.25</v>
      </c>
      <c r="G20" s="48">
        <f t="shared" ref="G20:G33" si="2">E20* F20</f>
        <v>0.99888979591836746</v>
      </c>
      <c r="H20" s="47">
        <f t="shared" ref="H20:H33" si="3">G20/$H$11</f>
        <v>2.7940973312401887E-2</v>
      </c>
      <c r="I20" s="49">
        <f t="shared" ca="1" si="0"/>
        <v>2.6032454009697801E-3</v>
      </c>
    </row>
    <row r="21" spans="1:9" ht="20.399999999999999">
      <c r="A21" s="50" t="s">
        <v>55</v>
      </c>
      <c r="B21" s="51" t="s">
        <v>56</v>
      </c>
      <c r="C21" s="45">
        <v>0.26400000000000001</v>
      </c>
      <c r="D21" s="46">
        <v>98</v>
      </c>
      <c r="E21" s="47">
        <f t="shared" si="1"/>
        <v>1.2930612244897961E-2</v>
      </c>
      <c r="F21" s="46">
        <v>25.967700000000001</v>
      </c>
      <c r="G21" s="48">
        <f t="shared" si="2"/>
        <v>0.33577825959183677</v>
      </c>
      <c r="H21" s="47">
        <f t="shared" si="3"/>
        <v>9.392398869701727E-3</v>
      </c>
      <c r="I21" s="49">
        <f t="shared" ca="1" si="0"/>
        <v>8.750847326700707E-4</v>
      </c>
    </row>
    <row r="22" spans="1:9" ht="20.399999999999999">
      <c r="A22" s="50" t="s">
        <v>57</v>
      </c>
      <c r="B22" s="51" t="s">
        <v>58</v>
      </c>
      <c r="C22" s="45">
        <v>0.1</v>
      </c>
      <c r="D22" s="46">
        <v>98</v>
      </c>
      <c r="E22" s="47">
        <f t="shared" si="1"/>
        <v>4.89795918367347E-3</v>
      </c>
      <c r="F22" s="46">
        <v>41.2</v>
      </c>
      <c r="G22" s="48">
        <f t="shared" si="2"/>
        <v>0.20179591836734698</v>
      </c>
      <c r="H22" s="47">
        <f t="shared" si="3"/>
        <v>5.6446410732125026E-3</v>
      </c>
      <c r="I22" s="49">
        <f t="shared" ca="1" si="0"/>
        <v>5.2590816181207682E-4</v>
      </c>
    </row>
    <row r="23" spans="1:9" ht="20.399999999999999">
      <c r="A23" s="50" t="s">
        <v>59</v>
      </c>
      <c r="B23" s="51" t="s">
        <v>60</v>
      </c>
      <c r="C23" s="45">
        <v>0.3</v>
      </c>
      <c r="D23" s="46">
        <v>98</v>
      </c>
      <c r="E23" s="47">
        <f t="shared" si="1"/>
        <v>1.4693877551020407E-2</v>
      </c>
      <c r="F23" s="46">
        <v>72.099999999999994</v>
      </c>
      <c r="G23" s="48">
        <f t="shared" si="2"/>
        <v>1.0594285714285714</v>
      </c>
      <c r="H23" s="47">
        <f t="shared" si="3"/>
        <v>2.9634365634365632E-2</v>
      </c>
      <c r="I23" s="49">
        <f t="shared" ca="1" si="0"/>
        <v>2.7610178495134029E-3</v>
      </c>
    </row>
    <row r="24" spans="1:9" ht="20.399999999999999">
      <c r="A24" s="50" t="s">
        <v>61</v>
      </c>
      <c r="B24" s="51" t="s">
        <v>62</v>
      </c>
      <c r="C24" s="45">
        <v>0.88</v>
      </c>
      <c r="D24" s="46">
        <v>98</v>
      </c>
      <c r="E24" s="47">
        <f t="shared" si="1"/>
        <v>4.3102040816326528E-2</v>
      </c>
      <c r="F24" s="46">
        <v>226.6</v>
      </c>
      <c r="G24" s="48">
        <f t="shared" si="2"/>
        <v>9.7669224489795905</v>
      </c>
      <c r="H24" s="47">
        <f t="shared" si="3"/>
        <v>0.27320062794348504</v>
      </c>
      <c r="I24" s="49">
        <f t="shared" ca="1" si="0"/>
        <v>2.5453955031704511E-2</v>
      </c>
    </row>
    <row r="25" spans="1:9" ht="20.399999999999999">
      <c r="A25" s="50" t="s">
        <v>63</v>
      </c>
      <c r="B25" s="51" t="s">
        <v>64</v>
      </c>
      <c r="C25" s="45">
        <v>0.44</v>
      </c>
      <c r="D25" s="46">
        <v>98</v>
      </c>
      <c r="E25" s="47">
        <f t="shared" si="1"/>
        <v>2.1551020408163264E-2</v>
      </c>
      <c r="F25" s="46">
        <v>34.5565</v>
      </c>
      <c r="G25" s="48">
        <f t="shared" si="2"/>
        <v>0.74472783673469378</v>
      </c>
      <c r="H25" s="47">
        <f t="shared" si="3"/>
        <v>2.0831547880690734E-2</v>
      </c>
      <c r="I25" s="49">
        <f t="shared" ca="1" si="0"/>
        <v>1.9408640711674691E-3</v>
      </c>
    </row>
    <row r="26" spans="1:9" ht="20.399999999999999">
      <c r="A26" s="50" t="s">
        <v>65</v>
      </c>
      <c r="B26" s="51" t="s">
        <v>66</v>
      </c>
      <c r="C26" s="45">
        <v>1.2</v>
      </c>
      <c r="D26" s="46">
        <v>98</v>
      </c>
      <c r="E26" s="47">
        <f t="shared" si="1"/>
        <v>5.877551020408163E-2</v>
      </c>
      <c r="F26" s="46">
        <v>31.518000000000001</v>
      </c>
      <c r="G26" s="48">
        <f t="shared" si="2"/>
        <v>1.8524865306122449</v>
      </c>
      <c r="H26" s="47">
        <f t="shared" si="3"/>
        <v>5.1817805052090764E-2</v>
      </c>
      <c r="I26" s="49">
        <f t="shared" ca="1" si="0"/>
        <v>4.8278369254348644E-3</v>
      </c>
    </row>
    <row r="27" spans="1:9" ht="20.399999999999999">
      <c r="A27" s="50" t="s">
        <v>67</v>
      </c>
      <c r="B27" s="51" t="s">
        <v>68</v>
      </c>
      <c r="C27" s="45">
        <v>0.3</v>
      </c>
      <c r="D27" s="46">
        <v>98</v>
      </c>
      <c r="E27" s="47">
        <f t="shared" si="1"/>
        <v>1.4693877551020407E-2</v>
      </c>
      <c r="F27" s="46">
        <v>77.25</v>
      </c>
      <c r="G27" s="48">
        <f t="shared" si="2"/>
        <v>1.1351020408163264</v>
      </c>
      <c r="H27" s="47">
        <f t="shared" si="3"/>
        <v>3.1751106036820319E-2</v>
      </c>
      <c r="I27" s="49">
        <f t="shared" ca="1" si="0"/>
        <v>2.9582334101929315E-3</v>
      </c>
    </row>
    <row r="28" spans="1:9" ht="20.399999999999999">
      <c r="A28" s="50" t="s">
        <v>69</v>
      </c>
      <c r="B28" s="51" t="s">
        <v>70</v>
      </c>
      <c r="C28" s="45">
        <v>4.3999999999999997E-2</v>
      </c>
      <c r="D28" s="46">
        <v>98</v>
      </c>
      <c r="E28" s="47">
        <f t="shared" si="1"/>
        <v>2.1551020408163268E-3</v>
      </c>
      <c r="F28" s="46">
        <v>101.90819999999999</v>
      </c>
      <c r="G28" s="48">
        <f t="shared" si="2"/>
        <v>0.21962256979591838</v>
      </c>
      <c r="H28" s="47">
        <f t="shared" si="3"/>
        <v>6.1432886656200949E-3</v>
      </c>
      <c r="I28" s="49">
        <f t="shared" ca="1" si="0"/>
        <v>5.7236688882655569E-4</v>
      </c>
    </row>
    <row r="29" spans="1:9" ht="20.399999999999999">
      <c r="A29" s="50" t="s">
        <v>71</v>
      </c>
      <c r="B29" s="51" t="s">
        <v>72</v>
      </c>
      <c r="C29" s="45">
        <v>7.0000000000000007E-2</v>
      </c>
      <c r="D29" s="46">
        <v>98</v>
      </c>
      <c r="E29" s="47">
        <f t="shared" si="1"/>
        <v>3.4285714285714288E-3</v>
      </c>
      <c r="F29" s="46">
        <v>1294.3391999999999</v>
      </c>
      <c r="G29" s="48">
        <f t="shared" si="2"/>
        <v>4.4377344000000001</v>
      </c>
      <c r="H29" s="47">
        <f t="shared" si="3"/>
        <v>0.12413243076923078</v>
      </c>
      <c r="I29" s="49">
        <f t="shared" ca="1" si="0"/>
        <v>1.1565351568041742E-2</v>
      </c>
    </row>
    <row r="30" spans="1:9" ht="20.399999999999999">
      <c r="A30" s="50" t="s">
        <v>73</v>
      </c>
      <c r="B30" s="51" t="s">
        <v>74</v>
      </c>
      <c r="C30" s="45">
        <v>2E-3</v>
      </c>
      <c r="D30" s="46">
        <v>98</v>
      </c>
      <c r="E30" s="47">
        <f t="shared" si="1"/>
        <v>9.7959183673469394E-5</v>
      </c>
      <c r="F30" s="46">
        <v>149.35</v>
      </c>
      <c r="G30" s="48">
        <f t="shared" si="2"/>
        <v>1.4630204081632653E-2</v>
      </c>
      <c r="H30" s="47">
        <f t="shared" si="3"/>
        <v>4.0923647780790636E-4</v>
      </c>
      <c r="I30" s="49">
        <f t="shared" ca="1" si="0"/>
        <v>3.8128341731375563E-5</v>
      </c>
    </row>
    <row r="31" spans="1:9" ht="20.399999999999999">
      <c r="A31" s="50" t="s">
        <v>75</v>
      </c>
      <c r="B31" s="51" t="s">
        <v>76</v>
      </c>
      <c r="C31" s="45">
        <v>0.123</v>
      </c>
      <c r="D31" s="46">
        <v>98</v>
      </c>
      <c r="E31" s="47">
        <f t="shared" si="1"/>
        <v>6.0244897959183677E-3</v>
      </c>
      <c r="F31" s="46">
        <v>1802.5</v>
      </c>
      <c r="G31" s="48">
        <f t="shared" si="2"/>
        <v>10.859142857142858</v>
      </c>
      <c r="H31" s="47">
        <f t="shared" si="3"/>
        <v>0.30375224775224779</v>
      </c>
      <c r="I31" s="49">
        <f t="shared" ca="1" si="0"/>
        <v>2.8300432957512382E-2</v>
      </c>
    </row>
    <row r="32" spans="1:9" ht="20.399999999999999">
      <c r="A32" s="50" t="s">
        <v>77</v>
      </c>
      <c r="B32" s="51" t="s">
        <v>78</v>
      </c>
      <c r="C32" s="45">
        <v>0.68300000000000005</v>
      </c>
      <c r="D32" s="46">
        <v>98</v>
      </c>
      <c r="E32" s="47">
        <f t="shared" si="1"/>
        <v>3.3453061224489794E-2</v>
      </c>
      <c r="F32" s="46">
        <v>85.284000000000006</v>
      </c>
      <c r="G32" s="48">
        <f t="shared" si="2"/>
        <v>2.8530108734693878</v>
      </c>
      <c r="H32" s="47">
        <f t="shared" si="3"/>
        <v>7.9804499957185665E-2</v>
      </c>
      <c r="I32" s="49">
        <f t="shared" ca="1" si="0"/>
        <v>7.4353421825153225E-3</v>
      </c>
    </row>
    <row r="33" spans="1:11" ht="20.399999999999999">
      <c r="A33" s="50" t="s">
        <v>79</v>
      </c>
      <c r="B33" s="51" t="s">
        <v>80</v>
      </c>
      <c r="C33" s="45">
        <v>51.061</v>
      </c>
      <c r="D33" s="46">
        <v>98</v>
      </c>
      <c r="E33" s="47">
        <f t="shared" si="1"/>
        <v>2.5009469387755106</v>
      </c>
      <c r="F33" s="46">
        <v>2.5000000000000001E-2</v>
      </c>
      <c r="G33" s="48">
        <f t="shared" si="2"/>
        <v>6.2523673469387767E-2</v>
      </c>
      <c r="H33" s="47">
        <f t="shared" si="3"/>
        <v>1.7489139431996579E-3</v>
      </c>
      <c r="I33" s="49">
        <f t="shared" ca="1" si="0"/>
        <v>1.6294536802358286E-4</v>
      </c>
    </row>
    <row r="34" spans="1:11" ht="21" thickBot="1">
      <c r="A34" s="53"/>
      <c r="B34" s="54"/>
      <c r="C34" s="45"/>
      <c r="D34" s="46"/>
      <c r="E34" s="45"/>
      <c r="F34" s="47"/>
      <c r="G34" s="55"/>
      <c r="H34" s="56"/>
      <c r="I34" s="49" t="str">
        <f t="shared" si="0"/>
        <v/>
      </c>
    </row>
    <row r="35" spans="1:11" ht="21.6" thickTop="1" thickBot="1">
      <c r="A35" s="173" t="s">
        <v>81</v>
      </c>
      <c r="B35" s="174"/>
      <c r="C35" s="174"/>
      <c r="D35" s="174"/>
      <c r="E35" s="174"/>
      <c r="F35" s="175"/>
      <c r="G35" s="57">
        <f>SUM(G19:G33)</f>
        <v>34.54179598040816</v>
      </c>
      <c r="H35" s="58">
        <f>SUM(H19:H33)</f>
        <v>0.96620408336806052</v>
      </c>
      <c r="I35" s="59">
        <f ca="1">G35/$G$59</f>
        <v>9.0020712890116067E-2</v>
      </c>
    </row>
    <row r="36" spans="1:11" ht="21" thickTop="1">
      <c r="A36" s="66" t="s">
        <v>82</v>
      </c>
      <c r="B36" s="67"/>
      <c r="C36" s="68"/>
      <c r="D36" s="14"/>
      <c r="E36" s="69"/>
      <c r="F36" s="70"/>
      <c r="G36" s="71"/>
      <c r="H36" s="72"/>
      <c r="I36" s="73" t="str">
        <f>IF(G36="","",G36/$G$59)</f>
        <v/>
      </c>
    </row>
    <row r="37" spans="1:11" ht="21" thickTop="1">
      <c r="A37" s="74" t="s">
        <v>83</v>
      </c>
      <c r="B37" s="75" t="s">
        <v>118</v>
      </c>
      <c r="C37" s="68"/>
      <c r="D37" s="14"/>
      <c r="E37" s="69">
        <v>48</v>
      </c>
      <c r="F37" s="70">
        <v>1.7649999999999999</v>
      </c>
      <c r="G37" s="76">
        <f>E37 * F37</f>
        <v>84.72</v>
      </c>
      <c r="H37" s="77">
        <f>G37/$H$11</f>
        <v>2.3697902097902097</v>
      </c>
      <c r="I37" s="78">
        <f ca="1">IF(G37="","",G37/$G$59)</f>
        <v>0.22079207463260903</v>
      </c>
    </row>
    <row r="38" spans="1:11" ht="21" thickTop="1">
      <c r="A38" s="74" t="s">
        <v>85</v>
      </c>
      <c r="B38" s="75" t="s">
        <v>86</v>
      </c>
      <c r="C38" s="68"/>
      <c r="D38" s="14"/>
      <c r="E38" s="69">
        <v>48</v>
      </c>
      <c r="F38" s="70">
        <v>0.35749999999999998</v>
      </c>
      <c r="G38" s="76">
        <f>E38 * F38</f>
        <v>17.16</v>
      </c>
      <c r="H38" s="77">
        <f>G38/$H$11</f>
        <v>0.48</v>
      </c>
      <c r="I38" s="78">
        <f ca="1">IF(G38="","",G38/$G$59)</f>
        <v>4.4721340895840074E-2</v>
      </c>
    </row>
    <row r="39" spans="1:11" ht="21" thickBot="1">
      <c r="A39" s="79"/>
      <c r="B39" s="80"/>
      <c r="C39" s="81"/>
      <c r="D39" s="82"/>
      <c r="E39" s="69"/>
      <c r="F39" s="83"/>
      <c r="G39" s="84"/>
      <c r="H39" s="85"/>
      <c r="I39" s="86" t="str">
        <f>IF(G39="","",G39/$G$59)</f>
        <v/>
      </c>
    </row>
    <row r="40" spans="1:11" ht="21.6" thickTop="1" thickBot="1">
      <c r="A40" s="167" t="s">
        <v>87</v>
      </c>
      <c r="B40" s="168"/>
      <c r="C40" s="168"/>
      <c r="D40" s="168"/>
      <c r="E40" s="168"/>
      <c r="F40" s="169"/>
      <c r="G40" s="57">
        <f>SUM(G36:G38)</f>
        <v>101.88</v>
      </c>
      <c r="H40" s="58">
        <f>SUM(H36:H38)</f>
        <v>2.8497902097902097</v>
      </c>
      <c r="I40" s="59">
        <f ca="1">G40/$G$59</f>
        <v>0.26551341552844909</v>
      </c>
    </row>
    <row r="41" spans="1:11" ht="21" thickTop="1">
      <c r="A41" s="66" t="s">
        <v>88</v>
      </c>
      <c r="B41" s="67"/>
      <c r="C41" s="68"/>
      <c r="D41" s="14"/>
      <c r="E41" s="69"/>
      <c r="F41" s="70"/>
      <c r="G41" s="71"/>
      <c r="H41" s="72"/>
      <c r="I41" s="73" t="str">
        <f>IF(G41="","",G41/$G$59)</f>
        <v/>
      </c>
    </row>
    <row r="42" spans="1:11" ht="21" thickTop="1">
      <c r="A42" s="74"/>
      <c r="B42" s="75"/>
      <c r="C42" s="68"/>
      <c r="D42" s="14"/>
      <c r="E42" s="69"/>
      <c r="F42" s="70"/>
      <c r="G42" s="76"/>
      <c r="H42" s="77"/>
      <c r="I42" s="78"/>
    </row>
    <row r="43" spans="1:11" ht="21" thickTop="1">
      <c r="A43" s="74"/>
      <c r="B43" s="75"/>
      <c r="C43" s="68"/>
      <c r="D43" s="14"/>
      <c r="E43" s="69"/>
      <c r="F43" s="70"/>
      <c r="G43" s="76"/>
      <c r="H43" s="77"/>
      <c r="I43" s="78"/>
    </row>
    <row r="44" spans="1:11" ht="21" thickBot="1">
      <c r="A44" s="79"/>
      <c r="B44" s="80"/>
      <c r="C44" s="81"/>
      <c r="D44" s="82"/>
      <c r="E44" s="69"/>
      <c r="F44" s="83"/>
      <c r="G44" s="84"/>
      <c r="H44" s="85"/>
      <c r="I44" s="86" t="str">
        <f>IF(G44="","",G44/$G$59)</f>
        <v/>
      </c>
    </row>
    <row r="45" spans="1:11" ht="21.6" thickTop="1" thickBot="1">
      <c r="A45" s="167" t="s">
        <v>89</v>
      </c>
      <c r="B45" s="168"/>
      <c r="C45" s="168"/>
      <c r="D45" s="168"/>
      <c r="E45" s="168"/>
      <c r="F45" s="169"/>
      <c r="G45" s="57">
        <f>SUM(G41:G43)</f>
        <v>0</v>
      </c>
      <c r="H45" s="58">
        <f>SUM(H41:H43)</f>
        <v>0</v>
      </c>
      <c r="I45" s="59">
        <f ca="1">G45/$G$59</f>
        <v>0</v>
      </c>
      <c r="J45" s="127" t="s">
        <v>137</v>
      </c>
      <c r="K45" s="128"/>
    </row>
    <row r="46" spans="1:11" ht="21" thickTop="1">
      <c r="A46" s="87" t="s">
        <v>90</v>
      </c>
      <c r="B46" s="88"/>
      <c r="C46" s="89"/>
      <c r="D46" s="9"/>
      <c r="E46" s="9"/>
      <c r="F46" s="12"/>
      <c r="G46" s="90"/>
      <c r="H46" s="91"/>
      <c r="I46" s="73" t="str">
        <f>IF(G46="","",G46/$G$59)</f>
        <v/>
      </c>
      <c r="J46" s="129">
        <f xml:space="preserve"> 93.28*14%/24*48</f>
        <v>26.118400000000001</v>
      </c>
      <c r="K46" s="130" t="s">
        <v>142</v>
      </c>
    </row>
    <row r="47" spans="1:11" ht="21" thickTop="1">
      <c r="A47" s="74" t="s">
        <v>91</v>
      </c>
      <c r="B47" s="75"/>
      <c r="C47" s="68"/>
      <c r="D47" s="14"/>
      <c r="E47" s="69"/>
      <c r="F47" s="70"/>
      <c r="G47" s="92">
        <f>137.8695</f>
        <v>137.86949999999999</v>
      </c>
      <c r="H47" s="77">
        <f>G47/$H$11</f>
        <v>3.8564895104895101</v>
      </c>
      <c r="I47" s="78">
        <f ca="1">IF(G47="","",G47/$G$59)</f>
        <v>0.35930704595798496</v>
      </c>
      <c r="J47" s="129">
        <f xml:space="preserve"> 59.74*86%/24*48</f>
        <v>102.75280000000001</v>
      </c>
      <c r="K47" s="130" t="s">
        <v>139</v>
      </c>
    </row>
    <row r="48" spans="1:11" ht="21" thickBot="1">
      <c r="A48" s="13"/>
      <c r="B48" s="14"/>
      <c r="C48" s="68"/>
      <c r="D48" s="14"/>
      <c r="E48" s="14"/>
      <c r="F48" s="17"/>
      <c r="G48" s="93"/>
      <c r="H48" s="85"/>
      <c r="I48" s="86" t="str">
        <f>IF(G48="","",G48/$G$59)</f>
        <v/>
      </c>
      <c r="J48" s="131">
        <f>SUM(J46:J47)</f>
        <v>128.87120000000002</v>
      </c>
      <c r="K48" s="132"/>
    </row>
    <row r="49" spans="1:10" ht="21.6" thickTop="1" thickBot="1">
      <c r="A49" s="167" t="s">
        <v>92</v>
      </c>
      <c r="B49" s="168"/>
      <c r="C49" s="168"/>
      <c r="D49" s="168"/>
      <c r="E49" s="168"/>
      <c r="F49" s="169"/>
      <c r="G49" s="57">
        <f>SUM(G46:G47)</f>
        <v>137.86949999999999</v>
      </c>
      <c r="H49" s="58">
        <f>SUM(H46:H47)</f>
        <v>3.8564895104895101</v>
      </c>
      <c r="I49" s="59">
        <f ca="1">G49/$G$59</f>
        <v>0.35930704595798496</v>
      </c>
      <c r="J49" s="133">
        <f>J48*1.07</f>
        <v>137.89218400000001</v>
      </c>
    </row>
    <row r="50" spans="1:10" ht="21" thickTop="1">
      <c r="A50" s="87" t="s">
        <v>93</v>
      </c>
      <c r="B50" s="88"/>
      <c r="C50" s="89"/>
      <c r="D50" s="9"/>
      <c r="E50" s="9"/>
      <c r="F50" s="12"/>
      <c r="G50" s="90"/>
      <c r="H50" s="91"/>
      <c r="I50" s="49" t="str">
        <f>IF(G50="","",G50/$G$59)</f>
        <v/>
      </c>
    </row>
    <row r="51" spans="1:10" ht="21" thickTop="1">
      <c r="A51" s="74" t="s">
        <v>94</v>
      </c>
      <c r="B51" s="75"/>
      <c r="C51" s="68">
        <v>2</v>
      </c>
      <c r="D51" s="14"/>
      <c r="E51" s="69"/>
      <c r="F51" s="70">
        <v>1</v>
      </c>
      <c r="G51" s="71">
        <f>F51 * C51</f>
        <v>2</v>
      </c>
      <c r="H51" s="72">
        <f>G51/$H$11</f>
        <v>5.5944055944055944E-2</v>
      </c>
      <c r="I51" s="73">
        <f ca="1">IF(G51="","",G51/$G$59)</f>
        <v>5.2122774936876537E-3</v>
      </c>
    </row>
    <row r="52" spans="1:10" ht="21" thickBot="1">
      <c r="A52" s="13"/>
      <c r="B52" s="14"/>
      <c r="C52" s="68"/>
      <c r="D52" s="14"/>
      <c r="E52" s="14"/>
      <c r="F52" s="24"/>
      <c r="G52" s="94"/>
      <c r="H52" s="56"/>
      <c r="I52" s="49" t="str">
        <f>IF(G52="","",G52/$G$59)</f>
        <v/>
      </c>
    </row>
    <row r="53" spans="1:10" ht="21.6" thickTop="1" thickBot="1">
      <c r="A53" s="167" t="s">
        <v>95</v>
      </c>
      <c r="B53" s="168"/>
      <c r="C53" s="168"/>
      <c r="D53" s="168"/>
      <c r="E53" s="168"/>
      <c r="F53" s="169"/>
      <c r="G53" s="57">
        <f>SUM(G50:G51)</f>
        <v>2</v>
      </c>
      <c r="H53" s="58">
        <f>SUM(H50:H51)</f>
        <v>5.5944055944055944E-2</v>
      </c>
      <c r="I53" s="59">
        <f t="shared" ref="I53:I59" ca="1" si="4">G53/$G$59</f>
        <v>5.2122774936876537E-3</v>
      </c>
    </row>
    <row r="54" spans="1:10" ht="21" thickTop="1">
      <c r="A54" s="160" t="s">
        <v>96</v>
      </c>
      <c r="B54" s="161"/>
      <c r="C54" s="161"/>
      <c r="D54" s="161"/>
      <c r="E54" s="161"/>
      <c r="F54" s="162"/>
      <c r="G54" s="95">
        <f>SUM(G18,G35,G40,G45,G49,G53)</f>
        <v>371.4045357763265</v>
      </c>
      <c r="H54" s="96">
        <f>SUM(H18,H35,H40,H45,H49,H53)</f>
        <v>10.38893806367347</v>
      </c>
      <c r="I54" s="97">
        <f t="shared" ca="1" si="4"/>
        <v>0.9679317514402288</v>
      </c>
    </row>
    <row r="55" spans="1:10" ht="21.75" customHeight="1">
      <c r="A55" s="98" t="s">
        <v>97</v>
      </c>
      <c r="B55" s="99">
        <f>2%</f>
        <v>0.02</v>
      </c>
      <c r="C55" s="100" t="s">
        <v>98</v>
      </c>
      <c r="D55" s="101"/>
      <c r="E55" s="101"/>
      <c r="F55" s="102"/>
      <c r="G55" s="55">
        <f>SUM(G18,G35)*B55</f>
        <v>2.5931007155265302</v>
      </c>
      <c r="H55" s="56">
        <f>G55/$H$11</f>
        <v>7.2534285748993857E-2</v>
      </c>
      <c r="I55" s="49">
        <f t="shared" ca="1" si="4"/>
        <v>6.7579802492021427E-3</v>
      </c>
    </row>
    <row r="56" spans="1:10" ht="21.75" customHeight="1">
      <c r="A56" s="98" t="s">
        <v>97</v>
      </c>
      <c r="B56" s="99">
        <f>2%</f>
        <v>0.02</v>
      </c>
      <c r="C56" s="100" t="s">
        <v>99</v>
      </c>
      <c r="D56" s="101"/>
      <c r="E56" s="101"/>
      <c r="F56" s="102"/>
      <c r="G56" s="55">
        <f>SUM(G40)*B56</f>
        <v>2.0375999999999999</v>
      </c>
      <c r="H56" s="56">
        <f t="shared" ref="H56:H57" si="5">G56/$H$11</f>
        <v>5.6995804195804189E-2</v>
      </c>
      <c r="I56" s="49">
        <f t="shared" ca="1" si="4"/>
        <v>5.3102683105689819E-3</v>
      </c>
    </row>
    <row r="57" spans="1:10" ht="21.75" customHeight="1">
      <c r="A57" s="98" t="s">
        <v>97</v>
      </c>
      <c r="B57" s="99">
        <f>1%</f>
        <v>0.01</v>
      </c>
      <c r="C57" s="100" t="s">
        <v>100</v>
      </c>
      <c r="D57" s="101"/>
      <c r="E57" s="101"/>
      <c r="F57" s="102"/>
      <c r="G57" s="55">
        <f>SUM(G45)*B57</f>
        <v>0</v>
      </c>
      <c r="H57" s="56">
        <f t="shared" si="5"/>
        <v>0</v>
      </c>
      <c r="I57" s="49">
        <f t="shared" ca="1" si="4"/>
        <v>0</v>
      </c>
    </row>
    <row r="58" spans="1:10" ht="21.75" customHeight="1">
      <c r="A58" s="98" t="s">
        <v>101</v>
      </c>
      <c r="B58" s="103">
        <f>2%</f>
        <v>0.02</v>
      </c>
      <c r="C58" s="103"/>
      <c r="D58" s="101"/>
      <c r="E58" s="101"/>
      <c r="F58" s="102"/>
      <c r="G58" s="55">
        <f ca="1">G59*B58</f>
        <v>7.6741884998337353</v>
      </c>
      <c r="H58" s="56">
        <f ca="1">G58/$H$11</f>
        <v>0.21466261537996462</v>
      </c>
      <c r="I58" s="49">
        <f t="shared" ca="1" si="4"/>
        <v>0.02</v>
      </c>
    </row>
    <row r="59" spans="1:10" ht="21.75" customHeight="1">
      <c r="A59" s="104" t="s">
        <v>102</v>
      </c>
      <c r="B59" s="105"/>
      <c r="C59" s="106"/>
      <c r="D59" s="105"/>
      <c r="E59" s="105"/>
      <c r="F59" s="107"/>
      <c r="G59" s="108">
        <f ca="1">SUM(G54:G58)</f>
        <v>383.70942499168677</v>
      </c>
      <c r="H59" s="109">
        <f ca="1">SUM(H54:H58)</f>
        <v>10.733130768998231</v>
      </c>
      <c r="I59" s="110">
        <f t="shared" ca="1" si="4"/>
        <v>1</v>
      </c>
    </row>
    <row r="60" spans="1:10" ht="21.75" customHeight="1">
      <c r="A60" s="98" t="s">
        <v>103</v>
      </c>
      <c r="B60" s="101" t="s">
        <v>104</v>
      </c>
      <c r="C60" s="100"/>
      <c r="D60" s="101"/>
      <c r="E60" s="101"/>
      <c r="F60" s="111"/>
      <c r="G60" s="112"/>
      <c r="H60" s="112"/>
      <c r="I60" s="113"/>
    </row>
    <row r="61" spans="1:10" ht="21.75" customHeight="1">
      <c r="A61" s="98"/>
      <c r="B61" s="114"/>
      <c r="C61" s="100"/>
      <c r="D61" s="101"/>
      <c r="E61" s="101"/>
      <c r="F61" s="111"/>
      <c r="G61" s="115"/>
      <c r="H61" s="115"/>
      <c r="I61" s="116"/>
    </row>
    <row r="62" spans="1:10" ht="21.75" customHeight="1">
      <c r="A62" s="98"/>
      <c r="B62" s="101"/>
      <c r="C62" s="100"/>
      <c r="D62" s="101"/>
      <c r="E62" s="101"/>
      <c r="F62" s="111"/>
      <c r="G62" s="117"/>
      <c r="H62" s="117"/>
      <c r="I62" s="116"/>
    </row>
    <row r="63" spans="1:10" ht="28.8">
      <c r="A63" s="98"/>
      <c r="B63" s="101"/>
      <c r="C63" s="100"/>
      <c r="D63" s="101"/>
      <c r="E63" s="101"/>
      <c r="F63" s="111"/>
      <c r="G63" s="117"/>
      <c r="H63" s="117"/>
      <c r="I63" s="116"/>
    </row>
    <row r="64" spans="1:10" ht="28.8">
      <c r="A64" s="98"/>
      <c r="B64" s="101"/>
      <c r="C64" s="100"/>
      <c r="D64" s="101"/>
      <c r="E64" s="101"/>
      <c r="F64" s="111"/>
      <c r="G64" s="117"/>
      <c r="H64" s="117"/>
      <c r="I64" s="116"/>
    </row>
    <row r="65" spans="1:9" ht="28.8">
      <c r="A65" s="8"/>
      <c r="B65" s="9"/>
      <c r="C65" s="89"/>
      <c r="D65" s="9"/>
      <c r="E65" s="9"/>
      <c r="F65" s="118"/>
      <c r="G65" s="119"/>
      <c r="H65" s="119"/>
      <c r="I65" s="120"/>
    </row>
    <row r="66" spans="1:9" ht="21" thickBot="1">
      <c r="A66" s="26"/>
      <c r="B66" s="28"/>
      <c r="C66" s="121"/>
      <c r="D66" s="28"/>
      <c r="E66" s="28"/>
      <c r="F66" s="122"/>
      <c r="G66" s="16"/>
      <c r="H66" s="16"/>
      <c r="I66" s="16"/>
    </row>
    <row r="67" spans="1:9" ht="24" thickBot="1">
      <c r="A67" s="164" t="s">
        <v>105</v>
      </c>
      <c r="B67" s="165"/>
      <c r="C67" s="165"/>
      <c r="D67" s="165"/>
      <c r="E67" s="165"/>
      <c r="F67" s="166"/>
      <c r="G67" s="170" t="s">
        <v>106</v>
      </c>
      <c r="H67" s="171"/>
      <c r="I67" s="172"/>
    </row>
    <row r="68" spans="1:9" ht="20.399999999999999">
      <c r="G68" s="16"/>
      <c r="H68" s="16"/>
      <c r="I68" s="16"/>
    </row>
    <row r="69" spans="1:9" ht="20.399999999999999">
      <c r="A69" s="14"/>
      <c r="B69" s="14"/>
      <c r="C69" s="68"/>
      <c r="D69" s="14"/>
      <c r="E69" s="14"/>
      <c r="F69" s="123"/>
      <c r="G69" s="16"/>
      <c r="H69" s="16"/>
      <c r="I69" s="16"/>
    </row>
    <row r="70" spans="1:9" ht="20.399999999999999">
      <c r="A70" s="14"/>
      <c r="B70" s="14"/>
      <c r="C70" s="68"/>
      <c r="D70" s="14"/>
      <c r="E70" s="14"/>
      <c r="F70" s="123"/>
      <c r="G70" s="16"/>
      <c r="H70" s="16"/>
      <c r="I70" s="16"/>
    </row>
    <row r="71" spans="1:9" ht="20.399999999999999">
      <c r="A71" s="14"/>
      <c r="B71" s="14"/>
      <c r="C71" s="68"/>
      <c r="D71" s="14"/>
      <c r="E71" s="14"/>
      <c r="F71" s="123"/>
      <c r="G71" s="16"/>
      <c r="H71" s="16"/>
      <c r="I71" s="16"/>
    </row>
    <row r="72" spans="1:9" ht="20.399999999999999">
      <c r="A72" s="14"/>
      <c r="B72" s="14"/>
      <c r="C72" s="68"/>
      <c r="D72" s="14"/>
      <c r="E72" s="14"/>
      <c r="F72" s="123"/>
      <c r="G72" s="16"/>
      <c r="H72" s="16"/>
      <c r="I72" s="16"/>
    </row>
    <row r="73" spans="1:9">
      <c r="A73" s="18"/>
      <c r="B73" s="18"/>
      <c r="C73" s="124"/>
      <c r="D73" s="18"/>
      <c r="E73" s="18"/>
      <c r="F73" s="18"/>
      <c r="G73" s="18"/>
      <c r="H73" s="125"/>
      <c r="I73" s="125"/>
    </row>
    <row r="74" spans="1:9">
      <c r="A74" s="18"/>
      <c r="B74" s="18"/>
      <c r="C74" s="124"/>
      <c r="D74" s="18"/>
      <c r="E74" s="18"/>
      <c r="F74" s="18"/>
      <c r="G74" s="18"/>
      <c r="H74" s="125"/>
      <c r="I74" s="125"/>
    </row>
    <row r="75" spans="1:9">
      <c r="A75" s="18"/>
      <c r="B75" s="18"/>
      <c r="C75" s="124"/>
      <c r="D75" s="18"/>
      <c r="E75" s="18"/>
      <c r="F75" s="18"/>
      <c r="G75" s="18"/>
      <c r="H75" s="125"/>
      <c r="I75" s="125"/>
    </row>
    <row r="76" spans="1:9">
      <c r="A76" s="18"/>
      <c r="B76" s="18"/>
      <c r="C76" s="124"/>
      <c r="D76" s="18"/>
      <c r="E76" s="18"/>
      <c r="F76" s="18"/>
      <c r="G76" s="18"/>
      <c r="H76" s="125"/>
      <c r="I76" s="125"/>
    </row>
    <row r="77" spans="1:9">
      <c r="A77" s="18"/>
      <c r="B77" s="18"/>
      <c r="C77" s="124"/>
      <c r="D77" s="18"/>
      <c r="E77" s="18"/>
      <c r="F77" s="18"/>
      <c r="G77" s="18"/>
      <c r="H77" s="125"/>
      <c r="I77" s="125"/>
    </row>
    <row r="78" spans="1:9">
      <c r="A78" s="18"/>
      <c r="B78" s="18"/>
      <c r="C78" s="124"/>
      <c r="D78" s="18"/>
      <c r="E78" s="18"/>
      <c r="F78" s="18"/>
      <c r="G78" s="18"/>
      <c r="H78" s="125"/>
      <c r="I78" s="125"/>
    </row>
    <row r="79" spans="1:9">
      <c r="A79" s="18"/>
      <c r="B79" s="18"/>
      <c r="C79" s="124"/>
      <c r="D79" s="18"/>
      <c r="E79" s="18"/>
      <c r="F79" s="18"/>
      <c r="G79" s="18"/>
      <c r="H79" s="125"/>
      <c r="I79" s="125"/>
    </row>
    <row r="80" spans="1:9">
      <c r="A80" s="18"/>
      <c r="B80" s="18"/>
      <c r="C80" s="124"/>
      <c r="D80" s="18"/>
      <c r="E80" s="18"/>
      <c r="F80" s="18"/>
      <c r="G80" s="18"/>
      <c r="H80" s="125"/>
      <c r="I80" s="125"/>
    </row>
    <row r="81" spans="1:9">
      <c r="A81" s="18"/>
      <c r="B81" s="18"/>
      <c r="C81" s="124"/>
      <c r="D81" s="18"/>
      <c r="E81" s="18"/>
      <c r="F81" s="18"/>
      <c r="G81" s="18"/>
      <c r="H81" s="125"/>
      <c r="I81" s="125"/>
    </row>
    <row r="82" spans="1:9">
      <c r="A82" s="18"/>
      <c r="B82" s="18"/>
      <c r="C82" s="124"/>
      <c r="D82" s="18"/>
      <c r="E82" s="18"/>
      <c r="F82" s="18"/>
      <c r="G82" s="18"/>
      <c r="H82" s="125"/>
      <c r="I82" s="125"/>
    </row>
    <row r="83" spans="1:9">
      <c r="A83" s="18"/>
      <c r="B83" s="18"/>
      <c r="C83" s="124"/>
      <c r="D83" s="18"/>
      <c r="E83" s="18"/>
      <c r="F83" s="18"/>
      <c r="G83" s="18"/>
      <c r="H83" s="125"/>
      <c r="I83" s="125"/>
    </row>
    <row r="84" spans="1:9">
      <c r="A84" s="18"/>
      <c r="B84" s="18"/>
      <c r="C84" s="124"/>
      <c r="D84" s="18"/>
      <c r="E84" s="18"/>
      <c r="F84" s="18"/>
      <c r="G84" s="18"/>
      <c r="H84" s="125"/>
      <c r="I84" s="125"/>
    </row>
    <row r="85" spans="1:9">
      <c r="A85" s="18"/>
      <c r="B85" s="18"/>
      <c r="C85" s="124"/>
      <c r="D85" s="18"/>
      <c r="E85" s="18"/>
      <c r="F85" s="18"/>
      <c r="G85" s="18"/>
      <c r="H85" s="125"/>
      <c r="I85" s="125"/>
    </row>
    <row r="86" spans="1:9">
      <c r="A86" s="18"/>
      <c r="B86" s="18"/>
      <c r="C86" s="124"/>
      <c r="D86" s="18"/>
      <c r="E86" s="18"/>
      <c r="F86" s="18"/>
      <c r="G86" s="18"/>
      <c r="H86" s="125"/>
      <c r="I86" s="125"/>
    </row>
  </sheetData>
  <mergeCells count="14">
    <mergeCell ref="A67:F67"/>
    <mergeCell ref="A45:F45"/>
    <mergeCell ref="G67:I67"/>
    <mergeCell ref="A18:F18"/>
    <mergeCell ref="A53:F53"/>
    <mergeCell ref="A35:F35"/>
    <mergeCell ref="A40:F40"/>
    <mergeCell ref="A49:F49"/>
    <mergeCell ref="A1:G1"/>
    <mergeCell ref="A3:I3"/>
    <mergeCell ref="A12:B12"/>
    <mergeCell ref="G12:I12"/>
    <mergeCell ref="A54:F54"/>
    <mergeCell ref="H1:I1"/>
  </mergeCells>
  <pageMargins left="1.495833" right="0.70833330000000005" top="0.3541667" bottom="0.3541667" header="0.3152778" footer="0.3152778"/>
  <pageSetup paperSize="9" scale="3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FF99FF"/>
    <pageSetUpPr fitToPage="1"/>
  </sheetPr>
  <dimension ref="A1:K86"/>
  <sheetViews>
    <sheetView showGridLines="0" topLeftCell="A40" zoomScaleNormal="100" workbookViewId="0">
      <selection activeCell="K47" sqref="K47"/>
    </sheetView>
  </sheetViews>
  <sheetFormatPr defaultColWidth="9" defaultRowHeight="19.8"/>
  <cols>
    <col min="1" max="1" width="27.77734375" customWidth="1"/>
    <col min="2" max="2" width="15.44140625" customWidth="1"/>
    <col min="3" max="3" width="11" style="1" customWidth="1"/>
    <col min="4" max="4" width="10.44140625" customWidth="1"/>
    <col min="5" max="5" width="12.5546875" customWidth="1"/>
    <col min="6" max="6" width="10.44140625" customWidth="1"/>
    <col min="7" max="7" width="14.109375" customWidth="1"/>
    <col min="8" max="8" width="14.109375" style="2" customWidth="1"/>
    <col min="9" max="9" width="7.21875" style="2" customWidth="1"/>
    <col min="10" max="16384" width="9" style="3"/>
  </cols>
  <sheetData>
    <row r="1" spans="1:9" ht="32.4">
      <c r="A1" s="153" t="s">
        <v>0</v>
      </c>
      <c r="B1" s="153"/>
      <c r="C1" s="153"/>
      <c r="D1" s="153"/>
      <c r="E1" s="153"/>
      <c r="F1" s="153"/>
      <c r="G1" s="153"/>
      <c r="H1" s="163" t="s">
        <v>1</v>
      </c>
      <c r="I1" s="163"/>
    </row>
    <row r="2" spans="1:9">
      <c r="A2" s="4"/>
      <c r="B2" s="4"/>
      <c r="C2" s="5"/>
      <c r="D2" s="4"/>
      <c r="E2" s="4"/>
      <c r="F2" s="4"/>
      <c r="G2" s="4"/>
      <c r="H2" s="6" t="s">
        <v>2</v>
      </c>
      <c r="I2" s="7" t="s">
        <v>3</v>
      </c>
    </row>
    <row r="3" spans="1:9" ht="26.4">
      <c r="A3" s="154" t="s">
        <v>4</v>
      </c>
      <c r="B3" s="154"/>
      <c r="C3" s="154"/>
      <c r="D3" s="154"/>
      <c r="E3" s="154"/>
      <c r="F3" s="154"/>
      <c r="G3" s="154"/>
      <c r="H3" s="154"/>
      <c r="I3" s="154"/>
    </row>
    <row r="4" spans="1:9" ht="20.399999999999999">
      <c r="A4" s="8" t="s">
        <v>5</v>
      </c>
      <c r="B4" s="9" t="s">
        <v>6</v>
      </c>
      <c r="C4" s="9"/>
      <c r="D4" s="9"/>
      <c r="E4" s="9"/>
      <c r="F4" s="8" t="s">
        <v>7</v>
      </c>
      <c r="G4" s="10" t="s">
        <v>8</v>
      </c>
      <c r="H4" s="11"/>
      <c r="I4" s="12"/>
    </row>
    <row r="5" spans="1:9" ht="20.399999999999999">
      <c r="A5" s="13" t="s">
        <v>9</v>
      </c>
      <c r="B5" s="14" t="s">
        <v>119</v>
      </c>
      <c r="C5" s="14"/>
      <c r="D5" s="14"/>
      <c r="E5" s="15"/>
      <c r="F5" s="13" t="s">
        <v>11</v>
      </c>
      <c r="G5" s="14" t="s">
        <v>12</v>
      </c>
      <c r="H5" s="16"/>
      <c r="I5" s="17"/>
    </row>
    <row r="6" spans="1:9" ht="20.399999999999999">
      <c r="A6" s="13" t="s">
        <v>13</v>
      </c>
      <c r="B6" s="14" t="s">
        <v>146</v>
      </c>
      <c r="C6" s="18"/>
      <c r="D6" s="14"/>
      <c r="E6" s="19"/>
      <c r="F6" s="13" t="s">
        <v>14</v>
      </c>
      <c r="G6" s="14" t="s">
        <v>15</v>
      </c>
      <c r="H6" s="16"/>
      <c r="I6" s="17"/>
    </row>
    <row r="7" spans="1:9" ht="20.399999999999999">
      <c r="A7" s="13" t="s">
        <v>16</v>
      </c>
      <c r="B7" s="14" t="s">
        <v>17</v>
      </c>
      <c r="C7" s="20"/>
      <c r="D7" s="14"/>
      <c r="E7" s="19"/>
      <c r="F7" s="13" t="s">
        <v>18</v>
      </c>
      <c r="G7" s="14" t="s">
        <v>19</v>
      </c>
      <c r="H7" s="16"/>
      <c r="I7" s="17"/>
    </row>
    <row r="8" spans="1:9" ht="20.399999999999999">
      <c r="A8" s="13" t="s">
        <v>20</v>
      </c>
      <c r="B8" s="21">
        <v>85</v>
      </c>
      <c r="C8" s="20"/>
      <c r="D8" s="14"/>
      <c r="E8" s="14"/>
      <c r="F8" s="13" t="s">
        <v>21</v>
      </c>
      <c r="G8" s="22" t="s">
        <v>22</v>
      </c>
      <c r="H8" s="16"/>
      <c r="I8" s="17"/>
    </row>
    <row r="9" spans="1:9" ht="20.399999999999999">
      <c r="A9" s="13" t="s">
        <v>23</v>
      </c>
      <c r="B9" s="23" t="s">
        <v>15</v>
      </c>
      <c r="C9" s="14"/>
      <c r="D9" s="14"/>
      <c r="E9" s="24"/>
      <c r="F9" s="14" t="s">
        <v>24</v>
      </c>
      <c r="G9" s="14" t="s">
        <v>120</v>
      </c>
      <c r="H9" s="16"/>
      <c r="I9" s="17"/>
    </row>
    <row r="10" spans="1:9" ht="20.399999999999999">
      <c r="A10" s="13" t="s">
        <v>26</v>
      </c>
      <c r="B10" s="25">
        <v>48</v>
      </c>
      <c r="C10" s="14"/>
      <c r="D10" s="14"/>
      <c r="E10" s="19"/>
      <c r="F10" s="13" t="s">
        <v>27</v>
      </c>
      <c r="G10" s="14" t="s">
        <v>121</v>
      </c>
      <c r="H10" s="16"/>
      <c r="I10" s="17"/>
    </row>
    <row r="11" spans="1:9" ht="20.399999999999999">
      <c r="A11" s="26" t="s">
        <v>29</v>
      </c>
      <c r="B11" s="27"/>
      <c r="C11" s="28" t="s">
        <v>30</v>
      </c>
      <c r="D11" s="29">
        <f>600</f>
        <v>600</v>
      </c>
      <c r="E11" s="30" t="s">
        <v>31</v>
      </c>
      <c r="F11" s="31" t="s">
        <v>32</v>
      </c>
      <c r="G11" s="32"/>
      <c r="H11" s="33">
        <v>35.75</v>
      </c>
      <c r="I11" s="34" t="s">
        <v>33</v>
      </c>
    </row>
    <row r="12" spans="1:9" ht="20.399999999999999">
      <c r="A12" s="155" t="s">
        <v>34</v>
      </c>
      <c r="B12" s="156"/>
      <c r="C12" s="35" t="s">
        <v>35</v>
      </c>
      <c r="D12" s="36" t="s">
        <v>36</v>
      </c>
      <c r="E12" s="37" t="s">
        <v>37</v>
      </c>
      <c r="F12" s="36" t="s">
        <v>38</v>
      </c>
      <c r="G12" s="157" t="s">
        <v>39</v>
      </c>
      <c r="H12" s="158"/>
      <c r="I12" s="159"/>
    </row>
    <row r="13" spans="1:9" ht="20.399999999999999">
      <c r="A13" s="39"/>
      <c r="B13" s="40"/>
      <c r="C13" s="35" t="s">
        <v>40</v>
      </c>
      <c r="D13" s="36" t="s">
        <v>41</v>
      </c>
      <c r="E13" s="37"/>
      <c r="F13" s="36" t="s">
        <v>42</v>
      </c>
      <c r="G13" s="41" t="s">
        <v>43</v>
      </c>
      <c r="H13" s="38" t="s">
        <v>44</v>
      </c>
      <c r="I13" s="42" t="s">
        <v>45</v>
      </c>
    </row>
    <row r="14" spans="1:9" ht="20.399999999999999">
      <c r="A14" s="43" t="s">
        <v>46</v>
      </c>
      <c r="B14" s="44"/>
      <c r="C14" s="45"/>
      <c r="D14" s="46"/>
      <c r="E14" s="47"/>
      <c r="F14" s="46"/>
      <c r="G14" s="48"/>
      <c r="H14" s="47"/>
      <c r="I14" s="49" t="str">
        <f>IF(G14="","",G14/$G$59)</f>
        <v/>
      </c>
    </row>
    <row r="15" spans="1:9" ht="20.399999999999999">
      <c r="A15" s="50" t="s">
        <v>122</v>
      </c>
      <c r="B15" s="51" t="s">
        <v>123</v>
      </c>
      <c r="C15" s="45">
        <v>7.92</v>
      </c>
      <c r="D15" s="46">
        <v>85</v>
      </c>
      <c r="E15" s="47">
        <f>C15/1000*$B$10/D15%</f>
        <v>0.44724705882352944</v>
      </c>
      <c r="F15" s="46">
        <v>77.25</v>
      </c>
      <c r="G15" s="48">
        <f>F15*E15</f>
        <v>34.549835294117649</v>
      </c>
      <c r="H15" s="47">
        <f>G15/$H$11</f>
        <v>0.96642895927601813</v>
      </c>
      <c r="I15" s="49">
        <f ca="1">IF(G15="","",G15/$G$59)</f>
        <v>9.9020180370036681E-2</v>
      </c>
    </row>
    <row r="16" spans="1:9" ht="20.399999999999999">
      <c r="A16" s="50" t="s">
        <v>49</v>
      </c>
      <c r="B16" s="51" t="s">
        <v>50</v>
      </c>
      <c r="C16" s="45">
        <v>28.651</v>
      </c>
      <c r="D16" s="46">
        <v>98</v>
      </c>
      <c r="E16" s="47">
        <f>C16/1000*$B$10/D16%</f>
        <v>1.4033142857142857</v>
      </c>
      <c r="F16" s="52">
        <f>$D$11/1000*H11</f>
        <v>21.45</v>
      </c>
      <c r="G16" s="48">
        <f>F16*E16</f>
        <v>30.101091428571429</v>
      </c>
      <c r="H16" s="47">
        <f>G16/$H$11</f>
        <v>0.84198857142857142</v>
      </c>
      <c r="I16" s="49">
        <f ca="1">IF(G16="","",G16/$G$59)</f>
        <v>8.6270035073063828E-2</v>
      </c>
    </row>
    <row r="17" spans="1:9" ht="21" thickBot="1">
      <c r="A17" s="53"/>
      <c r="B17" s="54"/>
      <c r="C17" s="45"/>
      <c r="D17" s="46"/>
      <c r="E17" s="45"/>
      <c r="F17" s="47"/>
      <c r="G17" s="55"/>
      <c r="H17" s="56"/>
      <c r="I17" s="49" t="str">
        <f>IF(G17="","",G17/$G$59)</f>
        <v/>
      </c>
    </row>
    <row r="18" spans="1:9" ht="21.6" thickTop="1" thickBot="1">
      <c r="A18" s="173" t="s">
        <v>51</v>
      </c>
      <c r="B18" s="174"/>
      <c r="C18" s="174"/>
      <c r="D18" s="174"/>
      <c r="E18" s="174"/>
      <c r="F18" s="175"/>
      <c r="G18" s="57">
        <f>SUM(G15:G16)</f>
        <v>64.650926722689078</v>
      </c>
      <c r="H18" s="58">
        <f>SUM(H15:H16)</f>
        <v>1.8084175307045895</v>
      </c>
      <c r="I18" s="59">
        <f ca="1">G18/$G$59</f>
        <v>0.18529021544310051</v>
      </c>
    </row>
    <row r="19" spans="1:9" ht="21" thickTop="1">
      <c r="A19" s="31" t="s">
        <v>52</v>
      </c>
      <c r="B19" s="60"/>
      <c r="C19" s="61"/>
      <c r="D19" s="62"/>
      <c r="E19" s="63"/>
      <c r="F19" s="62"/>
      <c r="G19" s="64"/>
      <c r="H19" s="65"/>
      <c r="I19" s="49" t="str">
        <f t="shared" ref="I19:I34" si="0">IF(G19="","",G19/$G$59)</f>
        <v/>
      </c>
    </row>
    <row r="20" spans="1:9" ht="20.399999999999999">
      <c r="A20" s="50" t="s">
        <v>53</v>
      </c>
      <c r="B20" s="51" t="s">
        <v>54</v>
      </c>
      <c r="C20" s="45">
        <v>0.26400000000000001</v>
      </c>
      <c r="D20" s="46">
        <v>98</v>
      </c>
      <c r="E20" s="47">
        <f t="shared" ref="E20:E33" si="1">C20/1000*$B$10/D20%</f>
        <v>1.2930612244897961E-2</v>
      </c>
      <c r="F20" s="46">
        <v>77.25</v>
      </c>
      <c r="G20" s="48">
        <f t="shared" ref="G20:G33" si="2">E20* F20</f>
        <v>0.99888979591836746</v>
      </c>
      <c r="H20" s="47">
        <f t="shared" ref="H20:H33" si="3">G20/$H$11</f>
        <v>2.7940973312401887E-2</v>
      </c>
      <c r="I20" s="49">
        <f t="shared" ca="1" si="0"/>
        <v>2.8628283440316729E-3</v>
      </c>
    </row>
    <row r="21" spans="1:9" ht="20.399999999999999">
      <c r="A21" s="50" t="s">
        <v>55</v>
      </c>
      <c r="B21" s="51" t="s">
        <v>56</v>
      </c>
      <c r="C21" s="45">
        <v>0.26400000000000001</v>
      </c>
      <c r="D21" s="46">
        <v>98</v>
      </c>
      <c r="E21" s="47">
        <f t="shared" si="1"/>
        <v>1.2930612244897961E-2</v>
      </c>
      <c r="F21" s="46">
        <v>25.967700000000001</v>
      </c>
      <c r="G21" s="48">
        <f t="shared" si="2"/>
        <v>0.33577825959183677</v>
      </c>
      <c r="H21" s="47">
        <f t="shared" si="3"/>
        <v>9.392398869701727E-3</v>
      </c>
      <c r="I21" s="49">
        <f t="shared" ca="1" si="0"/>
        <v>9.6234391701373822E-4</v>
      </c>
    </row>
    <row r="22" spans="1:9" ht="20.399999999999999">
      <c r="A22" s="50" t="s">
        <v>57</v>
      </c>
      <c r="B22" s="51" t="s">
        <v>58</v>
      </c>
      <c r="C22" s="45">
        <v>0.1</v>
      </c>
      <c r="D22" s="46">
        <v>98</v>
      </c>
      <c r="E22" s="47">
        <f t="shared" si="1"/>
        <v>4.89795918367347E-3</v>
      </c>
      <c r="F22" s="46">
        <v>41.2</v>
      </c>
      <c r="G22" s="48">
        <f t="shared" si="2"/>
        <v>0.20179591836734698</v>
      </c>
      <c r="H22" s="47">
        <f t="shared" si="3"/>
        <v>5.6446410732125026E-3</v>
      </c>
      <c r="I22" s="49">
        <f t="shared" ca="1" si="0"/>
        <v>5.7834916041043898E-4</v>
      </c>
    </row>
    <row r="23" spans="1:9" ht="20.399999999999999">
      <c r="A23" s="50" t="s">
        <v>59</v>
      </c>
      <c r="B23" s="51" t="s">
        <v>60</v>
      </c>
      <c r="C23" s="45">
        <v>0.1</v>
      </c>
      <c r="D23" s="46">
        <v>98</v>
      </c>
      <c r="E23" s="47">
        <f t="shared" si="1"/>
        <v>4.89795918367347E-3</v>
      </c>
      <c r="F23" s="46">
        <v>72.099999999999994</v>
      </c>
      <c r="G23" s="48">
        <f t="shared" si="2"/>
        <v>0.35314285714285715</v>
      </c>
      <c r="H23" s="47">
        <f t="shared" si="3"/>
        <v>9.8781218781218774E-3</v>
      </c>
      <c r="I23" s="49">
        <f t="shared" ca="1" si="0"/>
        <v>1.0121110307182682E-3</v>
      </c>
    </row>
    <row r="24" spans="1:9" ht="20.399999999999999">
      <c r="A24" s="50" t="s">
        <v>61</v>
      </c>
      <c r="B24" s="51" t="s">
        <v>62</v>
      </c>
      <c r="C24" s="45">
        <v>0.88</v>
      </c>
      <c r="D24" s="46">
        <v>98</v>
      </c>
      <c r="E24" s="47">
        <f t="shared" si="1"/>
        <v>4.3102040816326528E-2</v>
      </c>
      <c r="F24" s="46">
        <v>226.6</v>
      </c>
      <c r="G24" s="48">
        <f t="shared" si="2"/>
        <v>9.7669224489795905</v>
      </c>
      <c r="H24" s="47">
        <f t="shared" si="3"/>
        <v>0.27320062794348504</v>
      </c>
      <c r="I24" s="49">
        <f t="shared" ca="1" si="0"/>
        <v>2.7992099363865239E-2</v>
      </c>
    </row>
    <row r="25" spans="1:9" ht="20.399999999999999">
      <c r="A25" s="50" t="s">
        <v>63</v>
      </c>
      <c r="B25" s="51" t="s">
        <v>64</v>
      </c>
      <c r="C25" s="45">
        <v>0.44</v>
      </c>
      <c r="D25" s="46">
        <v>98</v>
      </c>
      <c r="E25" s="47">
        <f t="shared" si="1"/>
        <v>2.1551020408163264E-2</v>
      </c>
      <c r="F25" s="46">
        <v>34.5565</v>
      </c>
      <c r="G25" s="48">
        <f t="shared" si="2"/>
        <v>0.74472783673469378</v>
      </c>
      <c r="H25" s="47">
        <f t="shared" si="3"/>
        <v>2.0831547880690734E-2</v>
      </c>
      <c r="I25" s="49">
        <f t="shared" ca="1" si="0"/>
        <v>2.1343975764947245E-3</v>
      </c>
    </row>
    <row r="26" spans="1:9" ht="20.399999999999999">
      <c r="A26" s="50" t="s">
        <v>65</v>
      </c>
      <c r="B26" s="51" t="s">
        <v>66</v>
      </c>
      <c r="C26" s="45">
        <v>1.2</v>
      </c>
      <c r="D26" s="46">
        <v>98</v>
      </c>
      <c r="E26" s="47">
        <f t="shared" si="1"/>
        <v>5.877551020408163E-2</v>
      </c>
      <c r="F26" s="46">
        <v>31.518000000000001</v>
      </c>
      <c r="G26" s="48">
        <f t="shared" si="2"/>
        <v>1.8524865306122449</v>
      </c>
      <c r="H26" s="47">
        <f t="shared" si="3"/>
        <v>5.1817805052090764E-2</v>
      </c>
      <c r="I26" s="49">
        <f t="shared" ca="1" si="0"/>
        <v>5.3092452925678291E-3</v>
      </c>
    </row>
    <row r="27" spans="1:9" ht="20.399999999999999">
      <c r="A27" s="50" t="s">
        <v>67</v>
      </c>
      <c r="B27" s="51" t="s">
        <v>68</v>
      </c>
      <c r="C27" s="45">
        <v>0.3</v>
      </c>
      <c r="D27" s="46">
        <v>98</v>
      </c>
      <c r="E27" s="47">
        <f t="shared" si="1"/>
        <v>1.4693877551020407E-2</v>
      </c>
      <c r="F27" s="46">
        <v>77.25</v>
      </c>
      <c r="G27" s="48">
        <f t="shared" si="2"/>
        <v>1.1351020408163264</v>
      </c>
      <c r="H27" s="47">
        <f t="shared" si="3"/>
        <v>3.1751106036820319E-2</v>
      </c>
      <c r="I27" s="49">
        <f t="shared" ca="1" si="0"/>
        <v>3.2532140273087186E-3</v>
      </c>
    </row>
    <row r="28" spans="1:9" ht="20.399999999999999">
      <c r="A28" s="50" t="s">
        <v>69</v>
      </c>
      <c r="B28" s="51" t="s">
        <v>70</v>
      </c>
      <c r="C28" s="45">
        <v>4.3999999999999997E-2</v>
      </c>
      <c r="D28" s="46">
        <v>98</v>
      </c>
      <c r="E28" s="47">
        <f t="shared" si="1"/>
        <v>2.1551020408163268E-3</v>
      </c>
      <c r="F28" s="46">
        <v>101.90819999999999</v>
      </c>
      <c r="G28" s="48">
        <f t="shared" si="2"/>
        <v>0.21962256979591838</v>
      </c>
      <c r="H28" s="47">
        <f t="shared" si="3"/>
        <v>6.1432886656200949E-3</v>
      </c>
      <c r="I28" s="49">
        <f t="shared" ca="1" si="0"/>
        <v>6.2944052524109713E-4</v>
      </c>
    </row>
    <row r="29" spans="1:9" ht="20.399999999999999">
      <c r="A29" s="50" t="s">
        <v>71</v>
      </c>
      <c r="B29" s="51" t="s">
        <v>72</v>
      </c>
      <c r="C29" s="45">
        <v>7.0000000000000007E-2</v>
      </c>
      <c r="D29" s="46">
        <v>98</v>
      </c>
      <c r="E29" s="47">
        <f t="shared" si="1"/>
        <v>3.4285714285714288E-3</v>
      </c>
      <c r="F29" s="46">
        <v>1294.3391999999999</v>
      </c>
      <c r="G29" s="48">
        <f t="shared" si="2"/>
        <v>4.4377344000000001</v>
      </c>
      <c r="H29" s="47">
        <f t="shared" si="3"/>
        <v>0.12413243076923078</v>
      </c>
      <c r="I29" s="49">
        <f t="shared" ca="1" si="0"/>
        <v>1.2718592056418045E-2</v>
      </c>
    </row>
    <row r="30" spans="1:9" ht="20.399999999999999">
      <c r="A30" s="50" t="s">
        <v>73</v>
      </c>
      <c r="B30" s="51" t="s">
        <v>74</v>
      </c>
      <c r="C30" s="45">
        <v>2E-3</v>
      </c>
      <c r="D30" s="46">
        <v>98</v>
      </c>
      <c r="E30" s="47">
        <f t="shared" si="1"/>
        <v>9.7959183673469394E-5</v>
      </c>
      <c r="F30" s="46">
        <v>149.35</v>
      </c>
      <c r="G30" s="48">
        <f t="shared" si="2"/>
        <v>1.4630204081632653E-2</v>
      </c>
      <c r="H30" s="47">
        <f t="shared" si="3"/>
        <v>4.0923647780790636E-4</v>
      </c>
      <c r="I30" s="49">
        <f t="shared" ca="1" si="0"/>
        <v>4.193031412975682E-5</v>
      </c>
    </row>
    <row r="31" spans="1:9" ht="20.399999999999999">
      <c r="A31" s="50" t="s">
        <v>75</v>
      </c>
      <c r="B31" s="51" t="s">
        <v>76</v>
      </c>
      <c r="C31" s="45">
        <v>0.123</v>
      </c>
      <c r="D31" s="46">
        <v>98</v>
      </c>
      <c r="E31" s="47">
        <f t="shared" si="1"/>
        <v>6.0244897959183677E-3</v>
      </c>
      <c r="F31" s="46">
        <v>1802.5</v>
      </c>
      <c r="G31" s="48">
        <f t="shared" si="2"/>
        <v>10.859142857142858</v>
      </c>
      <c r="H31" s="47">
        <f t="shared" si="3"/>
        <v>0.30375224775224779</v>
      </c>
      <c r="I31" s="49">
        <f t="shared" ca="1" si="0"/>
        <v>3.1122414194586747E-2</v>
      </c>
    </row>
    <row r="32" spans="1:9" ht="20.399999999999999">
      <c r="A32" s="50" t="s">
        <v>77</v>
      </c>
      <c r="B32" s="51" t="s">
        <v>78</v>
      </c>
      <c r="C32" s="45">
        <v>0.628</v>
      </c>
      <c r="D32" s="46">
        <v>98</v>
      </c>
      <c r="E32" s="47">
        <f t="shared" si="1"/>
        <v>3.0759183673469387E-2</v>
      </c>
      <c r="F32" s="46">
        <v>85.284000000000006</v>
      </c>
      <c r="G32" s="48">
        <f t="shared" si="2"/>
        <v>2.6232662204081634</v>
      </c>
      <c r="H32" s="47">
        <f t="shared" si="3"/>
        <v>7.3378076095333242E-2</v>
      </c>
      <c r="I32" s="49">
        <f t="shared" ca="1" si="0"/>
        <v>7.518307745671542E-3</v>
      </c>
    </row>
    <row r="33" spans="1:11" ht="20.399999999999999">
      <c r="A33" s="50" t="s">
        <v>79</v>
      </c>
      <c r="B33" s="51" t="s">
        <v>80</v>
      </c>
      <c r="C33" s="45">
        <v>47.012</v>
      </c>
      <c r="D33" s="46">
        <v>98</v>
      </c>
      <c r="E33" s="47">
        <f t="shared" si="1"/>
        <v>2.3026285714285715</v>
      </c>
      <c r="F33" s="46">
        <v>2.5000000000000001E-2</v>
      </c>
      <c r="G33" s="48">
        <f t="shared" si="2"/>
        <v>5.7565714285714289E-2</v>
      </c>
      <c r="H33" s="47">
        <f t="shared" si="3"/>
        <v>1.6102297702297703E-3</v>
      </c>
      <c r="I33" s="49">
        <f t="shared" ca="1" si="0"/>
        <v>1.6498392432776429E-4</v>
      </c>
    </row>
    <row r="34" spans="1:11" ht="21" thickBot="1">
      <c r="A34" s="53"/>
      <c r="B34" s="54"/>
      <c r="C34" s="45"/>
      <c r="D34" s="46"/>
      <c r="E34" s="45"/>
      <c r="F34" s="47"/>
      <c r="G34" s="55"/>
      <c r="H34" s="56"/>
      <c r="I34" s="49" t="str">
        <f t="shared" si="0"/>
        <v/>
      </c>
    </row>
    <row r="35" spans="1:11" ht="21.6" thickTop="1" thickBot="1">
      <c r="A35" s="173" t="s">
        <v>81</v>
      </c>
      <c r="B35" s="174"/>
      <c r="C35" s="174"/>
      <c r="D35" s="174"/>
      <c r="E35" s="174"/>
      <c r="F35" s="175"/>
      <c r="G35" s="57">
        <f>SUM(G19:G33)</f>
        <v>33.600807653877553</v>
      </c>
      <c r="H35" s="58">
        <f>SUM(H19:H33)</f>
        <v>0.93988273157699442</v>
      </c>
      <c r="I35" s="59">
        <f ca="1">G35/$G$59</f>
        <v>9.6300257472785589E-2</v>
      </c>
    </row>
    <row r="36" spans="1:11" ht="21" thickTop="1">
      <c r="A36" s="66" t="s">
        <v>82</v>
      </c>
      <c r="B36" s="67"/>
      <c r="C36" s="68"/>
      <c r="D36" s="14"/>
      <c r="E36" s="69"/>
      <c r="F36" s="70"/>
      <c r="G36" s="71"/>
      <c r="H36" s="72"/>
      <c r="I36" s="73" t="str">
        <f>IF(G36="","",G36/$G$59)</f>
        <v/>
      </c>
    </row>
    <row r="37" spans="1:11" ht="21" thickTop="1">
      <c r="A37" s="74" t="s">
        <v>83</v>
      </c>
      <c r="B37" s="75" t="s">
        <v>124</v>
      </c>
      <c r="C37" s="68"/>
      <c r="D37" s="14"/>
      <c r="E37" s="69">
        <v>48</v>
      </c>
      <c r="F37" s="70">
        <v>1.7649999999999999</v>
      </c>
      <c r="G37" s="76">
        <f>E37 * F37</f>
        <v>84.72</v>
      </c>
      <c r="H37" s="77">
        <f>G37/$H$11</f>
        <v>2.3697902097902097</v>
      </c>
      <c r="I37" s="78">
        <f ca="1">IF(G37="","",G37/$G$59)</f>
        <v>0.2428083841655185</v>
      </c>
    </row>
    <row r="38" spans="1:11" ht="21" thickTop="1">
      <c r="A38" s="74" t="s">
        <v>85</v>
      </c>
      <c r="B38" s="75" t="s">
        <v>86</v>
      </c>
      <c r="C38" s="68"/>
      <c r="D38" s="14"/>
      <c r="E38" s="69">
        <v>48</v>
      </c>
      <c r="F38" s="70">
        <v>0.35749999999999998</v>
      </c>
      <c r="G38" s="76">
        <f>E38 * F38</f>
        <v>17.16</v>
      </c>
      <c r="H38" s="77">
        <f>G38/$H$11</f>
        <v>0.48</v>
      </c>
      <c r="I38" s="78">
        <f ca="1">IF(G38="","",G38/$G$59)</f>
        <v>4.9180735036358565E-2</v>
      </c>
    </row>
    <row r="39" spans="1:11" ht="21" thickBot="1">
      <c r="A39" s="79"/>
      <c r="B39" s="80"/>
      <c r="C39" s="81"/>
      <c r="D39" s="82"/>
      <c r="E39" s="69"/>
      <c r="F39" s="83"/>
      <c r="G39" s="84"/>
      <c r="H39" s="85"/>
      <c r="I39" s="86" t="str">
        <f>IF(G39="","",G39/$G$59)</f>
        <v/>
      </c>
    </row>
    <row r="40" spans="1:11" ht="21.6" thickTop="1" thickBot="1">
      <c r="A40" s="167" t="s">
        <v>87</v>
      </c>
      <c r="B40" s="168"/>
      <c r="C40" s="168"/>
      <c r="D40" s="168"/>
      <c r="E40" s="168"/>
      <c r="F40" s="169"/>
      <c r="G40" s="57">
        <f>SUM(G36:G38)</f>
        <v>101.88</v>
      </c>
      <c r="H40" s="58">
        <f>SUM(H36:H38)</f>
        <v>2.8497902097902097</v>
      </c>
      <c r="I40" s="59">
        <f ca="1">G40/$G$59</f>
        <v>0.29198911920187703</v>
      </c>
    </row>
    <row r="41" spans="1:11" ht="21" thickTop="1">
      <c r="A41" s="66" t="s">
        <v>88</v>
      </c>
      <c r="B41" s="67"/>
      <c r="C41" s="68"/>
      <c r="D41" s="14"/>
      <c r="E41" s="69"/>
      <c r="F41" s="70"/>
      <c r="G41" s="71"/>
      <c r="H41" s="72"/>
      <c r="I41" s="73" t="str">
        <f>IF(G41="","",G41/$G$59)</f>
        <v/>
      </c>
    </row>
    <row r="42" spans="1:11" ht="21" thickTop="1">
      <c r="A42" s="74"/>
      <c r="B42" s="75"/>
      <c r="C42" s="68"/>
      <c r="D42" s="14"/>
      <c r="E42" s="69"/>
      <c r="F42" s="70"/>
      <c r="G42" s="76"/>
      <c r="H42" s="77"/>
      <c r="I42" s="78"/>
    </row>
    <row r="43" spans="1:11" ht="21" thickTop="1">
      <c r="A43" s="74"/>
      <c r="B43" s="75"/>
      <c r="C43" s="68"/>
      <c r="D43" s="14"/>
      <c r="E43" s="69"/>
      <c r="F43" s="70"/>
      <c r="G43" s="76"/>
      <c r="H43" s="77"/>
      <c r="I43" s="78"/>
    </row>
    <row r="44" spans="1:11" ht="21" thickBot="1">
      <c r="A44" s="79"/>
      <c r="B44" s="80"/>
      <c r="C44" s="81"/>
      <c r="D44" s="82"/>
      <c r="E44" s="69"/>
      <c r="F44" s="83"/>
      <c r="G44" s="84"/>
      <c r="H44" s="85"/>
      <c r="I44" s="86" t="str">
        <f>IF(G44="","",G44/$G$59)</f>
        <v/>
      </c>
    </row>
    <row r="45" spans="1:11" ht="21.6" thickTop="1" thickBot="1">
      <c r="A45" s="167" t="s">
        <v>89</v>
      </c>
      <c r="B45" s="168"/>
      <c r="C45" s="168"/>
      <c r="D45" s="168"/>
      <c r="E45" s="168"/>
      <c r="F45" s="169"/>
      <c r="G45" s="57">
        <f>SUM(G41:G43)</f>
        <v>0</v>
      </c>
      <c r="H45" s="58">
        <f>SUM(H41:H43)</f>
        <v>0</v>
      </c>
      <c r="I45" s="59">
        <f ca="1">G45/$G$59</f>
        <v>0</v>
      </c>
      <c r="J45" s="127" t="s">
        <v>137</v>
      </c>
      <c r="K45" s="128"/>
    </row>
    <row r="46" spans="1:11" ht="21" thickTop="1">
      <c r="A46" s="87" t="s">
        <v>90</v>
      </c>
      <c r="B46" s="88"/>
      <c r="C46" s="89"/>
      <c r="D46" s="9"/>
      <c r="E46" s="9"/>
      <c r="F46" s="12"/>
      <c r="G46" s="90"/>
      <c r="H46" s="91"/>
      <c r="I46" s="73" t="str">
        <f>IF(G46="","",G46/$G$59)</f>
        <v/>
      </c>
      <c r="J46" s="129">
        <f xml:space="preserve"> 76.67*22%/24*48</f>
        <v>33.7348</v>
      </c>
      <c r="K46" s="130" t="s">
        <v>140</v>
      </c>
    </row>
    <row r="47" spans="1:11" ht="21" thickTop="1">
      <c r="A47" s="74" t="s">
        <v>91</v>
      </c>
      <c r="B47" s="75"/>
      <c r="C47" s="68"/>
      <c r="D47" s="14"/>
      <c r="E47" s="69"/>
      <c r="F47" s="70"/>
      <c r="G47" s="92">
        <f>135.8044</f>
        <v>135.80439999999999</v>
      </c>
      <c r="H47" s="77">
        <f>G47/$H$11</f>
        <v>3.7987244755244753</v>
      </c>
      <c r="I47" s="78">
        <f ca="1">IF(G47="","",G47/$G$59)</f>
        <v>0.38921679563937367</v>
      </c>
      <c r="J47" s="129">
        <f xml:space="preserve"> 59.74*78%/24*48</f>
        <v>93.194400000000002</v>
      </c>
      <c r="K47" s="130" t="s">
        <v>141</v>
      </c>
    </row>
    <row r="48" spans="1:11" ht="21" thickBot="1">
      <c r="A48" s="13"/>
      <c r="B48" s="14"/>
      <c r="C48" s="68"/>
      <c r="D48" s="14"/>
      <c r="E48" s="14"/>
      <c r="F48" s="17"/>
      <c r="G48" s="93"/>
      <c r="H48" s="85"/>
      <c r="I48" s="86" t="str">
        <f>IF(G48="","",G48/$G$59)</f>
        <v/>
      </c>
      <c r="J48" s="131">
        <f>SUM(J46:J47)</f>
        <v>126.92920000000001</v>
      </c>
      <c r="K48" s="132"/>
    </row>
    <row r="49" spans="1:10" ht="21.6" thickTop="1" thickBot="1">
      <c r="A49" s="167" t="s">
        <v>92</v>
      </c>
      <c r="B49" s="168"/>
      <c r="C49" s="168"/>
      <c r="D49" s="168"/>
      <c r="E49" s="168"/>
      <c r="F49" s="169"/>
      <c r="G49" s="57">
        <f>SUM(G46:G47)</f>
        <v>135.80439999999999</v>
      </c>
      <c r="H49" s="58">
        <f>SUM(H46:H47)</f>
        <v>3.7987244755244753</v>
      </c>
      <c r="I49" s="59">
        <f ca="1">G49/$G$59</f>
        <v>0.38921679563937367</v>
      </c>
      <c r="J49" s="133">
        <f>J48*1.07</f>
        <v>135.81424400000003</v>
      </c>
    </row>
    <row r="50" spans="1:10" ht="21" thickTop="1">
      <c r="A50" s="87" t="s">
        <v>93</v>
      </c>
      <c r="B50" s="88"/>
      <c r="C50" s="89"/>
      <c r="D50" s="9"/>
      <c r="E50" s="9"/>
      <c r="F50" s="12"/>
      <c r="G50" s="90"/>
      <c r="H50" s="91"/>
      <c r="I50" s="49" t="str">
        <f>IF(G50="","",G50/$G$59)</f>
        <v/>
      </c>
    </row>
    <row r="51" spans="1:10" ht="21" thickTop="1">
      <c r="A51" s="74" t="s">
        <v>94</v>
      </c>
      <c r="B51" s="75"/>
      <c r="C51" s="68">
        <v>2</v>
      </c>
      <c r="D51" s="14"/>
      <c r="E51" s="69"/>
      <c r="F51" s="70">
        <v>1</v>
      </c>
      <c r="G51" s="71">
        <f>F51 * C51</f>
        <v>2</v>
      </c>
      <c r="H51" s="72">
        <f>G51/$H$11</f>
        <v>5.5944055944055944E-2</v>
      </c>
      <c r="I51" s="73">
        <f ca="1">IF(G51="","",G51/$G$59)</f>
        <v>5.7320204005079905E-3</v>
      </c>
    </row>
    <row r="52" spans="1:10" ht="21" thickBot="1">
      <c r="A52" s="13"/>
      <c r="B52" s="14"/>
      <c r="C52" s="68"/>
      <c r="D52" s="14"/>
      <c r="E52" s="14"/>
      <c r="F52" s="24"/>
      <c r="G52" s="94"/>
      <c r="H52" s="56"/>
      <c r="I52" s="49" t="str">
        <f>IF(G52="","",G52/$G$59)</f>
        <v/>
      </c>
    </row>
    <row r="53" spans="1:10" ht="21.6" thickTop="1" thickBot="1">
      <c r="A53" s="167" t="s">
        <v>95</v>
      </c>
      <c r="B53" s="168"/>
      <c r="C53" s="168"/>
      <c r="D53" s="168"/>
      <c r="E53" s="168"/>
      <c r="F53" s="169"/>
      <c r="G53" s="57">
        <f>SUM(G50:G51)</f>
        <v>2</v>
      </c>
      <c r="H53" s="58">
        <f>SUM(H50:H51)</f>
        <v>5.5944055944055944E-2</v>
      </c>
      <c r="I53" s="59">
        <f t="shared" ref="I53:I59" ca="1" si="4">G53/$G$59</f>
        <v>5.7320204005079905E-3</v>
      </c>
    </row>
    <row r="54" spans="1:10" ht="21" thickTop="1">
      <c r="A54" s="160" t="s">
        <v>96</v>
      </c>
      <c r="B54" s="161"/>
      <c r="C54" s="161"/>
      <c r="D54" s="161"/>
      <c r="E54" s="161"/>
      <c r="F54" s="162"/>
      <c r="G54" s="95">
        <f>SUM(G18,G35,G40,G45,G49,G53)</f>
        <v>337.9361343765666</v>
      </c>
      <c r="H54" s="96">
        <f>SUM(H18,H35,H40,H45,H49,H53)</f>
        <v>9.4527590035403257</v>
      </c>
      <c r="I54" s="97">
        <f t="shared" ca="1" si="4"/>
        <v>0.96852840815764474</v>
      </c>
    </row>
    <row r="55" spans="1:10" ht="21.75" customHeight="1">
      <c r="A55" s="98" t="s">
        <v>97</v>
      </c>
      <c r="B55" s="99">
        <f>2%</f>
        <v>0.02</v>
      </c>
      <c r="C55" s="100" t="s">
        <v>98</v>
      </c>
      <c r="D55" s="101"/>
      <c r="E55" s="101"/>
      <c r="F55" s="102"/>
      <c r="G55" s="55">
        <f>SUM(G18,G35)*B55</f>
        <v>1.9650346875313327</v>
      </c>
      <c r="H55" s="56">
        <f>G55/$H$11</f>
        <v>5.4966005245631687E-2</v>
      </c>
      <c r="I55" s="49">
        <f t="shared" ca="1" si="4"/>
        <v>5.6318094583177221E-3</v>
      </c>
    </row>
    <row r="56" spans="1:10" ht="21.75" customHeight="1">
      <c r="A56" s="98" t="s">
        <v>97</v>
      </c>
      <c r="B56" s="99">
        <f>2%</f>
        <v>0.02</v>
      </c>
      <c r="C56" s="100" t="s">
        <v>99</v>
      </c>
      <c r="D56" s="101"/>
      <c r="E56" s="101"/>
      <c r="F56" s="102"/>
      <c r="G56" s="55">
        <f>SUM(G40)*B56</f>
        <v>2.0375999999999999</v>
      </c>
      <c r="H56" s="56">
        <f t="shared" ref="H56:H57" si="5">G56/$H$11</f>
        <v>5.6995804195804189E-2</v>
      </c>
      <c r="I56" s="49">
        <f t="shared" ca="1" si="4"/>
        <v>5.8397823840375404E-3</v>
      </c>
    </row>
    <row r="57" spans="1:10" ht="21.75" customHeight="1">
      <c r="A57" s="98" t="s">
        <v>97</v>
      </c>
      <c r="B57" s="99">
        <f>1%</f>
        <v>0.01</v>
      </c>
      <c r="C57" s="100" t="s">
        <v>100</v>
      </c>
      <c r="D57" s="101"/>
      <c r="E57" s="101"/>
      <c r="F57" s="102"/>
      <c r="G57" s="55">
        <f>SUM(G45)*B57</f>
        <v>0</v>
      </c>
      <c r="H57" s="56">
        <f t="shared" si="5"/>
        <v>0</v>
      </c>
      <c r="I57" s="49">
        <f t="shared" ca="1" si="4"/>
        <v>0</v>
      </c>
    </row>
    <row r="58" spans="1:10" ht="21.75" customHeight="1">
      <c r="A58" s="98" t="s">
        <v>101</v>
      </c>
      <c r="B58" s="103">
        <f>2%</f>
        <v>0.02</v>
      </c>
      <c r="C58" s="103"/>
      <c r="D58" s="101"/>
      <c r="E58" s="101"/>
      <c r="F58" s="102"/>
      <c r="G58" s="55">
        <f ca="1">G59*B58</f>
        <v>6.9783422257979169</v>
      </c>
      <c r="H58" s="56">
        <f ca="1">G58/$H$11</f>
        <v>0.19519838393840327</v>
      </c>
      <c r="I58" s="49">
        <f t="shared" ca="1" si="4"/>
        <v>0.02</v>
      </c>
    </row>
    <row r="59" spans="1:10" ht="21.75" customHeight="1">
      <c r="A59" s="104" t="s">
        <v>102</v>
      </c>
      <c r="B59" s="105"/>
      <c r="C59" s="106"/>
      <c r="D59" s="105"/>
      <c r="E59" s="105"/>
      <c r="F59" s="107"/>
      <c r="G59" s="108">
        <f ca="1">SUM(G54:G58)</f>
        <v>348.91711128989584</v>
      </c>
      <c r="H59" s="109">
        <f ca="1">SUM(H54:H58)</f>
        <v>9.7599191969201655</v>
      </c>
      <c r="I59" s="110">
        <f t="shared" ca="1" si="4"/>
        <v>1</v>
      </c>
    </row>
    <row r="60" spans="1:10" ht="21.75" customHeight="1">
      <c r="A60" s="98" t="s">
        <v>103</v>
      </c>
      <c r="B60" s="101" t="s">
        <v>104</v>
      </c>
      <c r="C60" s="100"/>
      <c r="D60" s="101"/>
      <c r="E60" s="101"/>
      <c r="F60" s="111"/>
      <c r="G60" s="112"/>
      <c r="H60" s="112"/>
      <c r="I60" s="113"/>
    </row>
    <row r="61" spans="1:10" ht="21.75" customHeight="1">
      <c r="A61" s="98"/>
      <c r="B61" s="114"/>
      <c r="C61" s="100"/>
      <c r="D61" s="101"/>
      <c r="E61" s="101"/>
      <c r="F61" s="111"/>
      <c r="G61" s="115"/>
      <c r="H61" s="115"/>
      <c r="I61" s="116"/>
    </row>
    <row r="62" spans="1:10" ht="21.75" customHeight="1">
      <c r="A62" s="98"/>
      <c r="B62" s="101"/>
      <c r="C62" s="100"/>
      <c r="D62" s="101"/>
      <c r="E62" s="101"/>
      <c r="F62" s="111"/>
      <c r="G62" s="117"/>
      <c r="H62" s="117"/>
      <c r="I62" s="116"/>
    </row>
    <row r="63" spans="1:10" ht="28.8">
      <c r="A63" s="98"/>
      <c r="B63" s="101"/>
      <c r="C63" s="100"/>
      <c r="D63" s="101"/>
      <c r="E63" s="101"/>
      <c r="F63" s="111"/>
      <c r="G63" s="117"/>
      <c r="H63" s="117"/>
      <c r="I63" s="116"/>
    </row>
    <row r="64" spans="1:10" ht="28.8">
      <c r="A64" s="98"/>
      <c r="B64" s="101"/>
      <c r="C64" s="100"/>
      <c r="D64" s="101"/>
      <c r="E64" s="101"/>
      <c r="F64" s="111"/>
      <c r="G64" s="117"/>
      <c r="H64" s="117"/>
      <c r="I64" s="116"/>
    </row>
    <row r="65" spans="1:9" ht="28.8">
      <c r="A65" s="8"/>
      <c r="B65" s="9"/>
      <c r="C65" s="89"/>
      <c r="D65" s="9"/>
      <c r="E65" s="9"/>
      <c r="F65" s="118"/>
      <c r="G65" s="119"/>
      <c r="H65" s="119"/>
      <c r="I65" s="120"/>
    </row>
    <row r="66" spans="1:9" ht="21" thickBot="1">
      <c r="A66" s="26"/>
      <c r="B66" s="28"/>
      <c r="C66" s="121"/>
      <c r="D66" s="28"/>
      <c r="E66" s="28"/>
      <c r="F66" s="122"/>
      <c r="G66" s="16"/>
      <c r="H66" s="16"/>
      <c r="I66" s="16"/>
    </row>
    <row r="67" spans="1:9" ht="24" thickBot="1">
      <c r="A67" s="164" t="s">
        <v>105</v>
      </c>
      <c r="B67" s="165"/>
      <c r="C67" s="165"/>
      <c r="D67" s="165"/>
      <c r="E67" s="165"/>
      <c r="F67" s="166"/>
      <c r="G67" s="170" t="s">
        <v>106</v>
      </c>
      <c r="H67" s="171"/>
      <c r="I67" s="172"/>
    </row>
    <row r="68" spans="1:9" ht="20.399999999999999">
      <c r="G68" s="16"/>
      <c r="H68" s="16"/>
      <c r="I68" s="16"/>
    </row>
    <row r="69" spans="1:9" ht="20.399999999999999">
      <c r="A69" s="14"/>
      <c r="B69" s="14"/>
      <c r="C69" s="68"/>
      <c r="D69" s="14"/>
      <c r="E69" s="14"/>
      <c r="F69" s="123"/>
      <c r="G69" s="16"/>
      <c r="H69" s="16"/>
      <c r="I69" s="16"/>
    </row>
    <row r="70" spans="1:9" ht="20.399999999999999">
      <c r="A70" s="14"/>
      <c r="B70" s="14"/>
      <c r="C70" s="68"/>
      <c r="D70" s="14"/>
      <c r="E70" s="14"/>
      <c r="F70" s="123"/>
      <c r="G70" s="16"/>
      <c r="H70" s="16"/>
      <c r="I70" s="16"/>
    </row>
    <row r="71" spans="1:9" ht="20.399999999999999">
      <c r="A71" s="14"/>
      <c r="B71" s="14"/>
      <c r="C71" s="68"/>
      <c r="D71" s="14"/>
      <c r="E71" s="14"/>
      <c r="F71" s="123"/>
      <c r="G71" s="16"/>
      <c r="H71" s="16"/>
      <c r="I71" s="16"/>
    </row>
    <row r="72" spans="1:9" ht="20.399999999999999">
      <c r="A72" s="14"/>
      <c r="B72" s="14"/>
      <c r="C72" s="68"/>
      <c r="D72" s="14"/>
      <c r="E72" s="14"/>
      <c r="F72" s="123"/>
      <c r="G72" s="16"/>
      <c r="H72" s="16"/>
      <c r="I72" s="16"/>
    </row>
    <row r="73" spans="1:9">
      <c r="A73" s="18"/>
      <c r="B73" s="18"/>
      <c r="C73" s="124"/>
      <c r="D73" s="18"/>
      <c r="E73" s="18"/>
      <c r="F73" s="18"/>
      <c r="G73" s="18"/>
      <c r="H73" s="125"/>
      <c r="I73" s="125"/>
    </row>
    <row r="74" spans="1:9">
      <c r="A74" s="18"/>
      <c r="B74" s="18"/>
      <c r="C74" s="124"/>
      <c r="D74" s="18"/>
      <c r="E74" s="18"/>
      <c r="F74" s="18"/>
      <c r="G74" s="18"/>
      <c r="H74" s="125"/>
      <c r="I74" s="125"/>
    </row>
    <row r="75" spans="1:9">
      <c r="A75" s="18"/>
      <c r="B75" s="18"/>
      <c r="C75" s="124"/>
      <c r="D75" s="18"/>
      <c r="E75" s="18"/>
      <c r="F75" s="18"/>
      <c r="G75" s="18"/>
      <c r="H75" s="125"/>
      <c r="I75" s="125"/>
    </row>
    <row r="76" spans="1:9">
      <c r="A76" s="18"/>
      <c r="B76" s="18"/>
      <c r="C76" s="124"/>
      <c r="D76" s="18"/>
      <c r="E76" s="18"/>
      <c r="F76" s="18"/>
      <c r="G76" s="18"/>
      <c r="H76" s="125"/>
      <c r="I76" s="125"/>
    </row>
    <row r="77" spans="1:9">
      <c r="A77" s="18"/>
      <c r="B77" s="18"/>
      <c r="C77" s="124"/>
      <c r="D77" s="18"/>
      <c r="E77" s="18"/>
      <c r="F77" s="18"/>
      <c r="G77" s="18"/>
      <c r="H77" s="125"/>
      <c r="I77" s="125"/>
    </row>
    <row r="78" spans="1:9">
      <c r="A78" s="18"/>
      <c r="B78" s="18"/>
      <c r="C78" s="124"/>
      <c r="D78" s="18"/>
      <c r="E78" s="18"/>
      <c r="F78" s="18"/>
      <c r="G78" s="18"/>
      <c r="H78" s="125"/>
      <c r="I78" s="125"/>
    </row>
    <row r="79" spans="1:9">
      <c r="A79" s="18"/>
      <c r="B79" s="18"/>
      <c r="C79" s="124"/>
      <c r="D79" s="18"/>
      <c r="E79" s="18"/>
      <c r="F79" s="18"/>
      <c r="G79" s="18"/>
      <c r="H79" s="125"/>
      <c r="I79" s="125"/>
    </row>
    <row r="80" spans="1:9">
      <c r="A80" s="18"/>
      <c r="B80" s="18"/>
      <c r="C80" s="124"/>
      <c r="D80" s="18"/>
      <c r="E80" s="18"/>
      <c r="F80" s="18"/>
      <c r="G80" s="18"/>
      <c r="H80" s="125"/>
      <c r="I80" s="125"/>
    </row>
    <row r="81" spans="1:9">
      <c r="A81" s="18"/>
      <c r="B81" s="18"/>
      <c r="C81" s="124"/>
      <c r="D81" s="18"/>
      <c r="E81" s="18"/>
      <c r="F81" s="18"/>
      <c r="G81" s="18"/>
      <c r="H81" s="125"/>
      <c r="I81" s="125"/>
    </row>
    <row r="82" spans="1:9">
      <c r="A82" s="18"/>
      <c r="B82" s="18"/>
      <c r="C82" s="124"/>
      <c r="D82" s="18"/>
      <c r="E82" s="18"/>
      <c r="F82" s="18"/>
      <c r="G82" s="18"/>
      <c r="H82" s="125"/>
      <c r="I82" s="125"/>
    </row>
    <row r="83" spans="1:9">
      <c r="A83" s="18"/>
      <c r="B83" s="18"/>
      <c r="C83" s="124"/>
      <c r="D83" s="18"/>
      <c r="E83" s="18"/>
      <c r="F83" s="18"/>
      <c r="G83" s="18"/>
      <c r="H83" s="125"/>
      <c r="I83" s="125"/>
    </row>
    <row r="84" spans="1:9">
      <c r="A84" s="18"/>
      <c r="B84" s="18"/>
      <c r="C84" s="124"/>
      <c r="D84" s="18"/>
      <c r="E84" s="18"/>
      <c r="F84" s="18"/>
      <c r="G84" s="18"/>
      <c r="H84" s="125"/>
      <c r="I84" s="125"/>
    </row>
    <row r="85" spans="1:9">
      <c r="A85" s="18"/>
      <c r="B85" s="18"/>
      <c r="C85" s="124"/>
      <c r="D85" s="18"/>
      <c r="E85" s="18"/>
      <c r="F85" s="18"/>
      <c r="G85" s="18"/>
      <c r="H85" s="125"/>
      <c r="I85" s="125"/>
    </row>
    <row r="86" spans="1:9">
      <c r="A86" s="18"/>
      <c r="B86" s="18"/>
      <c r="C86" s="124"/>
      <c r="D86" s="18"/>
      <c r="E86" s="18"/>
      <c r="F86" s="18"/>
      <c r="G86" s="18"/>
      <c r="H86" s="125"/>
      <c r="I86" s="125"/>
    </row>
  </sheetData>
  <mergeCells count="14">
    <mergeCell ref="A67:F67"/>
    <mergeCell ref="A45:F45"/>
    <mergeCell ref="G67:I67"/>
    <mergeCell ref="A18:F18"/>
    <mergeCell ref="A53:F53"/>
    <mergeCell ref="A35:F35"/>
    <mergeCell ref="A40:F40"/>
    <mergeCell ref="A49:F49"/>
    <mergeCell ref="A1:G1"/>
    <mergeCell ref="A3:I3"/>
    <mergeCell ref="A12:B12"/>
    <mergeCell ref="G12:I12"/>
    <mergeCell ref="A54:F54"/>
    <mergeCell ref="H1:I1"/>
  </mergeCells>
  <pageMargins left="1.495833" right="0.70833330000000005" top="0.3541667" bottom="0.3541667" header="0.3152778" footer="0.3152778"/>
  <pageSetup paperSize="9" scale="3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rgb="FFFF99FF"/>
    <pageSetUpPr fitToPage="1"/>
  </sheetPr>
  <dimension ref="A1:K86"/>
  <sheetViews>
    <sheetView showGridLines="0" topLeftCell="A34" zoomScaleNormal="100" workbookViewId="0">
      <selection activeCell="A42" sqref="A42:XFD43"/>
    </sheetView>
  </sheetViews>
  <sheetFormatPr defaultColWidth="9" defaultRowHeight="19.8"/>
  <cols>
    <col min="1" max="1" width="27.77734375" customWidth="1"/>
    <col min="2" max="2" width="15.44140625" customWidth="1"/>
    <col min="3" max="3" width="11" style="1" customWidth="1"/>
    <col min="4" max="4" width="10.44140625" customWidth="1"/>
    <col min="5" max="5" width="12.5546875" customWidth="1"/>
    <col min="6" max="6" width="10.44140625" customWidth="1"/>
    <col min="7" max="7" width="14.109375" customWidth="1"/>
    <col min="8" max="8" width="14.109375" style="2" customWidth="1"/>
    <col min="9" max="9" width="7.21875" style="2" customWidth="1"/>
    <col min="10" max="16384" width="9" style="3"/>
  </cols>
  <sheetData>
    <row r="1" spans="1:9" ht="32.4">
      <c r="A1" s="153" t="s">
        <v>0</v>
      </c>
      <c r="B1" s="153"/>
      <c r="C1" s="153"/>
      <c r="D1" s="153"/>
      <c r="E1" s="153"/>
      <c r="F1" s="153"/>
      <c r="G1" s="153"/>
      <c r="H1" s="163" t="s">
        <v>1</v>
      </c>
      <c r="I1" s="163"/>
    </row>
    <row r="2" spans="1:9">
      <c r="A2" s="4"/>
      <c r="B2" s="4"/>
      <c r="C2" s="5"/>
      <c r="D2" s="4"/>
      <c r="E2" s="4"/>
      <c r="F2" s="4"/>
      <c r="G2" s="4"/>
      <c r="H2" s="6" t="s">
        <v>2</v>
      </c>
      <c r="I2" s="7" t="s">
        <v>3</v>
      </c>
    </row>
    <row r="3" spans="1:9" ht="26.4">
      <c r="A3" s="154" t="s">
        <v>4</v>
      </c>
      <c r="B3" s="154"/>
      <c r="C3" s="154"/>
      <c r="D3" s="154"/>
      <c r="E3" s="154"/>
      <c r="F3" s="154"/>
      <c r="G3" s="154"/>
      <c r="H3" s="154"/>
      <c r="I3" s="154"/>
    </row>
    <row r="4" spans="1:9" ht="20.399999999999999">
      <c r="A4" s="8" t="s">
        <v>5</v>
      </c>
      <c r="B4" s="9" t="s">
        <v>6</v>
      </c>
      <c r="C4" s="9"/>
      <c r="D4" s="9"/>
      <c r="E4" s="9"/>
      <c r="F4" s="8" t="s">
        <v>7</v>
      </c>
      <c r="G4" s="10" t="s">
        <v>8</v>
      </c>
      <c r="H4" s="11"/>
      <c r="I4" s="12"/>
    </row>
    <row r="5" spans="1:9" ht="20.399999999999999">
      <c r="A5" s="13" t="s">
        <v>9</v>
      </c>
      <c r="B5" s="14" t="s">
        <v>125</v>
      </c>
      <c r="C5" s="14"/>
      <c r="D5" s="14"/>
      <c r="E5" s="15"/>
      <c r="F5" s="13" t="s">
        <v>11</v>
      </c>
      <c r="G5" s="14" t="s">
        <v>12</v>
      </c>
      <c r="H5" s="16"/>
      <c r="I5" s="17"/>
    </row>
    <row r="6" spans="1:9" ht="20.399999999999999">
      <c r="A6" s="13" t="s">
        <v>13</v>
      </c>
      <c r="B6" s="14" t="s">
        <v>145</v>
      </c>
      <c r="C6" s="18"/>
      <c r="D6" s="14"/>
      <c r="E6" s="19"/>
      <c r="F6" s="13" t="s">
        <v>14</v>
      </c>
      <c r="G6" s="14" t="s">
        <v>15</v>
      </c>
      <c r="H6" s="16"/>
      <c r="I6" s="17"/>
    </row>
    <row r="7" spans="1:9" ht="20.399999999999999">
      <c r="A7" s="13" t="s">
        <v>16</v>
      </c>
      <c r="B7" s="14" t="s">
        <v>17</v>
      </c>
      <c r="C7" s="20"/>
      <c r="D7" s="14"/>
      <c r="E7" s="19"/>
      <c r="F7" s="13" t="s">
        <v>18</v>
      </c>
      <c r="G7" s="14" t="s">
        <v>19</v>
      </c>
      <c r="H7" s="16"/>
      <c r="I7" s="17"/>
    </row>
    <row r="8" spans="1:9" ht="20.399999999999999">
      <c r="A8" s="13" t="s">
        <v>20</v>
      </c>
      <c r="B8" s="21">
        <v>85</v>
      </c>
      <c r="C8" s="20"/>
      <c r="D8" s="14"/>
      <c r="E8" s="14"/>
      <c r="F8" s="13" t="s">
        <v>21</v>
      </c>
      <c r="G8" s="22" t="s">
        <v>22</v>
      </c>
      <c r="H8" s="16"/>
      <c r="I8" s="17"/>
    </row>
    <row r="9" spans="1:9" ht="20.399999999999999">
      <c r="A9" s="13" t="s">
        <v>23</v>
      </c>
      <c r="B9" s="23" t="s">
        <v>15</v>
      </c>
      <c r="C9" s="14"/>
      <c r="D9" s="14"/>
      <c r="E9" s="24"/>
      <c r="F9" s="14" t="s">
        <v>24</v>
      </c>
      <c r="G9" s="14" t="s">
        <v>126</v>
      </c>
      <c r="H9" s="16"/>
      <c r="I9" s="17"/>
    </row>
    <row r="10" spans="1:9" ht="20.399999999999999">
      <c r="A10" s="13" t="s">
        <v>26</v>
      </c>
      <c r="B10" s="25">
        <v>48</v>
      </c>
      <c r="C10" s="14"/>
      <c r="D10" s="14"/>
      <c r="E10" s="19"/>
      <c r="F10" s="13" t="s">
        <v>27</v>
      </c>
      <c r="G10" s="14" t="s">
        <v>127</v>
      </c>
      <c r="H10" s="16"/>
      <c r="I10" s="17"/>
    </row>
    <row r="11" spans="1:9" ht="20.399999999999999">
      <c r="A11" s="26" t="s">
        <v>29</v>
      </c>
      <c r="B11" s="27"/>
      <c r="C11" s="28" t="s">
        <v>30</v>
      </c>
      <c r="D11" s="29">
        <f>600</f>
        <v>600</v>
      </c>
      <c r="E11" s="30" t="s">
        <v>31</v>
      </c>
      <c r="F11" s="31" t="s">
        <v>32</v>
      </c>
      <c r="G11" s="32"/>
      <c r="H11" s="33">
        <v>35.75</v>
      </c>
      <c r="I11" s="34" t="s">
        <v>33</v>
      </c>
    </row>
    <row r="12" spans="1:9" ht="20.399999999999999">
      <c r="A12" s="155" t="s">
        <v>34</v>
      </c>
      <c r="B12" s="156"/>
      <c r="C12" s="35" t="s">
        <v>35</v>
      </c>
      <c r="D12" s="36" t="s">
        <v>36</v>
      </c>
      <c r="E12" s="37" t="s">
        <v>37</v>
      </c>
      <c r="F12" s="36" t="s">
        <v>38</v>
      </c>
      <c r="G12" s="157" t="s">
        <v>39</v>
      </c>
      <c r="H12" s="158"/>
      <c r="I12" s="159"/>
    </row>
    <row r="13" spans="1:9" ht="20.399999999999999">
      <c r="A13" s="39"/>
      <c r="B13" s="40"/>
      <c r="C13" s="35" t="s">
        <v>40</v>
      </c>
      <c r="D13" s="36" t="s">
        <v>41</v>
      </c>
      <c r="E13" s="37"/>
      <c r="F13" s="36" t="s">
        <v>42</v>
      </c>
      <c r="G13" s="41" t="s">
        <v>43</v>
      </c>
      <c r="H13" s="38" t="s">
        <v>44</v>
      </c>
      <c r="I13" s="42" t="s">
        <v>45</v>
      </c>
    </row>
    <row r="14" spans="1:9" ht="20.399999999999999">
      <c r="A14" s="43" t="s">
        <v>46</v>
      </c>
      <c r="B14" s="44"/>
      <c r="C14" s="45"/>
      <c r="D14" s="46"/>
      <c r="E14" s="47"/>
      <c r="F14" s="46"/>
      <c r="G14" s="48"/>
      <c r="H14" s="47"/>
      <c r="I14" s="49" t="str">
        <f>IF(G14="","",G14/$G$59)</f>
        <v/>
      </c>
    </row>
    <row r="15" spans="1:9" ht="20.399999999999999">
      <c r="A15" s="50" t="s">
        <v>128</v>
      </c>
      <c r="B15" s="51" t="s">
        <v>129</v>
      </c>
      <c r="C15" s="45">
        <v>7.92</v>
      </c>
      <c r="D15" s="46">
        <v>60</v>
      </c>
      <c r="E15" s="47">
        <f>C15/1000*$B$10/D15%</f>
        <v>0.63360000000000005</v>
      </c>
      <c r="F15" s="46">
        <v>77.25</v>
      </c>
      <c r="G15" s="48">
        <f>F15*E15</f>
        <v>48.945600000000006</v>
      </c>
      <c r="H15" s="47">
        <f>G15/$H$11</f>
        <v>1.3691076923076926</v>
      </c>
      <c r="I15" s="49">
        <f ca="1">IF(G15="","",G15/$G$59)</f>
        <v>0.13353582950273565</v>
      </c>
    </row>
    <row r="16" spans="1:9" ht="20.399999999999999">
      <c r="A16" s="50" t="s">
        <v>49</v>
      </c>
      <c r="B16" s="51" t="s">
        <v>50</v>
      </c>
      <c r="C16" s="45">
        <v>27.350999999999999</v>
      </c>
      <c r="D16" s="46">
        <v>98</v>
      </c>
      <c r="E16" s="47">
        <f>C16/1000*$B$10/D16%</f>
        <v>1.3396408163265308</v>
      </c>
      <c r="F16" s="52">
        <f>$D$11/1000*H11</f>
        <v>21.45</v>
      </c>
      <c r="G16" s="48">
        <f>F16*E16</f>
        <v>28.735295510204082</v>
      </c>
      <c r="H16" s="47">
        <f>G16/$H$11</f>
        <v>0.80378448979591843</v>
      </c>
      <c r="I16" s="49">
        <f ca="1">IF(G16="","",G16/$G$59)</f>
        <v>7.8397067805100709E-2</v>
      </c>
    </row>
    <row r="17" spans="1:9" ht="21" thickBot="1">
      <c r="A17" s="53"/>
      <c r="B17" s="54"/>
      <c r="C17" s="45"/>
      <c r="D17" s="46"/>
      <c r="E17" s="45"/>
      <c r="F17" s="47"/>
      <c r="G17" s="55"/>
      <c r="H17" s="56"/>
      <c r="I17" s="49" t="str">
        <f>IF(G17="","",G17/$G$59)</f>
        <v/>
      </c>
    </row>
    <row r="18" spans="1:9" ht="21.6" thickTop="1" thickBot="1">
      <c r="A18" s="173" t="s">
        <v>51</v>
      </c>
      <c r="B18" s="174"/>
      <c r="C18" s="174"/>
      <c r="D18" s="174"/>
      <c r="E18" s="174"/>
      <c r="F18" s="175"/>
      <c r="G18" s="57">
        <f>SUM(G15:G16)</f>
        <v>77.680895510204095</v>
      </c>
      <c r="H18" s="58">
        <f>SUM(H15:H16)</f>
        <v>2.1728921821036109</v>
      </c>
      <c r="I18" s="59">
        <f ca="1">G18/$G$59</f>
        <v>0.21193289730783638</v>
      </c>
    </row>
    <row r="19" spans="1:9" ht="21" thickTop="1">
      <c r="A19" s="31" t="s">
        <v>52</v>
      </c>
      <c r="B19" s="60"/>
      <c r="C19" s="61"/>
      <c r="D19" s="62"/>
      <c r="E19" s="63"/>
      <c r="F19" s="62"/>
      <c r="G19" s="64"/>
      <c r="H19" s="65"/>
      <c r="I19" s="49" t="str">
        <f t="shared" ref="I19:I34" si="0">IF(G19="","",G19/$G$59)</f>
        <v/>
      </c>
    </row>
    <row r="20" spans="1:9" ht="20.399999999999999">
      <c r="A20" s="50" t="s">
        <v>53</v>
      </c>
      <c r="B20" s="51" t="s">
        <v>54</v>
      </c>
      <c r="C20" s="45">
        <v>0.26400000000000001</v>
      </c>
      <c r="D20" s="46">
        <v>98</v>
      </c>
      <c r="E20" s="47">
        <f t="shared" ref="E20:E33" si="1">C20/1000*$B$10/D20%</f>
        <v>1.2930612244897961E-2</v>
      </c>
      <c r="F20" s="46">
        <v>77.25</v>
      </c>
      <c r="G20" s="48">
        <f t="shared" ref="G20:G33" si="2">E20* F20</f>
        <v>0.99888979591836746</v>
      </c>
      <c r="H20" s="47">
        <f t="shared" ref="H20:H33" si="3">G20/$H$11</f>
        <v>2.7940973312401887E-2</v>
      </c>
      <c r="I20" s="49">
        <f t="shared" ca="1" si="0"/>
        <v>2.7252210102599113E-3</v>
      </c>
    </row>
    <row r="21" spans="1:9" ht="20.399999999999999">
      <c r="A21" s="50" t="s">
        <v>55</v>
      </c>
      <c r="B21" s="51" t="s">
        <v>56</v>
      </c>
      <c r="C21" s="45">
        <v>0.26400000000000001</v>
      </c>
      <c r="D21" s="46">
        <v>98</v>
      </c>
      <c r="E21" s="47">
        <f t="shared" si="1"/>
        <v>1.2930612244897961E-2</v>
      </c>
      <c r="F21" s="46">
        <v>25.967700000000001</v>
      </c>
      <c r="G21" s="48">
        <f t="shared" si="2"/>
        <v>0.33577825959183677</v>
      </c>
      <c r="H21" s="47">
        <f t="shared" si="3"/>
        <v>9.392398869701727E-3</v>
      </c>
      <c r="I21" s="49">
        <f t="shared" ca="1" si="0"/>
        <v>9.1608701136733069E-4</v>
      </c>
    </row>
    <row r="22" spans="1:9" ht="20.399999999999999">
      <c r="A22" s="50" t="s">
        <v>57</v>
      </c>
      <c r="B22" s="51" t="s">
        <v>58</v>
      </c>
      <c r="C22" s="45">
        <v>0.1</v>
      </c>
      <c r="D22" s="46">
        <v>98</v>
      </c>
      <c r="E22" s="47">
        <f t="shared" si="1"/>
        <v>4.89795918367347E-3</v>
      </c>
      <c r="F22" s="46">
        <v>41.2</v>
      </c>
      <c r="G22" s="48">
        <f t="shared" si="2"/>
        <v>0.20179591836734698</v>
      </c>
      <c r="H22" s="47">
        <f t="shared" si="3"/>
        <v>5.6446410732125026E-3</v>
      </c>
      <c r="I22" s="49">
        <f t="shared" ca="1" si="0"/>
        <v>5.5054969904240632E-4</v>
      </c>
    </row>
    <row r="23" spans="1:9" ht="20.399999999999999">
      <c r="A23" s="50" t="s">
        <v>59</v>
      </c>
      <c r="B23" s="51" t="s">
        <v>60</v>
      </c>
      <c r="C23" s="45">
        <v>1.2</v>
      </c>
      <c r="D23" s="46">
        <v>98</v>
      </c>
      <c r="E23" s="47">
        <f t="shared" si="1"/>
        <v>5.877551020408163E-2</v>
      </c>
      <c r="F23" s="46">
        <v>72.099999999999994</v>
      </c>
      <c r="G23" s="48">
        <f t="shared" si="2"/>
        <v>4.2377142857142855</v>
      </c>
      <c r="H23" s="47">
        <f t="shared" si="3"/>
        <v>0.11853746253746253</v>
      </c>
      <c r="I23" s="49">
        <f t="shared" ca="1" si="0"/>
        <v>1.156154367989053E-2</v>
      </c>
    </row>
    <row r="24" spans="1:9" ht="20.399999999999999">
      <c r="A24" s="50" t="s">
        <v>61</v>
      </c>
      <c r="B24" s="51" t="s">
        <v>62</v>
      </c>
      <c r="C24" s="45">
        <v>0.88</v>
      </c>
      <c r="D24" s="46">
        <v>98</v>
      </c>
      <c r="E24" s="47">
        <f t="shared" si="1"/>
        <v>4.3102040816326528E-2</v>
      </c>
      <c r="F24" s="46">
        <v>226.6</v>
      </c>
      <c r="G24" s="48">
        <f t="shared" si="2"/>
        <v>9.7669224489795905</v>
      </c>
      <c r="H24" s="47">
        <f t="shared" si="3"/>
        <v>0.27320062794348504</v>
      </c>
      <c r="I24" s="49">
        <f t="shared" ca="1" si="0"/>
        <v>2.6646605433652458E-2</v>
      </c>
    </row>
    <row r="25" spans="1:9" ht="20.399999999999999">
      <c r="A25" s="50" t="s">
        <v>63</v>
      </c>
      <c r="B25" s="51" t="s">
        <v>64</v>
      </c>
      <c r="C25" s="45">
        <v>0.44</v>
      </c>
      <c r="D25" s="46">
        <v>98</v>
      </c>
      <c r="E25" s="47">
        <f t="shared" si="1"/>
        <v>2.1551020408163264E-2</v>
      </c>
      <c r="F25" s="46">
        <v>34.5565</v>
      </c>
      <c r="G25" s="48">
        <f t="shared" si="2"/>
        <v>0.74472783673469378</v>
      </c>
      <c r="H25" s="47">
        <f t="shared" si="3"/>
        <v>2.0831547880690734E-2</v>
      </c>
      <c r="I25" s="49">
        <f t="shared" ca="1" si="0"/>
        <v>2.0318036643159998E-3</v>
      </c>
    </row>
    <row r="26" spans="1:9" ht="20.399999999999999">
      <c r="A26" s="50" t="s">
        <v>65</v>
      </c>
      <c r="B26" s="51" t="s">
        <v>66</v>
      </c>
      <c r="C26" s="45">
        <v>1.2</v>
      </c>
      <c r="D26" s="46">
        <v>98</v>
      </c>
      <c r="E26" s="47">
        <f t="shared" si="1"/>
        <v>5.877551020408163E-2</v>
      </c>
      <c r="F26" s="46">
        <v>31.518000000000001</v>
      </c>
      <c r="G26" s="48">
        <f t="shared" si="2"/>
        <v>1.8524865306122449</v>
      </c>
      <c r="H26" s="47">
        <f t="shared" si="3"/>
        <v>5.1817805052090764E-2</v>
      </c>
      <c r="I26" s="49">
        <f t="shared" ca="1" si="0"/>
        <v>5.0540462372092891E-3</v>
      </c>
    </row>
    <row r="27" spans="1:9" ht="20.399999999999999">
      <c r="A27" s="50" t="s">
        <v>67</v>
      </c>
      <c r="B27" s="51" t="s">
        <v>68</v>
      </c>
      <c r="C27" s="45">
        <v>0.3</v>
      </c>
      <c r="D27" s="46">
        <v>98</v>
      </c>
      <c r="E27" s="47">
        <f t="shared" si="1"/>
        <v>1.4693877551020407E-2</v>
      </c>
      <c r="F27" s="46">
        <v>77.25</v>
      </c>
      <c r="G27" s="48">
        <f t="shared" si="2"/>
        <v>1.1351020408163264</v>
      </c>
      <c r="H27" s="47">
        <f t="shared" si="3"/>
        <v>3.1751106036820319E-2</v>
      </c>
      <c r="I27" s="49">
        <f t="shared" ca="1" si="0"/>
        <v>3.0968420571135346E-3</v>
      </c>
    </row>
    <row r="28" spans="1:9" ht="20.399999999999999">
      <c r="A28" s="50" t="s">
        <v>69</v>
      </c>
      <c r="B28" s="51" t="s">
        <v>70</v>
      </c>
      <c r="C28" s="45">
        <v>4.3999999999999997E-2</v>
      </c>
      <c r="D28" s="46">
        <v>98</v>
      </c>
      <c r="E28" s="47">
        <f t="shared" si="1"/>
        <v>2.1551020408163268E-3</v>
      </c>
      <c r="F28" s="46">
        <v>101.90819999999999</v>
      </c>
      <c r="G28" s="48">
        <f t="shared" si="2"/>
        <v>0.21962256979591838</v>
      </c>
      <c r="H28" s="47">
        <f t="shared" si="3"/>
        <v>6.1432886656200949E-3</v>
      </c>
      <c r="I28" s="49">
        <f t="shared" ca="1" si="0"/>
        <v>5.9918525945581243E-4</v>
      </c>
    </row>
    <row r="29" spans="1:9" ht="20.399999999999999">
      <c r="A29" s="50" t="s">
        <v>71</v>
      </c>
      <c r="B29" s="51" t="s">
        <v>72</v>
      </c>
      <c r="C29" s="45">
        <v>7.0000000000000007E-2</v>
      </c>
      <c r="D29" s="46">
        <v>98</v>
      </c>
      <c r="E29" s="47">
        <f t="shared" si="1"/>
        <v>3.4285714285714288E-3</v>
      </c>
      <c r="F29" s="46">
        <v>1294.3391999999999</v>
      </c>
      <c r="G29" s="48">
        <f t="shared" si="2"/>
        <v>4.4377344000000001</v>
      </c>
      <c r="H29" s="47">
        <f t="shared" si="3"/>
        <v>0.12413243076923078</v>
      </c>
      <c r="I29" s="49">
        <f t="shared" ca="1" si="0"/>
        <v>1.2107248541581364E-2</v>
      </c>
    </row>
    <row r="30" spans="1:9" ht="20.399999999999999">
      <c r="A30" s="50" t="s">
        <v>73</v>
      </c>
      <c r="B30" s="51" t="s">
        <v>74</v>
      </c>
      <c r="C30" s="45">
        <v>2E-3</v>
      </c>
      <c r="D30" s="46">
        <v>98</v>
      </c>
      <c r="E30" s="47">
        <f t="shared" si="1"/>
        <v>9.7959183673469394E-5</v>
      </c>
      <c r="F30" s="46">
        <v>149.35</v>
      </c>
      <c r="G30" s="48">
        <f t="shared" si="2"/>
        <v>1.4630204081632653E-2</v>
      </c>
      <c r="H30" s="47">
        <f t="shared" si="3"/>
        <v>4.0923647780790636E-4</v>
      </c>
      <c r="I30" s="49">
        <f t="shared" ca="1" si="0"/>
        <v>3.9914853180574452E-5</v>
      </c>
    </row>
    <row r="31" spans="1:9" ht="20.399999999999999">
      <c r="A31" s="50" t="s">
        <v>75</v>
      </c>
      <c r="B31" s="51" t="s">
        <v>76</v>
      </c>
      <c r="C31" s="45">
        <v>0.123</v>
      </c>
      <c r="D31" s="46">
        <v>98</v>
      </c>
      <c r="E31" s="47">
        <f t="shared" si="1"/>
        <v>6.0244897959183677E-3</v>
      </c>
      <c r="F31" s="46">
        <v>1802.5</v>
      </c>
      <c r="G31" s="48">
        <f t="shared" si="2"/>
        <v>10.859142857142858</v>
      </c>
      <c r="H31" s="47">
        <f t="shared" si="3"/>
        <v>0.30375224775224779</v>
      </c>
      <c r="I31" s="49">
        <f t="shared" ca="1" si="0"/>
        <v>2.9626455679719488E-2</v>
      </c>
    </row>
    <row r="32" spans="1:9" ht="20.399999999999999">
      <c r="A32" s="50" t="s">
        <v>77</v>
      </c>
      <c r="B32" s="51" t="s">
        <v>78</v>
      </c>
      <c r="C32" s="45">
        <v>0.63100000000000001</v>
      </c>
      <c r="D32" s="46">
        <v>98</v>
      </c>
      <c r="E32" s="47">
        <f t="shared" si="1"/>
        <v>3.0906122448979594E-2</v>
      </c>
      <c r="F32" s="46">
        <v>85.284000000000006</v>
      </c>
      <c r="G32" s="48">
        <f t="shared" si="2"/>
        <v>2.6357977469387759</v>
      </c>
      <c r="H32" s="47">
        <f t="shared" si="3"/>
        <v>7.3728608305979743E-2</v>
      </c>
      <c r="I32" s="49">
        <f t="shared" ca="1" si="0"/>
        <v>7.1911150039821988E-3</v>
      </c>
    </row>
    <row r="33" spans="1:11" ht="20.399999999999999">
      <c r="A33" s="50" t="s">
        <v>79</v>
      </c>
      <c r="B33" s="51" t="s">
        <v>80</v>
      </c>
      <c r="C33" s="45">
        <v>47.209000000000003</v>
      </c>
      <c r="D33" s="46">
        <v>98</v>
      </c>
      <c r="E33" s="47">
        <f t="shared" si="1"/>
        <v>2.3122775510204083</v>
      </c>
      <c r="F33" s="46">
        <v>2.5000000000000001E-2</v>
      </c>
      <c r="G33" s="48">
        <f t="shared" si="2"/>
        <v>5.7806938775510214E-2</v>
      </c>
      <c r="H33" s="47">
        <f t="shared" si="3"/>
        <v>1.6169773084058802E-3</v>
      </c>
      <c r="I33" s="49">
        <f t="shared" ca="1" si="0"/>
        <v>1.5771177634765147E-4</v>
      </c>
    </row>
    <row r="34" spans="1:11" ht="21" thickBot="1">
      <c r="A34" s="53"/>
      <c r="B34" s="54"/>
      <c r="C34" s="45"/>
      <c r="D34" s="46"/>
      <c r="E34" s="45"/>
      <c r="F34" s="47"/>
      <c r="G34" s="55"/>
      <c r="H34" s="56"/>
      <c r="I34" s="49" t="str">
        <f t="shared" si="0"/>
        <v/>
      </c>
    </row>
    <row r="35" spans="1:11" ht="21.6" thickTop="1" thickBot="1">
      <c r="A35" s="173" t="s">
        <v>81</v>
      </c>
      <c r="B35" s="174"/>
      <c r="C35" s="174"/>
      <c r="D35" s="174"/>
      <c r="E35" s="174"/>
      <c r="F35" s="175"/>
      <c r="G35" s="57">
        <f>SUM(G19:G33)</f>
        <v>37.4981518334694</v>
      </c>
      <c r="H35" s="58">
        <f>SUM(H19:H33)</f>
        <v>1.0488993519851577</v>
      </c>
      <c r="I35" s="59">
        <f ca="1">G35/$G$59</f>
        <v>0.10230432990711859</v>
      </c>
    </row>
    <row r="36" spans="1:11" ht="21" thickTop="1">
      <c r="A36" s="66" t="s">
        <v>82</v>
      </c>
      <c r="B36" s="67"/>
      <c r="C36" s="68"/>
      <c r="D36" s="14"/>
      <c r="E36" s="69"/>
      <c r="F36" s="70"/>
      <c r="G36" s="71"/>
      <c r="H36" s="72"/>
      <c r="I36" s="73" t="str">
        <f>IF(G36="","",G36/$G$59)</f>
        <v/>
      </c>
    </row>
    <row r="37" spans="1:11" ht="21" thickTop="1">
      <c r="A37" s="74" t="s">
        <v>83</v>
      </c>
      <c r="B37" s="75" t="s">
        <v>130</v>
      </c>
      <c r="C37" s="68"/>
      <c r="D37" s="14"/>
      <c r="E37" s="69">
        <v>48</v>
      </c>
      <c r="F37" s="70">
        <v>1.7649999999999999</v>
      </c>
      <c r="G37" s="76">
        <f>E37 * F37</f>
        <v>84.72</v>
      </c>
      <c r="H37" s="77">
        <f>G37/$H$11</f>
        <v>2.3697902097902097</v>
      </c>
      <c r="I37" s="78">
        <f ca="1">IF(G37="","",G37/$G$59)</f>
        <v>0.23113733360040051</v>
      </c>
    </row>
    <row r="38" spans="1:11" ht="21" thickTop="1">
      <c r="A38" s="74" t="s">
        <v>85</v>
      </c>
      <c r="B38" s="75" t="s">
        <v>86</v>
      </c>
      <c r="C38" s="68"/>
      <c r="D38" s="14"/>
      <c r="E38" s="69">
        <v>48</v>
      </c>
      <c r="F38" s="70">
        <v>0.35749999999999998</v>
      </c>
      <c r="G38" s="76">
        <f>E38 * F38</f>
        <v>17.16</v>
      </c>
      <c r="H38" s="77">
        <f>G38/$H$11</f>
        <v>0.48</v>
      </c>
      <c r="I38" s="78">
        <f ca="1">IF(G38="","",G38/$G$59)</f>
        <v>4.6816768703763841E-2</v>
      </c>
    </row>
    <row r="39" spans="1:11" ht="21" thickBot="1">
      <c r="A39" s="79"/>
      <c r="B39" s="80"/>
      <c r="C39" s="81"/>
      <c r="D39" s="82"/>
      <c r="E39" s="69"/>
      <c r="F39" s="83"/>
      <c r="G39" s="84"/>
      <c r="H39" s="85"/>
      <c r="I39" s="86" t="str">
        <f>IF(G39="","",G39/$G$59)</f>
        <v/>
      </c>
    </row>
    <row r="40" spans="1:11" ht="21.6" thickTop="1" thickBot="1">
      <c r="A40" s="167" t="s">
        <v>87</v>
      </c>
      <c r="B40" s="168"/>
      <c r="C40" s="168"/>
      <c r="D40" s="168"/>
      <c r="E40" s="168"/>
      <c r="F40" s="169"/>
      <c r="G40" s="57">
        <f>SUM(G36:G38)</f>
        <v>101.88</v>
      </c>
      <c r="H40" s="58">
        <f>SUM(H36:H38)</f>
        <v>2.8497902097902097</v>
      </c>
      <c r="I40" s="59">
        <f ca="1">G40/$G$59</f>
        <v>0.27795410230416434</v>
      </c>
    </row>
    <row r="41" spans="1:11" ht="21" thickTop="1">
      <c r="A41" s="66" t="s">
        <v>88</v>
      </c>
      <c r="B41" s="67"/>
      <c r="C41" s="68"/>
      <c r="D41" s="14"/>
      <c r="E41" s="69"/>
      <c r="F41" s="70"/>
      <c r="G41" s="71"/>
      <c r="H41" s="72"/>
      <c r="I41" s="73" t="str">
        <f>IF(G41="","",G41/$G$59)</f>
        <v/>
      </c>
    </row>
    <row r="42" spans="1:11" ht="21" thickTop="1">
      <c r="A42" s="74"/>
      <c r="B42" s="75"/>
      <c r="C42" s="68"/>
      <c r="D42" s="14"/>
      <c r="E42" s="69"/>
      <c r="F42" s="70"/>
      <c r="G42" s="76"/>
      <c r="H42" s="77"/>
      <c r="I42" s="78"/>
    </row>
    <row r="43" spans="1:11" ht="21" thickTop="1">
      <c r="A43" s="74"/>
      <c r="B43" s="75"/>
      <c r="C43" s="68"/>
      <c r="D43" s="14"/>
      <c r="E43" s="69"/>
      <c r="F43" s="70"/>
      <c r="G43" s="76"/>
      <c r="H43" s="77"/>
      <c r="I43" s="78"/>
    </row>
    <row r="44" spans="1:11" ht="21" thickBot="1">
      <c r="A44" s="79"/>
      <c r="B44" s="80"/>
      <c r="C44" s="81"/>
      <c r="D44" s="82"/>
      <c r="E44" s="69"/>
      <c r="F44" s="83"/>
      <c r="G44" s="84"/>
      <c r="H44" s="85"/>
      <c r="I44" s="86" t="str">
        <f>IF(G44="","",G44/$G$59)</f>
        <v/>
      </c>
    </row>
    <row r="45" spans="1:11" ht="21.6" thickTop="1" thickBot="1">
      <c r="A45" s="167" t="s">
        <v>89</v>
      </c>
      <c r="B45" s="168"/>
      <c r="C45" s="168"/>
      <c r="D45" s="168"/>
      <c r="E45" s="168"/>
      <c r="F45" s="169"/>
      <c r="G45" s="57">
        <f>SUM(G41:G43)</f>
        <v>0</v>
      </c>
      <c r="H45" s="58">
        <f>SUM(H41:H43)</f>
        <v>0</v>
      </c>
      <c r="I45" s="59">
        <f ca="1">G45/$G$59</f>
        <v>0</v>
      </c>
      <c r="J45" s="127" t="s">
        <v>137</v>
      </c>
      <c r="K45" s="128"/>
    </row>
    <row r="46" spans="1:11" ht="21" thickTop="1">
      <c r="A46" s="87" t="s">
        <v>90</v>
      </c>
      <c r="B46" s="88"/>
      <c r="C46" s="89"/>
      <c r="D46" s="9"/>
      <c r="E46" s="9"/>
      <c r="F46" s="12"/>
      <c r="G46" s="90"/>
      <c r="H46" s="91"/>
      <c r="I46" s="73" t="str">
        <f>IF(G46="","",G46/$G$59)</f>
        <v/>
      </c>
      <c r="J46" s="129">
        <f xml:space="preserve"> 76.67*22%/24*48</f>
        <v>33.7348</v>
      </c>
      <c r="K46" s="130" t="s">
        <v>140</v>
      </c>
    </row>
    <row r="47" spans="1:11" ht="21" thickTop="1">
      <c r="A47" s="74" t="s">
        <v>91</v>
      </c>
      <c r="B47" s="75"/>
      <c r="C47" s="68"/>
      <c r="D47" s="14"/>
      <c r="E47" s="69"/>
      <c r="F47" s="70"/>
      <c r="G47" s="92">
        <f>135.8044</f>
        <v>135.80439999999999</v>
      </c>
      <c r="H47" s="77">
        <f>G47/$H$11</f>
        <v>3.7987244755244753</v>
      </c>
      <c r="I47" s="78">
        <f ca="1">IF(G47="","",G47/$G$59)</f>
        <v>0.3705083440415749</v>
      </c>
      <c r="J47" s="129">
        <f xml:space="preserve"> 59.74*78%/24*48</f>
        <v>93.194400000000002</v>
      </c>
      <c r="K47" s="130" t="s">
        <v>141</v>
      </c>
    </row>
    <row r="48" spans="1:11" ht="21" thickBot="1">
      <c r="A48" s="13"/>
      <c r="B48" s="14"/>
      <c r="C48" s="68"/>
      <c r="D48" s="14"/>
      <c r="E48" s="14"/>
      <c r="F48" s="17"/>
      <c r="G48" s="93"/>
      <c r="H48" s="85"/>
      <c r="I48" s="86" t="str">
        <f>IF(G48="","",G48/$G$59)</f>
        <v/>
      </c>
      <c r="J48" s="131">
        <f>SUM(J46:J47)</f>
        <v>126.92920000000001</v>
      </c>
      <c r="K48" s="132"/>
    </row>
    <row r="49" spans="1:10" ht="21.6" thickTop="1" thickBot="1">
      <c r="A49" s="167" t="s">
        <v>92</v>
      </c>
      <c r="B49" s="168"/>
      <c r="C49" s="168"/>
      <c r="D49" s="168"/>
      <c r="E49" s="168"/>
      <c r="F49" s="169"/>
      <c r="G49" s="57">
        <f>SUM(G46:G47)</f>
        <v>135.80439999999999</v>
      </c>
      <c r="H49" s="58">
        <f>SUM(H46:H47)</f>
        <v>3.7987244755244753</v>
      </c>
      <c r="I49" s="59">
        <f ca="1">G49/$G$59</f>
        <v>0.3705083440415749</v>
      </c>
      <c r="J49" s="133">
        <f>J48*1.07</f>
        <v>135.81424400000003</v>
      </c>
    </row>
    <row r="50" spans="1:10" ht="21" thickTop="1">
      <c r="A50" s="87" t="s">
        <v>93</v>
      </c>
      <c r="B50" s="88"/>
      <c r="C50" s="89"/>
      <c r="D50" s="9"/>
      <c r="E50" s="9"/>
      <c r="F50" s="12"/>
      <c r="G50" s="90"/>
      <c r="H50" s="91"/>
      <c r="I50" s="49" t="str">
        <f>IF(G50="","",G50/$G$59)</f>
        <v/>
      </c>
    </row>
    <row r="51" spans="1:10" ht="21" thickTop="1">
      <c r="A51" s="74" t="s">
        <v>94</v>
      </c>
      <c r="B51" s="75"/>
      <c r="C51" s="68">
        <v>2</v>
      </c>
      <c r="D51" s="14"/>
      <c r="E51" s="69"/>
      <c r="F51" s="70">
        <v>1</v>
      </c>
      <c r="G51" s="71">
        <f>F51 * C51</f>
        <v>2</v>
      </c>
      <c r="H51" s="72">
        <f>G51/$H$11</f>
        <v>5.5944055944055944E-2</v>
      </c>
      <c r="I51" s="73">
        <f ca="1">IF(G51="","",G51/$G$59)</f>
        <v>5.4564998489235244E-3</v>
      </c>
    </row>
    <row r="52" spans="1:10" ht="21" thickBot="1">
      <c r="A52" s="13"/>
      <c r="B52" s="14"/>
      <c r="C52" s="68"/>
      <c r="D52" s="14"/>
      <c r="E52" s="14"/>
      <c r="F52" s="24"/>
      <c r="G52" s="94"/>
      <c r="H52" s="56"/>
      <c r="I52" s="49" t="str">
        <f>IF(G52="","",G52/$G$59)</f>
        <v/>
      </c>
    </row>
    <row r="53" spans="1:10" ht="21.6" thickTop="1" thickBot="1">
      <c r="A53" s="167" t="s">
        <v>95</v>
      </c>
      <c r="B53" s="168"/>
      <c r="C53" s="168"/>
      <c r="D53" s="168"/>
      <c r="E53" s="168"/>
      <c r="F53" s="169"/>
      <c r="G53" s="57">
        <f>SUM(G50:G51)</f>
        <v>2</v>
      </c>
      <c r="H53" s="58">
        <f>SUM(H50:H51)</f>
        <v>5.5944055944055944E-2</v>
      </c>
      <c r="I53" s="59">
        <f t="shared" ref="I53:I59" ca="1" si="4">G53/$G$59</f>
        <v>5.4564998489235244E-3</v>
      </c>
    </row>
    <row r="54" spans="1:10" ht="21" thickTop="1">
      <c r="A54" s="160" t="s">
        <v>96</v>
      </c>
      <c r="B54" s="161"/>
      <c r="C54" s="161"/>
      <c r="D54" s="161"/>
      <c r="E54" s="161"/>
      <c r="F54" s="162"/>
      <c r="G54" s="95">
        <f>SUM(G18,G35,G40,G45,G49,G53)</f>
        <v>354.86344734367344</v>
      </c>
      <c r="H54" s="96">
        <f>SUM(H18,H35,H40,H45,H49,H53)</f>
        <v>9.9262502753475097</v>
      </c>
      <c r="I54" s="97">
        <f t="shared" ca="1" si="4"/>
        <v>0.96815617340961757</v>
      </c>
    </row>
    <row r="55" spans="1:10" ht="21.75" customHeight="1">
      <c r="A55" s="98" t="s">
        <v>97</v>
      </c>
      <c r="B55" s="99">
        <f>2%</f>
        <v>0.02</v>
      </c>
      <c r="C55" s="100" t="s">
        <v>98</v>
      </c>
      <c r="D55" s="101"/>
      <c r="E55" s="101"/>
      <c r="F55" s="102"/>
      <c r="G55" s="55">
        <f>SUM(G18,G35)*B55</f>
        <v>2.30358094687347</v>
      </c>
      <c r="H55" s="56">
        <f>G55/$H$11</f>
        <v>6.4435830681775386E-2</v>
      </c>
      <c r="I55" s="49">
        <f t="shared" ca="1" si="4"/>
        <v>6.2847445442990998E-3</v>
      </c>
    </row>
    <row r="56" spans="1:10" ht="21.75" customHeight="1">
      <c r="A56" s="98" t="s">
        <v>97</v>
      </c>
      <c r="B56" s="99">
        <f>2%</f>
        <v>0.02</v>
      </c>
      <c r="C56" s="100" t="s">
        <v>99</v>
      </c>
      <c r="D56" s="101"/>
      <c r="E56" s="101"/>
      <c r="F56" s="102"/>
      <c r="G56" s="55">
        <f>SUM(G40)*B56</f>
        <v>2.0375999999999999</v>
      </c>
      <c r="H56" s="56">
        <f t="shared" ref="H56:H57" si="5">G56/$H$11</f>
        <v>5.6995804195804189E-2</v>
      </c>
      <c r="I56" s="49">
        <f t="shared" ca="1" si="4"/>
        <v>5.5590820460832864E-3</v>
      </c>
    </row>
    <row r="57" spans="1:10" ht="21.75" customHeight="1">
      <c r="A57" s="98" t="s">
        <v>97</v>
      </c>
      <c r="B57" s="99">
        <f>1%</f>
        <v>0.01</v>
      </c>
      <c r="C57" s="100" t="s">
        <v>100</v>
      </c>
      <c r="D57" s="101"/>
      <c r="E57" s="101"/>
      <c r="F57" s="102"/>
      <c r="G57" s="55">
        <f>SUM(G45)*B57</f>
        <v>0</v>
      </c>
      <c r="H57" s="56">
        <f t="shared" si="5"/>
        <v>0</v>
      </c>
      <c r="I57" s="49">
        <f t="shared" ca="1" si="4"/>
        <v>0</v>
      </c>
    </row>
    <row r="58" spans="1:10" ht="21.75" customHeight="1">
      <c r="A58" s="98" t="s">
        <v>101</v>
      </c>
      <c r="B58" s="103">
        <f>2%</f>
        <v>0.02</v>
      </c>
      <c r="C58" s="103"/>
      <c r="D58" s="101"/>
      <c r="E58" s="101"/>
      <c r="F58" s="102"/>
      <c r="G58" s="55">
        <f ca="1">G59*B58</f>
        <v>7.33070669980708</v>
      </c>
      <c r="H58" s="56">
        <f ca="1">G58/$H$11</f>
        <v>0.20505473286173651</v>
      </c>
      <c r="I58" s="49">
        <f t="shared" ca="1" si="4"/>
        <v>0.02</v>
      </c>
    </row>
    <row r="59" spans="1:10" ht="21.75" customHeight="1">
      <c r="A59" s="104" t="s">
        <v>102</v>
      </c>
      <c r="B59" s="105"/>
      <c r="C59" s="106"/>
      <c r="D59" s="105"/>
      <c r="E59" s="105"/>
      <c r="F59" s="107"/>
      <c r="G59" s="108">
        <f ca="1">SUM(G54:G58)</f>
        <v>366.53533499035399</v>
      </c>
      <c r="H59" s="109">
        <f ca="1">SUM(H54:H58)</f>
        <v>10.252736643086825</v>
      </c>
      <c r="I59" s="110">
        <f t="shared" ca="1" si="4"/>
        <v>1</v>
      </c>
    </row>
    <row r="60" spans="1:10" ht="21.75" customHeight="1">
      <c r="A60" s="98" t="s">
        <v>103</v>
      </c>
      <c r="B60" s="101" t="s">
        <v>104</v>
      </c>
      <c r="C60" s="100"/>
      <c r="D60" s="101"/>
      <c r="E60" s="101"/>
      <c r="F60" s="111"/>
      <c r="G60" s="112"/>
      <c r="H60" s="112"/>
      <c r="I60" s="113"/>
    </row>
    <row r="61" spans="1:10" ht="21.75" customHeight="1">
      <c r="A61" s="98"/>
      <c r="B61" s="114"/>
      <c r="C61" s="100"/>
      <c r="D61" s="101"/>
      <c r="E61" s="101"/>
      <c r="F61" s="111"/>
      <c r="G61" s="115"/>
      <c r="H61" s="115"/>
      <c r="I61" s="116"/>
    </row>
    <row r="62" spans="1:10" ht="21.75" customHeight="1">
      <c r="A62" s="98"/>
      <c r="B62" s="101"/>
      <c r="C62" s="100"/>
      <c r="D62" s="101"/>
      <c r="E62" s="101"/>
      <c r="F62" s="111"/>
      <c r="G62" s="117"/>
      <c r="H62" s="117"/>
      <c r="I62" s="116"/>
    </row>
    <row r="63" spans="1:10" ht="28.8">
      <c r="A63" s="98"/>
      <c r="B63" s="101"/>
      <c r="C63" s="100"/>
      <c r="D63" s="101"/>
      <c r="E63" s="101"/>
      <c r="F63" s="111"/>
      <c r="G63" s="117"/>
      <c r="H63" s="117"/>
      <c r="I63" s="116"/>
    </row>
    <row r="64" spans="1:10" ht="28.8">
      <c r="A64" s="98"/>
      <c r="B64" s="101"/>
      <c r="C64" s="100"/>
      <c r="D64" s="101"/>
      <c r="E64" s="101"/>
      <c r="F64" s="111"/>
      <c r="G64" s="117"/>
      <c r="H64" s="117"/>
      <c r="I64" s="116"/>
    </row>
    <row r="65" spans="1:9" ht="28.8">
      <c r="A65" s="8"/>
      <c r="B65" s="9"/>
      <c r="C65" s="89"/>
      <c r="D65" s="9"/>
      <c r="E65" s="9"/>
      <c r="F65" s="118"/>
      <c r="G65" s="119"/>
      <c r="H65" s="119"/>
      <c r="I65" s="120"/>
    </row>
    <row r="66" spans="1:9" ht="21" thickBot="1">
      <c r="A66" s="26"/>
      <c r="B66" s="28"/>
      <c r="C66" s="121"/>
      <c r="D66" s="28"/>
      <c r="E66" s="28"/>
      <c r="F66" s="122"/>
      <c r="G66" s="16"/>
      <c r="H66" s="16"/>
      <c r="I66" s="16"/>
    </row>
    <row r="67" spans="1:9" ht="24" thickBot="1">
      <c r="A67" s="164" t="s">
        <v>105</v>
      </c>
      <c r="B67" s="165"/>
      <c r="C67" s="165"/>
      <c r="D67" s="165"/>
      <c r="E67" s="165"/>
      <c r="F67" s="166"/>
      <c r="G67" s="170" t="s">
        <v>106</v>
      </c>
      <c r="H67" s="171"/>
      <c r="I67" s="172"/>
    </row>
    <row r="68" spans="1:9" ht="20.399999999999999">
      <c r="G68" s="16"/>
      <c r="H68" s="16"/>
      <c r="I68" s="16"/>
    </row>
    <row r="69" spans="1:9" ht="20.399999999999999">
      <c r="A69" s="14"/>
      <c r="B69" s="14"/>
      <c r="C69" s="68"/>
      <c r="D69" s="14"/>
      <c r="E69" s="14"/>
      <c r="F69" s="123"/>
      <c r="G69" s="16"/>
      <c r="H69" s="16"/>
      <c r="I69" s="16"/>
    </row>
    <row r="70" spans="1:9" ht="20.399999999999999">
      <c r="A70" s="14"/>
      <c r="B70" s="14"/>
      <c r="C70" s="68"/>
      <c r="D70" s="14"/>
      <c r="E70" s="14"/>
      <c r="F70" s="123"/>
      <c r="G70" s="16"/>
      <c r="H70" s="16"/>
      <c r="I70" s="16"/>
    </row>
    <row r="71" spans="1:9" ht="20.399999999999999">
      <c r="A71" s="14"/>
      <c r="B71" s="14"/>
      <c r="C71" s="68"/>
      <c r="D71" s="14"/>
      <c r="E71" s="14"/>
      <c r="F71" s="123"/>
      <c r="G71" s="16"/>
      <c r="H71" s="16"/>
      <c r="I71" s="16"/>
    </row>
    <row r="72" spans="1:9" ht="20.399999999999999">
      <c r="A72" s="14"/>
      <c r="B72" s="14"/>
      <c r="C72" s="68"/>
      <c r="D72" s="14"/>
      <c r="E72" s="14"/>
      <c r="F72" s="123"/>
      <c r="G72" s="16"/>
      <c r="H72" s="16"/>
      <c r="I72" s="16"/>
    </row>
    <row r="73" spans="1:9">
      <c r="A73" s="18"/>
      <c r="B73" s="18"/>
      <c r="C73" s="124"/>
      <c r="D73" s="18"/>
      <c r="E73" s="18"/>
      <c r="F73" s="18"/>
      <c r="G73" s="18"/>
      <c r="H73" s="125"/>
      <c r="I73" s="125"/>
    </row>
    <row r="74" spans="1:9">
      <c r="A74" s="18"/>
      <c r="B74" s="18"/>
      <c r="C74" s="124"/>
      <c r="D74" s="18"/>
      <c r="E74" s="18"/>
      <c r="F74" s="18"/>
      <c r="G74" s="18"/>
      <c r="H74" s="125"/>
      <c r="I74" s="125"/>
    </row>
    <row r="75" spans="1:9">
      <c r="A75" s="18"/>
      <c r="B75" s="18"/>
      <c r="C75" s="124"/>
      <c r="D75" s="18"/>
      <c r="E75" s="18"/>
      <c r="F75" s="18"/>
      <c r="G75" s="18"/>
      <c r="H75" s="125"/>
      <c r="I75" s="125"/>
    </row>
    <row r="76" spans="1:9">
      <c r="A76" s="18"/>
      <c r="B76" s="18"/>
      <c r="C76" s="124"/>
      <c r="D76" s="18"/>
      <c r="E76" s="18"/>
      <c r="F76" s="18"/>
      <c r="G76" s="18"/>
      <c r="H76" s="125"/>
      <c r="I76" s="125"/>
    </row>
    <row r="77" spans="1:9">
      <c r="A77" s="18"/>
      <c r="B77" s="18"/>
      <c r="C77" s="124"/>
      <c r="D77" s="18"/>
      <c r="E77" s="18"/>
      <c r="F77" s="18"/>
      <c r="G77" s="18"/>
      <c r="H77" s="125"/>
      <c r="I77" s="125"/>
    </row>
    <row r="78" spans="1:9">
      <c r="A78" s="18"/>
      <c r="B78" s="18"/>
      <c r="C78" s="124"/>
      <c r="D78" s="18"/>
      <c r="E78" s="18"/>
      <c r="F78" s="18"/>
      <c r="G78" s="18"/>
      <c r="H78" s="125"/>
      <c r="I78" s="125"/>
    </row>
    <row r="79" spans="1:9">
      <c r="A79" s="18"/>
      <c r="B79" s="18"/>
      <c r="C79" s="124"/>
      <c r="D79" s="18"/>
      <c r="E79" s="18"/>
      <c r="F79" s="18"/>
      <c r="G79" s="18"/>
      <c r="H79" s="125"/>
      <c r="I79" s="125"/>
    </row>
    <row r="80" spans="1:9">
      <c r="A80" s="18"/>
      <c r="B80" s="18"/>
      <c r="C80" s="124"/>
      <c r="D80" s="18"/>
      <c r="E80" s="18"/>
      <c r="F80" s="18"/>
      <c r="G80" s="18"/>
      <c r="H80" s="125"/>
      <c r="I80" s="125"/>
    </row>
    <row r="81" spans="1:9">
      <c r="A81" s="18"/>
      <c r="B81" s="18"/>
      <c r="C81" s="124"/>
      <c r="D81" s="18"/>
      <c r="E81" s="18"/>
      <c r="F81" s="18"/>
      <c r="G81" s="18"/>
      <c r="H81" s="125"/>
      <c r="I81" s="125"/>
    </row>
    <row r="82" spans="1:9">
      <c r="A82" s="18"/>
      <c r="B82" s="18"/>
      <c r="C82" s="124"/>
      <c r="D82" s="18"/>
      <c r="E82" s="18"/>
      <c r="F82" s="18"/>
      <c r="G82" s="18"/>
      <c r="H82" s="125"/>
      <c r="I82" s="125"/>
    </row>
    <row r="83" spans="1:9">
      <c r="A83" s="18"/>
      <c r="B83" s="18"/>
      <c r="C83" s="124"/>
      <c r="D83" s="18"/>
      <c r="E83" s="18"/>
      <c r="F83" s="18"/>
      <c r="G83" s="18"/>
      <c r="H83" s="125"/>
      <c r="I83" s="125"/>
    </row>
    <row r="84" spans="1:9">
      <c r="A84" s="18"/>
      <c r="B84" s="18"/>
      <c r="C84" s="124"/>
      <c r="D84" s="18"/>
      <c r="E84" s="18"/>
      <c r="F84" s="18"/>
      <c r="G84" s="18"/>
      <c r="H84" s="125"/>
      <c r="I84" s="125"/>
    </row>
    <row r="85" spans="1:9">
      <c r="A85" s="18"/>
      <c r="B85" s="18"/>
      <c r="C85" s="124"/>
      <c r="D85" s="18"/>
      <c r="E85" s="18"/>
      <c r="F85" s="18"/>
      <c r="G85" s="18"/>
      <c r="H85" s="125"/>
      <c r="I85" s="125"/>
    </row>
    <row r="86" spans="1:9">
      <c r="A86" s="18"/>
      <c r="B86" s="18"/>
      <c r="C86" s="124"/>
      <c r="D86" s="18"/>
      <c r="E86" s="18"/>
      <c r="F86" s="18"/>
      <c r="G86" s="18"/>
      <c r="H86" s="125"/>
      <c r="I86" s="125"/>
    </row>
  </sheetData>
  <mergeCells count="14">
    <mergeCell ref="A67:F67"/>
    <mergeCell ref="A45:F45"/>
    <mergeCell ref="G67:I67"/>
    <mergeCell ref="A18:F18"/>
    <mergeCell ref="A53:F53"/>
    <mergeCell ref="A35:F35"/>
    <mergeCell ref="A40:F40"/>
    <mergeCell ref="A49:F49"/>
    <mergeCell ref="A1:G1"/>
    <mergeCell ref="A3:I3"/>
    <mergeCell ref="A12:B12"/>
    <mergeCell ref="G12:I12"/>
    <mergeCell ref="A54:F54"/>
    <mergeCell ref="H1:I1"/>
  </mergeCells>
  <pageMargins left="1.495833" right="0.70833330000000005" top="0.3541667" bottom="0.3541667" header="0.3152778" footer="0.3152778"/>
  <pageSetup paperSize="9" scale="3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>
    <tabColor rgb="FFFF99FF"/>
    <pageSetUpPr fitToPage="1"/>
  </sheetPr>
  <dimension ref="A1:K86"/>
  <sheetViews>
    <sheetView showGridLines="0" topLeftCell="A34" zoomScaleNormal="100" workbookViewId="0">
      <selection activeCell="A42" sqref="A42:XFD43"/>
    </sheetView>
  </sheetViews>
  <sheetFormatPr defaultColWidth="9" defaultRowHeight="19.8"/>
  <cols>
    <col min="1" max="1" width="27.77734375" customWidth="1"/>
    <col min="2" max="2" width="15.44140625" customWidth="1"/>
    <col min="3" max="3" width="11" style="1" customWidth="1"/>
    <col min="4" max="4" width="10.44140625" customWidth="1"/>
    <col min="5" max="5" width="12.5546875" customWidth="1"/>
    <col min="6" max="6" width="10.44140625" customWidth="1"/>
    <col min="7" max="7" width="14.109375" customWidth="1"/>
    <col min="8" max="8" width="14.109375" style="2" customWidth="1"/>
    <col min="9" max="9" width="7.21875" style="2" customWidth="1"/>
    <col min="10" max="16384" width="9" style="3"/>
  </cols>
  <sheetData>
    <row r="1" spans="1:9" ht="32.4">
      <c r="A1" s="153" t="s">
        <v>0</v>
      </c>
      <c r="B1" s="153"/>
      <c r="C1" s="153"/>
      <c r="D1" s="153"/>
      <c r="E1" s="153"/>
      <c r="F1" s="153"/>
      <c r="G1" s="153"/>
      <c r="H1" s="163" t="s">
        <v>1</v>
      </c>
      <c r="I1" s="163"/>
    </row>
    <row r="2" spans="1:9">
      <c r="A2" s="4"/>
      <c r="B2" s="4"/>
      <c r="C2" s="5"/>
      <c r="D2" s="4"/>
      <c r="E2" s="4"/>
      <c r="F2" s="4"/>
      <c r="G2" s="4"/>
      <c r="H2" s="6" t="s">
        <v>2</v>
      </c>
      <c r="I2" s="7" t="s">
        <v>3</v>
      </c>
    </row>
    <row r="3" spans="1:9" ht="26.4">
      <c r="A3" s="154" t="s">
        <v>4</v>
      </c>
      <c r="B3" s="154"/>
      <c r="C3" s="154"/>
      <c r="D3" s="154"/>
      <c r="E3" s="154"/>
      <c r="F3" s="154"/>
      <c r="G3" s="154"/>
      <c r="H3" s="154"/>
      <c r="I3" s="154"/>
    </row>
    <row r="4" spans="1:9" ht="20.399999999999999">
      <c r="A4" s="8" t="s">
        <v>5</v>
      </c>
      <c r="B4" s="9" t="s">
        <v>6</v>
      </c>
      <c r="C4" s="9"/>
      <c r="D4" s="9"/>
      <c r="E4" s="9"/>
      <c r="F4" s="8" t="s">
        <v>7</v>
      </c>
      <c r="G4" s="10" t="s">
        <v>8</v>
      </c>
      <c r="H4" s="11"/>
      <c r="I4" s="12"/>
    </row>
    <row r="5" spans="1:9" ht="20.399999999999999">
      <c r="A5" s="13" t="s">
        <v>9</v>
      </c>
      <c r="B5" s="14" t="s">
        <v>131</v>
      </c>
      <c r="C5" s="14"/>
      <c r="D5" s="14"/>
      <c r="E5" s="15"/>
      <c r="F5" s="13" t="s">
        <v>11</v>
      </c>
      <c r="G5" s="14" t="s">
        <v>12</v>
      </c>
      <c r="H5" s="16"/>
      <c r="I5" s="17"/>
    </row>
    <row r="6" spans="1:9" ht="20.399999999999999">
      <c r="A6" s="13" t="s">
        <v>13</v>
      </c>
      <c r="B6" s="14" t="s">
        <v>144</v>
      </c>
      <c r="C6" s="18"/>
      <c r="D6" s="14"/>
      <c r="E6" s="19"/>
      <c r="F6" s="13" t="s">
        <v>14</v>
      </c>
      <c r="G6" s="14" t="s">
        <v>15</v>
      </c>
      <c r="H6" s="16"/>
      <c r="I6" s="17"/>
    </row>
    <row r="7" spans="1:9" ht="20.399999999999999">
      <c r="A7" s="13" t="s">
        <v>16</v>
      </c>
      <c r="B7" s="14" t="s">
        <v>17</v>
      </c>
      <c r="C7" s="20"/>
      <c r="D7" s="14"/>
      <c r="E7" s="19"/>
      <c r="F7" s="13" t="s">
        <v>18</v>
      </c>
      <c r="G7" s="14" t="s">
        <v>19</v>
      </c>
      <c r="H7" s="16"/>
      <c r="I7" s="17"/>
    </row>
    <row r="8" spans="1:9" ht="20.399999999999999">
      <c r="A8" s="13" t="s">
        <v>20</v>
      </c>
      <c r="B8" s="21">
        <v>85</v>
      </c>
      <c r="C8" s="20"/>
      <c r="D8" s="14"/>
      <c r="E8" s="14"/>
      <c r="F8" s="13" t="s">
        <v>21</v>
      </c>
      <c r="G8" s="22" t="s">
        <v>22</v>
      </c>
      <c r="H8" s="16"/>
      <c r="I8" s="17"/>
    </row>
    <row r="9" spans="1:9" ht="20.399999999999999">
      <c r="A9" s="13" t="s">
        <v>23</v>
      </c>
      <c r="B9" s="23" t="s">
        <v>15</v>
      </c>
      <c r="C9" s="14"/>
      <c r="D9" s="14"/>
      <c r="E9" s="24"/>
      <c r="F9" s="14" t="s">
        <v>24</v>
      </c>
      <c r="G9" s="14" t="s">
        <v>132</v>
      </c>
      <c r="H9" s="16"/>
      <c r="I9" s="17"/>
    </row>
    <row r="10" spans="1:9" ht="20.399999999999999">
      <c r="A10" s="13" t="s">
        <v>26</v>
      </c>
      <c r="B10" s="25">
        <v>48</v>
      </c>
      <c r="C10" s="14"/>
      <c r="D10" s="14"/>
      <c r="E10" s="19"/>
      <c r="F10" s="13" t="s">
        <v>27</v>
      </c>
      <c r="G10" s="14" t="s">
        <v>133</v>
      </c>
      <c r="H10" s="16"/>
      <c r="I10" s="17"/>
    </row>
    <row r="11" spans="1:9" ht="20.399999999999999">
      <c r="A11" s="26" t="s">
        <v>29</v>
      </c>
      <c r="B11" s="27"/>
      <c r="C11" s="28" t="s">
        <v>30</v>
      </c>
      <c r="D11" s="29">
        <f>600</f>
        <v>600</v>
      </c>
      <c r="E11" s="30" t="s">
        <v>31</v>
      </c>
      <c r="F11" s="31" t="s">
        <v>32</v>
      </c>
      <c r="G11" s="32"/>
      <c r="H11" s="33">
        <v>35.75</v>
      </c>
      <c r="I11" s="34" t="s">
        <v>33</v>
      </c>
    </row>
    <row r="12" spans="1:9" ht="20.399999999999999">
      <c r="A12" s="155" t="s">
        <v>34</v>
      </c>
      <c r="B12" s="156"/>
      <c r="C12" s="35" t="s">
        <v>35</v>
      </c>
      <c r="D12" s="36" t="s">
        <v>36</v>
      </c>
      <c r="E12" s="37" t="s">
        <v>37</v>
      </c>
      <c r="F12" s="36" t="s">
        <v>38</v>
      </c>
      <c r="G12" s="157" t="s">
        <v>39</v>
      </c>
      <c r="H12" s="158"/>
      <c r="I12" s="159"/>
    </row>
    <row r="13" spans="1:9" ht="20.399999999999999">
      <c r="A13" s="39"/>
      <c r="B13" s="40"/>
      <c r="C13" s="35" t="s">
        <v>40</v>
      </c>
      <c r="D13" s="36" t="s">
        <v>41</v>
      </c>
      <c r="E13" s="37"/>
      <c r="F13" s="36" t="s">
        <v>42</v>
      </c>
      <c r="G13" s="41" t="s">
        <v>43</v>
      </c>
      <c r="H13" s="38" t="s">
        <v>44</v>
      </c>
      <c r="I13" s="42" t="s">
        <v>45</v>
      </c>
    </row>
    <row r="14" spans="1:9" ht="20.399999999999999">
      <c r="A14" s="43" t="s">
        <v>46</v>
      </c>
      <c r="B14" s="44"/>
      <c r="C14" s="45"/>
      <c r="D14" s="46"/>
      <c r="E14" s="47"/>
      <c r="F14" s="46"/>
      <c r="G14" s="48"/>
      <c r="H14" s="47"/>
      <c r="I14" s="49" t="str">
        <f>IF(G14="","",G14/$G$59)</f>
        <v/>
      </c>
    </row>
    <row r="15" spans="1:9" ht="20.399999999999999">
      <c r="A15" s="50" t="s">
        <v>134</v>
      </c>
      <c r="B15" s="51" t="s">
        <v>135</v>
      </c>
      <c r="C15" s="45">
        <v>7.92</v>
      </c>
      <c r="D15" s="46">
        <v>85</v>
      </c>
      <c r="E15" s="47">
        <f>C15/1000*$B$10/D15%</f>
        <v>0.44724705882352944</v>
      </c>
      <c r="F15" s="46">
        <v>28.84</v>
      </c>
      <c r="G15" s="48">
        <f>F15*E15</f>
        <v>12.898605176470589</v>
      </c>
      <c r="H15" s="47">
        <f>G15/$H$11</f>
        <v>0.36080014479638012</v>
      </c>
      <c r="I15" s="49">
        <f ca="1">IF(G15="","",G15/$G$59)</f>
        <v>3.9482190889699981E-2</v>
      </c>
    </row>
    <row r="16" spans="1:9" ht="20.399999999999999">
      <c r="A16" s="50" t="s">
        <v>49</v>
      </c>
      <c r="B16" s="51" t="s">
        <v>50</v>
      </c>
      <c r="C16" s="45">
        <v>28.251999999999999</v>
      </c>
      <c r="D16" s="46">
        <v>98</v>
      </c>
      <c r="E16" s="47">
        <f>C16/1000*$B$10/D16%</f>
        <v>1.3837714285714287</v>
      </c>
      <c r="F16" s="52">
        <f>$D$11/1000*H11</f>
        <v>21.45</v>
      </c>
      <c r="G16" s="48">
        <f>F16*E16</f>
        <v>29.681897142857142</v>
      </c>
      <c r="H16" s="47">
        <f>G16/$H$11</f>
        <v>0.83026285714285708</v>
      </c>
      <c r="I16" s="49">
        <f ca="1">IF(G16="","",G16/$G$59)</f>
        <v>9.085527566193724E-2</v>
      </c>
    </row>
    <row r="17" spans="1:9" ht="21" thickBot="1">
      <c r="A17" s="53"/>
      <c r="B17" s="54"/>
      <c r="C17" s="45"/>
      <c r="D17" s="46"/>
      <c r="E17" s="45"/>
      <c r="F17" s="47"/>
      <c r="G17" s="55"/>
      <c r="H17" s="56"/>
      <c r="I17" s="49" t="str">
        <f>IF(G17="","",G17/$G$59)</f>
        <v/>
      </c>
    </row>
    <row r="18" spans="1:9" ht="21.6" thickTop="1" thickBot="1">
      <c r="A18" s="173" t="s">
        <v>51</v>
      </c>
      <c r="B18" s="174"/>
      <c r="C18" s="174"/>
      <c r="D18" s="174"/>
      <c r="E18" s="174"/>
      <c r="F18" s="175"/>
      <c r="G18" s="57">
        <f>SUM(G15:G16)</f>
        <v>42.580502319327735</v>
      </c>
      <c r="H18" s="58">
        <f>SUM(H15:H16)</f>
        <v>1.1910630019392372</v>
      </c>
      <c r="I18" s="59">
        <f ca="1">G18/$G$59</f>
        <v>0.13033746655163725</v>
      </c>
    </row>
    <row r="19" spans="1:9" ht="21" thickTop="1">
      <c r="A19" s="31" t="s">
        <v>52</v>
      </c>
      <c r="B19" s="60"/>
      <c r="C19" s="61"/>
      <c r="D19" s="62"/>
      <c r="E19" s="63"/>
      <c r="F19" s="62"/>
      <c r="G19" s="64"/>
      <c r="H19" s="65"/>
      <c r="I19" s="49" t="str">
        <f t="shared" ref="I19:I34" si="0">IF(G19="","",G19/$G$59)</f>
        <v/>
      </c>
    </row>
    <row r="20" spans="1:9" ht="20.399999999999999">
      <c r="A20" s="50" t="s">
        <v>67</v>
      </c>
      <c r="B20" s="51" t="s">
        <v>68</v>
      </c>
      <c r="C20" s="45">
        <v>0.3</v>
      </c>
      <c r="D20" s="46">
        <v>98</v>
      </c>
      <c r="E20" s="47">
        <f t="shared" ref="E20:E33" si="1">C20/1000*$B$10/D20%</f>
        <v>1.4693877551020407E-2</v>
      </c>
      <c r="F20" s="46">
        <v>77.25</v>
      </c>
      <c r="G20" s="48">
        <f t="shared" ref="G20:G33" si="2">E20* F20</f>
        <v>1.1351020408163264</v>
      </c>
      <c r="H20" s="47">
        <f t="shared" ref="H20:H33" si="3">G20/$H$11</f>
        <v>3.1751106036820319E-2</v>
      </c>
      <c r="I20" s="49">
        <f t="shared" ca="1" si="0"/>
        <v>3.4745086652122168E-3</v>
      </c>
    </row>
    <row r="21" spans="1:9" ht="20.399999999999999">
      <c r="A21" s="50" t="s">
        <v>69</v>
      </c>
      <c r="B21" s="51" t="s">
        <v>70</v>
      </c>
      <c r="C21" s="45">
        <v>4.3999999999999997E-2</v>
      </c>
      <c r="D21" s="46">
        <v>98</v>
      </c>
      <c r="E21" s="47">
        <f t="shared" si="1"/>
        <v>2.1551020408163268E-3</v>
      </c>
      <c r="F21" s="46">
        <v>101.90819999999999</v>
      </c>
      <c r="G21" s="48">
        <f t="shared" si="2"/>
        <v>0.21962256979591838</v>
      </c>
      <c r="H21" s="47">
        <f t="shared" si="3"/>
        <v>6.1432886656200949E-3</v>
      </c>
      <c r="I21" s="49">
        <f t="shared" ca="1" si="0"/>
        <v>6.7225720190170033E-4</v>
      </c>
    </row>
    <row r="22" spans="1:9" ht="20.399999999999999">
      <c r="A22" s="50" t="s">
        <v>71</v>
      </c>
      <c r="B22" s="51" t="s">
        <v>72</v>
      </c>
      <c r="C22" s="45">
        <v>7.0000000000000007E-2</v>
      </c>
      <c r="D22" s="46">
        <v>98</v>
      </c>
      <c r="E22" s="47">
        <f t="shared" si="1"/>
        <v>3.4285714285714288E-3</v>
      </c>
      <c r="F22" s="46">
        <v>1294.3391999999999</v>
      </c>
      <c r="G22" s="48">
        <f t="shared" si="2"/>
        <v>4.4377344000000001</v>
      </c>
      <c r="H22" s="47">
        <f t="shared" si="3"/>
        <v>0.12413243076923078</v>
      </c>
      <c r="I22" s="49">
        <f t="shared" ca="1" si="0"/>
        <v>1.3583753770384873E-2</v>
      </c>
    </row>
    <row r="23" spans="1:9" ht="20.399999999999999">
      <c r="A23" s="50" t="s">
        <v>73</v>
      </c>
      <c r="B23" s="51" t="s">
        <v>74</v>
      </c>
      <c r="C23" s="45">
        <v>2E-3</v>
      </c>
      <c r="D23" s="46">
        <v>98</v>
      </c>
      <c r="E23" s="47">
        <f t="shared" si="1"/>
        <v>9.7959183673469394E-5</v>
      </c>
      <c r="F23" s="46">
        <v>149.35</v>
      </c>
      <c r="G23" s="48">
        <f t="shared" si="2"/>
        <v>1.4630204081632653E-2</v>
      </c>
      <c r="H23" s="47">
        <f t="shared" si="3"/>
        <v>4.0923647780790636E-4</v>
      </c>
      <c r="I23" s="49">
        <f t="shared" ca="1" si="0"/>
        <v>4.4782556129401908E-5</v>
      </c>
    </row>
    <row r="24" spans="1:9" ht="20.399999999999999">
      <c r="A24" s="50" t="s">
        <v>75</v>
      </c>
      <c r="B24" s="51" t="s">
        <v>76</v>
      </c>
      <c r="C24" s="45">
        <v>0.123</v>
      </c>
      <c r="D24" s="46">
        <v>98</v>
      </c>
      <c r="E24" s="47">
        <f t="shared" si="1"/>
        <v>6.0244897959183677E-3</v>
      </c>
      <c r="F24" s="46">
        <v>1802.5</v>
      </c>
      <c r="G24" s="48">
        <f t="shared" si="2"/>
        <v>10.859142857142858</v>
      </c>
      <c r="H24" s="47">
        <f t="shared" si="3"/>
        <v>0.30375224775224779</v>
      </c>
      <c r="I24" s="49">
        <f t="shared" ca="1" si="0"/>
        <v>3.3239466230530215E-2</v>
      </c>
    </row>
    <row r="25" spans="1:9" ht="20.399999999999999">
      <c r="A25" s="50" t="s">
        <v>77</v>
      </c>
      <c r="B25" s="51" t="s">
        <v>78</v>
      </c>
      <c r="C25" s="45">
        <v>0.63100000000000001</v>
      </c>
      <c r="D25" s="46">
        <v>98</v>
      </c>
      <c r="E25" s="47">
        <f t="shared" si="1"/>
        <v>3.0906122448979594E-2</v>
      </c>
      <c r="F25" s="46">
        <v>85.284000000000006</v>
      </c>
      <c r="G25" s="48">
        <f t="shared" si="2"/>
        <v>2.6357977469387759</v>
      </c>
      <c r="H25" s="47">
        <f t="shared" si="3"/>
        <v>7.3728608305979743E-2</v>
      </c>
      <c r="I25" s="49">
        <f t="shared" ca="1" si="0"/>
        <v>8.0680870813159868E-3</v>
      </c>
    </row>
    <row r="26" spans="1:9" ht="20.399999999999999">
      <c r="A26" s="50" t="s">
        <v>79</v>
      </c>
      <c r="B26" s="51" t="s">
        <v>80</v>
      </c>
      <c r="C26" s="45">
        <v>47.209000000000003</v>
      </c>
      <c r="D26" s="46">
        <v>98</v>
      </c>
      <c r="E26" s="47">
        <f t="shared" si="1"/>
        <v>2.3122775510204083</v>
      </c>
      <c r="F26" s="46">
        <v>2.5000000000000001E-2</v>
      </c>
      <c r="G26" s="48">
        <f t="shared" si="2"/>
        <v>5.7806938775510214E-2</v>
      </c>
      <c r="H26" s="47">
        <f t="shared" si="3"/>
        <v>1.6169773084058802E-3</v>
      </c>
      <c r="I26" s="49">
        <f t="shared" ca="1" si="0"/>
        <v>1.769450696612768E-4</v>
      </c>
    </row>
    <row r="27" spans="1:9" ht="20.399999999999999">
      <c r="A27" s="50" t="s">
        <v>53</v>
      </c>
      <c r="B27" s="51" t="s">
        <v>54</v>
      </c>
      <c r="C27" s="45">
        <v>0.26400000000000001</v>
      </c>
      <c r="D27" s="46">
        <v>98</v>
      </c>
      <c r="E27" s="47">
        <f t="shared" si="1"/>
        <v>1.2930612244897961E-2</v>
      </c>
      <c r="F27" s="46">
        <v>77.25</v>
      </c>
      <c r="G27" s="48">
        <f t="shared" si="2"/>
        <v>0.99888979591836746</v>
      </c>
      <c r="H27" s="47">
        <f t="shared" si="3"/>
        <v>2.7940973312401887E-2</v>
      </c>
      <c r="I27" s="49">
        <f t="shared" ca="1" si="0"/>
        <v>3.0575676253867512E-3</v>
      </c>
    </row>
    <row r="28" spans="1:9" ht="20.399999999999999">
      <c r="A28" s="50" t="s">
        <v>55</v>
      </c>
      <c r="B28" s="51" t="s">
        <v>56</v>
      </c>
      <c r="C28" s="45">
        <v>0.26400000000000001</v>
      </c>
      <c r="D28" s="46">
        <v>98</v>
      </c>
      <c r="E28" s="47">
        <f t="shared" si="1"/>
        <v>1.2930612244897961E-2</v>
      </c>
      <c r="F28" s="46">
        <v>25.967700000000001</v>
      </c>
      <c r="G28" s="48">
        <f t="shared" si="2"/>
        <v>0.33577825959183677</v>
      </c>
      <c r="H28" s="47">
        <f t="shared" si="3"/>
        <v>9.392398869701727E-3</v>
      </c>
      <c r="I28" s="49">
        <f t="shared" ca="1" si="0"/>
        <v>1.0278058100421431E-3</v>
      </c>
    </row>
    <row r="29" spans="1:9" ht="20.399999999999999">
      <c r="A29" s="50" t="s">
        <v>57</v>
      </c>
      <c r="B29" s="51" t="s">
        <v>58</v>
      </c>
      <c r="C29" s="45">
        <v>0.1</v>
      </c>
      <c r="D29" s="46">
        <v>98</v>
      </c>
      <c r="E29" s="47">
        <f t="shared" si="1"/>
        <v>4.89795918367347E-3</v>
      </c>
      <c r="F29" s="46">
        <v>41.2</v>
      </c>
      <c r="G29" s="48">
        <f t="shared" si="2"/>
        <v>0.20179591836734698</v>
      </c>
      <c r="H29" s="47">
        <f t="shared" si="3"/>
        <v>5.6446410732125026E-3</v>
      </c>
      <c r="I29" s="49">
        <f t="shared" ca="1" si="0"/>
        <v>6.176904293710609E-4</v>
      </c>
    </row>
    <row r="30" spans="1:9" ht="20.399999999999999">
      <c r="A30" s="50" t="s">
        <v>59</v>
      </c>
      <c r="B30" s="51" t="s">
        <v>60</v>
      </c>
      <c r="C30" s="45">
        <v>0.3</v>
      </c>
      <c r="D30" s="46">
        <v>98</v>
      </c>
      <c r="E30" s="47">
        <f t="shared" si="1"/>
        <v>1.4693877551020407E-2</v>
      </c>
      <c r="F30" s="46">
        <v>72.099999999999994</v>
      </c>
      <c r="G30" s="48">
        <f t="shared" si="2"/>
        <v>1.0594285714285714</v>
      </c>
      <c r="H30" s="47">
        <f t="shared" si="3"/>
        <v>2.9634365634365632E-2</v>
      </c>
      <c r="I30" s="49">
        <f t="shared" ca="1" si="0"/>
        <v>3.2428747541980692E-3</v>
      </c>
    </row>
    <row r="31" spans="1:9" ht="20.399999999999999">
      <c r="A31" s="50" t="s">
        <v>61</v>
      </c>
      <c r="B31" s="51" t="s">
        <v>62</v>
      </c>
      <c r="C31" s="45">
        <v>0.88</v>
      </c>
      <c r="D31" s="46">
        <v>98</v>
      </c>
      <c r="E31" s="47">
        <f t="shared" si="1"/>
        <v>4.3102040816326528E-2</v>
      </c>
      <c r="F31" s="46">
        <v>226.6</v>
      </c>
      <c r="G31" s="48">
        <f t="shared" si="2"/>
        <v>9.7669224489795905</v>
      </c>
      <c r="H31" s="47">
        <f t="shared" si="3"/>
        <v>0.27320062794348504</v>
      </c>
      <c r="I31" s="49">
        <f t="shared" ca="1" si="0"/>
        <v>2.9896216781559341E-2</v>
      </c>
    </row>
    <row r="32" spans="1:9" ht="20.399999999999999">
      <c r="A32" s="50" t="s">
        <v>63</v>
      </c>
      <c r="B32" s="51" t="s">
        <v>64</v>
      </c>
      <c r="C32" s="45">
        <v>0.44</v>
      </c>
      <c r="D32" s="46">
        <v>98</v>
      </c>
      <c r="E32" s="47">
        <f t="shared" si="1"/>
        <v>2.1551020408163264E-2</v>
      </c>
      <c r="F32" s="46">
        <v>34.5565</v>
      </c>
      <c r="G32" s="48">
        <f t="shared" si="2"/>
        <v>0.74472783673469378</v>
      </c>
      <c r="H32" s="47">
        <f t="shared" si="3"/>
        <v>2.0831547880690734E-2</v>
      </c>
      <c r="I32" s="49">
        <f t="shared" ca="1" si="0"/>
        <v>2.2795865295938997E-3</v>
      </c>
    </row>
    <row r="33" spans="1:11" ht="20.399999999999999">
      <c r="A33" s="50" t="s">
        <v>65</v>
      </c>
      <c r="B33" s="51" t="s">
        <v>66</v>
      </c>
      <c r="C33" s="45">
        <v>1.2</v>
      </c>
      <c r="D33" s="46">
        <v>98</v>
      </c>
      <c r="E33" s="47">
        <f t="shared" si="1"/>
        <v>5.877551020408163E-2</v>
      </c>
      <c r="F33" s="46">
        <v>31.518000000000001</v>
      </c>
      <c r="G33" s="48">
        <f t="shared" si="2"/>
        <v>1.8524865306122449</v>
      </c>
      <c r="H33" s="47">
        <f t="shared" si="3"/>
        <v>5.1817805052090764E-2</v>
      </c>
      <c r="I33" s="49">
        <f t="shared" ca="1" si="0"/>
        <v>5.6703981416263384E-3</v>
      </c>
    </row>
    <row r="34" spans="1:11" ht="21" thickBot="1">
      <c r="A34" s="53"/>
      <c r="B34" s="54"/>
      <c r="C34" s="45"/>
      <c r="D34" s="46"/>
      <c r="E34" s="45"/>
      <c r="F34" s="47"/>
      <c r="G34" s="55"/>
      <c r="H34" s="56"/>
      <c r="I34" s="49" t="str">
        <f t="shared" si="0"/>
        <v/>
      </c>
    </row>
    <row r="35" spans="1:11" ht="21.6" thickTop="1" thickBot="1">
      <c r="A35" s="173" t="s">
        <v>81</v>
      </c>
      <c r="B35" s="174"/>
      <c r="C35" s="174"/>
      <c r="D35" s="174"/>
      <c r="E35" s="174"/>
      <c r="F35" s="175"/>
      <c r="G35" s="57">
        <f>SUM(G19:G33)</f>
        <v>34.319866119183672</v>
      </c>
      <c r="H35" s="58">
        <f>SUM(H19:H33)</f>
        <v>0.95999625508206077</v>
      </c>
      <c r="I35" s="59">
        <f ca="1">G35/$G$59</f>
        <v>0.10505194064691327</v>
      </c>
    </row>
    <row r="36" spans="1:11" ht="21" thickTop="1">
      <c r="A36" s="66" t="s">
        <v>82</v>
      </c>
      <c r="B36" s="67"/>
      <c r="C36" s="68"/>
      <c r="D36" s="14"/>
      <c r="E36" s="69"/>
      <c r="F36" s="70"/>
      <c r="G36" s="71"/>
      <c r="H36" s="72"/>
      <c r="I36" s="73" t="str">
        <f>IF(G36="","",G36/$G$59)</f>
        <v/>
      </c>
    </row>
    <row r="37" spans="1:11" ht="21" thickTop="1">
      <c r="A37" s="74" t="s">
        <v>83</v>
      </c>
      <c r="B37" s="75" t="s">
        <v>136</v>
      </c>
      <c r="C37" s="68"/>
      <c r="D37" s="14"/>
      <c r="E37" s="69">
        <v>48</v>
      </c>
      <c r="F37" s="70">
        <v>1.7649999999999999</v>
      </c>
      <c r="G37" s="76">
        <f>E37 * F37</f>
        <v>84.72</v>
      </c>
      <c r="H37" s="77">
        <f>G37/$H$11</f>
        <v>2.3697902097902097</v>
      </c>
      <c r="I37" s="78">
        <f ca="1">IF(G37="","",G37/$G$59)</f>
        <v>0.25932503293279707</v>
      </c>
    </row>
    <row r="38" spans="1:11" ht="21" thickTop="1">
      <c r="A38" s="74" t="s">
        <v>85</v>
      </c>
      <c r="B38" s="75" t="s">
        <v>86</v>
      </c>
      <c r="C38" s="68"/>
      <c r="D38" s="14"/>
      <c r="E38" s="69">
        <v>48</v>
      </c>
      <c r="F38" s="70">
        <v>0.35749999999999998</v>
      </c>
      <c r="G38" s="76">
        <f>E38 * F38</f>
        <v>17.16</v>
      </c>
      <c r="H38" s="77">
        <f>G38/$H$11</f>
        <v>0.48</v>
      </c>
      <c r="I38" s="78">
        <f ca="1">IF(G38="","",G38/$G$59)</f>
        <v>5.2526175225764846E-2</v>
      </c>
    </row>
    <row r="39" spans="1:11" ht="21" thickBot="1">
      <c r="A39" s="79"/>
      <c r="B39" s="80"/>
      <c r="C39" s="81"/>
      <c r="D39" s="82"/>
      <c r="E39" s="69"/>
      <c r="F39" s="83"/>
      <c r="G39" s="84"/>
      <c r="H39" s="85"/>
      <c r="I39" s="86" t="str">
        <f>IF(G39="","",G39/$G$59)</f>
        <v/>
      </c>
    </row>
    <row r="40" spans="1:11" ht="21.6" thickTop="1" thickBot="1">
      <c r="A40" s="167" t="s">
        <v>87</v>
      </c>
      <c r="B40" s="168"/>
      <c r="C40" s="168"/>
      <c r="D40" s="168"/>
      <c r="E40" s="168"/>
      <c r="F40" s="169"/>
      <c r="G40" s="57">
        <f>SUM(G36:G38)</f>
        <v>101.88</v>
      </c>
      <c r="H40" s="58">
        <f>SUM(H36:H38)</f>
        <v>2.8497902097902097</v>
      </c>
      <c r="I40" s="59">
        <f ca="1">G40/$G$59</f>
        <v>0.31185120815856188</v>
      </c>
    </row>
    <row r="41" spans="1:11" ht="21" thickTop="1">
      <c r="A41" s="66" t="s">
        <v>88</v>
      </c>
      <c r="B41" s="67"/>
      <c r="C41" s="68"/>
      <c r="D41" s="14"/>
      <c r="E41" s="69"/>
      <c r="F41" s="70"/>
      <c r="G41" s="71"/>
      <c r="H41" s="72"/>
      <c r="I41" s="73" t="str">
        <f>IF(G41="","",G41/$G$59)</f>
        <v/>
      </c>
    </row>
    <row r="42" spans="1:11" ht="21" thickTop="1">
      <c r="A42" s="74"/>
      <c r="B42" s="75"/>
      <c r="C42" s="68"/>
      <c r="D42" s="14"/>
      <c r="E42" s="69"/>
      <c r="F42" s="70"/>
      <c r="G42" s="76"/>
      <c r="H42" s="77"/>
      <c r="I42" s="78"/>
    </row>
    <row r="43" spans="1:11" ht="21" thickTop="1">
      <c r="A43" s="74"/>
      <c r="B43" s="75"/>
      <c r="C43" s="68"/>
      <c r="D43" s="14"/>
      <c r="E43" s="69"/>
      <c r="F43" s="70"/>
      <c r="G43" s="76"/>
      <c r="H43" s="77"/>
      <c r="I43" s="78"/>
    </row>
    <row r="44" spans="1:11" ht="21" thickBot="1">
      <c r="A44" s="79"/>
      <c r="B44" s="80"/>
      <c r="C44" s="81"/>
      <c r="D44" s="82"/>
      <c r="E44" s="69"/>
      <c r="F44" s="83"/>
      <c r="G44" s="84"/>
      <c r="H44" s="85"/>
      <c r="I44" s="86" t="str">
        <f>IF(G44="","",G44/$G$59)</f>
        <v/>
      </c>
    </row>
    <row r="45" spans="1:11" ht="21.6" thickTop="1" thickBot="1">
      <c r="A45" s="167" t="s">
        <v>89</v>
      </c>
      <c r="B45" s="168"/>
      <c r="C45" s="168"/>
      <c r="D45" s="168"/>
      <c r="E45" s="168"/>
      <c r="F45" s="169"/>
      <c r="G45" s="57">
        <f>SUM(G41:G43)</f>
        <v>0</v>
      </c>
      <c r="H45" s="58">
        <f>SUM(H41:H43)</f>
        <v>0</v>
      </c>
      <c r="I45" s="59">
        <f ca="1">G45/$G$59</f>
        <v>0</v>
      </c>
      <c r="J45" s="127" t="s">
        <v>137</v>
      </c>
      <c r="K45" s="128"/>
    </row>
    <row r="46" spans="1:11" ht="21" thickTop="1">
      <c r="A46" s="87" t="s">
        <v>90</v>
      </c>
      <c r="B46" s="88"/>
      <c r="C46" s="89"/>
      <c r="D46" s="9"/>
      <c r="E46" s="9"/>
      <c r="F46" s="12"/>
      <c r="G46" s="90"/>
      <c r="H46" s="91"/>
      <c r="I46" s="73" t="str">
        <f>IF(G46="","",G46/$G$59)</f>
        <v/>
      </c>
      <c r="J46" s="129">
        <f xml:space="preserve"> 76.67*22%/24*48</f>
        <v>33.7348</v>
      </c>
      <c r="K46" s="130" t="s">
        <v>140</v>
      </c>
    </row>
    <row r="47" spans="1:11" ht="21" thickTop="1">
      <c r="A47" s="74" t="s">
        <v>91</v>
      </c>
      <c r="B47" s="75"/>
      <c r="C47" s="68"/>
      <c r="D47" s="14"/>
      <c r="E47" s="69"/>
      <c r="F47" s="70"/>
      <c r="G47" s="92">
        <f>135.8044</f>
        <v>135.80439999999999</v>
      </c>
      <c r="H47" s="77">
        <f>G47/$H$11</f>
        <v>3.7987244755244753</v>
      </c>
      <c r="I47" s="78">
        <f ca="1">IF(G47="","",G47/$G$59)</f>
        <v>0.41569264049125049</v>
      </c>
      <c r="J47" s="129">
        <f xml:space="preserve"> 59.74*78%/24*48</f>
        <v>93.194400000000002</v>
      </c>
      <c r="K47" s="130" t="s">
        <v>141</v>
      </c>
    </row>
    <row r="48" spans="1:11" ht="21" thickBot="1">
      <c r="A48" s="13"/>
      <c r="B48" s="14"/>
      <c r="C48" s="68"/>
      <c r="D48" s="14"/>
      <c r="E48" s="14"/>
      <c r="F48" s="17"/>
      <c r="G48" s="93"/>
      <c r="H48" s="85"/>
      <c r="I48" s="86" t="str">
        <f>IF(G48="","",G48/$G$59)</f>
        <v/>
      </c>
      <c r="J48" s="131">
        <f>SUM(J46:J47)</f>
        <v>126.92920000000001</v>
      </c>
      <c r="K48" s="132"/>
    </row>
    <row r="49" spans="1:10" ht="21.6" thickTop="1" thickBot="1">
      <c r="A49" s="167" t="s">
        <v>92</v>
      </c>
      <c r="B49" s="168"/>
      <c r="C49" s="168"/>
      <c r="D49" s="168"/>
      <c r="E49" s="168"/>
      <c r="F49" s="169"/>
      <c r="G49" s="57">
        <f>SUM(G46:G47)</f>
        <v>135.80439999999999</v>
      </c>
      <c r="H49" s="58">
        <f>SUM(H46:H47)</f>
        <v>3.7987244755244753</v>
      </c>
      <c r="I49" s="59">
        <f ca="1">G49/$G$59</f>
        <v>0.41569264049125049</v>
      </c>
      <c r="J49" s="133">
        <f>J48*1.07</f>
        <v>135.81424400000003</v>
      </c>
    </row>
    <row r="50" spans="1:10" ht="21" thickTop="1">
      <c r="A50" s="87" t="s">
        <v>93</v>
      </c>
      <c r="B50" s="88"/>
      <c r="C50" s="89"/>
      <c r="D50" s="9"/>
      <c r="E50" s="9"/>
      <c r="F50" s="12"/>
      <c r="G50" s="90"/>
      <c r="H50" s="91"/>
      <c r="I50" s="49" t="str">
        <f>IF(G50="","",G50/$G$59)</f>
        <v/>
      </c>
    </row>
    <row r="51" spans="1:10" ht="21" thickTop="1">
      <c r="A51" s="74" t="s">
        <v>94</v>
      </c>
      <c r="B51" s="75"/>
      <c r="C51" s="68">
        <v>2</v>
      </c>
      <c r="D51" s="14"/>
      <c r="E51" s="69"/>
      <c r="F51" s="70">
        <v>1</v>
      </c>
      <c r="G51" s="71">
        <f>F51 * C51</f>
        <v>2</v>
      </c>
      <c r="H51" s="72">
        <f>G51/$H$11</f>
        <v>5.5944055944055944E-2</v>
      </c>
      <c r="I51" s="73">
        <f ca="1">IF(G51="","",G51/$G$59)</f>
        <v>6.1219318444947369E-3</v>
      </c>
    </row>
    <row r="52" spans="1:10" ht="21" thickBot="1">
      <c r="A52" s="13"/>
      <c r="B52" s="14"/>
      <c r="C52" s="68"/>
      <c r="D52" s="14"/>
      <c r="E52" s="14"/>
      <c r="F52" s="24"/>
      <c r="G52" s="94"/>
      <c r="H52" s="56"/>
      <c r="I52" s="49" t="str">
        <f>IF(G52="","",G52/$G$59)</f>
        <v/>
      </c>
    </row>
    <row r="53" spans="1:10" ht="21.6" thickTop="1" thickBot="1">
      <c r="A53" s="167" t="s">
        <v>95</v>
      </c>
      <c r="B53" s="168"/>
      <c r="C53" s="168"/>
      <c r="D53" s="168"/>
      <c r="E53" s="168"/>
      <c r="F53" s="169"/>
      <c r="G53" s="57">
        <f>SUM(G50:G51)</f>
        <v>2</v>
      </c>
      <c r="H53" s="58">
        <f>SUM(H50:H51)</f>
        <v>5.5944055944055944E-2</v>
      </c>
      <c r="I53" s="59">
        <f t="shared" ref="I53:I59" ca="1" si="4">G53/$G$59</f>
        <v>6.1219318444947369E-3</v>
      </c>
    </row>
    <row r="54" spans="1:10" ht="21" thickTop="1">
      <c r="A54" s="160" t="s">
        <v>96</v>
      </c>
      <c r="B54" s="161"/>
      <c r="C54" s="161"/>
      <c r="D54" s="161"/>
      <c r="E54" s="161"/>
      <c r="F54" s="162"/>
      <c r="G54" s="95">
        <f>SUM(G18,G35,G40,G45,G49,G53)</f>
        <v>316.58476843851139</v>
      </c>
      <c r="H54" s="96">
        <f>SUM(H18,H35,H40,H45,H49,H53)</f>
        <v>8.8555179982800389</v>
      </c>
      <c r="I54" s="97">
        <f t="shared" ca="1" si="4"/>
        <v>0.96905518769285759</v>
      </c>
    </row>
    <row r="55" spans="1:10" ht="21.75" customHeight="1">
      <c r="A55" s="98" t="s">
        <v>97</v>
      </c>
      <c r="B55" s="99">
        <f>2%</f>
        <v>0.02</v>
      </c>
      <c r="C55" s="100" t="s">
        <v>98</v>
      </c>
      <c r="D55" s="101"/>
      <c r="E55" s="101"/>
      <c r="F55" s="102"/>
      <c r="G55" s="55">
        <f>SUM(G18,G35)*B55</f>
        <v>1.5380073687702283</v>
      </c>
      <c r="H55" s="56">
        <f>G55/$H$11</f>
        <v>4.3021185140425966E-2</v>
      </c>
      <c r="I55" s="49">
        <f t="shared" ca="1" si="4"/>
        <v>4.7077881439710105E-3</v>
      </c>
    </row>
    <row r="56" spans="1:10" ht="21.75" customHeight="1">
      <c r="A56" s="98" t="s">
        <v>97</v>
      </c>
      <c r="B56" s="99">
        <f>2%</f>
        <v>0.02</v>
      </c>
      <c r="C56" s="100" t="s">
        <v>99</v>
      </c>
      <c r="D56" s="101"/>
      <c r="E56" s="101"/>
      <c r="F56" s="102"/>
      <c r="G56" s="55">
        <f>SUM(G40)*B56</f>
        <v>2.0375999999999999</v>
      </c>
      <c r="H56" s="56">
        <f t="shared" ref="H56:H57" si="5">G56/$H$11</f>
        <v>5.6995804195804189E-2</v>
      </c>
      <c r="I56" s="49">
        <f t="shared" ca="1" si="4"/>
        <v>6.2370241631712377E-3</v>
      </c>
    </row>
    <row r="57" spans="1:10" ht="21.75" customHeight="1">
      <c r="A57" s="98" t="s">
        <v>97</v>
      </c>
      <c r="B57" s="99">
        <f>1%</f>
        <v>0.01</v>
      </c>
      <c r="C57" s="100" t="s">
        <v>100</v>
      </c>
      <c r="D57" s="101"/>
      <c r="E57" s="101"/>
      <c r="F57" s="102"/>
      <c r="G57" s="55">
        <f>SUM(G45)*B57</f>
        <v>0</v>
      </c>
      <c r="H57" s="56">
        <f t="shared" si="5"/>
        <v>0</v>
      </c>
      <c r="I57" s="49">
        <f t="shared" ca="1" si="4"/>
        <v>0</v>
      </c>
    </row>
    <row r="58" spans="1:10" ht="21.75" customHeight="1">
      <c r="A58" s="98" t="s">
        <v>101</v>
      </c>
      <c r="B58" s="103">
        <f>2%</f>
        <v>0.02</v>
      </c>
      <c r="C58" s="103"/>
      <c r="D58" s="101"/>
      <c r="E58" s="101"/>
      <c r="F58" s="102"/>
      <c r="G58" s="55">
        <f ca="1">G59*B58</f>
        <v>6.533885220556769</v>
      </c>
      <c r="H58" s="56">
        <f ca="1">G58/$H$11</f>
        <v>0.18276602015543411</v>
      </c>
      <c r="I58" s="49">
        <f t="shared" ca="1" si="4"/>
        <v>0.02</v>
      </c>
    </row>
    <row r="59" spans="1:10" ht="21.75" customHeight="1">
      <c r="A59" s="104" t="s">
        <v>102</v>
      </c>
      <c r="B59" s="105"/>
      <c r="C59" s="106"/>
      <c r="D59" s="105"/>
      <c r="E59" s="105"/>
      <c r="F59" s="107"/>
      <c r="G59" s="108">
        <f ca="1">SUM(G54:G58)</f>
        <v>326.69426102783842</v>
      </c>
      <c r="H59" s="109">
        <f ca="1">SUM(H54:H58)</f>
        <v>9.1383010077717017</v>
      </c>
      <c r="I59" s="110">
        <f t="shared" ca="1" si="4"/>
        <v>1</v>
      </c>
    </row>
    <row r="60" spans="1:10" ht="21.75" customHeight="1">
      <c r="A60" s="98" t="s">
        <v>103</v>
      </c>
      <c r="B60" s="101" t="s">
        <v>104</v>
      </c>
      <c r="C60" s="100"/>
      <c r="D60" s="101"/>
      <c r="E60" s="101"/>
      <c r="F60" s="111"/>
      <c r="G60" s="112"/>
      <c r="H60" s="112"/>
      <c r="I60" s="113"/>
    </row>
    <row r="61" spans="1:10" ht="21.75" customHeight="1">
      <c r="A61" s="98"/>
      <c r="B61" s="114"/>
      <c r="C61" s="100"/>
      <c r="D61" s="101"/>
      <c r="E61" s="101"/>
      <c r="F61" s="111"/>
      <c r="G61" s="115"/>
      <c r="H61" s="115"/>
      <c r="I61" s="116"/>
    </row>
    <row r="62" spans="1:10" ht="21.75" customHeight="1">
      <c r="A62" s="98"/>
      <c r="B62" s="101"/>
      <c r="C62" s="100"/>
      <c r="D62" s="101"/>
      <c r="E62" s="101"/>
      <c r="F62" s="111"/>
      <c r="G62" s="117"/>
      <c r="H62" s="117"/>
      <c r="I62" s="116"/>
    </row>
    <row r="63" spans="1:10" ht="28.8">
      <c r="A63" s="98"/>
      <c r="B63" s="101"/>
      <c r="C63" s="100"/>
      <c r="D63" s="101"/>
      <c r="E63" s="101"/>
      <c r="F63" s="111"/>
      <c r="G63" s="117"/>
      <c r="H63" s="117"/>
      <c r="I63" s="116"/>
    </row>
    <row r="64" spans="1:10" ht="28.8">
      <c r="A64" s="98"/>
      <c r="B64" s="101"/>
      <c r="C64" s="100"/>
      <c r="D64" s="101"/>
      <c r="E64" s="101"/>
      <c r="F64" s="111"/>
      <c r="G64" s="117"/>
      <c r="H64" s="117"/>
      <c r="I64" s="116"/>
    </row>
    <row r="65" spans="1:9" ht="28.8">
      <c r="A65" s="8"/>
      <c r="B65" s="9"/>
      <c r="C65" s="89"/>
      <c r="D65" s="9"/>
      <c r="E65" s="9"/>
      <c r="F65" s="118"/>
      <c r="G65" s="119"/>
      <c r="H65" s="119"/>
      <c r="I65" s="120"/>
    </row>
    <row r="66" spans="1:9" ht="21" thickBot="1">
      <c r="A66" s="26"/>
      <c r="B66" s="28"/>
      <c r="C66" s="121"/>
      <c r="D66" s="28"/>
      <c r="E66" s="28"/>
      <c r="F66" s="122"/>
      <c r="G66" s="16"/>
      <c r="H66" s="16"/>
      <c r="I66" s="16"/>
    </row>
    <row r="67" spans="1:9" ht="24" thickBot="1">
      <c r="A67" s="164" t="s">
        <v>105</v>
      </c>
      <c r="B67" s="165"/>
      <c r="C67" s="165"/>
      <c r="D67" s="165"/>
      <c r="E67" s="165"/>
      <c r="F67" s="166"/>
      <c r="G67" s="170" t="s">
        <v>106</v>
      </c>
      <c r="H67" s="171"/>
      <c r="I67" s="172"/>
    </row>
    <row r="68" spans="1:9" ht="20.399999999999999">
      <c r="G68" s="16"/>
      <c r="H68" s="16"/>
      <c r="I68" s="16"/>
    </row>
    <row r="69" spans="1:9" ht="20.399999999999999">
      <c r="A69" s="14"/>
      <c r="B69" s="14"/>
      <c r="C69" s="68"/>
      <c r="D69" s="14"/>
      <c r="E69" s="14"/>
      <c r="F69" s="123"/>
      <c r="G69" s="16"/>
      <c r="H69" s="16"/>
      <c r="I69" s="16"/>
    </row>
    <row r="70" spans="1:9" ht="20.399999999999999">
      <c r="A70" s="14"/>
      <c r="B70" s="14"/>
      <c r="C70" s="68"/>
      <c r="D70" s="14"/>
      <c r="E70" s="14"/>
      <c r="F70" s="123"/>
      <c r="G70" s="16"/>
      <c r="H70" s="16"/>
      <c r="I70" s="16"/>
    </row>
    <row r="71" spans="1:9" ht="20.399999999999999">
      <c r="A71" s="14"/>
      <c r="B71" s="14"/>
      <c r="C71" s="68"/>
      <c r="D71" s="14"/>
      <c r="E71" s="14"/>
      <c r="F71" s="123"/>
      <c r="G71" s="16"/>
      <c r="H71" s="16"/>
      <c r="I71" s="16"/>
    </row>
    <row r="72" spans="1:9" ht="20.399999999999999">
      <c r="A72" s="14"/>
      <c r="B72" s="14"/>
      <c r="C72" s="68"/>
      <c r="D72" s="14"/>
      <c r="E72" s="14"/>
      <c r="F72" s="123"/>
      <c r="G72" s="16"/>
      <c r="H72" s="16"/>
      <c r="I72" s="16"/>
    </row>
    <row r="73" spans="1:9">
      <c r="A73" s="18"/>
      <c r="B73" s="18"/>
      <c r="C73" s="124"/>
      <c r="D73" s="18"/>
      <c r="E73" s="18"/>
      <c r="F73" s="18"/>
      <c r="G73" s="18"/>
      <c r="H73" s="125"/>
      <c r="I73" s="125"/>
    </row>
    <row r="74" spans="1:9">
      <c r="A74" s="18"/>
      <c r="B74" s="18"/>
      <c r="C74" s="124"/>
      <c r="D74" s="18"/>
      <c r="E74" s="18"/>
      <c r="F74" s="18"/>
      <c r="G74" s="18"/>
      <c r="H74" s="125"/>
      <c r="I74" s="125"/>
    </row>
    <row r="75" spans="1:9">
      <c r="A75" s="18"/>
      <c r="B75" s="18"/>
      <c r="C75" s="124"/>
      <c r="D75" s="18"/>
      <c r="E75" s="18"/>
      <c r="F75" s="18"/>
      <c r="G75" s="18"/>
      <c r="H75" s="125"/>
      <c r="I75" s="125"/>
    </row>
    <row r="76" spans="1:9">
      <c r="A76" s="18"/>
      <c r="B76" s="18"/>
      <c r="C76" s="124"/>
      <c r="D76" s="18"/>
      <c r="E76" s="18"/>
      <c r="F76" s="18"/>
      <c r="G76" s="18"/>
      <c r="H76" s="125"/>
      <c r="I76" s="125"/>
    </row>
    <row r="77" spans="1:9">
      <c r="A77" s="18"/>
      <c r="B77" s="18"/>
      <c r="C77" s="124"/>
      <c r="D77" s="18"/>
      <c r="E77" s="18"/>
      <c r="F77" s="18"/>
      <c r="G77" s="18"/>
      <c r="H77" s="125"/>
      <c r="I77" s="125"/>
    </row>
    <row r="78" spans="1:9">
      <c r="A78" s="18"/>
      <c r="B78" s="18"/>
      <c r="C78" s="124"/>
      <c r="D78" s="18"/>
      <c r="E78" s="18"/>
      <c r="F78" s="18"/>
      <c r="G78" s="18"/>
      <c r="H78" s="125"/>
      <c r="I78" s="125"/>
    </row>
    <row r="79" spans="1:9">
      <c r="A79" s="18"/>
      <c r="B79" s="18"/>
      <c r="C79" s="124"/>
      <c r="D79" s="18"/>
      <c r="E79" s="18"/>
      <c r="F79" s="18"/>
      <c r="G79" s="18"/>
      <c r="H79" s="125"/>
      <c r="I79" s="125"/>
    </row>
    <row r="80" spans="1:9">
      <c r="A80" s="18"/>
      <c r="B80" s="18"/>
      <c r="C80" s="124"/>
      <c r="D80" s="18"/>
      <c r="E80" s="18"/>
      <c r="F80" s="18"/>
      <c r="G80" s="18"/>
      <c r="H80" s="125"/>
      <c r="I80" s="125"/>
    </row>
    <row r="81" spans="1:9">
      <c r="A81" s="18"/>
      <c r="B81" s="18"/>
      <c r="C81" s="124"/>
      <c r="D81" s="18"/>
      <c r="E81" s="18"/>
      <c r="F81" s="18"/>
      <c r="G81" s="18"/>
      <c r="H81" s="125"/>
      <c r="I81" s="125"/>
    </row>
    <row r="82" spans="1:9">
      <c r="A82" s="18"/>
      <c r="B82" s="18"/>
      <c r="C82" s="124"/>
      <c r="D82" s="18"/>
      <c r="E82" s="18"/>
      <c r="F82" s="18"/>
      <c r="G82" s="18"/>
      <c r="H82" s="125"/>
      <c r="I82" s="125"/>
    </row>
    <row r="83" spans="1:9">
      <c r="A83" s="18"/>
      <c r="B83" s="18"/>
      <c r="C83" s="124"/>
      <c r="D83" s="18"/>
      <c r="E83" s="18"/>
      <c r="F83" s="18"/>
      <c r="G83" s="18"/>
      <c r="H83" s="125"/>
      <c r="I83" s="125"/>
    </row>
    <row r="84" spans="1:9">
      <c r="A84" s="18"/>
      <c r="B84" s="18"/>
      <c r="C84" s="124"/>
      <c r="D84" s="18"/>
      <c r="E84" s="18"/>
      <c r="F84" s="18"/>
      <c r="G84" s="18"/>
      <c r="H84" s="125"/>
      <c r="I84" s="125"/>
    </row>
    <row r="85" spans="1:9">
      <c r="A85" s="18"/>
      <c r="B85" s="18"/>
      <c r="C85" s="124"/>
      <c r="D85" s="18"/>
      <c r="E85" s="18"/>
      <c r="F85" s="18"/>
      <c r="G85" s="18"/>
      <c r="H85" s="125"/>
      <c r="I85" s="125"/>
    </row>
    <row r="86" spans="1:9">
      <c r="A86" s="18"/>
      <c r="B86" s="18"/>
      <c r="C86" s="124"/>
      <c r="D86" s="18"/>
      <c r="E86" s="18"/>
      <c r="F86" s="18"/>
      <c r="G86" s="18"/>
      <c r="H86" s="125"/>
      <c r="I86" s="125"/>
    </row>
  </sheetData>
  <mergeCells count="14">
    <mergeCell ref="A67:F67"/>
    <mergeCell ref="A45:F45"/>
    <mergeCell ref="G67:I67"/>
    <mergeCell ref="A18:F18"/>
    <mergeCell ref="A53:F53"/>
    <mergeCell ref="A35:F35"/>
    <mergeCell ref="A40:F40"/>
    <mergeCell ref="A49:F49"/>
    <mergeCell ref="A1:G1"/>
    <mergeCell ref="A3:I3"/>
    <mergeCell ref="A12:B12"/>
    <mergeCell ref="G12:I12"/>
    <mergeCell ref="A54:F54"/>
    <mergeCell ref="H1:I1"/>
  </mergeCells>
  <pageMargins left="1.495833" right="0.70833330000000005" top="0.3541667" bottom="0.3541667" header="0.3152778" footer="0.3152778"/>
  <pageSetup paperSize="9" scale="3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Object 3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Object 4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Object 5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Object 6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Object 7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Object 8">
              <controlPr autoPict="0">
                <anchor moveWithCells="1" sizeWithCells="1">
                  <from>
                    <xdr:col>1</xdr:col>
                    <xdr:colOff>1028700</xdr:colOff>
                    <xdr:row>0</xdr:row>
                    <xdr:rowOff>38100</xdr:rowOff>
                  </from>
                  <to>
                    <xdr:col>1</xdr:col>
                    <xdr:colOff>1028700</xdr:colOff>
                    <xdr:row>1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902A2-2F24-480E-8BB6-C0081966F5DF}">
  <sheetPr>
    <tabColor rgb="FFFF99FF"/>
  </sheetPr>
  <dimension ref="A2:E8"/>
  <sheetViews>
    <sheetView tabSelected="1" workbookViewId="0">
      <selection activeCell="C2" sqref="C2"/>
    </sheetView>
  </sheetViews>
  <sheetFormatPr defaultRowHeight="14.4"/>
  <cols>
    <col min="1" max="1" width="16.88671875" customWidth="1"/>
    <col min="2" max="2" width="23" customWidth="1"/>
    <col min="4" max="4" width="14.88671875" customWidth="1"/>
  </cols>
  <sheetData>
    <row r="2" spans="1:5" ht="20.399999999999999">
      <c r="A2" s="152" t="s">
        <v>153</v>
      </c>
      <c r="B2" s="136" t="s">
        <v>151</v>
      </c>
      <c r="C2" s="137">
        <v>4</v>
      </c>
      <c r="D2" s="137" t="s">
        <v>149</v>
      </c>
      <c r="E2" s="138"/>
    </row>
    <row r="3" spans="1:5" ht="20.399999999999999">
      <c r="A3" s="152" t="s">
        <v>153</v>
      </c>
      <c r="B3" s="136" t="s">
        <v>152</v>
      </c>
      <c r="C3" s="137">
        <v>1</v>
      </c>
      <c r="D3" s="137" t="s">
        <v>150</v>
      </c>
      <c r="E3" s="138"/>
    </row>
    <row r="4" spans="1:5" ht="20.399999999999999">
      <c r="A4" s="152" t="s">
        <v>97</v>
      </c>
      <c r="B4" s="136"/>
      <c r="C4" s="137">
        <v>1</v>
      </c>
      <c r="D4" s="137"/>
      <c r="E4" s="138">
        <v>1</v>
      </c>
    </row>
    <row r="5" spans="1:5" ht="20.399999999999999">
      <c r="A5" s="152" t="s">
        <v>154</v>
      </c>
      <c r="B5" s="136" t="s">
        <v>155</v>
      </c>
      <c r="C5" s="137">
        <v>1</v>
      </c>
      <c r="D5" s="137"/>
      <c r="E5" s="138">
        <v>12</v>
      </c>
    </row>
    <row r="6" spans="1:5" ht="20.399999999999999">
      <c r="A6" s="152" t="s">
        <v>156</v>
      </c>
      <c r="B6" s="136"/>
      <c r="C6" s="137">
        <v>1</v>
      </c>
      <c r="D6" s="137"/>
      <c r="E6" s="138">
        <v>2</v>
      </c>
    </row>
    <row r="7" spans="1:5" ht="20.399999999999999">
      <c r="A7" s="135"/>
      <c r="B7" s="136"/>
      <c r="C7" s="137"/>
      <c r="D7" s="137"/>
      <c r="E7" s="138"/>
    </row>
    <row r="8" spans="1:5" ht="20.399999999999999">
      <c r="A8" s="135"/>
      <c r="B8" s="136"/>
      <c r="C8" s="137"/>
      <c r="D8" s="137"/>
      <c r="E8" s="138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PF65328301</vt:lpstr>
      <vt:lpstr>PF65328302</vt:lpstr>
      <vt:lpstr>PF65328303</vt:lpstr>
      <vt:lpstr>PF65328304</vt:lpstr>
      <vt:lpstr>PF65328305</vt:lpstr>
      <vt:lpstr>PF65328306</vt:lpstr>
      <vt:lpstr>HD</vt:lpstr>
      <vt:lpstr>PF65328301!Print_Area</vt:lpstr>
      <vt:lpstr>PF65328302!Print_Area</vt:lpstr>
      <vt:lpstr>PF65328303!Print_Area</vt:lpstr>
      <vt:lpstr>PF65328304!Print_Area</vt:lpstr>
      <vt:lpstr>PF65328305!Print_Area</vt:lpstr>
      <vt:lpstr>PF65328306!Print_Area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RH12</dc:creator>
  <cp:lastModifiedBy>Voravut Somboornpong (Neung)</cp:lastModifiedBy>
  <cp:lastPrinted>2016-10-18T04:41:09Z</cp:lastPrinted>
  <dcterms:created xsi:type="dcterms:W3CDTF">2014-08-19T13:54:17Z</dcterms:created>
  <dcterms:modified xsi:type="dcterms:W3CDTF">2022-12-16T03:29:44Z</dcterms:modified>
</cp:coreProperties>
</file>