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TO-Sim\Additionals\OJ_T-ITS\demand\"/>
    </mc:Choice>
  </mc:AlternateContent>
  <bookViews>
    <workbookView xWindow="0" yWindow="0" windowWidth="28800" windowHeight="11880"/>
  </bookViews>
  <sheets>
    <sheet name="demand_signaliz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6" i="1"/>
  <c r="AB25" i="1" l="1"/>
  <c r="AC25" i="1" s="1"/>
  <c r="AA24" i="1"/>
  <c r="P24" i="1"/>
  <c r="O22" i="1"/>
  <c r="AB8" i="1"/>
  <c r="AC8" i="1" s="1"/>
  <c r="AA7" i="1"/>
  <c r="P7" i="1"/>
  <c r="O6" i="1"/>
  <c r="AL22" i="1" l="1"/>
  <c r="AJ22" i="1"/>
  <c r="AI22" i="1"/>
  <c r="AM22" i="1"/>
  <c r="AH22" i="1"/>
  <c r="AE22" i="1"/>
  <c r="AG22" i="1"/>
  <c r="AF22" i="1"/>
  <c r="AD22" i="1"/>
  <c r="AD23" i="1" s="1"/>
  <c r="AK22" i="1"/>
  <c r="AL25" i="1"/>
  <c r="AJ25" i="1"/>
  <c r="AI25" i="1"/>
  <c r="AH25" i="1"/>
  <c r="AM25" i="1"/>
  <c r="AF25" i="1"/>
  <c r="AD25" i="1"/>
  <c r="AO25" i="1" s="1"/>
  <c r="AZ25" i="1" s="1"/>
  <c r="AE25" i="1"/>
  <c r="AG25" i="1"/>
  <c r="AK7" i="1"/>
  <c r="AH7" i="1"/>
  <c r="AM7" i="1"/>
  <c r="AL7" i="1"/>
  <c r="AJ7" i="1"/>
  <c r="AI7" i="1"/>
  <c r="AF7" i="1"/>
  <c r="AD7" i="1"/>
  <c r="AG7" i="1"/>
  <c r="AE7" i="1"/>
  <c r="AI24" i="1"/>
  <c r="AT24" i="1" s="1"/>
  <c r="BE24" i="1" s="1"/>
  <c r="AH24" i="1"/>
  <c r="AS24" i="1" s="1"/>
  <c r="BD24" i="1" s="1"/>
  <c r="AL24" i="1"/>
  <c r="AJ24" i="1"/>
  <c r="AK24" i="1"/>
  <c r="AV24" i="1" s="1"/>
  <c r="BG24" i="1" s="1"/>
  <c r="AM24" i="1"/>
  <c r="AG24" i="1"/>
  <c r="AF24" i="1"/>
  <c r="AD24" i="1"/>
  <c r="AE24" i="1"/>
  <c r="AP24" i="1" s="1"/>
  <c r="BA24" i="1" s="1"/>
  <c r="AJ8" i="1"/>
  <c r="AI8" i="1"/>
  <c r="AH8" i="1"/>
  <c r="AM8" i="1"/>
  <c r="AD8" i="1"/>
  <c r="AL8" i="1"/>
  <c r="AE8" i="1"/>
  <c r="AF8" i="1"/>
  <c r="AG8" i="1"/>
  <c r="AK6" i="1"/>
  <c r="AV7" i="1" s="1"/>
  <c r="BG7" i="1" s="1"/>
  <c r="AH6" i="1"/>
  <c r="AS6" i="1" s="1"/>
  <c r="BD6" i="1" s="1"/>
  <c r="AM6" i="1"/>
  <c r="AI6" i="1"/>
  <c r="AL6" i="1"/>
  <c r="AJ6" i="1"/>
  <c r="AG6" i="1"/>
  <c r="AD6" i="1"/>
  <c r="AF6" i="1"/>
  <c r="AE6" i="1"/>
  <c r="AK8" i="1"/>
  <c r="AK25" i="1"/>
  <c r="F26" i="1" l="1"/>
  <c r="F34" i="1"/>
  <c r="F22" i="1"/>
  <c r="F30" i="1"/>
  <c r="G22" i="1"/>
  <c r="G30" i="1"/>
  <c r="G26" i="1"/>
  <c r="G34" i="1"/>
  <c r="I26" i="1"/>
  <c r="I34" i="1"/>
  <c r="I22" i="1"/>
  <c r="I30" i="1"/>
  <c r="C26" i="1"/>
  <c r="C22" i="1"/>
  <c r="C30" i="1"/>
  <c r="C34" i="1"/>
  <c r="B25" i="1"/>
  <c r="B29" i="1"/>
  <c r="B33" i="1"/>
  <c r="B37" i="1"/>
  <c r="AR24" i="1"/>
  <c r="BC24" i="1" s="1"/>
  <c r="AK23" i="1"/>
  <c r="AV23" i="1" s="1"/>
  <c r="BG23" i="1" s="1"/>
  <c r="AV22" i="1"/>
  <c r="BG22" i="1" s="1"/>
  <c r="AU24" i="1"/>
  <c r="BF24" i="1" s="1"/>
  <c r="AW22" i="1"/>
  <c r="BH22" i="1" s="1"/>
  <c r="AL23" i="1"/>
  <c r="AW23" i="1" s="1"/>
  <c r="BH23" i="1" s="1"/>
  <c r="AW24" i="1"/>
  <c r="BH24" i="1" s="1"/>
  <c r="AQ22" i="1"/>
  <c r="BB22" i="1" s="1"/>
  <c r="AF23" i="1"/>
  <c r="AQ23" i="1" s="1"/>
  <c r="BB23" i="1" s="1"/>
  <c r="AS7" i="1"/>
  <c r="BD7" i="1" s="1"/>
  <c r="F6" i="1" s="1"/>
  <c r="AQ8" i="1"/>
  <c r="BB8" i="1" s="1"/>
  <c r="AX25" i="1"/>
  <c r="BI25" i="1" s="1"/>
  <c r="AG23" i="1"/>
  <c r="AR23" i="1" s="1"/>
  <c r="BC23" i="1" s="1"/>
  <c r="AR22" i="1"/>
  <c r="BC22" i="1" s="1"/>
  <c r="AU22" i="1"/>
  <c r="BF22" i="1" s="1"/>
  <c r="AJ23" i="1"/>
  <c r="AU23" i="1" s="1"/>
  <c r="BF23" i="1" s="1"/>
  <c r="AO23" i="1"/>
  <c r="AZ23" i="1" s="1"/>
  <c r="AP22" i="1"/>
  <c r="BA22" i="1" s="1"/>
  <c r="AE23" i="1"/>
  <c r="AP23" i="1" s="1"/>
  <c r="AW8" i="1"/>
  <c r="BH8" i="1" s="1"/>
  <c r="J14" i="1" s="1"/>
  <c r="AQ24" i="1"/>
  <c r="BB24" i="1" s="1"/>
  <c r="AS22" i="1"/>
  <c r="BD22" i="1" s="1"/>
  <c r="AV8" i="1"/>
  <c r="BG8" i="1" s="1"/>
  <c r="I11" i="1" s="1"/>
  <c r="AP8" i="1"/>
  <c r="BA8" i="1" s="1"/>
  <c r="C11" i="1" s="1"/>
  <c r="AO22" i="1"/>
  <c r="AZ22" i="1" s="1"/>
  <c r="AO24" i="1"/>
  <c r="AZ24" i="1" s="1"/>
  <c r="AO8" i="1"/>
  <c r="AZ8" i="1" s="1"/>
  <c r="B14" i="1" s="1"/>
  <c r="AM23" i="1"/>
  <c r="AX23" i="1" s="1"/>
  <c r="BI23" i="1" s="1"/>
  <c r="AX22" i="1"/>
  <c r="BI22" i="1" s="1"/>
  <c r="AX24" i="1"/>
  <c r="BI24" i="1" s="1"/>
  <c r="AR25" i="1"/>
  <c r="BC25" i="1" s="1"/>
  <c r="AT22" i="1"/>
  <c r="BE22" i="1" s="1"/>
  <c r="AI23" i="1"/>
  <c r="AT23" i="1" s="1"/>
  <c r="BE23" i="1" s="1"/>
  <c r="AU6" i="1"/>
  <c r="BF6" i="1" s="1"/>
  <c r="AU7" i="1"/>
  <c r="BF7" i="1" s="1"/>
  <c r="B11" i="1"/>
  <c r="AR6" i="1"/>
  <c r="BC6" i="1" s="1"/>
  <c r="AR7" i="1"/>
  <c r="BC7" i="1" s="1"/>
  <c r="F9" i="1"/>
  <c r="AP7" i="1"/>
  <c r="BA7" i="1" s="1"/>
  <c r="AX6" i="1"/>
  <c r="BI6" i="1" s="1"/>
  <c r="AX7" i="1"/>
  <c r="BI7" i="1" s="1"/>
  <c r="AX8" i="1"/>
  <c r="BI8" i="1" s="1"/>
  <c r="F16" i="1"/>
  <c r="F13" i="1"/>
  <c r="F7" i="1"/>
  <c r="F10" i="1"/>
  <c r="I9" i="1"/>
  <c r="I12" i="1"/>
  <c r="I15" i="1"/>
  <c r="I6" i="1"/>
  <c r="AW6" i="1"/>
  <c r="BH6" i="1" s="1"/>
  <c r="AW7" i="1"/>
  <c r="BH7" i="1" s="1"/>
  <c r="I17" i="1"/>
  <c r="AV6" i="1"/>
  <c r="BG6" i="1" s="1"/>
  <c r="AT8" i="1"/>
  <c r="BE8" i="1" s="1"/>
  <c r="AT6" i="1"/>
  <c r="BE6" i="1" s="1"/>
  <c r="AT7" i="1"/>
  <c r="BE7" i="1" s="1"/>
  <c r="AP6" i="1"/>
  <c r="BA6" i="1" s="1"/>
  <c r="AQ6" i="1"/>
  <c r="BB6" i="1" s="1"/>
  <c r="AQ7" i="1"/>
  <c r="BB7" i="1" s="1"/>
  <c r="AO7" i="1"/>
  <c r="AZ7" i="1" s="1"/>
  <c r="AO6" i="1"/>
  <c r="AZ6" i="1" s="1"/>
  <c r="AR8" i="1"/>
  <c r="BC8" i="1" s="1"/>
  <c r="AU8" i="1"/>
  <c r="BF8" i="1" s="1"/>
  <c r="AH23" i="1"/>
  <c r="AS23" i="1" s="1"/>
  <c r="BD23" i="1" s="1"/>
  <c r="AS8" i="1"/>
  <c r="BD8" i="1" s="1"/>
  <c r="H26" i="1" l="1"/>
  <c r="H34" i="1"/>
  <c r="H22" i="1"/>
  <c r="H30" i="1"/>
  <c r="E29" i="1"/>
  <c r="E37" i="1"/>
  <c r="E25" i="1"/>
  <c r="E33" i="1"/>
  <c r="I27" i="1"/>
  <c r="I35" i="1"/>
  <c r="I23" i="1"/>
  <c r="I31" i="1"/>
  <c r="B36" i="1"/>
  <c r="B28" i="1"/>
  <c r="B32" i="1"/>
  <c r="B24" i="1"/>
  <c r="E22" i="1"/>
  <c r="E30" i="1"/>
  <c r="E26" i="1"/>
  <c r="E34" i="1"/>
  <c r="B26" i="1"/>
  <c r="B34" i="1"/>
  <c r="B22" i="1"/>
  <c r="B30" i="1"/>
  <c r="C23" i="1"/>
  <c r="C31" i="1"/>
  <c r="C27" i="1"/>
  <c r="C35" i="1"/>
  <c r="H28" i="1"/>
  <c r="H36" i="1"/>
  <c r="H32" i="1"/>
  <c r="H24" i="1"/>
  <c r="D23" i="1"/>
  <c r="D31" i="1"/>
  <c r="D27" i="1"/>
  <c r="D35" i="1"/>
  <c r="G28" i="1"/>
  <c r="G36" i="1"/>
  <c r="G24" i="1"/>
  <c r="G32" i="1"/>
  <c r="G27" i="1"/>
  <c r="G35" i="1"/>
  <c r="G23" i="1"/>
  <c r="G31" i="1"/>
  <c r="D24" i="1"/>
  <c r="D32" i="1"/>
  <c r="D28" i="1"/>
  <c r="D36" i="1"/>
  <c r="K28" i="1"/>
  <c r="K24" i="1"/>
  <c r="K32" i="1"/>
  <c r="K36" i="1"/>
  <c r="F23" i="1"/>
  <c r="F31" i="1"/>
  <c r="F27" i="1"/>
  <c r="F35" i="1"/>
  <c r="H23" i="1"/>
  <c r="H27" i="1"/>
  <c r="H35" i="1"/>
  <c r="H31" i="1"/>
  <c r="J22" i="1"/>
  <c r="J26" i="1"/>
  <c r="J34" i="1"/>
  <c r="J30" i="1"/>
  <c r="K29" i="1"/>
  <c r="K37" i="1"/>
  <c r="K25" i="1"/>
  <c r="K33" i="1"/>
  <c r="K34" i="1"/>
  <c r="K22" i="1"/>
  <c r="K26" i="1"/>
  <c r="K30" i="1"/>
  <c r="AV25" i="1"/>
  <c r="BG25" i="1" s="1"/>
  <c r="AU25" i="1"/>
  <c r="BF25" i="1" s="1"/>
  <c r="AT25" i="1"/>
  <c r="BE25" i="1" s="1"/>
  <c r="E35" i="1"/>
  <c r="E23" i="1"/>
  <c r="E31" i="1"/>
  <c r="E27" i="1"/>
  <c r="J24" i="1"/>
  <c r="J32" i="1"/>
  <c r="J28" i="1"/>
  <c r="J36" i="1"/>
  <c r="B31" i="1"/>
  <c r="B35" i="1"/>
  <c r="B27" i="1"/>
  <c r="B23" i="1"/>
  <c r="I36" i="1"/>
  <c r="I32" i="1"/>
  <c r="I28" i="1"/>
  <c r="I24" i="1"/>
  <c r="K23" i="1"/>
  <c r="K31" i="1"/>
  <c r="K27" i="1"/>
  <c r="K35" i="1"/>
  <c r="F28" i="1"/>
  <c r="F36" i="1"/>
  <c r="F24" i="1"/>
  <c r="F32" i="1"/>
  <c r="D22" i="1"/>
  <c r="D30" i="1"/>
  <c r="D26" i="1"/>
  <c r="D34" i="1"/>
  <c r="E32" i="1"/>
  <c r="E28" i="1"/>
  <c r="E24" i="1"/>
  <c r="E36" i="1"/>
  <c r="J27" i="1"/>
  <c r="J35" i="1"/>
  <c r="J23" i="1"/>
  <c r="J31" i="1"/>
  <c r="B17" i="1"/>
  <c r="B8" i="1"/>
  <c r="D17" i="1"/>
  <c r="D8" i="1"/>
  <c r="F12" i="1"/>
  <c r="D11" i="1"/>
  <c r="D14" i="1"/>
  <c r="J17" i="1"/>
  <c r="J8" i="1"/>
  <c r="AW25" i="1"/>
  <c r="BH25" i="1" s="1"/>
  <c r="F15" i="1"/>
  <c r="J11" i="1"/>
  <c r="I8" i="1"/>
  <c r="I14" i="1"/>
  <c r="BA23" i="1"/>
  <c r="C17" i="1"/>
  <c r="AQ25" i="1"/>
  <c r="BB25" i="1" s="1"/>
  <c r="C14" i="1"/>
  <c r="C8" i="1"/>
  <c r="I10" i="1"/>
  <c r="I7" i="1"/>
  <c r="I13" i="1"/>
  <c r="I16" i="1"/>
  <c r="E8" i="1"/>
  <c r="E14" i="1"/>
  <c r="E17" i="1"/>
  <c r="E11" i="1"/>
  <c r="E15" i="1"/>
  <c r="E9" i="1"/>
  <c r="E6" i="1"/>
  <c r="E12" i="1"/>
  <c r="H15" i="1"/>
  <c r="H12" i="1"/>
  <c r="H9" i="1"/>
  <c r="H6" i="1"/>
  <c r="B10" i="1"/>
  <c r="B7" i="1"/>
  <c r="B13" i="1"/>
  <c r="B16" i="1"/>
  <c r="E13" i="1"/>
  <c r="E16" i="1"/>
  <c r="E10" i="1"/>
  <c r="E7" i="1"/>
  <c r="H10" i="1"/>
  <c r="H16" i="1"/>
  <c r="H13" i="1"/>
  <c r="H7" i="1"/>
  <c r="K17" i="1"/>
  <c r="K11" i="1"/>
  <c r="K8" i="1"/>
  <c r="K14" i="1"/>
  <c r="K7" i="1"/>
  <c r="K16" i="1"/>
  <c r="K13" i="1"/>
  <c r="K10" i="1"/>
  <c r="K15" i="1"/>
  <c r="K12" i="1"/>
  <c r="K9" i="1"/>
  <c r="K6" i="1"/>
  <c r="C7" i="1"/>
  <c r="C13" i="1"/>
  <c r="C16" i="1"/>
  <c r="C10" i="1"/>
  <c r="C15" i="1"/>
  <c r="C9" i="1"/>
  <c r="C12" i="1"/>
  <c r="C6" i="1"/>
  <c r="D6" i="1"/>
  <c r="D9" i="1"/>
  <c r="D15" i="1"/>
  <c r="D12" i="1"/>
  <c r="BK6" i="1"/>
  <c r="G15" i="1"/>
  <c r="G9" i="1"/>
  <c r="G12" i="1"/>
  <c r="G6" i="1"/>
  <c r="J15" i="1"/>
  <c r="J9" i="1"/>
  <c r="J12" i="1"/>
  <c r="J6" i="1"/>
  <c r="G11" i="1"/>
  <c r="G8" i="1"/>
  <c r="G14" i="1"/>
  <c r="G17" i="1"/>
  <c r="B12" i="1"/>
  <c r="B9" i="1"/>
  <c r="B15" i="1"/>
  <c r="B6" i="1"/>
  <c r="F17" i="1"/>
  <c r="F14" i="1"/>
  <c r="F8" i="1"/>
  <c r="F11" i="1"/>
  <c r="D13" i="1"/>
  <c r="D7" i="1"/>
  <c r="D16" i="1"/>
  <c r="D10" i="1"/>
  <c r="H11" i="1"/>
  <c r="H14" i="1"/>
  <c r="H8" i="1"/>
  <c r="H17" i="1"/>
  <c r="G13" i="1"/>
  <c r="G10" i="1"/>
  <c r="G16" i="1"/>
  <c r="G7" i="1"/>
  <c r="J16" i="1"/>
  <c r="J13" i="1"/>
  <c r="J7" i="1"/>
  <c r="J10" i="1"/>
  <c r="BK22" i="1"/>
  <c r="AS25" i="1"/>
  <c r="BD25" i="1" s="1"/>
  <c r="AP25" i="1"/>
  <c r="BA25" i="1" s="1"/>
  <c r="D25" i="1" l="1"/>
  <c r="D33" i="1"/>
  <c r="D37" i="1"/>
  <c r="D29" i="1"/>
  <c r="C29" i="1"/>
  <c r="C25" i="1"/>
  <c r="C33" i="1"/>
  <c r="C37" i="1"/>
  <c r="F33" i="1"/>
  <c r="F29" i="1"/>
  <c r="F37" i="1"/>
  <c r="F25" i="1"/>
  <c r="G25" i="1"/>
  <c r="G29" i="1"/>
  <c r="G37" i="1"/>
  <c r="G33" i="1"/>
  <c r="C24" i="1"/>
  <c r="C32" i="1"/>
  <c r="C28" i="1"/>
  <c r="C36" i="1"/>
  <c r="H29" i="1"/>
  <c r="H33" i="1"/>
  <c r="H37" i="1"/>
  <c r="H25" i="1"/>
  <c r="J25" i="1"/>
  <c r="J33" i="1"/>
  <c r="J37" i="1"/>
  <c r="J29" i="1"/>
  <c r="I25" i="1"/>
  <c r="I33" i="1"/>
  <c r="I37" i="1"/>
  <c r="I29" i="1"/>
  <c r="BL22" i="1"/>
</calcChain>
</file>

<file path=xl/sharedStrings.xml><?xml version="1.0" encoding="utf-8"?>
<sst xmlns="http://schemas.openxmlformats.org/spreadsheetml/2006/main" count="171" uniqueCount="74">
  <si>
    <t>bedingt vertr. Linksabbiegen</t>
  </si>
  <si>
    <t>bedingt vertr. Rechtsabbiegen</t>
  </si>
  <si>
    <t>Geradeaus</t>
  </si>
  <si>
    <r>
      <t>f</t>
    </r>
    <r>
      <rPr>
        <sz val="8"/>
        <color theme="1"/>
        <rFont val="Calibri"/>
        <family val="2"/>
        <scheme val="minor"/>
      </rPr>
      <t>durch</t>
    </r>
  </si>
  <si>
    <r>
      <t>f</t>
    </r>
    <r>
      <rPr>
        <sz val="8"/>
        <color theme="1"/>
        <rFont val="Calibri"/>
        <family val="2"/>
        <scheme val="minor"/>
      </rPr>
      <t>A</t>
    </r>
  </si>
  <si>
    <r>
      <t>q</t>
    </r>
    <r>
      <rPr>
        <b/>
        <sz val="8"/>
        <color theme="1"/>
        <rFont val="Calibri"/>
        <family val="2"/>
        <scheme val="minor"/>
      </rPr>
      <t>20%</t>
    </r>
  </si>
  <si>
    <r>
      <t>q</t>
    </r>
    <r>
      <rPr>
        <b/>
        <sz val="8"/>
        <color theme="1"/>
        <rFont val="Calibri"/>
        <family val="2"/>
        <scheme val="minor"/>
      </rPr>
      <t>50%</t>
    </r>
  </si>
  <si>
    <r>
      <t>q</t>
    </r>
    <r>
      <rPr>
        <b/>
        <sz val="8"/>
        <color theme="1"/>
        <rFont val="Calibri"/>
        <family val="2"/>
        <scheme val="minor"/>
      </rPr>
      <t>80%</t>
    </r>
  </si>
  <si>
    <t xml:space="preserve"> veh / h (pro Spur)</t>
  </si>
  <si>
    <t>1 x 1 intersection layout</t>
  </si>
  <si>
    <r>
      <t>C</t>
    </r>
    <r>
      <rPr>
        <sz val="8"/>
        <color theme="1"/>
        <rFont val="Calibri"/>
        <family val="2"/>
        <scheme val="minor"/>
      </rPr>
      <t>D,20%</t>
    </r>
  </si>
  <si>
    <r>
      <t>C</t>
    </r>
    <r>
      <rPr>
        <sz val="8"/>
        <color theme="1"/>
        <rFont val="Calibri"/>
        <family val="2"/>
        <scheme val="minor"/>
      </rPr>
      <t>D,50%</t>
    </r>
  </si>
  <si>
    <r>
      <t>C</t>
    </r>
    <r>
      <rPr>
        <sz val="8"/>
        <color theme="1"/>
        <rFont val="Calibri"/>
        <family val="2"/>
        <scheme val="minor"/>
      </rPr>
      <t>D,80%</t>
    </r>
  </si>
  <si>
    <r>
      <t>C</t>
    </r>
    <r>
      <rPr>
        <sz val="8"/>
        <color theme="1"/>
        <rFont val="Calibri"/>
        <family val="2"/>
        <scheme val="minor"/>
      </rPr>
      <t>PW</t>
    </r>
  </si>
  <si>
    <r>
      <t>t</t>
    </r>
    <r>
      <rPr>
        <sz val="8"/>
        <color theme="1"/>
        <rFont val="Calibri"/>
        <family val="2"/>
        <scheme val="minor"/>
      </rPr>
      <t>0,RF</t>
    </r>
  </si>
  <si>
    <r>
      <rPr>
        <sz val="11"/>
        <color theme="1"/>
        <rFont val="Calibri"/>
        <family val="2"/>
        <scheme val="minor"/>
      </rPr>
      <t>C</t>
    </r>
    <r>
      <rPr>
        <sz val="8"/>
        <color theme="1"/>
        <rFont val="Calibri"/>
        <family val="2"/>
        <scheme val="minor"/>
      </rPr>
      <t>RA</t>
    </r>
  </si>
  <si>
    <t>Linksabbiegen</t>
  </si>
  <si>
    <t>Rechtsabbiegen</t>
  </si>
  <si>
    <t>2 x 2 intersection layout</t>
  </si>
  <si>
    <r>
      <t>Sättigungsverkehrsstärke q</t>
    </r>
    <r>
      <rPr>
        <b/>
        <sz val="8"/>
        <color theme="1"/>
        <rFont val="Calibri"/>
        <family val="2"/>
        <scheme val="minor"/>
      </rPr>
      <t>S</t>
    </r>
  </si>
  <si>
    <t>C (pro Spur)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</si>
  <si>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</si>
  <si>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</si>
  <si>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</si>
  <si>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</si>
  <si>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</si>
  <si>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</si>
  <si>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</si>
  <si>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</si>
  <si>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</si>
  <si>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</t>
  </si>
  <si>
    <t>q2</t>
  </si>
  <si>
    <t>q3</t>
  </si>
  <si>
    <r>
      <t>a</t>
    </r>
    <r>
      <rPr>
        <sz val="8"/>
        <color theme="1"/>
        <rFont val="Calibri"/>
        <family val="2"/>
        <scheme val="minor"/>
      </rPr>
      <t>20%</t>
    </r>
  </si>
  <si>
    <r>
      <t>a</t>
    </r>
    <r>
      <rPr>
        <sz val="8"/>
        <color theme="1"/>
        <rFont val="Calibri"/>
        <family val="2"/>
        <scheme val="minor"/>
      </rPr>
      <t>50%</t>
    </r>
  </si>
  <si>
    <r>
      <t>a</t>
    </r>
    <r>
      <rPr>
        <sz val="8"/>
        <color theme="1"/>
        <rFont val="Calibri"/>
        <family val="2"/>
        <scheme val="minor"/>
      </rPr>
      <t>80%</t>
    </r>
  </si>
  <si>
    <t>Verkehrsstärken (einzeln)</t>
  </si>
  <si>
    <t>Verkehrsstärken (Mischfahrstreifen)</t>
  </si>
  <si>
    <t>Geradeaus (links)</t>
  </si>
  <si>
    <t>Geradeaus (rechts)</t>
  </si>
  <si>
    <t>C</t>
  </si>
  <si>
    <t>Kapazität Mischfahrstreifen</t>
  </si>
  <si>
    <t>C (links)</t>
  </si>
  <si>
    <t>C (rechts)</t>
  </si>
  <si>
    <r>
      <t>q</t>
    </r>
    <r>
      <rPr>
        <b/>
        <sz val="8"/>
        <color theme="1"/>
        <rFont val="Calibri"/>
        <family val="2"/>
        <scheme val="minor"/>
      </rPr>
      <t>10%</t>
    </r>
  </si>
  <si>
    <r>
      <t>q</t>
    </r>
    <r>
      <rPr>
        <b/>
        <sz val="8"/>
        <color theme="1"/>
        <rFont val="Calibri"/>
        <family val="2"/>
        <scheme val="minor"/>
      </rPr>
      <t>30%</t>
    </r>
  </si>
  <si>
    <r>
      <t>q</t>
    </r>
    <r>
      <rPr>
        <b/>
        <sz val="8"/>
        <color theme="1"/>
        <rFont val="Calibri"/>
        <family val="2"/>
        <scheme val="minor"/>
      </rPr>
      <t>40%</t>
    </r>
  </si>
  <si>
    <r>
      <t>a</t>
    </r>
    <r>
      <rPr>
        <sz val="8"/>
        <color theme="1"/>
        <rFont val="Calibri"/>
        <family val="2"/>
        <scheme val="minor"/>
      </rPr>
      <t>10%</t>
    </r>
  </si>
  <si>
    <r>
      <t>a</t>
    </r>
    <r>
      <rPr>
        <sz val="8"/>
        <color theme="1"/>
        <rFont val="Calibri"/>
        <family val="2"/>
        <scheme val="minor"/>
      </rPr>
      <t>30%</t>
    </r>
  </si>
  <si>
    <r>
      <t>a</t>
    </r>
    <r>
      <rPr>
        <sz val="8"/>
        <color theme="1"/>
        <rFont val="Calibri"/>
        <family val="2"/>
        <scheme val="minor"/>
      </rPr>
      <t>40%</t>
    </r>
  </si>
  <si>
    <r>
      <t>C</t>
    </r>
    <r>
      <rPr>
        <sz val="8"/>
        <color theme="1"/>
        <rFont val="Calibri"/>
        <family val="2"/>
        <scheme val="minor"/>
      </rPr>
      <t>D,10%</t>
    </r>
  </si>
  <si>
    <r>
      <t>C</t>
    </r>
    <r>
      <rPr>
        <sz val="8"/>
        <color theme="1"/>
        <rFont val="Calibri"/>
        <family val="2"/>
        <scheme val="minor"/>
      </rPr>
      <t>D,30%</t>
    </r>
  </si>
  <si>
    <r>
      <t>C</t>
    </r>
    <r>
      <rPr>
        <sz val="8"/>
        <color theme="1"/>
        <rFont val="Calibri"/>
        <family val="2"/>
        <scheme val="minor"/>
      </rPr>
      <t>D,40%</t>
    </r>
  </si>
  <si>
    <r>
      <t>C</t>
    </r>
    <r>
      <rPr>
        <sz val="8"/>
        <color theme="1"/>
        <rFont val="Calibri"/>
        <family val="2"/>
        <scheme val="minor"/>
      </rPr>
      <t>D,60%</t>
    </r>
  </si>
  <si>
    <r>
      <t>C</t>
    </r>
    <r>
      <rPr>
        <sz val="8"/>
        <color theme="1"/>
        <rFont val="Calibri"/>
        <family val="2"/>
        <scheme val="minor"/>
      </rPr>
      <t>D,70%</t>
    </r>
  </si>
  <si>
    <r>
      <t>C</t>
    </r>
    <r>
      <rPr>
        <sz val="8"/>
        <color theme="1"/>
        <rFont val="Calibri"/>
        <family val="2"/>
        <scheme val="minor"/>
      </rPr>
      <t>D,90%</t>
    </r>
  </si>
  <si>
    <r>
      <t>C</t>
    </r>
    <r>
      <rPr>
        <sz val="8"/>
        <color theme="1"/>
        <rFont val="Calibri"/>
        <family val="2"/>
        <scheme val="minor"/>
      </rPr>
      <t>D,100%</t>
    </r>
  </si>
  <si>
    <r>
      <t>q</t>
    </r>
    <r>
      <rPr>
        <b/>
        <sz val="8"/>
        <color theme="1"/>
        <rFont val="Calibri"/>
        <family val="2"/>
        <scheme val="minor"/>
      </rPr>
      <t>60%</t>
    </r>
  </si>
  <si>
    <r>
      <t>q</t>
    </r>
    <r>
      <rPr>
        <b/>
        <sz val="8"/>
        <color theme="1"/>
        <rFont val="Calibri"/>
        <family val="2"/>
        <scheme val="minor"/>
      </rPr>
      <t>70%</t>
    </r>
  </si>
  <si>
    <r>
      <t>q</t>
    </r>
    <r>
      <rPr>
        <b/>
        <sz val="8"/>
        <color theme="1"/>
        <rFont val="Calibri"/>
        <family val="2"/>
        <scheme val="minor"/>
      </rPr>
      <t>90%</t>
    </r>
  </si>
  <si>
    <r>
      <t>q</t>
    </r>
    <r>
      <rPr>
        <b/>
        <sz val="8"/>
        <color theme="1"/>
        <rFont val="Calibri"/>
        <family val="2"/>
        <scheme val="minor"/>
      </rPr>
      <t>100%</t>
    </r>
  </si>
  <si>
    <r>
      <t>a</t>
    </r>
    <r>
      <rPr>
        <sz val="8"/>
        <color theme="1"/>
        <rFont val="Calibri"/>
        <family val="2"/>
        <scheme val="minor"/>
      </rPr>
      <t>60%</t>
    </r>
  </si>
  <si>
    <r>
      <t>a</t>
    </r>
    <r>
      <rPr>
        <sz val="8"/>
        <color theme="1"/>
        <rFont val="Calibri"/>
        <family val="2"/>
        <scheme val="minor"/>
      </rPr>
      <t>70%</t>
    </r>
  </si>
  <si>
    <r>
      <t>a</t>
    </r>
    <r>
      <rPr>
        <sz val="8"/>
        <color theme="1"/>
        <rFont val="Calibri"/>
        <family val="2"/>
        <scheme val="minor"/>
      </rPr>
      <t>90%</t>
    </r>
  </si>
  <si>
    <r>
      <t>a</t>
    </r>
    <r>
      <rPr>
        <sz val="8"/>
        <color theme="1"/>
        <rFont val="Calibri"/>
        <family val="2"/>
        <scheme val="minor"/>
      </rPr>
      <t>100%</t>
    </r>
  </si>
  <si>
    <t>q2_r</t>
  </si>
  <si>
    <t>q2_l</t>
  </si>
  <si>
    <t>q5_l</t>
  </si>
  <si>
    <t>q5_r</t>
  </si>
  <si>
    <t>q8_l</t>
  </si>
  <si>
    <t>q8_r</t>
  </si>
  <si>
    <t>q11_l</t>
  </si>
  <si>
    <t>q11_r</t>
  </si>
  <si>
    <t>Zwischenberechnungen (Spalten N-AY) ausgeblendet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</si>
</sst>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0" fillId="0" borderId="11" xfId="0" applyBorder="1"/>
    <xf numFmtId="0" fontId="0" fillId="0" borderId="13" xfId="0" applyBorder="1"/>
    <xf numFmtId="0" fontId="0" fillId="0" borderId="11" xfId="0" applyFont="1" applyBorder="1"/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0" fontId="1" fillId="0" borderId="17" xfId="0" applyFont="1" applyFill="1" applyBorder="1"/>
    <xf numFmtId="0" fontId="1" fillId="0" borderId="0" xfId="0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65</xdr:col>
      <xdr:colOff>0</xdr:colOff>
      <xdr:row>0</xdr:row>
      <xdr:rowOff>0</xdr:rowOff>
    </xdr:from>
    <xdr:to>
      <xdr:col>74</xdr:col>
      <xdr:colOff>342000</xdr:colOff>
      <xdr:row>25</xdr:row>
      <xdr:rowOff>24166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95" r="20390"/>
        <a:stretch/>
      </xdr:blipFill>
      <xdr:spPr>
        <a:xfrm>
          <a:off x="14316075" y="0"/>
          <a:ext cx="7200000" cy="4834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7"/>
  <sheetViews>
    <sheetView tabSelected="1" workbookViewId="0"/>
  </sheetViews>
  <sheetFormatPr baseColWidth="10" defaultRowHeight="15" x14ac:dyDescent="0.25"/>
  <cols>
    <col min="1" max="1" width="28.140625" bestFit="1" customWidth="1"/>
    <col min="2" max="11" width="8.5703125" customWidth="1"/>
    <col min="12" max="12" width="1.42578125" customWidth="1"/>
    <col min="13" max="13" width="28.140625" customWidth="1"/>
    <col min="14" max="15" width="12.140625" hidden="1" customWidth="1"/>
    <col min="16" max="16" width="12" hidden="1" customWidth="1"/>
    <col min="17" max="25" width="6.42578125" hidden="1" customWidth="1"/>
    <col min="26" max="26" width="7.28515625" hidden="1" customWidth="1"/>
    <col min="27" max="27" width="4.42578125" hidden="1" customWidth="1"/>
    <col min="28" max="28" width="4.5703125" hidden="1" customWidth="1"/>
    <col min="29" max="29" width="4" hidden="1" customWidth="1"/>
    <col min="30" max="38" width="5" hidden="1" customWidth="1"/>
    <col min="39" max="39" width="5.85546875" hidden="1" customWidth="1"/>
    <col min="40" max="40" width="1.42578125" hidden="1" customWidth="1"/>
    <col min="41" max="50" width="12" hidden="1" customWidth="1"/>
    <col min="51" max="51" width="1.42578125" hidden="1" customWidth="1"/>
    <col min="52" max="60" width="5" bestFit="1" customWidth="1"/>
    <col min="61" max="61" width="5.85546875" bestFit="1" customWidth="1"/>
    <col min="62" max="62" width="1.42578125" customWidth="1"/>
    <col min="63" max="63" width="8.140625" bestFit="1" customWidth="1"/>
    <col min="64" max="64" width="9.42578125" bestFit="1" customWidth="1"/>
    <col min="65" max="65" width="1.42578125" customWidth="1"/>
  </cols>
  <sheetData>
    <row r="1" spans="1:64" x14ac:dyDescent="0.25">
      <c r="A1" s="1" t="s">
        <v>19</v>
      </c>
      <c r="B1" s="1">
        <v>2000</v>
      </c>
      <c r="C1" s="1" t="s">
        <v>8</v>
      </c>
      <c r="M1" s="30" t="s">
        <v>73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spans="1:64" x14ac:dyDescent="0.25">
      <c r="A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64" ht="15.75" thickBot="1" x14ac:dyDescent="0.3">
      <c r="A3" s="42" t="s">
        <v>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3"/>
      <c r="M3" s="46" t="s">
        <v>9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</row>
    <row r="4" spans="1:64" x14ac:dyDescent="0.25">
      <c r="A4" s="3"/>
      <c r="B4" s="43" t="s">
        <v>37</v>
      </c>
      <c r="C4" s="44"/>
      <c r="D4" s="44"/>
      <c r="E4" s="44"/>
      <c r="F4" s="44"/>
      <c r="G4" s="44"/>
      <c r="H4" s="44"/>
      <c r="I4" s="44"/>
      <c r="J4" s="44"/>
      <c r="K4" s="45"/>
      <c r="L4" s="3"/>
      <c r="M4" s="3"/>
      <c r="N4" s="47" t="s">
        <v>2</v>
      </c>
      <c r="O4" s="48"/>
      <c r="P4" s="49" t="s">
        <v>16</v>
      </c>
      <c r="Q4" s="47"/>
      <c r="R4" s="47"/>
      <c r="S4" s="47"/>
      <c r="T4" s="47"/>
      <c r="U4" s="47"/>
      <c r="V4" s="47"/>
      <c r="W4" s="47"/>
      <c r="X4" s="47"/>
      <c r="Y4" s="47"/>
      <c r="Z4" s="47"/>
      <c r="AA4" s="48"/>
      <c r="AB4" s="49" t="s">
        <v>17</v>
      </c>
      <c r="AC4" s="47"/>
      <c r="AD4" s="43" t="s">
        <v>36</v>
      </c>
      <c r="AE4" s="44"/>
      <c r="AF4" s="44"/>
      <c r="AG4" s="44"/>
      <c r="AH4" s="44"/>
      <c r="AI4" s="44"/>
      <c r="AJ4" s="44"/>
      <c r="AK4" s="44"/>
      <c r="AL4" s="44"/>
      <c r="AM4" s="45"/>
      <c r="AZ4" s="43" t="s">
        <v>37</v>
      </c>
      <c r="BA4" s="44"/>
      <c r="BB4" s="44"/>
      <c r="BC4" s="44"/>
      <c r="BD4" s="44"/>
      <c r="BE4" s="44"/>
      <c r="BF4" s="44"/>
      <c r="BG4" s="44"/>
      <c r="BH4" s="44"/>
      <c r="BI4" s="45"/>
      <c r="BK4" s="50" t="s">
        <v>41</v>
      </c>
      <c r="BL4" s="50"/>
    </row>
    <row r="5" spans="1:64" x14ac:dyDescent="0.25">
      <c r="A5" s="11"/>
      <c r="B5" s="17" t="s">
        <v>44</v>
      </c>
      <c r="C5" s="18" t="s">
        <v>5</v>
      </c>
      <c r="D5" s="18" t="s">
        <v>45</v>
      </c>
      <c r="E5" s="18" t="s">
        <v>46</v>
      </c>
      <c r="F5" s="18" t="s">
        <v>6</v>
      </c>
      <c r="G5" s="18" t="s">
        <v>57</v>
      </c>
      <c r="H5" s="18" t="s">
        <v>58</v>
      </c>
      <c r="I5" s="18" t="s">
        <v>7</v>
      </c>
      <c r="J5" s="18" t="s">
        <v>59</v>
      </c>
      <c r="K5" s="19" t="s">
        <v>60</v>
      </c>
      <c r="L5" s="3"/>
      <c r="M5" s="11"/>
      <c r="N5" s="22" t="s">
        <v>4</v>
      </c>
      <c r="O5" s="23" t="s">
        <v>20</v>
      </c>
      <c r="P5" s="24" t="s">
        <v>3</v>
      </c>
      <c r="Q5" s="22" t="s">
        <v>50</v>
      </c>
      <c r="R5" s="22" t="s">
        <v>10</v>
      </c>
      <c r="S5" s="22" t="s">
        <v>51</v>
      </c>
      <c r="T5" s="22" t="s">
        <v>52</v>
      </c>
      <c r="U5" s="22" t="s">
        <v>11</v>
      </c>
      <c r="V5" s="22" t="s">
        <v>53</v>
      </c>
      <c r="W5" s="22" t="s">
        <v>54</v>
      </c>
      <c r="X5" s="22" t="s">
        <v>12</v>
      </c>
      <c r="Y5" s="22" t="s">
        <v>55</v>
      </c>
      <c r="Z5" s="22" t="s">
        <v>56</v>
      </c>
      <c r="AA5" s="23" t="s">
        <v>13</v>
      </c>
      <c r="AB5" s="22" t="s">
        <v>14</v>
      </c>
      <c r="AC5" s="25" t="s">
        <v>15</v>
      </c>
      <c r="AD5" s="17" t="s">
        <v>44</v>
      </c>
      <c r="AE5" s="18" t="s">
        <v>5</v>
      </c>
      <c r="AF5" s="18" t="s">
        <v>45</v>
      </c>
      <c r="AG5" s="18" t="s">
        <v>46</v>
      </c>
      <c r="AH5" s="18" t="s">
        <v>6</v>
      </c>
      <c r="AI5" s="18" t="s">
        <v>57</v>
      </c>
      <c r="AJ5" s="18" t="s">
        <v>58</v>
      </c>
      <c r="AK5" s="18" t="s">
        <v>7</v>
      </c>
      <c r="AL5" s="18" t="s">
        <v>59</v>
      </c>
      <c r="AM5" s="19" t="s">
        <v>60</v>
      </c>
      <c r="AN5" s="26"/>
      <c r="AO5" s="21" t="s">
        <v>47</v>
      </c>
      <c r="AP5" s="21" t="s">
        <v>33</v>
      </c>
      <c r="AQ5" s="21" t="s">
        <v>48</v>
      </c>
      <c r="AR5" s="21" t="s">
        <v>49</v>
      </c>
      <c r="AS5" s="21" t="s">
        <v>34</v>
      </c>
      <c r="AT5" s="21" t="s">
        <v>61</v>
      </c>
      <c r="AU5" s="21" t="s">
        <v>62</v>
      </c>
      <c r="AV5" s="21" t="s">
        <v>35</v>
      </c>
      <c r="AW5" s="21" t="s">
        <v>63</v>
      </c>
      <c r="AX5" s="21" t="s">
        <v>64</v>
      </c>
      <c r="AZ5" s="17" t="s">
        <v>44</v>
      </c>
      <c r="BA5" s="18" t="s">
        <v>5</v>
      </c>
      <c r="BB5" s="18" t="s">
        <v>45</v>
      </c>
      <c r="BC5" s="18" t="s">
        <v>46</v>
      </c>
      <c r="BD5" s="18" t="s">
        <v>6</v>
      </c>
      <c r="BE5" s="18" t="s">
        <v>57</v>
      </c>
      <c r="BF5" s="18" t="s">
        <v>58</v>
      </c>
      <c r="BG5" s="18" t="s">
        <v>7</v>
      </c>
      <c r="BH5" s="18" t="s">
        <v>59</v>
      </c>
      <c r="BI5" s="19" t="s">
        <v>60</v>
      </c>
      <c r="BK5" s="20" t="s">
        <v>40</v>
      </c>
    </row>
    <row r="6" spans="1:64" x14ac:dyDescent="0.25">
      <c r="A6" s="33" t="s">
        <v>30</v>
      </c>
      <c r="B6" s="35">
        <f t="shared" ref="B6:K6" si="0">AZ7</f>
        <v>12</v>
      </c>
      <c r="C6" s="36">
        <f t="shared" si="0"/>
        <v>18</v>
      </c>
      <c r="D6" s="36">
        <f t="shared" si="0"/>
        <v>20</v>
      </c>
      <c r="E6" s="36">
        <f t="shared" si="0"/>
        <v>20</v>
      </c>
      <c r="F6" s="36">
        <f t="shared" si="0"/>
        <v>16</v>
      </c>
      <c r="G6" s="21">
        <f t="shared" si="0"/>
        <v>13</v>
      </c>
      <c r="H6" s="21">
        <f t="shared" si="0"/>
        <v>8</v>
      </c>
      <c r="I6" s="21">
        <f t="shared" si="0"/>
        <v>5</v>
      </c>
      <c r="J6" s="21">
        <f t="shared" si="0"/>
        <v>3</v>
      </c>
      <c r="K6" s="37">
        <f t="shared" si="0"/>
        <v>4</v>
      </c>
      <c r="L6" s="3"/>
      <c r="M6" s="12" t="s">
        <v>2</v>
      </c>
      <c r="N6" s="3">
        <f>(42+1)/90</f>
        <v>0.4777777777777778</v>
      </c>
      <c r="O6" s="14">
        <f>ROUNDUP(N6*B1,0)</f>
        <v>956</v>
      </c>
      <c r="P6" s="15"/>
      <c r="Q6" s="3"/>
      <c r="R6" s="3"/>
      <c r="S6" s="3"/>
      <c r="T6" s="3"/>
      <c r="U6" s="3"/>
      <c r="V6" s="3"/>
      <c r="W6" s="3"/>
      <c r="X6" s="3"/>
      <c r="Y6" s="3"/>
      <c r="Z6" s="3"/>
      <c r="AA6" s="16"/>
      <c r="AB6" s="4"/>
      <c r="AC6" s="4"/>
      <c r="AD6" s="5">
        <f>ROUNDUP(0.1*O6,0)</f>
        <v>96</v>
      </c>
      <c r="AE6" s="6">
        <f>ROUNDUP(0.2*O6,0)</f>
        <v>192</v>
      </c>
      <c r="AF6" s="6">
        <f>ROUNDUP(0.3*O6,0)</f>
        <v>287</v>
      </c>
      <c r="AG6" s="6">
        <f>ROUNDUP(0.4*O6,0)</f>
        <v>383</v>
      </c>
      <c r="AH6" s="6">
        <f>ROUNDUP(0.5*O6,0)</f>
        <v>478</v>
      </c>
      <c r="AI6" s="6">
        <f>ROUNDUP(0.6*O6,0)</f>
        <v>574</v>
      </c>
      <c r="AJ6" s="6">
        <f>ROUNDUP(0.7*O6,0)</f>
        <v>670</v>
      </c>
      <c r="AK6" s="6">
        <f>ROUNDUP(0.8*O6,0)</f>
        <v>765</v>
      </c>
      <c r="AL6" s="6">
        <f>ROUNDUP(0.9*O6,0)</f>
        <v>861</v>
      </c>
      <c r="AM6" s="7">
        <f>ROUNDUP(1*O6,0)</f>
        <v>956</v>
      </c>
      <c r="AO6">
        <f>AD6/SUM($AD$6:$AD$8)</f>
        <v>0.42666666666666669</v>
      </c>
      <c r="AP6">
        <f>AE6/SUM($AE$6:$AE$8)</f>
        <v>0.44547563805104406</v>
      </c>
      <c r="AQ6">
        <f>AF6/SUM($AF$6:$AF$8)</f>
        <v>0.45993589743589741</v>
      </c>
      <c r="AR6">
        <f>AG6/SUM($AG$6:$AG$8)</f>
        <v>0.47167487684729065</v>
      </c>
      <c r="AS6">
        <f>AH6/SUM($AH$6:$AH$8)</f>
        <v>0.48825331971399388</v>
      </c>
      <c r="AT6">
        <f>AI6/SUM($AI$6:$AI$8)</f>
        <v>0.50087260034904013</v>
      </c>
      <c r="AU6">
        <f>AJ6/SUM($AJ$6:$AJ$8)</f>
        <v>0.51459293394777261</v>
      </c>
      <c r="AV6">
        <f>AK6/SUM($AK$6:$AK$8)</f>
        <v>0.52577319587628868</v>
      </c>
      <c r="AW6">
        <f>AL6/SUM($AL$6:$AL$8)</f>
        <v>0.5347826086956522</v>
      </c>
      <c r="AX6">
        <f>AM6/SUM($AM$6:$AM$8)</f>
        <v>0.53467561521252793</v>
      </c>
      <c r="AZ6" s="5">
        <f t="shared" ref="AZ6:BF6" si="1">ROUND(AO6*AD6,0)</f>
        <v>41</v>
      </c>
      <c r="BA6" s="6">
        <f t="shared" si="1"/>
        <v>86</v>
      </c>
      <c r="BB6" s="6">
        <f t="shared" si="1"/>
        <v>132</v>
      </c>
      <c r="BC6" s="6">
        <f t="shared" si="1"/>
        <v>181</v>
      </c>
      <c r="BD6" s="6">
        <f t="shared" si="1"/>
        <v>233</v>
      </c>
      <c r="BE6" s="6">
        <f t="shared" si="1"/>
        <v>288</v>
      </c>
      <c r="BF6" s="6">
        <f t="shared" si="1"/>
        <v>345</v>
      </c>
      <c r="BG6" s="6">
        <f t="shared" ref="BG6" si="2">ROUND(AV6*AK6,0)</f>
        <v>402</v>
      </c>
      <c r="BH6" s="6">
        <f>ROUND(AW6*AL6,0)</f>
        <v>460</v>
      </c>
      <c r="BI6" s="7">
        <f>ROUND(AX6*AM6,0)</f>
        <v>511</v>
      </c>
      <c r="BK6" s="26">
        <f>ROUND(((BA6/SUM(BA6:BA8)*O6)+((BA7/SUM(BA6:BA8))*(R7+AA7))+((BA8/SUM(BA6:BA8)*AC8))),0)</f>
        <v>828</v>
      </c>
    </row>
    <row r="7" spans="1:64" x14ac:dyDescent="0.25">
      <c r="A7" s="34" t="s">
        <v>31</v>
      </c>
      <c r="B7" s="35">
        <f t="shared" ref="B7:K7" si="3">AZ6</f>
        <v>41</v>
      </c>
      <c r="C7" s="36">
        <f t="shared" si="3"/>
        <v>86</v>
      </c>
      <c r="D7" s="36">
        <f t="shared" si="3"/>
        <v>132</v>
      </c>
      <c r="E7" s="36">
        <f t="shared" si="3"/>
        <v>181</v>
      </c>
      <c r="F7" s="36">
        <f t="shared" si="3"/>
        <v>233</v>
      </c>
      <c r="G7" s="21">
        <f t="shared" si="3"/>
        <v>288</v>
      </c>
      <c r="H7" s="21">
        <f t="shared" si="3"/>
        <v>345</v>
      </c>
      <c r="I7" s="21">
        <f t="shared" si="3"/>
        <v>402</v>
      </c>
      <c r="J7" s="21">
        <f t="shared" si="3"/>
        <v>460</v>
      </c>
      <c r="K7" s="37">
        <f t="shared" si="3"/>
        <v>511</v>
      </c>
      <c r="L7" s="3"/>
      <c r="M7" s="13" t="s">
        <v>0</v>
      </c>
      <c r="N7" s="3"/>
      <c r="O7" s="14"/>
      <c r="P7" s="15">
        <f>42/90</f>
        <v>0.46666666666666667</v>
      </c>
      <c r="Q7" s="3">
        <v>450</v>
      </c>
      <c r="R7" s="3">
        <v>360</v>
      </c>
      <c r="S7" s="3">
        <v>290</v>
      </c>
      <c r="T7" s="27">
        <v>240</v>
      </c>
      <c r="U7" s="3">
        <v>170</v>
      </c>
      <c r="V7" s="27">
        <v>120</v>
      </c>
      <c r="W7" s="27">
        <v>70</v>
      </c>
      <c r="X7" s="3">
        <v>30</v>
      </c>
      <c r="Y7" s="27">
        <v>0</v>
      </c>
      <c r="Z7" s="27">
        <v>0</v>
      </c>
      <c r="AA7" s="16">
        <f>2*(3600/90)</f>
        <v>80</v>
      </c>
      <c r="AB7" s="4"/>
      <c r="AC7" s="4"/>
      <c r="AD7" s="5">
        <f>0.1*(Q7+AA7)</f>
        <v>53</v>
      </c>
      <c r="AE7" s="6">
        <f>0.2*(R7+AA7)</f>
        <v>88</v>
      </c>
      <c r="AF7" s="6">
        <f>0.3*(S7+AA7)</f>
        <v>111</v>
      </c>
      <c r="AG7" s="6">
        <f>0.4*(T7+AA7)</f>
        <v>128</v>
      </c>
      <c r="AH7" s="6">
        <f>0.5*(U7+AA7)</f>
        <v>125</v>
      </c>
      <c r="AI7" s="6">
        <f>0.6*(V7+AA7)</f>
        <v>120</v>
      </c>
      <c r="AJ7" s="6">
        <f>0.7*(W7+AA7)</f>
        <v>105</v>
      </c>
      <c r="AK7" s="6">
        <f>0.8*(X7+AA7)</f>
        <v>88</v>
      </c>
      <c r="AL7" s="6">
        <f>0.9*(Y7+AA7)</f>
        <v>72</v>
      </c>
      <c r="AM7" s="7">
        <f>1*(Z7+AA7)</f>
        <v>80</v>
      </c>
      <c r="AO7">
        <f>AD7/SUM($AD$6:$AD$8)</f>
        <v>0.23555555555555555</v>
      </c>
      <c r="AP7">
        <f>AE7/SUM($AE$6:$AE$8)</f>
        <v>0.20417633410672853</v>
      </c>
      <c r="AQ7">
        <f>AF7/SUM($AF$6:$AF$8)</f>
        <v>0.17788461538461539</v>
      </c>
      <c r="AR7">
        <f>AG7/SUM($AG$6:$AG$8)</f>
        <v>0.15763546798029557</v>
      </c>
      <c r="AS7">
        <f>AH7/SUM($AH$6:$AH$8)</f>
        <v>0.12768130745658834</v>
      </c>
      <c r="AT7">
        <f>AI7/SUM($AI$6:$AI$8)</f>
        <v>0.10471204188481675</v>
      </c>
      <c r="AU7">
        <f>AJ7/SUM($AJ$6:$AJ$8)</f>
        <v>8.0645161290322578E-2</v>
      </c>
      <c r="AV7">
        <f>AK7/SUM($AK$6:$AK$8)</f>
        <v>6.0481099656357389E-2</v>
      </c>
      <c r="AW7">
        <f>AL7/SUM($AL$6:$AL$8)</f>
        <v>4.472049689440994E-2</v>
      </c>
      <c r="AX7">
        <f>AM7/SUM($AM$6:$AM$8)</f>
        <v>4.4742729306487698E-2</v>
      </c>
      <c r="AZ7" s="5">
        <f t="shared" ref="AZ7:AZ8" si="4">ROUND(AO7*AD7,0)</f>
        <v>12</v>
      </c>
      <c r="BA7" s="6">
        <f t="shared" ref="BA7:BA8" si="5">ROUND(AP7*AE7,0)</f>
        <v>18</v>
      </c>
      <c r="BB7" s="6">
        <f t="shared" ref="BB7:BD8" si="6">ROUND(AQ7*AF7,0)</f>
        <v>20</v>
      </c>
      <c r="BC7" s="6">
        <f t="shared" si="6"/>
        <v>20</v>
      </c>
      <c r="BD7" s="6">
        <f t="shared" si="6"/>
        <v>16</v>
      </c>
      <c r="BE7" s="6">
        <f t="shared" ref="BE7:BE8" si="7">ROUND(AT7*AI7,0)</f>
        <v>13</v>
      </c>
      <c r="BF7" s="6">
        <f t="shared" ref="BF7:BF8" si="8">ROUND(AU7*AJ7,0)</f>
        <v>8</v>
      </c>
      <c r="BG7" s="6">
        <f t="shared" ref="BG7:BG8" si="9">ROUND(AV7*AK7,0)</f>
        <v>5</v>
      </c>
      <c r="BH7" s="6">
        <f t="shared" ref="BH7:BH8" si="10">ROUND(AW7*AL7,0)</f>
        <v>3</v>
      </c>
      <c r="BI7" s="7">
        <f t="shared" ref="BI7:BI8" si="11">ROUND(AX7*AM7,0)</f>
        <v>4</v>
      </c>
    </row>
    <row r="8" spans="1:64" ht="15.75" thickBot="1" x14ac:dyDescent="0.3">
      <c r="A8" s="34" t="s">
        <v>32</v>
      </c>
      <c r="B8" s="35">
        <f t="shared" ref="B8:K8" si="12">AZ8</f>
        <v>26</v>
      </c>
      <c r="C8" s="36">
        <f t="shared" si="12"/>
        <v>53</v>
      </c>
      <c r="D8" s="36">
        <f t="shared" si="12"/>
        <v>82</v>
      </c>
      <c r="E8" s="36">
        <f t="shared" si="12"/>
        <v>112</v>
      </c>
      <c r="F8" s="36">
        <f t="shared" si="12"/>
        <v>144</v>
      </c>
      <c r="G8" s="21">
        <f t="shared" si="12"/>
        <v>178</v>
      </c>
      <c r="H8" s="21">
        <f t="shared" si="12"/>
        <v>213</v>
      </c>
      <c r="I8" s="21">
        <f t="shared" si="12"/>
        <v>249</v>
      </c>
      <c r="J8" s="21">
        <f t="shared" si="12"/>
        <v>285</v>
      </c>
      <c r="K8" s="37">
        <f t="shared" si="12"/>
        <v>316</v>
      </c>
      <c r="L8" s="3"/>
      <c r="M8" s="13" t="s">
        <v>1</v>
      </c>
      <c r="N8" s="3"/>
      <c r="O8" s="14"/>
      <c r="P8" s="15"/>
      <c r="Q8" s="3"/>
      <c r="R8" s="3"/>
      <c r="S8" s="3"/>
      <c r="T8" s="3"/>
      <c r="U8" s="3"/>
      <c r="V8" s="3"/>
      <c r="W8" s="3"/>
      <c r="X8" s="3"/>
      <c r="Y8" s="3"/>
      <c r="Z8" s="3"/>
      <c r="AA8" s="16"/>
      <c r="AB8" s="4">
        <f>42-8-(1*2)</f>
        <v>32</v>
      </c>
      <c r="AC8" s="4">
        <f>ROUNDUP((AB8/90)*B1+1*(3600/90),0)</f>
        <v>752</v>
      </c>
      <c r="AD8" s="8">
        <f>ROUNDUP(0.1*AC8,0)</f>
        <v>76</v>
      </c>
      <c r="AE8" s="9">
        <f>ROUNDUP(0.2*AC8,0)</f>
        <v>151</v>
      </c>
      <c r="AF8" s="9">
        <f>ROUNDUP(0.3*AC8,0)</f>
        <v>226</v>
      </c>
      <c r="AG8" s="9">
        <f>ROUNDUP(0.4*AC8,0)</f>
        <v>301</v>
      </c>
      <c r="AH8" s="9">
        <f>ROUNDUP(0.5*AC8,0)</f>
        <v>376</v>
      </c>
      <c r="AI8" s="9">
        <f>ROUNDUP(0.6*AC8,0)</f>
        <v>452</v>
      </c>
      <c r="AJ8" s="9">
        <f>ROUNDUP(0.7*AC8,0)</f>
        <v>527</v>
      </c>
      <c r="AK8" s="9">
        <f>ROUNDUP(0.8*AC8,0)</f>
        <v>602</v>
      </c>
      <c r="AL8" s="9">
        <f>ROUNDUP(0.9*AC8,0)</f>
        <v>677</v>
      </c>
      <c r="AM8" s="10">
        <f>ROUNDUP(1*AC8,0)</f>
        <v>752</v>
      </c>
      <c r="AO8">
        <f>AD8/SUM($AD$6:$AD$8)</f>
        <v>0.33777777777777779</v>
      </c>
      <c r="AP8">
        <f>AE8/SUM($AE$6:$AE$8)</f>
        <v>0.35034802784222741</v>
      </c>
      <c r="AQ8">
        <f>AF8/SUM($AF$6:$AF$8)</f>
        <v>0.36217948717948717</v>
      </c>
      <c r="AR8">
        <f>AG8/SUM($AG$6:$AG$8)</f>
        <v>0.37068965517241381</v>
      </c>
      <c r="AS8">
        <f>AH8/SUM($AH$6:$AH$8)</f>
        <v>0.38406537282941777</v>
      </c>
      <c r="AT8">
        <f>AI8/SUM($AI$6:$AI$8)</f>
        <v>0.39441535776614312</v>
      </c>
      <c r="AU8">
        <f>AJ8/SUM($AJ$6:$AJ$8)</f>
        <v>0.40476190476190477</v>
      </c>
      <c r="AV8">
        <f>AK8/SUM($AK$6:$AK$8)</f>
        <v>0.41374570446735393</v>
      </c>
      <c r="AW8">
        <f>AL8/SUM($AL$6:$AL$8)</f>
        <v>0.42049689440993787</v>
      </c>
      <c r="AX8">
        <f>AM8/SUM($AM$6:$AM$8)</f>
        <v>0.42058165548098436</v>
      </c>
      <c r="AZ8" s="8">
        <f t="shared" si="4"/>
        <v>26</v>
      </c>
      <c r="BA8" s="9">
        <f t="shared" si="5"/>
        <v>53</v>
      </c>
      <c r="BB8" s="9">
        <f t="shared" si="6"/>
        <v>82</v>
      </c>
      <c r="BC8" s="9">
        <f t="shared" si="6"/>
        <v>112</v>
      </c>
      <c r="BD8" s="9">
        <f t="shared" si="6"/>
        <v>144</v>
      </c>
      <c r="BE8" s="9">
        <f t="shared" si="7"/>
        <v>178</v>
      </c>
      <c r="BF8" s="9">
        <f t="shared" si="8"/>
        <v>213</v>
      </c>
      <c r="BG8" s="9">
        <f t="shared" si="9"/>
        <v>249</v>
      </c>
      <c r="BH8" s="9">
        <f t="shared" si="10"/>
        <v>285</v>
      </c>
      <c r="BI8" s="10">
        <f t="shared" si="11"/>
        <v>316</v>
      </c>
    </row>
    <row r="9" spans="1:64" x14ac:dyDescent="0.25">
      <c r="A9" s="34" t="s">
        <v>21</v>
      </c>
      <c r="B9" s="35">
        <f t="shared" ref="B9:K9" si="13">AZ7</f>
        <v>12</v>
      </c>
      <c r="C9" s="36">
        <f t="shared" si="13"/>
        <v>18</v>
      </c>
      <c r="D9" s="36">
        <f t="shared" si="13"/>
        <v>20</v>
      </c>
      <c r="E9" s="36">
        <f t="shared" si="13"/>
        <v>20</v>
      </c>
      <c r="F9" s="36">
        <f t="shared" si="13"/>
        <v>16</v>
      </c>
      <c r="G9" s="21">
        <f t="shared" si="13"/>
        <v>13</v>
      </c>
      <c r="H9" s="21">
        <f t="shared" si="13"/>
        <v>8</v>
      </c>
      <c r="I9" s="21">
        <f t="shared" si="13"/>
        <v>5</v>
      </c>
      <c r="J9" s="21">
        <f t="shared" si="13"/>
        <v>3</v>
      </c>
      <c r="K9" s="37">
        <f t="shared" si="13"/>
        <v>4</v>
      </c>
      <c r="L9" s="3"/>
      <c r="M9" s="3"/>
      <c r="N9" s="3"/>
      <c r="O9" s="32"/>
      <c r="P9" s="4"/>
      <c r="Q9" s="4"/>
      <c r="R9" s="6"/>
      <c r="S9" s="6"/>
      <c r="T9" s="6"/>
      <c r="U9" s="6"/>
      <c r="V9" s="6"/>
      <c r="W9" s="6"/>
      <c r="X9" s="6"/>
      <c r="Y9" s="6"/>
      <c r="Z9" s="6"/>
      <c r="AA9" s="6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64" x14ac:dyDescent="0.25">
      <c r="A10" s="34" t="s">
        <v>22</v>
      </c>
      <c r="B10" s="35">
        <f t="shared" ref="B10:K10" si="14">AZ6</f>
        <v>41</v>
      </c>
      <c r="C10" s="36">
        <f t="shared" si="14"/>
        <v>86</v>
      </c>
      <c r="D10" s="36">
        <f t="shared" si="14"/>
        <v>132</v>
      </c>
      <c r="E10" s="36">
        <f t="shared" si="14"/>
        <v>181</v>
      </c>
      <c r="F10" s="36">
        <f t="shared" si="14"/>
        <v>233</v>
      </c>
      <c r="G10" s="21">
        <f t="shared" si="14"/>
        <v>288</v>
      </c>
      <c r="H10" s="21">
        <f t="shared" si="14"/>
        <v>345</v>
      </c>
      <c r="I10" s="21">
        <f t="shared" si="14"/>
        <v>402</v>
      </c>
      <c r="J10" s="21">
        <f t="shared" si="14"/>
        <v>460</v>
      </c>
      <c r="K10" s="37">
        <f t="shared" si="14"/>
        <v>511</v>
      </c>
      <c r="L10" s="3"/>
      <c r="M10" s="3"/>
      <c r="N10" s="3"/>
      <c r="O10" s="32"/>
      <c r="P10" s="4"/>
      <c r="Q10" s="4"/>
      <c r="R10" s="6"/>
      <c r="S10" s="6"/>
      <c r="T10" s="6"/>
      <c r="U10" s="6"/>
      <c r="V10" s="6"/>
      <c r="W10" s="6"/>
      <c r="X10" s="6"/>
      <c r="Y10" s="6"/>
      <c r="Z10" s="6"/>
      <c r="AA10" s="6"/>
      <c r="AN10" s="6"/>
      <c r="AO10" s="6"/>
      <c r="AP10" s="6"/>
      <c r="AQ10" s="6"/>
      <c r="AR10" s="6"/>
      <c r="AS10" s="6"/>
      <c r="AT10" s="6"/>
      <c r="AU10" s="6"/>
      <c r="AV10" s="6"/>
      <c r="AW10" s="6"/>
    </row>
    <row r="11" spans="1:64" x14ac:dyDescent="0.25">
      <c r="A11" s="34" t="s">
        <v>23</v>
      </c>
      <c r="B11" s="35">
        <f t="shared" ref="B11:K11" si="15">AZ8</f>
        <v>26</v>
      </c>
      <c r="C11" s="36">
        <f t="shared" si="15"/>
        <v>53</v>
      </c>
      <c r="D11" s="36">
        <f t="shared" si="15"/>
        <v>82</v>
      </c>
      <c r="E11" s="36">
        <f t="shared" si="15"/>
        <v>112</v>
      </c>
      <c r="F11" s="36">
        <f t="shared" si="15"/>
        <v>144</v>
      </c>
      <c r="G11" s="21">
        <f t="shared" si="15"/>
        <v>178</v>
      </c>
      <c r="H11" s="21">
        <f t="shared" si="15"/>
        <v>213</v>
      </c>
      <c r="I11" s="21">
        <f t="shared" si="15"/>
        <v>249</v>
      </c>
      <c r="J11" s="21">
        <f t="shared" si="15"/>
        <v>285</v>
      </c>
      <c r="K11" s="37">
        <f t="shared" si="15"/>
        <v>316</v>
      </c>
      <c r="L11" s="3"/>
      <c r="M11" s="3"/>
      <c r="N11" s="3"/>
      <c r="O11" s="32"/>
      <c r="P11" s="4"/>
      <c r="Q11" s="4"/>
      <c r="R11" s="6"/>
      <c r="S11" s="6"/>
      <c r="T11" s="6"/>
      <c r="U11" s="6"/>
      <c r="V11" s="6"/>
      <c r="W11" s="6"/>
      <c r="X11" s="6"/>
      <c r="Y11" s="6"/>
      <c r="Z11" s="6"/>
      <c r="AA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64" x14ac:dyDescent="0.25">
      <c r="A12" s="34" t="s">
        <v>24</v>
      </c>
      <c r="B12" s="35">
        <f t="shared" ref="B12:K12" si="16">AZ7</f>
        <v>12</v>
      </c>
      <c r="C12" s="36">
        <f t="shared" si="16"/>
        <v>18</v>
      </c>
      <c r="D12" s="36">
        <f t="shared" si="16"/>
        <v>20</v>
      </c>
      <c r="E12" s="36">
        <f t="shared" si="16"/>
        <v>20</v>
      </c>
      <c r="F12" s="36">
        <f t="shared" si="16"/>
        <v>16</v>
      </c>
      <c r="G12" s="21">
        <f t="shared" si="16"/>
        <v>13</v>
      </c>
      <c r="H12" s="21">
        <f t="shared" si="16"/>
        <v>8</v>
      </c>
      <c r="I12" s="21">
        <f t="shared" si="16"/>
        <v>5</v>
      </c>
      <c r="J12" s="21">
        <f t="shared" si="16"/>
        <v>3</v>
      </c>
      <c r="K12" s="37">
        <f t="shared" si="16"/>
        <v>4</v>
      </c>
      <c r="L12" s="3"/>
      <c r="M12" s="3"/>
      <c r="N12" s="3"/>
      <c r="O12" s="32"/>
      <c r="P12" s="4"/>
      <c r="Q12" s="4"/>
      <c r="R12" s="6"/>
      <c r="S12" s="6"/>
      <c r="T12" s="6"/>
      <c r="U12" s="6"/>
      <c r="V12" s="6"/>
      <c r="W12" s="6"/>
      <c r="X12" s="6"/>
      <c r="Y12" s="6"/>
      <c r="Z12" s="6"/>
      <c r="AA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64" x14ac:dyDescent="0.25">
      <c r="A13" s="34" t="s">
        <v>25</v>
      </c>
      <c r="B13" s="35">
        <f t="shared" ref="B13:K13" si="17">AZ6</f>
        <v>41</v>
      </c>
      <c r="C13" s="36">
        <f t="shared" si="17"/>
        <v>86</v>
      </c>
      <c r="D13" s="36">
        <f t="shared" si="17"/>
        <v>132</v>
      </c>
      <c r="E13" s="36">
        <f t="shared" si="17"/>
        <v>181</v>
      </c>
      <c r="F13" s="36">
        <f t="shared" si="17"/>
        <v>233</v>
      </c>
      <c r="G13" s="21">
        <f t="shared" si="17"/>
        <v>288</v>
      </c>
      <c r="H13" s="21">
        <f t="shared" si="17"/>
        <v>345</v>
      </c>
      <c r="I13" s="21">
        <f t="shared" si="17"/>
        <v>402</v>
      </c>
      <c r="J13" s="21">
        <f t="shared" si="17"/>
        <v>460</v>
      </c>
      <c r="K13" s="37">
        <f t="shared" si="17"/>
        <v>511</v>
      </c>
      <c r="L13" s="3"/>
      <c r="M13" s="3"/>
      <c r="N13" s="3"/>
      <c r="O13" s="32"/>
      <c r="P13" s="4"/>
      <c r="Q13" s="4"/>
      <c r="R13" s="6"/>
      <c r="S13" s="6"/>
      <c r="T13" s="6"/>
      <c r="U13" s="6"/>
      <c r="V13" s="6"/>
      <c r="W13" s="6"/>
      <c r="X13" s="6"/>
      <c r="Y13" s="6"/>
      <c r="Z13" s="6"/>
      <c r="AA13" s="6"/>
      <c r="AN13" s="6"/>
      <c r="AO13" s="6"/>
      <c r="AP13" s="6"/>
      <c r="AQ13" s="6"/>
      <c r="AR13" s="6"/>
      <c r="AS13" s="6"/>
      <c r="AT13" s="6"/>
      <c r="AU13" s="6"/>
      <c r="AV13" s="6"/>
      <c r="AW13" s="6"/>
    </row>
    <row r="14" spans="1:64" x14ac:dyDescent="0.25">
      <c r="A14" s="34" t="s">
        <v>26</v>
      </c>
      <c r="B14" s="35">
        <f t="shared" ref="B14:K14" si="18">AZ8</f>
        <v>26</v>
      </c>
      <c r="C14" s="36">
        <f t="shared" si="18"/>
        <v>53</v>
      </c>
      <c r="D14" s="36">
        <f t="shared" si="18"/>
        <v>82</v>
      </c>
      <c r="E14" s="36">
        <f t="shared" si="18"/>
        <v>112</v>
      </c>
      <c r="F14" s="36">
        <f t="shared" si="18"/>
        <v>144</v>
      </c>
      <c r="G14" s="21">
        <f t="shared" si="18"/>
        <v>178</v>
      </c>
      <c r="H14" s="21">
        <f t="shared" si="18"/>
        <v>213</v>
      </c>
      <c r="I14" s="21">
        <f t="shared" si="18"/>
        <v>249</v>
      </c>
      <c r="J14" s="21">
        <f t="shared" si="18"/>
        <v>285</v>
      </c>
      <c r="K14" s="37">
        <f t="shared" si="18"/>
        <v>316</v>
      </c>
      <c r="L14" s="3"/>
      <c r="M14" s="3"/>
      <c r="N14" s="3"/>
      <c r="O14" s="32"/>
      <c r="P14" s="4"/>
      <c r="Q14" s="4"/>
      <c r="R14" s="6"/>
      <c r="S14" s="6"/>
      <c r="T14" s="6"/>
      <c r="U14" s="6"/>
      <c r="V14" s="6"/>
      <c r="W14" s="6"/>
      <c r="X14" s="6"/>
      <c r="Y14" s="6"/>
      <c r="Z14" s="6"/>
      <c r="AA14" s="6"/>
      <c r="AN14" s="6"/>
      <c r="AO14" s="6"/>
      <c r="AP14" s="6"/>
      <c r="AQ14" s="6"/>
      <c r="AR14" s="6"/>
      <c r="AS14" s="6"/>
      <c r="AT14" s="6"/>
      <c r="AU14" s="6"/>
      <c r="AV14" s="6"/>
      <c r="AW14" s="6"/>
    </row>
    <row r="15" spans="1:64" x14ac:dyDescent="0.25">
      <c r="A15" s="31" t="s">
        <v>27</v>
      </c>
      <c r="B15" s="35">
        <f t="shared" ref="B15:K15" si="19">AZ7</f>
        <v>12</v>
      </c>
      <c r="C15" s="36">
        <f t="shared" si="19"/>
        <v>18</v>
      </c>
      <c r="D15" s="36">
        <f t="shared" si="19"/>
        <v>20</v>
      </c>
      <c r="E15" s="36">
        <f t="shared" si="19"/>
        <v>20</v>
      </c>
      <c r="F15" s="36">
        <f t="shared" si="19"/>
        <v>16</v>
      </c>
      <c r="G15" s="21">
        <f t="shared" si="19"/>
        <v>13</v>
      </c>
      <c r="H15" s="21">
        <f t="shared" si="19"/>
        <v>8</v>
      </c>
      <c r="I15" s="21">
        <f t="shared" si="19"/>
        <v>5</v>
      </c>
      <c r="J15" s="21">
        <f t="shared" si="19"/>
        <v>3</v>
      </c>
      <c r="K15" s="37">
        <f t="shared" si="19"/>
        <v>4</v>
      </c>
      <c r="L15" s="3"/>
      <c r="M15" s="3"/>
      <c r="N15" s="3"/>
      <c r="O15" s="32"/>
      <c r="P15" s="4"/>
      <c r="Q15" s="4"/>
      <c r="R15" s="6"/>
      <c r="S15" s="6"/>
      <c r="T15" s="6"/>
      <c r="U15" s="6"/>
      <c r="V15" s="6"/>
      <c r="W15" s="6"/>
      <c r="X15" s="6"/>
      <c r="Y15" s="6"/>
      <c r="Z15" s="6"/>
      <c r="AA15" s="6"/>
      <c r="AN15" s="6"/>
      <c r="AO15" s="6"/>
      <c r="AP15" s="6"/>
      <c r="AQ15" s="6"/>
      <c r="AR15" s="6"/>
      <c r="AS15" s="6"/>
      <c r="AT15" s="6"/>
      <c r="AU15" s="6"/>
      <c r="AV15" s="6"/>
      <c r="AW15" s="6"/>
    </row>
    <row r="16" spans="1:64" x14ac:dyDescent="0.25">
      <c r="A16" s="31" t="s">
        <v>28</v>
      </c>
      <c r="B16" s="35">
        <f t="shared" ref="B16:K16" si="20">AZ6</f>
        <v>41</v>
      </c>
      <c r="C16" s="36">
        <f t="shared" si="20"/>
        <v>86</v>
      </c>
      <c r="D16" s="36">
        <f t="shared" si="20"/>
        <v>132</v>
      </c>
      <c r="E16" s="36">
        <f t="shared" si="20"/>
        <v>181</v>
      </c>
      <c r="F16" s="36">
        <f t="shared" si="20"/>
        <v>233</v>
      </c>
      <c r="G16" s="21">
        <f t="shared" si="20"/>
        <v>288</v>
      </c>
      <c r="H16" s="21">
        <f t="shared" si="20"/>
        <v>345</v>
      </c>
      <c r="I16" s="21">
        <f t="shared" si="20"/>
        <v>402</v>
      </c>
      <c r="J16" s="21">
        <f t="shared" si="20"/>
        <v>460</v>
      </c>
      <c r="K16" s="37">
        <f t="shared" si="20"/>
        <v>511</v>
      </c>
      <c r="L16" s="3"/>
      <c r="M16" s="3"/>
      <c r="N16" s="3"/>
      <c r="O16" s="32"/>
      <c r="P16" s="4"/>
      <c r="Q16" s="4"/>
      <c r="R16" s="6"/>
      <c r="S16" s="6"/>
      <c r="T16" s="6"/>
      <c r="U16" s="6"/>
      <c r="V16" s="6"/>
      <c r="W16" s="6"/>
      <c r="X16" s="6"/>
      <c r="Y16" s="6"/>
      <c r="Z16" s="6"/>
      <c r="AA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64" ht="15.75" thickBot="1" x14ac:dyDescent="0.3">
      <c r="A17" s="31" t="s">
        <v>29</v>
      </c>
      <c r="B17" s="38">
        <f t="shared" ref="B17:K17" si="21">AZ8</f>
        <v>26</v>
      </c>
      <c r="C17" s="39">
        <f t="shared" si="21"/>
        <v>53</v>
      </c>
      <c r="D17" s="39">
        <f t="shared" si="21"/>
        <v>82</v>
      </c>
      <c r="E17" s="39">
        <f t="shared" si="21"/>
        <v>112</v>
      </c>
      <c r="F17" s="39">
        <f t="shared" si="21"/>
        <v>144</v>
      </c>
      <c r="G17" s="40">
        <f t="shared" si="21"/>
        <v>178</v>
      </c>
      <c r="H17" s="40">
        <f t="shared" si="21"/>
        <v>213</v>
      </c>
      <c r="I17" s="40">
        <f t="shared" si="21"/>
        <v>249</v>
      </c>
      <c r="J17" s="40">
        <f t="shared" si="21"/>
        <v>285</v>
      </c>
      <c r="K17" s="41">
        <f t="shared" si="21"/>
        <v>316</v>
      </c>
      <c r="L17" s="3"/>
      <c r="M17" s="3"/>
      <c r="N17" s="3"/>
      <c r="O17" s="32"/>
      <c r="P17" s="4"/>
      <c r="Q17" s="4"/>
      <c r="R17" s="6"/>
      <c r="S17" s="6"/>
      <c r="T17" s="6"/>
      <c r="U17" s="6"/>
      <c r="V17" s="6"/>
      <c r="W17" s="6"/>
      <c r="X17" s="6"/>
      <c r="Y17" s="6"/>
      <c r="Z17" s="6"/>
      <c r="AA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64" x14ac:dyDescent="0.25"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64" ht="15.75" thickBot="1" x14ac:dyDescent="0.3">
      <c r="A19" s="42" t="s">
        <v>18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M19" s="46" t="s">
        <v>18</v>
      </c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</row>
    <row r="20" spans="1:64" x14ac:dyDescent="0.25">
      <c r="A20" s="3"/>
      <c r="B20" s="43" t="s">
        <v>37</v>
      </c>
      <c r="C20" s="44"/>
      <c r="D20" s="44"/>
      <c r="E20" s="44"/>
      <c r="F20" s="44"/>
      <c r="G20" s="44"/>
      <c r="H20" s="44"/>
      <c r="I20" s="44"/>
      <c r="J20" s="44"/>
      <c r="K20" s="45"/>
      <c r="M20" s="3"/>
      <c r="N20" s="47" t="s">
        <v>2</v>
      </c>
      <c r="O20" s="48"/>
      <c r="P20" s="49" t="s">
        <v>16</v>
      </c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9" t="s">
        <v>17</v>
      </c>
      <c r="AC20" s="47"/>
      <c r="AD20" s="43" t="s">
        <v>36</v>
      </c>
      <c r="AE20" s="44"/>
      <c r="AF20" s="44"/>
      <c r="AG20" s="44"/>
      <c r="AH20" s="44"/>
      <c r="AI20" s="44"/>
      <c r="AJ20" s="44"/>
      <c r="AK20" s="44"/>
      <c r="AL20" s="44"/>
      <c r="AM20" s="45"/>
      <c r="AZ20" s="43" t="s">
        <v>37</v>
      </c>
      <c r="BA20" s="44"/>
      <c r="BB20" s="44"/>
      <c r="BC20" s="44"/>
      <c r="BD20" s="44"/>
      <c r="BE20" s="44"/>
      <c r="BF20" s="44"/>
      <c r="BG20" s="44"/>
      <c r="BH20" s="44"/>
      <c r="BI20" s="45"/>
      <c r="BK20" s="50" t="s">
        <v>41</v>
      </c>
      <c r="BL20" s="50"/>
    </row>
    <row r="21" spans="1:64" x14ac:dyDescent="0.25">
      <c r="A21" s="11"/>
      <c r="B21" s="17" t="s">
        <v>44</v>
      </c>
      <c r="C21" s="18" t="s">
        <v>5</v>
      </c>
      <c r="D21" s="18" t="s">
        <v>45</v>
      </c>
      <c r="E21" s="18" t="s">
        <v>46</v>
      </c>
      <c r="F21" s="18" t="s">
        <v>6</v>
      </c>
      <c r="G21" s="18" t="s">
        <v>57</v>
      </c>
      <c r="H21" s="18" t="s">
        <v>58</v>
      </c>
      <c r="I21" s="18" t="s">
        <v>7</v>
      </c>
      <c r="J21" s="18" t="s">
        <v>59</v>
      </c>
      <c r="K21" s="19" t="s">
        <v>60</v>
      </c>
      <c r="M21" s="11"/>
      <c r="N21" s="22" t="s">
        <v>4</v>
      </c>
      <c r="O21" s="23" t="s">
        <v>20</v>
      </c>
      <c r="P21" s="24" t="s">
        <v>3</v>
      </c>
      <c r="Q21" s="22" t="s">
        <v>50</v>
      </c>
      <c r="R21" s="22" t="s">
        <v>10</v>
      </c>
      <c r="S21" s="22" t="s">
        <v>51</v>
      </c>
      <c r="T21" s="22" t="s">
        <v>52</v>
      </c>
      <c r="U21" s="22" t="s">
        <v>11</v>
      </c>
      <c r="V21" s="22" t="s">
        <v>53</v>
      </c>
      <c r="W21" s="22" t="s">
        <v>54</v>
      </c>
      <c r="X21" s="22" t="s">
        <v>12</v>
      </c>
      <c r="Y21" s="22" t="s">
        <v>55</v>
      </c>
      <c r="Z21" s="22" t="s">
        <v>56</v>
      </c>
      <c r="AA21" s="23" t="s">
        <v>13</v>
      </c>
      <c r="AB21" s="22" t="s">
        <v>14</v>
      </c>
      <c r="AC21" s="25" t="s">
        <v>15</v>
      </c>
      <c r="AD21" s="17" t="s">
        <v>44</v>
      </c>
      <c r="AE21" s="18" t="s">
        <v>5</v>
      </c>
      <c r="AF21" s="18" t="s">
        <v>45</v>
      </c>
      <c r="AG21" s="18" t="s">
        <v>46</v>
      </c>
      <c r="AH21" s="18" t="s">
        <v>6</v>
      </c>
      <c r="AI21" s="18" t="s">
        <v>57</v>
      </c>
      <c r="AJ21" s="18" t="s">
        <v>58</v>
      </c>
      <c r="AK21" s="18" t="s">
        <v>7</v>
      </c>
      <c r="AL21" s="18" t="s">
        <v>59</v>
      </c>
      <c r="AM21" s="19" t="s">
        <v>60</v>
      </c>
      <c r="AN21" s="26"/>
      <c r="AO21" s="21" t="s">
        <v>47</v>
      </c>
      <c r="AP21" s="21" t="s">
        <v>33</v>
      </c>
      <c r="AQ21" s="21" t="s">
        <v>48</v>
      </c>
      <c r="AR21" s="21" t="s">
        <v>49</v>
      </c>
      <c r="AS21" s="21" t="s">
        <v>34</v>
      </c>
      <c r="AT21" s="21" t="s">
        <v>61</v>
      </c>
      <c r="AU21" s="21" t="s">
        <v>62</v>
      </c>
      <c r="AV21" s="21" t="s">
        <v>35</v>
      </c>
      <c r="AW21" s="21" t="s">
        <v>63</v>
      </c>
      <c r="AX21" s="21" t="s">
        <v>64</v>
      </c>
      <c r="AZ21" s="17" t="s">
        <v>44</v>
      </c>
      <c r="BA21" s="18" t="s">
        <v>5</v>
      </c>
      <c r="BB21" s="18" t="s">
        <v>45</v>
      </c>
      <c r="BC21" s="18" t="s">
        <v>46</v>
      </c>
      <c r="BD21" s="18" t="s">
        <v>6</v>
      </c>
      <c r="BE21" s="18" t="s">
        <v>57</v>
      </c>
      <c r="BF21" s="18" t="s">
        <v>58</v>
      </c>
      <c r="BG21" s="18" t="s">
        <v>7</v>
      </c>
      <c r="BH21" s="18" t="s">
        <v>59</v>
      </c>
      <c r="BI21" s="19" t="s">
        <v>60</v>
      </c>
      <c r="BK21" s="20" t="s">
        <v>42</v>
      </c>
      <c r="BL21" s="20" t="s">
        <v>43</v>
      </c>
    </row>
    <row r="22" spans="1:64" x14ac:dyDescent="0.25">
      <c r="A22" s="33" t="s">
        <v>30</v>
      </c>
      <c r="B22" s="35">
        <f>AZ24</f>
        <v>18</v>
      </c>
      <c r="C22" s="36">
        <f t="shared" ref="C22:K22" si="22">BA24</f>
        <v>24</v>
      </c>
      <c r="D22" s="36">
        <f t="shared" si="22"/>
        <v>23</v>
      </c>
      <c r="E22" s="36">
        <f t="shared" si="22"/>
        <v>20</v>
      </c>
      <c r="F22" s="36">
        <f t="shared" si="22"/>
        <v>16</v>
      </c>
      <c r="G22" s="21">
        <f t="shared" si="22"/>
        <v>15</v>
      </c>
      <c r="H22" s="21">
        <f t="shared" si="22"/>
        <v>12</v>
      </c>
      <c r="I22" s="21">
        <f t="shared" si="22"/>
        <v>10</v>
      </c>
      <c r="J22" s="21">
        <f t="shared" si="22"/>
        <v>9</v>
      </c>
      <c r="K22" s="37">
        <f t="shared" si="22"/>
        <v>7</v>
      </c>
      <c r="M22" s="12" t="s">
        <v>38</v>
      </c>
      <c r="N22" s="3">
        <f>(36+1)/90</f>
        <v>0.41111111111111109</v>
      </c>
      <c r="O22" s="14">
        <f>ROUNDUP(N22*B1,0)</f>
        <v>823</v>
      </c>
      <c r="P22" s="15"/>
      <c r="Q22" s="3"/>
      <c r="R22" s="3"/>
      <c r="S22" s="3"/>
      <c r="T22" s="3"/>
      <c r="U22" s="3"/>
      <c r="V22" s="3"/>
      <c r="W22" s="3"/>
      <c r="X22" s="3"/>
      <c r="Y22" s="3"/>
      <c r="Z22" s="3"/>
      <c r="AA22" s="16"/>
      <c r="AB22" s="4"/>
      <c r="AC22" s="4"/>
      <c r="AD22" s="5">
        <f>ROUNDUP(0.1*O22,0)</f>
        <v>83</v>
      </c>
      <c r="AE22" s="6">
        <f>ROUNDUP(0.2*O22,0)</f>
        <v>165</v>
      </c>
      <c r="AF22" s="6">
        <f>ROUNDUP(0.3*O22,0)</f>
        <v>247</v>
      </c>
      <c r="AG22" s="6">
        <f>ROUNDUP(0.4*O22,0)</f>
        <v>330</v>
      </c>
      <c r="AH22" s="6">
        <f>ROUNDUP(0.5*O22,0)</f>
        <v>412</v>
      </c>
      <c r="AI22" s="6">
        <f>ROUNDUP(0.6*O22,0)</f>
        <v>494</v>
      </c>
      <c r="AJ22" s="6">
        <f>ROUNDUP(0.7*O22,0)</f>
        <v>577</v>
      </c>
      <c r="AK22" s="6">
        <f>ROUNDUP(0.8*O22,0)</f>
        <v>659</v>
      </c>
      <c r="AL22" s="6">
        <f>ROUNDUP(0.9*O22,0)</f>
        <v>741</v>
      </c>
      <c r="AM22" s="7">
        <f>ROUNDUP(1*O22,0)</f>
        <v>823</v>
      </c>
      <c r="AO22">
        <f t="shared" ref="AO22:AX23" si="23">AD22/(AD22+AD24)</f>
        <v>0.63358778625954193</v>
      </c>
      <c r="AP22">
        <f t="shared" si="23"/>
        <v>0.68464730290456433</v>
      </c>
      <c r="AQ22">
        <f t="shared" si="23"/>
        <v>0.73952095808383234</v>
      </c>
      <c r="AR22">
        <f t="shared" si="23"/>
        <v>0.78199052132701419</v>
      </c>
      <c r="AS22">
        <f t="shared" si="23"/>
        <v>0.82071713147410363</v>
      </c>
      <c r="AT22">
        <f t="shared" si="23"/>
        <v>0.84156729131175467</v>
      </c>
      <c r="AU22">
        <f t="shared" si="23"/>
        <v>0.86766917293233081</v>
      </c>
      <c r="AV22">
        <f t="shared" si="23"/>
        <v>0.88219544846050868</v>
      </c>
      <c r="AW22">
        <f t="shared" si="23"/>
        <v>0.89600967351874239</v>
      </c>
      <c r="AX22">
        <f t="shared" si="23"/>
        <v>0.91140642303433006</v>
      </c>
      <c r="AZ22" s="5">
        <f>ROUND(AO22*AD22,0)</f>
        <v>53</v>
      </c>
      <c r="BA22" s="6">
        <f t="shared" ref="AZ22:BD23" si="24">ROUND(AP22*AE22,0)</f>
        <v>113</v>
      </c>
      <c r="BB22" s="6">
        <f t="shared" si="24"/>
        <v>183</v>
      </c>
      <c r="BC22" s="6">
        <f t="shared" si="24"/>
        <v>258</v>
      </c>
      <c r="BD22" s="6">
        <f>ROUND(AS22*AH22,0)</f>
        <v>338</v>
      </c>
      <c r="BE22" s="6">
        <f>ROUND(AT22*AI22,0)</f>
        <v>416</v>
      </c>
      <c r="BF22" s="6">
        <f>ROUND(AU22*AJ22,0)</f>
        <v>501</v>
      </c>
      <c r="BG22" s="6">
        <f t="shared" ref="BG22" si="25">ROUND(AV22*AK22,0)</f>
        <v>581</v>
      </c>
      <c r="BH22" s="6">
        <f>ROUND(AW22*AL22,0)</f>
        <v>664</v>
      </c>
      <c r="BI22" s="7">
        <f>ROUND(AX22*AM22,0)</f>
        <v>750</v>
      </c>
      <c r="BK22" s="26">
        <f>ROUND((AP22*O22)+(AP24*(R24+AA24)),0)</f>
        <v>683</v>
      </c>
      <c r="BL22" s="26">
        <f>ROUND((AP23*O22)+(AP25*AC25),0)</f>
        <v>789</v>
      </c>
    </row>
    <row r="23" spans="1:64" x14ac:dyDescent="0.25">
      <c r="A23" s="34" t="s">
        <v>66</v>
      </c>
      <c r="B23" s="35">
        <f>AZ22</f>
        <v>53</v>
      </c>
      <c r="C23" s="36">
        <f t="shared" ref="C23:K24" si="26">BA22</f>
        <v>113</v>
      </c>
      <c r="D23" s="36">
        <f t="shared" si="26"/>
        <v>183</v>
      </c>
      <c r="E23" s="36">
        <f t="shared" si="26"/>
        <v>258</v>
      </c>
      <c r="F23" s="36">
        <f t="shared" si="26"/>
        <v>338</v>
      </c>
      <c r="G23" s="21">
        <f t="shared" si="26"/>
        <v>416</v>
      </c>
      <c r="H23" s="21">
        <f t="shared" si="26"/>
        <v>501</v>
      </c>
      <c r="I23" s="21">
        <f t="shared" si="26"/>
        <v>581</v>
      </c>
      <c r="J23" s="21">
        <f t="shared" si="26"/>
        <v>664</v>
      </c>
      <c r="K23" s="37">
        <f t="shared" si="26"/>
        <v>750</v>
      </c>
      <c r="M23" s="13" t="s">
        <v>39</v>
      </c>
      <c r="N23" s="3"/>
      <c r="O23" s="14"/>
      <c r="P23" s="15"/>
      <c r="Q23" s="3"/>
      <c r="R23" s="3"/>
      <c r="S23" s="3"/>
      <c r="T23" s="3"/>
      <c r="U23" s="3"/>
      <c r="V23" s="3"/>
      <c r="W23" s="3"/>
      <c r="X23" s="3"/>
      <c r="Y23" s="3"/>
      <c r="Z23" s="3"/>
      <c r="AA23" s="16"/>
      <c r="AB23" s="4"/>
      <c r="AC23" s="4"/>
      <c r="AD23" s="5">
        <f>AD22</f>
        <v>83</v>
      </c>
      <c r="AE23" s="6">
        <f>AE22</f>
        <v>165</v>
      </c>
      <c r="AF23" s="6">
        <f t="shared" ref="AF23:AG23" si="27">AF22</f>
        <v>247</v>
      </c>
      <c r="AG23" s="6">
        <f t="shared" si="27"/>
        <v>330</v>
      </c>
      <c r="AH23" s="6">
        <f>AH22</f>
        <v>412</v>
      </c>
      <c r="AI23" s="6">
        <f t="shared" ref="AI23:AL23" si="28">AI22</f>
        <v>494</v>
      </c>
      <c r="AJ23" s="6">
        <f t="shared" si="28"/>
        <v>577</v>
      </c>
      <c r="AK23" s="6">
        <f t="shared" si="28"/>
        <v>659</v>
      </c>
      <c r="AL23" s="6">
        <f t="shared" si="28"/>
        <v>741</v>
      </c>
      <c r="AM23" s="7">
        <f>AM22</f>
        <v>823</v>
      </c>
      <c r="AO23">
        <f t="shared" si="23"/>
        <v>0.5220125786163522</v>
      </c>
      <c r="AP23">
        <f t="shared" si="23"/>
        <v>0.52215189873417722</v>
      </c>
      <c r="AQ23">
        <f t="shared" si="23"/>
        <v>0.52219873150105711</v>
      </c>
      <c r="AR23">
        <f t="shared" si="23"/>
        <v>0.52297939778129954</v>
      </c>
      <c r="AS23">
        <f t="shared" si="23"/>
        <v>0.52284263959390864</v>
      </c>
      <c r="AT23">
        <f t="shared" si="23"/>
        <v>0.52219873150105711</v>
      </c>
      <c r="AU23">
        <f t="shared" si="23"/>
        <v>0.52264492753623193</v>
      </c>
      <c r="AV23">
        <f t="shared" si="23"/>
        <v>0.52260111022997624</v>
      </c>
      <c r="AW23">
        <f t="shared" si="23"/>
        <v>0.52256699576868826</v>
      </c>
      <c r="AX23">
        <f t="shared" si="23"/>
        <v>0.52253968253968253</v>
      </c>
      <c r="AZ23" s="5">
        <f t="shared" si="24"/>
        <v>43</v>
      </c>
      <c r="BA23" s="6">
        <f t="shared" si="24"/>
        <v>86</v>
      </c>
      <c r="BB23" s="6">
        <f t="shared" si="24"/>
        <v>129</v>
      </c>
      <c r="BC23" s="6">
        <f t="shared" si="24"/>
        <v>173</v>
      </c>
      <c r="BD23" s="6">
        <f t="shared" si="24"/>
        <v>215</v>
      </c>
      <c r="BE23" s="6">
        <f t="shared" ref="BE23" si="29">ROUND(AT23*AI23,0)</f>
        <v>258</v>
      </c>
      <c r="BF23" s="6">
        <f t="shared" ref="BF23" si="30">ROUND(AU23*AJ23,0)</f>
        <v>302</v>
      </c>
      <c r="BG23" s="6">
        <f t="shared" ref="BG23" si="31">ROUND(AV23*AK23,0)</f>
        <v>344</v>
      </c>
      <c r="BH23" s="6">
        <f t="shared" ref="BH23" si="32">ROUND(AW23*AL23,0)</f>
        <v>387</v>
      </c>
      <c r="BI23" s="7">
        <f t="shared" ref="BI23" si="33">ROUND(AX23*AM23,0)</f>
        <v>430</v>
      </c>
      <c r="BK23" s="26"/>
      <c r="BL23" s="26"/>
    </row>
    <row r="24" spans="1:64" x14ac:dyDescent="0.25">
      <c r="A24" s="34" t="s">
        <v>65</v>
      </c>
      <c r="B24" s="35">
        <f>AZ23</f>
        <v>43</v>
      </c>
      <c r="C24" s="36">
        <f t="shared" si="26"/>
        <v>86</v>
      </c>
      <c r="D24" s="36">
        <f t="shared" si="26"/>
        <v>129</v>
      </c>
      <c r="E24" s="36">
        <f t="shared" si="26"/>
        <v>173</v>
      </c>
      <c r="F24" s="36">
        <f t="shared" si="26"/>
        <v>215</v>
      </c>
      <c r="G24" s="21">
        <f t="shared" si="26"/>
        <v>258</v>
      </c>
      <c r="H24" s="21">
        <f t="shared" si="26"/>
        <v>302</v>
      </c>
      <c r="I24" s="21">
        <f t="shared" si="26"/>
        <v>344</v>
      </c>
      <c r="J24" s="21">
        <f t="shared" si="26"/>
        <v>387</v>
      </c>
      <c r="K24" s="37">
        <f t="shared" si="26"/>
        <v>430</v>
      </c>
      <c r="M24" s="13" t="s">
        <v>0</v>
      </c>
      <c r="N24" s="3"/>
      <c r="O24" s="14"/>
      <c r="P24" s="15">
        <f>42/90</f>
        <v>0.46666666666666667</v>
      </c>
      <c r="Q24" s="3">
        <v>400</v>
      </c>
      <c r="R24" s="3">
        <v>300</v>
      </c>
      <c r="S24" s="3">
        <v>210</v>
      </c>
      <c r="T24" s="27">
        <v>150</v>
      </c>
      <c r="U24" s="3">
        <v>100</v>
      </c>
      <c r="V24" s="27">
        <v>75</v>
      </c>
      <c r="W24" s="27">
        <v>45</v>
      </c>
      <c r="X24" s="3">
        <v>30</v>
      </c>
      <c r="Y24" s="27">
        <v>15</v>
      </c>
      <c r="Z24" s="27">
        <v>0</v>
      </c>
      <c r="AA24" s="16">
        <f>2*(3600/90)</f>
        <v>80</v>
      </c>
      <c r="AB24" s="4"/>
      <c r="AC24" s="4"/>
      <c r="AD24" s="5">
        <f>0.1*(Q24+AA24)</f>
        <v>48</v>
      </c>
      <c r="AE24" s="6">
        <f>0.2*(R24+AA24)</f>
        <v>76</v>
      </c>
      <c r="AF24" s="6">
        <f>0.3*(S24+AA24)</f>
        <v>87</v>
      </c>
      <c r="AG24" s="6">
        <f>0.4*(T24+AA24)</f>
        <v>92</v>
      </c>
      <c r="AH24" s="6">
        <f>0.5*(U24+AA24)</f>
        <v>90</v>
      </c>
      <c r="AI24" s="6">
        <f>0.6*(V24+AA24)</f>
        <v>93</v>
      </c>
      <c r="AJ24" s="6">
        <f>ROUND(0.7*(W24+AA24),0)</f>
        <v>88</v>
      </c>
      <c r="AK24" s="6">
        <f>0.8*(X24+AA24)</f>
        <v>88</v>
      </c>
      <c r="AL24" s="6">
        <f>ROUND(0.9*(Y24+AA24),0)</f>
        <v>86</v>
      </c>
      <c r="AM24" s="7">
        <f>1*(Z24+AA24)</f>
        <v>80</v>
      </c>
      <c r="AO24">
        <f t="shared" ref="AO24:AX25" si="34">AD24/(AD22+AD24)</f>
        <v>0.36641221374045801</v>
      </c>
      <c r="AP24">
        <f t="shared" si="34"/>
        <v>0.31535269709543567</v>
      </c>
      <c r="AQ24">
        <f t="shared" si="34"/>
        <v>0.26047904191616766</v>
      </c>
      <c r="AR24">
        <f t="shared" si="34"/>
        <v>0.21800947867298578</v>
      </c>
      <c r="AS24">
        <f t="shared" si="34"/>
        <v>0.17928286852589642</v>
      </c>
      <c r="AT24">
        <f t="shared" si="34"/>
        <v>0.15843270868824533</v>
      </c>
      <c r="AU24">
        <f t="shared" si="34"/>
        <v>0.13233082706766916</v>
      </c>
      <c r="AV24">
        <f t="shared" si="34"/>
        <v>0.11780455153949129</v>
      </c>
      <c r="AW24">
        <f t="shared" si="34"/>
        <v>0.10399032648125756</v>
      </c>
      <c r="AX24">
        <f t="shared" si="34"/>
        <v>8.8593576965669996E-2</v>
      </c>
      <c r="AZ24" s="5">
        <f t="shared" ref="AZ24:BI25" si="35">ROUND(AO24*AD24,0)</f>
        <v>18</v>
      </c>
      <c r="BA24" s="6">
        <f t="shared" si="35"/>
        <v>24</v>
      </c>
      <c r="BB24" s="6">
        <f t="shared" si="35"/>
        <v>23</v>
      </c>
      <c r="BC24" s="6">
        <f t="shared" si="35"/>
        <v>20</v>
      </c>
      <c r="BD24" s="6">
        <f t="shared" si="35"/>
        <v>16</v>
      </c>
      <c r="BE24" s="6">
        <f t="shared" si="35"/>
        <v>15</v>
      </c>
      <c r="BF24" s="6">
        <f t="shared" si="35"/>
        <v>12</v>
      </c>
      <c r="BG24" s="6">
        <f t="shared" si="35"/>
        <v>10</v>
      </c>
      <c r="BH24" s="6">
        <f t="shared" si="35"/>
        <v>9</v>
      </c>
      <c r="BI24" s="7">
        <f t="shared" si="35"/>
        <v>7</v>
      </c>
      <c r="BK24" s="26"/>
      <c r="BL24" s="26"/>
    </row>
    <row r="25" spans="1:64" ht="15.75" thickBot="1" x14ac:dyDescent="0.3">
      <c r="A25" s="34" t="s">
        <v>32</v>
      </c>
      <c r="B25" s="35">
        <f>AZ25</f>
        <v>36</v>
      </c>
      <c r="C25" s="36">
        <f t="shared" ref="C25:K25" si="36">BA25</f>
        <v>72</v>
      </c>
      <c r="D25" s="36">
        <f t="shared" si="36"/>
        <v>108</v>
      </c>
      <c r="E25" s="36">
        <f t="shared" si="36"/>
        <v>144</v>
      </c>
      <c r="F25" s="36">
        <f t="shared" si="36"/>
        <v>179</v>
      </c>
      <c r="G25" s="21">
        <f t="shared" si="36"/>
        <v>216</v>
      </c>
      <c r="H25" s="21">
        <f t="shared" si="36"/>
        <v>252</v>
      </c>
      <c r="I25" s="21">
        <f t="shared" si="36"/>
        <v>287</v>
      </c>
      <c r="J25" s="21">
        <f t="shared" si="36"/>
        <v>323</v>
      </c>
      <c r="K25" s="37">
        <f t="shared" si="36"/>
        <v>359</v>
      </c>
      <c r="M25" s="13" t="s">
        <v>1</v>
      </c>
      <c r="N25" s="3"/>
      <c r="O25" s="14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16"/>
      <c r="AB25" s="4">
        <f>42-8-(1*2)</f>
        <v>32</v>
      </c>
      <c r="AC25" s="4">
        <f>ROUNDUP((AB25/90)*B1+1*(3600/90),0)</f>
        <v>752</v>
      </c>
      <c r="AD25" s="8">
        <f>ROUNDUP(0.1*AC25,0)</f>
        <v>76</v>
      </c>
      <c r="AE25" s="9">
        <f>ROUNDUP(0.2*AC25,0)</f>
        <v>151</v>
      </c>
      <c r="AF25" s="9">
        <f>ROUNDUP(0.3*AC25,0)</f>
        <v>226</v>
      </c>
      <c r="AG25" s="9">
        <f>ROUNDUP(0.4*AC25,0)</f>
        <v>301</v>
      </c>
      <c r="AH25" s="9">
        <f>ROUNDUP(0.5*AC25,0)</f>
        <v>376</v>
      </c>
      <c r="AI25" s="9">
        <f>ROUNDUP(0.6*AC25,0)</f>
        <v>452</v>
      </c>
      <c r="AJ25" s="9">
        <f>ROUNDUP(0.7*AC25,0)</f>
        <v>527</v>
      </c>
      <c r="AK25" s="9">
        <f>ROUNDUP(0.8*AC25,0)</f>
        <v>602</v>
      </c>
      <c r="AL25" s="9">
        <f>ROUNDUP(0.9*AC25,0)</f>
        <v>677</v>
      </c>
      <c r="AM25" s="10">
        <f>ROUNDUP(1*AC25,0)</f>
        <v>752</v>
      </c>
      <c r="AO25">
        <f t="shared" si="34"/>
        <v>0.4779874213836478</v>
      </c>
      <c r="AP25">
        <f t="shared" si="34"/>
        <v>0.47784810126582278</v>
      </c>
      <c r="AQ25">
        <f t="shared" si="34"/>
        <v>0.47780126849894294</v>
      </c>
      <c r="AR25">
        <f t="shared" si="34"/>
        <v>0.47702060221870046</v>
      </c>
      <c r="AS25">
        <f t="shared" si="34"/>
        <v>0.47715736040609136</v>
      </c>
      <c r="AT25">
        <f t="shared" si="34"/>
        <v>0.47780126849894294</v>
      </c>
      <c r="AU25">
        <f t="shared" si="34"/>
        <v>0.47735507246376813</v>
      </c>
      <c r="AV25">
        <f t="shared" si="34"/>
        <v>0.47739888977002382</v>
      </c>
      <c r="AW25">
        <f t="shared" si="34"/>
        <v>0.47743300423131169</v>
      </c>
      <c r="AX25">
        <f t="shared" si="34"/>
        <v>0.47746031746031747</v>
      </c>
      <c r="AZ25" s="8">
        <f t="shared" si="35"/>
        <v>36</v>
      </c>
      <c r="BA25" s="9">
        <f t="shared" si="35"/>
        <v>72</v>
      </c>
      <c r="BB25" s="9">
        <f t="shared" si="35"/>
        <v>108</v>
      </c>
      <c r="BC25" s="9">
        <f t="shared" si="35"/>
        <v>144</v>
      </c>
      <c r="BD25" s="9">
        <f t="shared" si="35"/>
        <v>179</v>
      </c>
      <c r="BE25" s="9">
        <f t="shared" si="35"/>
        <v>216</v>
      </c>
      <c r="BF25" s="9">
        <f t="shared" si="35"/>
        <v>252</v>
      </c>
      <c r="BG25" s="9">
        <f t="shared" si="35"/>
        <v>287</v>
      </c>
      <c r="BH25" s="9">
        <f t="shared" si="35"/>
        <v>323</v>
      </c>
      <c r="BI25" s="10">
        <f t="shared" si="35"/>
        <v>359</v>
      </c>
      <c r="BK25" s="26"/>
      <c r="BL25" s="26"/>
    </row>
    <row r="26" spans="1:64" x14ac:dyDescent="0.25">
      <c r="A26" s="34" t="s">
        <v>21</v>
      </c>
      <c r="B26" s="35">
        <f>AZ24</f>
        <v>18</v>
      </c>
      <c r="C26" s="36">
        <f t="shared" ref="C26:K26" si="37">BA24</f>
        <v>24</v>
      </c>
      <c r="D26" s="36">
        <f t="shared" si="37"/>
        <v>23</v>
      </c>
      <c r="E26" s="36">
        <f t="shared" si="37"/>
        <v>20</v>
      </c>
      <c r="F26" s="36">
        <f t="shared" si="37"/>
        <v>16</v>
      </c>
      <c r="G26" s="21">
        <f t="shared" si="37"/>
        <v>15</v>
      </c>
      <c r="H26" s="21">
        <f t="shared" si="37"/>
        <v>12</v>
      </c>
      <c r="I26" s="21">
        <f t="shared" si="37"/>
        <v>10</v>
      </c>
      <c r="J26" s="21">
        <f t="shared" si="37"/>
        <v>9</v>
      </c>
      <c r="K26" s="37">
        <f t="shared" si="37"/>
        <v>7</v>
      </c>
    </row>
    <row r="27" spans="1:64" x14ac:dyDescent="0.25">
      <c r="A27" s="34" t="s">
        <v>67</v>
      </c>
      <c r="B27" s="35">
        <f>AZ22</f>
        <v>53</v>
      </c>
      <c r="C27" s="36">
        <f t="shared" ref="C27:K27" si="38">BA22</f>
        <v>113</v>
      </c>
      <c r="D27" s="36">
        <f t="shared" si="38"/>
        <v>183</v>
      </c>
      <c r="E27" s="36">
        <f t="shared" si="38"/>
        <v>258</v>
      </c>
      <c r="F27" s="36">
        <f t="shared" si="38"/>
        <v>338</v>
      </c>
      <c r="G27" s="21">
        <f t="shared" si="38"/>
        <v>416</v>
      </c>
      <c r="H27" s="21">
        <f t="shared" si="38"/>
        <v>501</v>
      </c>
      <c r="I27" s="21">
        <f t="shared" si="38"/>
        <v>581</v>
      </c>
      <c r="J27" s="21">
        <f t="shared" si="38"/>
        <v>664</v>
      </c>
      <c r="K27" s="37">
        <f t="shared" si="38"/>
        <v>750</v>
      </c>
      <c r="AN27" s="21"/>
      <c r="AO27" s="21"/>
      <c r="AP27" s="21"/>
      <c r="AQ27" s="21"/>
      <c r="AR27" s="21"/>
      <c r="AS27" s="21"/>
      <c r="AT27" s="21"/>
      <c r="AU27" s="21"/>
      <c r="AV27" s="21"/>
      <c r="AW27" s="21"/>
    </row>
    <row r="28" spans="1:64" x14ac:dyDescent="0.25">
      <c r="A28" s="34" t="s">
        <v>68</v>
      </c>
      <c r="B28" s="35">
        <f>AZ23</f>
        <v>43</v>
      </c>
      <c r="C28" s="36">
        <f t="shared" ref="C28:K28" si="39">BA23</f>
        <v>86</v>
      </c>
      <c r="D28" s="36">
        <f t="shared" si="39"/>
        <v>129</v>
      </c>
      <c r="E28" s="36">
        <f t="shared" si="39"/>
        <v>173</v>
      </c>
      <c r="F28" s="36">
        <f t="shared" si="39"/>
        <v>215</v>
      </c>
      <c r="G28" s="21">
        <f t="shared" si="39"/>
        <v>258</v>
      </c>
      <c r="H28" s="21">
        <f t="shared" si="39"/>
        <v>302</v>
      </c>
      <c r="I28" s="21">
        <f t="shared" si="39"/>
        <v>344</v>
      </c>
      <c r="J28" s="21">
        <f t="shared" si="39"/>
        <v>387</v>
      </c>
      <c r="K28" s="37">
        <f t="shared" si="39"/>
        <v>430</v>
      </c>
      <c r="AN28" s="21"/>
      <c r="AO28" s="21"/>
      <c r="AP28" s="21"/>
      <c r="AQ28" s="21"/>
      <c r="AR28" s="21"/>
      <c r="AS28" s="21"/>
      <c r="AT28" s="21"/>
      <c r="AU28" s="21"/>
      <c r="AV28" s="21"/>
      <c r="AW28" s="21"/>
    </row>
    <row r="29" spans="1:64" x14ac:dyDescent="0.25">
      <c r="A29" s="34" t="s">
        <v>23</v>
      </c>
      <c r="B29" s="35">
        <f>AZ25</f>
        <v>36</v>
      </c>
      <c r="C29" s="36">
        <f t="shared" ref="C29:K29" si="40">BA25</f>
        <v>72</v>
      </c>
      <c r="D29" s="36">
        <f t="shared" si="40"/>
        <v>108</v>
      </c>
      <c r="E29" s="36">
        <f t="shared" si="40"/>
        <v>144</v>
      </c>
      <c r="F29" s="36">
        <f t="shared" si="40"/>
        <v>179</v>
      </c>
      <c r="G29" s="21">
        <f t="shared" si="40"/>
        <v>216</v>
      </c>
      <c r="H29" s="21">
        <f t="shared" si="40"/>
        <v>252</v>
      </c>
      <c r="I29" s="21">
        <f t="shared" si="40"/>
        <v>287</v>
      </c>
      <c r="J29" s="21">
        <f t="shared" si="40"/>
        <v>323</v>
      </c>
      <c r="K29" s="37">
        <f t="shared" si="40"/>
        <v>359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</row>
    <row r="30" spans="1:64" x14ac:dyDescent="0.25">
      <c r="A30" s="34" t="s">
        <v>24</v>
      </c>
      <c r="B30" s="35">
        <f>AZ24</f>
        <v>18</v>
      </c>
      <c r="C30" s="36">
        <f t="shared" ref="C30:K30" si="41">BA24</f>
        <v>24</v>
      </c>
      <c r="D30" s="36">
        <f t="shared" si="41"/>
        <v>23</v>
      </c>
      <c r="E30" s="36">
        <f t="shared" si="41"/>
        <v>20</v>
      </c>
      <c r="F30" s="36">
        <f t="shared" si="41"/>
        <v>16</v>
      </c>
      <c r="G30" s="21">
        <f t="shared" si="41"/>
        <v>15</v>
      </c>
      <c r="H30" s="21">
        <f t="shared" si="41"/>
        <v>12</v>
      </c>
      <c r="I30" s="21">
        <f t="shared" si="41"/>
        <v>10</v>
      </c>
      <c r="J30" s="21">
        <f t="shared" si="41"/>
        <v>9</v>
      </c>
      <c r="K30" s="37">
        <f t="shared" si="41"/>
        <v>7</v>
      </c>
    </row>
    <row r="31" spans="1:64" x14ac:dyDescent="0.25">
      <c r="A31" s="34" t="s">
        <v>69</v>
      </c>
      <c r="B31" s="35">
        <f>AZ22</f>
        <v>53</v>
      </c>
      <c r="C31" s="36">
        <f t="shared" ref="C31:K31" si="42">BA22</f>
        <v>113</v>
      </c>
      <c r="D31" s="36">
        <f t="shared" si="42"/>
        <v>183</v>
      </c>
      <c r="E31" s="36">
        <f t="shared" si="42"/>
        <v>258</v>
      </c>
      <c r="F31" s="36">
        <f t="shared" si="42"/>
        <v>338</v>
      </c>
      <c r="G31" s="21">
        <f t="shared" si="42"/>
        <v>416</v>
      </c>
      <c r="H31" s="21">
        <f t="shared" si="42"/>
        <v>501</v>
      </c>
      <c r="I31" s="21">
        <f t="shared" si="42"/>
        <v>581</v>
      </c>
      <c r="J31" s="21">
        <f t="shared" si="42"/>
        <v>664</v>
      </c>
      <c r="K31" s="37">
        <f t="shared" si="42"/>
        <v>750</v>
      </c>
    </row>
    <row r="32" spans="1:64" x14ac:dyDescent="0.25">
      <c r="A32" s="34" t="s">
        <v>70</v>
      </c>
      <c r="B32" s="35">
        <f>AZ23</f>
        <v>43</v>
      </c>
      <c r="C32" s="36">
        <f t="shared" ref="C32:K32" si="43">BA23</f>
        <v>86</v>
      </c>
      <c r="D32" s="36">
        <f t="shared" si="43"/>
        <v>129</v>
      </c>
      <c r="E32" s="36">
        <f t="shared" si="43"/>
        <v>173</v>
      </c>
      <c r="F32" s="36">
        <f t="shared" si="43"/>
        <v>215</v>
      </c>
      <c r="G32" s="21">
        <f t="shared" si="43"/>
        <v>258</v>
      </c>
      <c r="H32" s="21">
        <f t="shared" si="43"/>
        <v>302</v>
      </c>
      <c r="I32" s="21">
        <f t="shared" si="43"/>
        <v>344</v>
      </c>
      <c r="J32" s="21">
        <f t="shared" si="43"/>
        <v>387</v>
      </c>
      <c r="K32" s="37">
        <f t="shared" si="43"/>
        <v>430</v>
      </c>
    </row>
    <row r="33" spans="1:11" x14ac:dyDescent="0.25">
      <c r="A33" s="34" t="s">
        <v>26</v>
      </c>
      <c r="B33" s="35">
        <f>AZ25</f>
        <v>36</v>
      </c>
      <c r="C33" s="36">
        <f t="shared" ref="C33:K33" si="44">BA25</f>
        <v>72</v>
      </c>
      <c r="D33" s="36">
        <f t="shared" si="44"/>
        <v>108</v>
      </c>
      <c r="E33" s="36">
        <f t="shared" si="44"/>
        <v>144</v>
      </c>
      <c r="F33" s="36">
        <f t="shared" si="44"/>
        <v>179</v>
      </c>
      <c r="G33" s="21">
        <f t="shared" si="44"/>
        <v>216</v>
      </c>
      <c r="H33" s="21">
        <f t="shared" si="44"/>
        <v>252</v>
      </c>
      <c r="I33" s="21">
        <f t="shared" si="44"/>
        <v>287</v>
      </c>
      <c r="J33" s="21">
        <f t="shared" si="44"/>
        <v>323</v>
      </c>
      <c r="K33" s="37">
        <f t="shared" si="44"/>
        <v>359</v>
      </c>
    </row>
    <row r="34" spans="1:11" x14ac:dyDescent="0.25">
      <c r="A34" s="31" t="s">
        <v>27</v>
      </c>
      <c r="B34" s="35">
        <f>AZ24</f>
        <v>18</v>
      </c>
      <c r="C34" s="36">
        <f t="shared" ref="C34:K34" si="45">BA24</f>
        <v>24</v>
      </c>
      <c r="D34" s="36">
        <f t="shared" si="45"/>
        <v>23</v>
      </c>
      <c r="E34" s="36">
        <f t="shared" si="45"/>
        <v>20</v>
      </c>
      <c r="F34" s="36">
        <f t="shared" si="45"/>
        <v>16</v>
      </c>
      <c r="G34" s="21">
        <f t="shared" si="45"/>
        <v>15</v>
      </c>
      <c r="H34" s="21">
        <f t="shared" si="45"/>
        <v>12</v>
      </c>
      <c r="I34" s="21">
        <f t="shared" si="45"/>
        <v>10</v>
      </c>
      <c r="J34" s="21">
        <f t="shared" si="45"/>
        <v>9</v>
      </c>
      <c r="K34" s="37">
        <f t="shared" si="45"/>
        <v>7</v>
      </c>
    </row>
    <row r="35" spans="1:11" x14ac:dyDescent="0.25">
      <c r="A35" s="31" t="s">
        <v>71</v>
      </c>
      <c r="B35" s="35">
        <f>AZ22</f>
        <v>53</v>
      </c>
      <c r="C35" s="36">
        <f t="shared" ref="C35:K35" si="46">BA22</f>
        <v>113</v>
      </c>
      <c r="D35" s="36">
        <f t="shared" si="46"/>
        <v>183</v>
      </c>
      <c r="E35" s="36">
        <f t="shared" si="46"/>
        <v>258</v>
      </c>
      <c r="F35" s="36">
        <f t="shared" si="46"/>
        <v>338</v>
      </c>
      <c r="G35" s="21">
        <f t="shared" si="46"/>
        <v>416</v>
      </c>
      <c r="H35" s="21">
        <f t="shared" si="46"/>
        <v>501</v>
      </c>
      <c r="I35" s="21">
        <f t="shared" si="46"/>
        <v>581</v>
      </c>
      <c r="J35" s="21">
        <f t="shared" si="46"/>
        <v>664</v>
      </c>
      <c r="K35" s="37">
        <f t="shared" si="46"/>
        <v>750</v>
      </c>
    </row>
    <row r="36" spans="1:11" x14ac:dyDescent="0.25">
      <c r="A36" s="31" t="s">
        <v>72</v>
      </c>
      <c r="B36" s="35">
        <f>AZ23</f>
        <v>43</v>
      </c>
      <c r="C36" s="36">
        <f t="shared" ref="C36:K36" si="47">BA23</f>
        <v>86</v>
      </c>
      <c r="D36" s="36">
        <f t="shared" si="47"/>
        <v>129</v>
      </c>
      <c r="E36" s="36">
        <f t="shared" si="47"/>
        <v>173</v>
      </c>
      <c r="F36" s="36">
        <f t="shared" si="47"/>
        <v>215</v>
      </c>
      <c r="G36" s="21">
        <f t="shared" si="47"/>
        <v>258</v>
      </c>
      <c r="H36" s="21">
        <f t="shared" si="47"/>
        <v>302</v>
      </c>
      <c r="I36" s="21">
        <f t="shared" si="47"/>
        <v>344</v>
      </c>
      <c r="J36" s="21">
        <f t="shared" si="47"/>
        <v>387</v>
      </c>
      <c r="K36" s="37">
        <f t="shared" si="47"/>
        <v>430</v>
      </c>
    </row>
    <row r="37" spans="1:11" ht="15.75" thickBot="1" x14ac:dyDescent="0.3">
      <c r="A37" s="31" t="s">
        <v>29</v>
      </c>
      <c r="B37" s="38">
        <f>AZ25</f>
        <v>36</v>
      </c>
      <c r="C37" s="39">
        <f t="shared" ref="C37:K37" si="48">BA25</f>
        <v>72</v>
      </c>
      <c r="D37" s="39">
        <f t="shared" si="48"/>
        <v>108</v>
      </c>
      <c r="E37" s="39">
        <f t="shared" si="48"/>
        <v>144</v>
      </c>
      <c r="F37" s="39">
        <f t="shared" si="48"/>
        <v>179</v>
      </c>
      <c r="G37" s="40">
        <f t="shared" si="48"/>
        <v>216</v>
      </c>
      <c r="H37" s="40">
        <f t="shared" si="48"/>
        <v>252</v>
      </c>
      <c r="I37" s="40">
        <f t="shared" si="48"/>
        <v>287</v>
      </c>
      <c r="J37" s="40">
        <f t="shared" si="48"/>
        <v>323</v>
      </c>
      <c r="K37" s="41">
        <f t="shared" si="48"/>
        <v>359</v>
      </c>
    </row>
  </sheetData>
  <mergeCells count="18">
    <mergeCell ref="P4:AA4"/>
    <mergeCell ref="AB4:AC4"/>
    <mergeCell ref="A3:K3"/>
    <mergeCell ref="B4:K4"/>
    <mergeCell ref="A19:K19"/>
    <mergeCell ref="B20:K20"/>
    <mergeCell ref="M3:BL3"/>
    <mergeCell ref="N20:O20"/>
    <mergeCell ref="P20:AA20"/>
    <mergeCell ref="AB20:AC20"/>
    <mergeCell ref="N4:O4"/>
    <mergeCell ref="AD4:AM4"/>
    <mergeCell ref="AD20:AM20"/>
    <mergeCell ref="BK4:BL4"/>
    <mergeCell ref="BK20:BL20"/>
    <mergeCell ref="AZ4:BI4"/>
    <mergeCell ref="AZ20:BI20"/>
    <mergeCell ref="M19:BL19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demand_signalized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Ilic, Mario</dc:creator>
  <cp:lastModifiedBy>Ilic, Mario</cp:lastModifiedBy>
  <dcterms:created xsi:type="dcterms:W3CDTF">2025-01-22T16:30:08Z</dcterms:created>
  <dcterms:modified xsi:type="dcterms:W3CDTF">2025-08-04T19:03:27Z</dcterms:modified>
</cp:coreProperties>
</file>