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78tas\Documents\ea_julia_batterymodel\Parametrization\3_Aging\"/>
    </mc:Choice>
  </mc:AlternateContent>
  <xr:revisionPtr revIDLastSave="0" documentId="13_ncr:1_{F7289045-D54A-461C-A8F2-3EB58978D492}" xr6:coauthVersionLast="47" xr6:coauthVersionMax="47" xr10:uidLastSave="{00000000-0000-0000-0000-000000000000}"/>
  <bookViews>
    <workbookView xWindow="-120" yWindow="-120" windowWidth="38640" windowHeight="21240" xr2:uid="{2BF6B8C1-F345-46E3-AC8A-D63B8D220599}"/>
  </bookViews>
  <sheets>
    <sheet name="Sheet1" sheetId="1" r:id="rId1"/>
  </sheets>
  <definedNames>
    <definedName name="solver_adj" localSheetId="0" hidden="1">Sheet1!$AB$12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Sheet1!$AD$13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9" i="1" l="1" a="1"/>
  <c r="AB9" i="1" s="1"/>
  <c r="O17" i="1"/>
  <c r="P6" i="1"/>
  <c r="P7" i="1"/>
  <c r="P8" i="1"/>
  <c r="P9" i="1"/>
  <c r="P10" i="1"/>
  <c r="P11" i="1"/>
  <c r="P12" i="1"/>
  <c r="P13" i="1"/>
  <c r="P14" i="1"/>
  <c r="P15" i="1"/>
  <c r="P16" i="1"/>
  <c r="P17" i="1"/>
  <c r="P5" i="1"/>
  <c r="AD12" i="1"/>
  <c r="AC12" i="1"/>
  <c r="Q9" i="1"/>
  <c r="Q10" i="1"/>
  <c r="Q11" i="1"/>
  <c r="Q12" i="1"/>
  <c r="Q13" i="1"/>
  <c r="Q14" i="1"/>
  <c r="Q15" i="1"/>
  <c r="Q16" i="1"/>
  <c r="Q17" i="1"/>
  <c r="Q5" i="1"/>
  <c r="V18" i="1"/>
  <c r="W18" i="1"/>
  <c r="V19" i="1"/>
  <c r="W19" i="1"/>
  <c r="V20" i="1"/>
  <c r="W20" i="1"/>
  <c r="V21" i="1"/>
  <c r="W21" i="1"/>
  <c r="V22" i="1"/>
  <c r="W22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R19" i="1"/>
  <c r="S19" i="1"/>
  <c r="R20" i="1"/>
  <c r="S20" i="1"/>
  <c r="R21" i="1"/>
  <c r="S21" i="1"/>
  <c r="R22" i="1"/>
  <c r="S22" i="1"/>
  <c r="R23" i="1"/>
  <c r="S23" i="1"/>
  <c r="R24" i="1"/>
  <c r="S24" i="1"/>
  <c r="R25" i="1"/>
  <c r="S25" i="1"/>
  <c r="R26" i="1"/>
  <c r="S26" i="1"/>
  <c r="R27" i="1"/>
  <c r="S27" i="1"/>
  <c r="R28" i="1"/>
  <c r="S28" i="1"/>
  <c r="AB13" i="1" l="1" a="1"/>
  <c r="AB13" i="1" s="1"/>
  <c r="V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5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AC6" i="1"/>
  <c r="AD6" i="1"/>
  <c r="AC8" i="1"/>
  <c r="AD8" i="1"/>
  <c r="AB6" i="1"/>
  <c r="X17" i="1" l="1"/>
  <c r="X21" i="1"/>
  <c r="X12" i="1"/>
  <c r="X6" i="1"/>
  <c r="X18" i="1"/>
  <c r="X7" i="1"/>
  <c r="X19" i="1"/>
  <c r="X10" i="1"/>
  <c r="X8" i="1"/>
  <c r="X20" i="1"/>
  <c r="X22" i="1"/>
  <c r="X9" i="1"/>
  <c r="X13" i="1"/>
  <c r="X11" i="1"/>
  <c r="X5" i="1"/>
  <c r="X15" i="1"/>
  <c r="X14" i="1"/>
  <c r="X16" i="1"/>
  <c r="Y13" i="1"/>
  <c r="Y20" i="1"/>
  <c r="Y19" i="1"/>
  <c r="Y21" i="1"/>
  <c r="Y17" i="1"/>
  <c r="Y5" i="1"/>
  <c r="Y15" i="1"/>
  <c r="Y12" i="1"/>
  <c r="Y10" i="1"/>
  <c r="Y22" i="1"/>
  <c r="Y16" i="1"/>
  <c r="Y18" i="1"/>
  <c r="Y14" i="1"/>
  <c r="Y11" i="1"/>
  <c r="Y9" i="1"/>
  <c r="Y6" i="1"/>
  <c r="Y7" i="1"/>
  <c r="Y8" i="1"/>
  <c r="T17" i="1"/>
  <c r="T5" i="1"/>
  <c r="T6" i="1"/>
  <c r="T18" i="1"/>
  <c r="T19" i="1"/>
  <c r="T7" i="1"/>
  <c r="T8" i="1"/>
  <c r="T20" i="1"/>
  <c r="T22" i="1"/>
  <c r="T9" i="1"/>
  <c r="T21" i="1"/>
  <c r="T10" i="1"/>
  <c r="T11" i="1"/>
  <c r="T23" i="1"/>
  <c r="T24" i="1"/>
  <c r="T12" i="1"/>
  <c r="T13" i="1"/>
  <c r="T25" i="1"/>
  <c r="T14" i="1"/>
  <c r="T26" i="1"/>
  <c r="T15" i="1"/>
  <c r="T27" i="1"/>
  <c r="T16" i="1"/>
  <c r="T28" i="1"/>
  <c r="U6" i="1"/>
  <c r="U25" i="1"/>
  <c r="U27" i="1"/>
  <c r="U21" i="1"/>
  <c r="U15" i="1"/>
  <c r="U9" i="1"/>
  <c r="U13" i="1"/>
  <c r="U17" i="1"/>
  <c r="U20" i="1"/>
  <c r="U16" i="1"/>
  <c r="U8" i="1"/>
  <c r="U18" i="1"/>
  <c r="U24" i="1"/>
  <c r="U28" i="1"/>
  <c r="U26" i="1"/>
  <c r="U19" i="1"/>
  <c r="U7" i="1"/>
  <c r="U23" i="1"/>
  <c r="U10" i="1"/>
  <c r="U11" i="1"/>
  <c r="U14" i="1"/>
  <c r="U12" i="1"/>
  <c r="U5" i="1"/>
  <c r="U22" i="1"/>
  <c r="O6" i="1"/>
  <c r="S6" i="1"/>
  <c r="O7" i="1"/>
  <c r="S7" i="1"/>
  <c r="O8" i="1"/>
  <c r="S8" i="1"/>
  <c r="O9" i="1"/>
  <c r="S9" i="1"/>
  <c r="O10" i="1"/>
  <c r="S10" i="1"/>
  <c r="O11" i="1"/>
  <c r="S11" i="1"/>
  <c r="O12" i="1"/>
  <c r="S12" i="1"/>
  <c r="O13" i="1"/>
  <c r="S13" i="1"/>
  <c r="O14" i="1"/>
  <c r="S14" i="1"/>
  <c r="O15" i="1"/>
  <c r="S15" i="1"/>
  <c r="O16" i="1"/>
  <c r="S16" i="1"/>
  <c r="S17" i="1"/>
  <c r="S18" i="1"/>
  <c r="O5" i="1"/>
  <c r="S5" i="1"/>
  <c r="W5" i="1"/>
  <c r="AD9" i="1" l="1" a="1"/>
  <c r="AD9" i="1" s="1"/>
  <c r="AD13" i="1" a="1"/>
  <c r="AD13" i="1" s="1"/>
  <c r="AC13" i="1" a="1"/>
  <c r="AC13" i="1" s="1"/>
  <c r="AC9" i="1" a="1"/>
  <c r="AC9" i="1" s="1"/>
  <c r="AC10" i="1" a="1"/>
  <c r="AC10" i="1" s="1"/>
  <c r="AD10" i="1" a="1"/>
  <c r="AD10" i="1" s="1"/>
  <c r="AB10" i="1" l="1" a="1"/>
  <c r="A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<sst xmlns="http://schemas.openxmlformats.org/spreadsheetml/2006/main" count="46" uniqueCount="19">
  <si>
    <t>Highway</t>
  </si>
  <si>
    <t>1C/1C</t>
  </si>
  <si>
    <t>Measurements</t>
  </si>
  <si>
    <t>FEC</t>
  </si>
  <si>
    <t>Temperature</t>
  </si>
  <si>
    <t>SOC</t>
  </si>
  <si>
    <t>DOD</t>
  </si>
  <si>
    <t>SOH</t>
  </si>
  <si>
    <t>time</t>
  </si>
  <si>
    <t>Commuter</t>
  </si>
  <si>
    <t>Scaled Schmalstieg et al. aging model</t>
  </si>
  <si>
    <t>Voltage [from SIMSES OCV fit]</t>
  </si>
  <si>
    <t>R_squared</t>
  </si>
  <si>
    <t>Schmalstieg Alterungsmodell mit Skallierungsfaktor (Fett)</t>
  </si>
  <si>
    <t>MAPE</t>
  </si>
  <si>
    <t>SOH_Q</t>
  </si>
  <si>
    <t>SOH_R</t>
  </si>
  <si>
    <t>Capacity loss scaling factor</t>
  </si>
  <si>
    <t>Resistance icnrease 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</si>
</sst>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%"/>
    <numFmt numFmtId="167" formatCode="0.000000000000000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1" fontId="0" fillId="0" borderId="0" xfId="0" applyNumberFormat="1"/>
    <xf numFmtId="0" fontId="0" fillId="0" borderId="4" xfId="0" applyBorder="1"/>
    <xf numFmtId="1" fontId="0" fillId="0" borderId="4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165" fontId="0" fillId="0" borderId="0" xfId="0" applyNumberFormat="1"/>
    <xf numFmtId="166" fontId="0" fillId="0" borderId="0" xfId="1" applyNumberFormat="1" applyFont="1"/>
    <xf numFmtId="167" fontId="0" fillId="0" borderId="5" xfId="0" applyNumberFormat="1" applyBorder="1"/>
    <xf numFmtId="167" fontId="0" fillId="0" borderId="0" xfId="0" applyNumberFormat="1"/>
    <xf numFmtId="22" fontId="0" fillId="0" borderId="0" xfId="0" applyNumberFormat="1"/>
    <xf numFmtId="9" fontId="0" fillId="0" borderId="0" xfId="1" applyFont="1" applyBorder="1"/>
    <xf numFmtId="10" fontId="0" fillId="0" borderId="0" xfId="1" applyNumberFormat="1" applyFont="1"/>
    <xf numFmtId="168" fontId="0" fillId="0" borderId="0" xfId="1" applyNumberFormat="1" applyFont="1" applyBorder="1"/>
    <xf numFmtId="168" fontId="0" fillId="0" borderId="5" xfId="1" applyNumberFormat="1" applyFont="1" applyBorder="1"/>
    <xf numFmtId="168" fontId="0" fillId="0" borderId="7" xfId="1" applyNumberFormat="1" applyFont="1" applyBorder="1"/>
    <xf numFmtId="168" fontId="0" fillId="0" borderId="8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2" fontId="1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3">
    <cellStyle name="Normal" xfId="0" builtinId="0"/>
    <cellStyle name="Percent" xfId="1" builtinId="5"/>
    <cellStyle name="Standard 2" xfId="2" xr:uid="{8D7F8645-D8B7-4DDB-AC5A-13DB3600DE2E}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1C/1C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Sheet1!$C$5:$C$17</c:f>
              <c:numCache>
                <c:formatCode>0</c:formatCode>
                <c:ptCount val="13"/>
                <c:pt idx="0">
                  <c:v>0</c:v>
                </c:pt>
                <c:pt idx="1">
                  <c:v>81.673381646089098</c:v>
                </c:pt>
                <c:pt idx="2">
                  <c:v>160.00379805327242</c:v>
                </c:pt>
                <c:pt idx="3">
                  <c:v>242.55129847744678</c:v>
                </c:pt>
                <c:pt idx="4">
                  <c:v>329.89246187468586</c:v>
                </c:pt>
                <c:pt idx="5">
                  <c:v>416.79340461642238</c:v>
                </c:pt>
                <c:pt idx="6">
                  <c:v>502.28978210502754</c:v>
                </c:pt>
                <c:pt idx="7">
                  <c:v>586.96778667646413</c:v>
                </c:pt>
                <c:pt idx="8">
                  <c:v>671.47030468905768</c:v>
                </c:pt>
                <c:pt idx="9">
                  <c:v>754.84466851706475</c:v>
                </c:pt>
                <c:pt idx="10">
                  <c:v>836.9738330404731</c:v>
                </c:pt>
                <c:pt idx="11">
                  <c:v>917.85858631286021</c:v>
                </c:pt>
                <c:pt idx="12">
                  <c:v>997.64416650411931</c:v>
                </c:pt>
              </c:numCache>
            </c:numRef>
          </c:xVal>
          <c:yVal>
            <c:numRef>
              <c:f>Sheet1!$D$5:$D$17</c:f>
              <c:numCache>
                <c:formatCode>0.00000</c:formatCode>
                <c:ptCount val="13"/>
                <c:pt idx="0">
                  <c:v>1</c:v>
                </c:pt>
                <c:pt idx="1">
                  <c:v>0.95706024527938793</c:v>
                </c:pt>
                <c:pt idx="2">
                  <c:v>0.93606894611424751</c:v>
                </c:pt>
                <c:pt idx="3">
                  <c:v>0.9312941196961948</c:v>
                </c:pt>
                <c:pt idx="4">
                  <c:v>0.91738276469877478</c:v>
                </c:pt>
                <c:pt idx="5">
                  <c:v>0.90997520328554504</c:v>
                </c:pt>
                <c:pt idx="6">
                  <c:v>0.90173777357535834</c:v>
                </c:pt>
                <c:pt idx="7">
                  <c:v>0.89439735743136961</c:v>
                </c:pt>
                <c:pt idx="8">
                  <c:v>0.88883136114221872</c:v>
                </c:pt>
                <c:pt idx="9">
                  <c:v>0.87914148235605516</c:v>
                </c:pt>
                <c:pt idx="10">
                  <c:v>0.86882365116524873</c:v>
                </c:pt>
                <c:pt idx="11">
                  <c:v>0.86189073014664097</c:v>
                </c:pt>
                <c:pt idx="12">
                  <c:v>0.85403567626389765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10-450D-9321-3838EB4DB07F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Commuter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ED7D31"/>
                </a:solidFill>
              </a:ln>
              <a:effectLst/>
            </c:spPr>
          </c:marker>
          <c:xVal>
            <c:numRef>
              <c:f>Sheet1!$G$5:$G$28</c:f>
              <c:numCache>
                <c:formatCode>0</c:formatCode>
                <c:ptCount val="24"/>
                <c:pt idx="0">
                  <c:v>0</c:v>
                </c:pt>
                <c:pt idx="1">
                  <c:v>5.8005280905482888</c:v>
                </c:pt>
                <c:pt idx="2">
                  <c:v>11.591802335708262</c:v>
                </c:pt>
                <c:pt idx="3">
                  <c:v>17.393044082277044</c:v>
                </c:pt>
                <c:pt idx="4">
                  <c:v>23.192054981741769</c:v>
                </c:pt>
                <c:pt idx="5">
                  <c:v>28.990803383756138</c:v>
                </c:pt>
                <c:pt idx="6">
                  <c:v>34.789026839193134</c:v>
                </c:pt>
                <c:pt idx="7">
                  <c:v>40.587012464579892</c:v>
                </c:pt>
                <c:pt idx="8">
                  <c:v>46.388051503559353</c:v>
                </c:pt>
                <c:pt idx="9">
                  <c:v>68.488656081101496</c:v>
                </c:pt>
                <c:pt idx="10">
                  <c:v>90.583425865501965</c:v>
                </c:pt>
                <c:pt idx="11">
                  <c:v>112.68498076578896</c:v>
                </c:pt>
                <c:pt idx="12">
                  <c:v>134.7887707662789</c:v>
                </c:pt>
                <c:pt idx="13">
                  <c:v>156.89438649334465</c:v>
                </c:pt>
                <c:pt idx="14">
                  <c:v>179.0079384473996</c:v>
                </c:pt>
                <c:pt idx="15">
                  <c:v>201.21411104177696</c:v>
                </c:pt>
                <c:pt idx="16">
                  <c:v>223.34794935180972</c:v>
                </c:pt>
                <c:pt idx="17">
                  <c:v>245.44542525729639</c:v>
                </c:pt>
                <c:pt idx="18">
                  <c:v>267.50536323365861</c:v>
                </c:pt>
                <c:pt idx="19">
                  <c:v>289.42319508826671</c:v>
                </c:pt>
                <c:pt idx="20">
                  <c:v>311.34373179356913</c:v>
                </c:pt>
                <c:pt idx="21">
                  <c:v>333.26431953609915</c:v>
                </c:pt>
                <c:pt idx="22">
                  <c:v>355.1824838314451</c:v>
                </c:pt>
                <c:pt idx="23">
                  <c:v>377.10064901173251</c:v>
                </c:pt>
              </c:numCache>
            </c:numRef>
          </c:xVal>
          <c:yVal>
            <c:numRef>
              <c:f>Sheet1!$H$5:$H$28</c:f>
              <c:numCache>
                <c:formatCode>0.00000</c:formatCode>
                <c:ptCount val="24"/>
                <c:pt idx="0">
                  <c:v>1</c:v>
                </c:pt>
                <c:pt idx="1">
                  <c:v>0.99866954540355479</c:v>
                </c:pt>
                <c:pt idx="2">
                  <c:v>0.99703601757842708</c:v>
                </c:pt>
                <c:pt idx="3">
                  <c:v>0.99475441489784233</c:v>
                </c:pt>
                <c:pt idx="4">
                  <c:v>0.99310144310421056</c:v>
                </c:pt>
                <c:pt idx="5">
                  <c:v>0.99206124142434648</c:v>
                </c:pt>
                <c:pt idx="6">
                  <c:v>0.99064924824229139</c:v>
                </c:pt>
                <c:pt idx="7">
                  <c:v>0.98930049038026591</c:v>
                </c:pt>
                <c:pt idx="8">
                  <c:v>0.98782860811979201</c:v>
                </c:pt>
                <c:pt idx="9">
                  <c:v>0.98579457706458973</c:v>
                </c:pt>
                <c:pt idx="10">
                  <c:v>0.98394928951271021</c:v>
                </c:pt>
                <c:pt idx="11">
                  <c:v>0.98219408853795409</c:v>
                </c:pt>
                <c:pt idx="12">
                  <c:v>0.98056688809593762</c:v>
                </c:pt>
                <c:pt idx="13">
                  <c:v>0.97919060323532814</c:v>
                </c:pt>
                <c:pt idx="14">
                  <c:v>0.97711133752155277</c:v>
                </c:pt>
                <c:pt idx="15">
                  <c:v>0.97561515892146167</c:v>
                </c:pt>
                <c:pt idx="16">
                  <c:v>0.9742666692610582</c:v>
                </c:pt>
                <c:pt idx="17">
                  <c:v>0.9733911359095524</c:v>
                </c:pt>
                <c:pt idx="18">
                  <c:v>0.97492716213605657</c:v>
                </c:pt>
                <c:pt idx="19">
                  <c:v>0.97353128613638751</c:v>
                </c:pt>
                <c:pt idx="20">
                  <c:v>0.97221517860077078</c:v>
                </c:pt>
                <c:pt idx="21">
                  <c:v>0.9708920215857676</c:v>
                </c:pt>
                <c:pt idx="22">
                  <c:v>0.97018566260441697</c:v>
                </c:pt>
                <c:pt idx="23">
                  <c:v>0.96904766877771331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10-450D-9321-3838EB4DB07F}"/>
            </c:ext>
          </c:extLst>
        </c:ser>
        <c:ser>
          <c:idx val="2"/>
          <c:order val="2"/>
          <c:tx>
            <c:strRef>
              <c:f>Sheet1!$J$3</c:f>
              <c:strCache>
                <c:ptCount val="1"/>
                <c:pt idx="0">
                  <c:v>Highway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Sheet1!$K$5:$K$22</c:f>
              <c:numCache>
                <c:formatCode>0</c:formatCode>
                <c:ptCount val="18"/>
                <c:pt idx="0">
                  <c:v>0</c:v>
                </c:pt>
                <c:pt idx="1">
                  <c:v>74.009042972986535</c:v>
                </c:pt>
                <c:pt idx="2">
                  <c:v>147.75507680190321</c:v>
                </c:pt>
                <c:pt idx="3">
                  <c:v>221.67724132401091</c:v>
                </c:pt>
                <c:pt idx="4">
                  <c:v>295.91205656871671</c:v>
                </c:pt>
                <c:pt idx="5">
                  <c:v>370.41754238222376</c:v>
                </c:pt>
                <c:pt idx="6">
                  <c:v>445.01888853606988</c:v>
                </c:pt>
                <c:pt idx="7">
                  <c:v>519.7023034669628</c:v>
                </c:pt>
                <c:pt idx="8">
                  <c:v>594.13735858925247</c:v>
                </c:pt>
                <c:pt idx="9">
                  <c:v>669.31610656728458</c:v>
                </c:pt>
                <c:pt idx="10">
                  <c:v>744.05915687017182</c:v>
                </c:pt>
                <c:pt idx="11">
                  <c:v>818.84374895444421</c:v>
                </c:pt>
                <c:pt idx="12">
                  <c:v>893.84393396944677</c:v>
                </c:pt>
                <c:pt idx="13">
                  <c:v>967.32655110998496</c:v>
                </c:pt>
                <c:pt idx="14">
                  <c:v>1041.83811932346</c:v>
                </c:pt>
                <c:pt idx="15">
                  <c:v>1116.3496875369301</c:v>
                </c:pt>
                <c:pt idx="16">
                  <c:v>1190.86125575041</c:v>
                </c:pt>
                <c:pt idx="17">
                  <c:v>1265.3728239638899</c:v>
                </c:pt>
              </c:numCache>
            </c:numRef>
          </c:xVal>
          <c:yVal>
            <c:numRef>
              <c:f>Sheet1!$L$5:$L$22</c:f>
              <c:numCache>
                <c:formatCode>0.00000</c:formatCode>
                <c:ptCount val="18"/>
                <c:pt idx="0">
                  <c:v>1</c:v>
                </c:pt>
                <c:pt idx="1">
                  <c:v>0.9750579909118009</c:v>
                </c:pt>
                <c:pt idx="2">
                  <c:v>0.9501918795259584</c:v>
                </c:pt>
                <c:pt idx="3">
                  <c:v>0.93317550138444449</c:v>
                </c:pt>
                <c:pt idx="4">
                  <c:v>0.92701820377182453</c:v>
                </c:pt>
                <c:pt idx="5">
                  <c:v>0.92169897429327008</c:v>
                </c:pt>
                <c:pt idx="6">
                  <c:v>0.919774005386783</c:v>
                </c:pt>
                <c:pt idx="7">
                  <c:v>0.91740983354857464</c:v>
                </c:pt>
                <c:pt idx="8">
                  <c:v>0.92045321256422175</c:v>
                </c:pt>
                <c:pt idx="9">
                  <c:v>0.92172873037766634</c:v>
                </c:pt>
                <c:pt idx="10">
                  <c:v>0.92031198662468194</c:v>
                </c:pt>
                <c:pt idx="11">
                  <c:v>0.91207627788218493</c:v>
                </c:pt>
                <c:pt idx="12">
                  <c:v>0.91068882792692507</c:v>
                </c:pt>
                <c:pt idx="13">
                  <c:v>0.89373524011633809</c:v>
                </c:pt>
                <c:pt idx="14">
                  <c:v>0.88811955547143795</c:v>
                </c:pt>
                <c:pt idx="15">
                  <c:v>0.88250387082653803</c:v>
                </c:pt>
                <c:pt idx="16">
                  <c:v>0.87688818618163689</c:v>
                </c:pt>
                <c:pt idx="17">
                  <c:v>0.87127250153673697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10-450D-9321-3838EB4DB07F}"/>
            </c:ext>
          </c:extLst>
        </c:ser>
        <c:ser>
          <c:idx val="3"/>
          <c:order val="3"/>
          <c:tx>
            <c:strRef>
              <c:f>Sheet1!$N$3</c:f>
              <c:strCache>
                <c:ptCount val="1"/>
                <c:pt idx="0">
                  <c:v>1C/1C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Sheet1!$O$5:$O$17</c:f>
              <c:numCache>
                <c:formatCode>0</c:formatCode>
                <c:ptCount val="13"/>
                <c:pt idx="0">
                  <c:v>0</c:v>
                </c:pt>
                <c:pt idx="1">
                  <c:v>81.673381646089098</c:v>
                </c:pt>
                <c:pt idx="2">
                  <c:v>160.00379805327242</c:v>
                </c:pt>
                <c:pt idx="3">
                  <c:v>242.55129847744678</c:v>
                </c:pt>
                <c:pt idx="4">
                  <c:v>329.89246187468586</c:v>
                </c:pt>
                <c:pt idx="5">
                  <c:v>416.79340461642238</c:v>
                </c:pt>
                <c:pt idx="6">
                  <c:v>502.28978210502754</c:v>
                </c:pt>
                <c:pt idx="7">
                  <c:v>586.96778667646413</c:v>
                </c:pt>
                <c:pt idx="8">
                  <c:v>671.47030468905768</c:v>
                </c:pt>
                <c:pt idx="9">
                  <c:v>754.84466851706475</c:v>
                </c:pt>
                <c:pt idx="10">
                  <c:v>836.9738330404731</c:v>
                </c:pt>
                <c:pt idx="11">
                  <c:v>917.85858631286021</c:v>
                </c:pt>
                <c:pt idx="12">
                  <c:v>997.64416650411931</c:v>
                </c:pt>
              </c:numCache>
            </c:numRef>
          </c:xVal>
          <c:yVal>
            <c:numRef>
              <c:f>Sheet1!$P$5:$P$17</c:f>
              <c:numCache>
                <c:formatCode>0.0000</c:formatCode>
                <c:ptCount val="13"/>
                <c:pt idx="0">
                  <c:v>1</c:v>
                </c:pt>
                <c:pt idx="1">
                  <c:v>0.96096581577256102</c:v>
                </c:pt>
                <c:pt idx="2">
                  <c:v>0.94501209429490773</c:v>
                </c:pt>
                <c:pt idx="3">
                  <c:v>0.931749470474042</c:v>
                </c:pt>
                <c:pt idx="4">
                  <c:v>0.92032094603478598</c:v>
                </c:pt>
                <c:pt idx="5">
                  <c:v>0.91026980886970865</c:v>
                </c:pt>
                <c:pt idx="6">
                  <c:v>0.90137095250100474</c:v>
                </c:pt>
                <c:pt idx="7">
                  <c:v>0.89320550333331328</c:v>
                </c:pt>
                <c:pt idx="8">
                  <c:v>0.88521631297167869</c:v>
                </c:pt>
                <c:pt idx="9">
                  <c:v>0.87815658142775121</c:v>
                </c:pt>
                <c:pt idx="10">
                  <c:v>0.87157375273007232</c:v>
                </c:pt>
                <c:pt idx="11">
                  <c:v>0.86529380179428894</c:v>
                </c:pt>
                <c:pt idx="12">
                  <c:v>0.85935221757008473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9A-41AA-930A-BB40A3B4F095}"/>
            </c:ext>
          </c:extLst>
        </c:ser>
        <c:ser>
          <c:idx val="4"/>
          <c:order val="4"/>
          <c:tx>
            <c:strRef>
              <c:f>Sheet1!$R$3</c:f>
              <c:strCache>
                <c:ptCount val="1"/>
                <c:pt idx="0">
                  <c:v>Commuter</c:v>
                </c:pt>
              </c:strCache>
            </c:strRef>
          </c:tx>
          <c:spPr>
            <a:ln w="25400" cap="rnd">
              <a:solidFill>
                <a:srgbClr val="ED7D3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Sheet1!$S$5:$S$28</c:f>
              <c:numCache>
                <c:formatCode>0</c:formatCode>
                <c:ptCount val="24"/>
                <c:pt idx="0">
                  <c:v>0</c:v>
                </c:pt>
                <c:pt idx="1">
                  <c:v>5.8005280905482888</c:v>
                </c:pt>
                <c:pt idx="2">
                  <c:v>11.591802335708262</c:v>
                </c:pt>
                <c:pt idx="3">
                  <c:v>17.393044082277044</c:v>
                </c:pt>
                <c:pt idx="4">
                  <c:v>23.192054981741769</c:v>
                </c:pt>
                <c:pt idx="5">
                  <c:v>28.990803383756138</c:v>
                </c:pt>
                <c:pt idx="6">
                  <c:v>34.789026839193134</c:v>
                </c:pt>
                <c:pt idx="7">
                  <c:v>40.587012464579892</c:v>
                </c:pt>
                <c:pt idx="8">
                  <c:v>46.388051503559353</c:v>
                </c:pt>
                <c:pt idx="9">
                  <c:v>68.488656081101496</c:v>
                </c:pt>
                <c:pt idx="10">
                  <c:v>90.583425865501965</c:v>
                </c:pt>
                <c:pt idx="11">
                  <c:v>112.68498076578896</c:v>
                </c:pt>
                <c:pt idx="12">
                  <c:v>134.7887707662789</c:v>
                </c:pt>
                <c:pt idx="13">
                  <c:v>156.89438649334465</c:v>
                </c:pt>
                <c:pt idx="14">
                  <c:v>179.0079384473996</c:v>
                </c:pt>
                <c:pt idx="15">
                  <c:v>201.21411104177696</c:v>
                </c:pt>
                <c:pt idx="16">
                  <c:v>223.34794935180972</c:v>
                </c:pt>
                <c:pt idx="17">
                  <c:v>245.44542525729639</c:v>
                </c:pt>
                <c:pt idx="18">
                  <c:v>267.50536323365861</c:v>
                </c:pt>
                <c:pt idx="19">
                  <c:v>289.42319508826671</c:v>
                </c:pt>
                <c:pt idx="20">
                  <c:v>311.34373179356913</c:v>
                </c:pt>
                <c:pt idx="21">
                  <c:v>333.26431953609915</c:v>
                </c:pt>
                <c:pt idx="22">
                  <c:v>355.1824838314451</c:v>
                </c:pt>
                <c:pt idx="23">
                  <c:v>377.10064901173251</c:v>
                </c:pt>
              </c:numCache>
            </c:numRef>
          </c:xVal>
          <c:yVal>
            <c:numRef>
              <c:f>Sheet1!$T$5:$T$28</c:f>
              <c:numCache>
                <c:formatCode>0.0000</c:formatCode>
                <c:ptCount val="24"/>
                <c:pt idx="0">
                  <c:v>1</c:v>
                </c:pt>
                <c:pt idx="1">
                  <c:v>0.99571331480153147</c:v>
                </c:pt>
                <c:pt idx="2">
                  <c:v>0.9938682902986099</c:v>
                </c:pt>
                <c:pt idx="3">
                  <c:v>0.99244378674140821</c:v>
                </c:pt>
                <c:pt idx="4">
                  <c:v>0.99121830836078639</c:v>
                </c:pt>
                <c:pt idx="5">
                  <c:v>0.99011727238841607</c:v>
                </c:pt>
                <c:pt idx="6">
                  <c:v>0.98911017816503966</c:v>
                </c:pt>
                <c:pt idx="7">
                  <c:v>0.98815742476694857</c:v>
                </c:pt>
                <c:pt idx="8">
                  <c:v>0.98728031159037954</c:v>
                </c:pt>
                <c:pt idx="9">
                  <c:v>0.98445215621272342</c:v>
                </c:pt>
                <c:pt idx="10">
                  <c:v>0.98193509355231834</c:v>
                </c:pt>
                <c:pt idx="11">
                  <c:v>0.9797436712916</c:v>
                </c:pt>
                <c:pt idx="12">
                  <c:v>0.97770376530336078</c:v>
                </c:pt>
                <c:pt idx="13">
                  <c:v>0.97578089848530714</c:v>
                </c:pt>
                <c:pt idx="14">
                  <c:v>0.97370455642470755</c:v>
                </c:pt>
                <c:pt idx="15">
                  <c:v>0.97196021808851363</c:v>
                </c:pt>
                <c:pt idx="16">
                  <c:v>0.9699955664405937</c:v>
                </c:pt>
                <c:pt idx="17">
                  <c:v>0.96843283883553866</c:v>
                </c:pt>
                <c:pt idx="18">
                  <c:v>0.96676802623571889</c:v>
                </c:pt>
                <c:pt idx="19">
                  <c:v>0.9651582783262691</c:v>
                </c:pt>
                <c:pt idx="20">
                  <c:v>0.96358721034525474</c:v>
                </c:pt>
                <c:pt idx="21">
                  <c:v>0.96212372848375483</c:v>
                </c:pt>
                <c:pt idx="22">
                  <c:v>0.96083472759037547</c:v>
                </c:pt>
                <c:pt idx="23">
                  <c:v>0.9595317875969368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2-4D81-888B-35FB87F2B273}"/>
            </c:ext>
          </c:extLst>
        </c:ser>
        <c:ser>
          <c:idx val="5"/>
          <c:order val="5"/>
          <c:tx>
            <c:strRef>
              <c:f>Sheet1!$V$3</c:f>
              <c:strCache>
                <c:ptCount val="1"/>
                <c:pt idx="0">
                  <c:v>Highway</c:v>
                </c:pt>
              </c:strCache>
            </c:strRef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Sheet1!$W$5:$W$22</c:f>
              <c:numCache>
                <c:formatCode>0</c:formatCode>
                <c:ptCount val="18"/>
                <c:pt idx="0">
                  <c:v>0</c:v>
                </c:pt>
                <c:pt idx="1">
                  <c:v>74.009042972986535</c:v>
                </c:pt>
                <c:pt idx="2">
                  <c:v>147.75507680190321</c:v>
                </c:pt>
                <c:pt idx="3">
                  <c:v>221.67724132401091</c:v>
                </c:pt>
                <c:pt idx="4">
                  <c:v>295.91205656871671</c:v>
                </c:pt>
                <c:pt idx="5">
                  <c:v>370.41754238222376</c:v>
                </c:pt>
                <c:pt idx="6">
                  <c:v>445.01888853606988</c:v>
                </c:pt>
                <c:pt idx="7">
                  <c:v>519.7023034669628</c:v>
                </c:pt>
                <c:pt idx="8">
                  <c:v>594.13735858925247</c:v>
                </c:pt>
                <c:pt idx="9">
                  <c:v>669.31610656728458</c:v>
                </c:pt>
                <c:pt idx="10">
                  <c:v>744.05915687017182</c:v>
                </c:pt>
                <c:pt idx="11">
                  <c:v>818.84374895444421</c:v>
                </c:pt>
                <c:pt idx="12">
                  <c:v>893.84393396944677</c:v>
                </c:pt>
                <c:pt idx="13">
                  <c:v>967.32655110998496</c:v>
                </c:pt>
                <c:pt idx="14">
                  <c:v>1041.83811932346</c:v>
                </c:pt>
                <c:pt idx="15">
                  <c:v>1116.3496875369301</c:v>
                </c:pt>
                <c:pt idx="16">
                  <c:v>1190.86125575041</c:v>
                </c:pt>
                <c:pt idx="17">
                  <c:v>1265.3728239638899</c:v>
                </c:pt>
              </c:numCache>
            </c:numRef>
          </c:xVal>
          <c:yVal>
            <c:numRef>
              <c:f>Sheet1!$X$5:$X$22</c:f>
              <c:numCache>
                <c:formatCode>0.0000</c:formatCode>
                <c:ptCount val="18"/>
                <c:pt idx="0">
                  <c:v>1</c:v>
                </c:pt>
                <c:pt idx="1">
                  <c:v>0.97137594639157809</c:v>
                </c:pt>
                <c:pt idx="2">
                  <c:v>0.95929918672871328</c:v>
                </c:pt>
                <c:pt idx="3">
                  <c:v>0.94993350062954218</c:v>
                </c:pt>
                <c:pt idx="4">
                  <c:v>0.94195915738894898</c:v>
                </c:pt>
                <c:pt idx="5">
                  <c:v>0.93487924529800703</c:v>
                </c:pt>
                <c:pt idx="6">
                  <c:v>0.92841942103250075</c:v>
                </c:pt>
                <c:pt idx="7">
                  <c:v>0.9224892411520883</c:v>
                </c:pt>
                <c:pt idx="8">
                  <c:v>0.91674529556711992</c:v>
                </c:pt>
                <c:pt idx="9">
                  <c:v>0.91133996877581169</c:v>
                </c:pt>
                <c:pt idx="10">
                  <c:v>0.90611164143842249</c:v>
                </c:pt>
                <c:pt idx="11">
                  <c:v>0.90140640811590089</c:v>
                </c:pt>
                <c:pt idx="12">
                  <c:v>0.89689005268259792</c:v>
                </c:pt>
                <c:pt idx="13">
                  <c:v>0.89260065631720631</c:v>
                </c:pt>
                <c:pt idx="14">
                  <c:v>0.88835045955399172</c:v>
                </c:pt>
                <c:pt idx="15">
                  <c:v>0.88432873565731707</c:v>
                </c:pt>
                <c:pt idx="16">
                  <c:v>0.88040293049468976</c:v>
                </c:pt>
                <c:pt idx="17">
                  <c:v>0.87662261179879752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2-4D81-888B-35FB87F2B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98864"/>
        <c:axId val="805703128"/>
      </c:scatterChart>
      <c:valAx>
        <c:axId val="80569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5703128"/>
        <c:crosses val="autoZero"/>
        <c:crossBetween val="midCat"/>
      </c:valAx>
      <c:valAx>
        <c:axId val="80570312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SOH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56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Sheet1!$F$3</c:f>
              <c:strCache>
                <c:ptCount val="1"/>
                <c:pt idx="0">
                  <c:v>Commuter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Sheet1!$G$5:$G$28</c:f>
              <c:numCache>
                <c:formatCode>0</c:formatCode>
                <c:ptCount val="24"/>
                <c:pt idx="0">
                  <c:v>0</c:v>
                </c:pt>
                <c:pt idx="1">
                  <c:v>5.8005280905482888</c:v>
                </c:pt>
                <c:pt idx="2">
                  <c:v>11.591802335708262</c:v>
                </c:pt>
                <c:pt idx="3">
                  <c:v>17.393044082277044</c:v>
                </c:pt>
                <c:pt idx="4">
                  <c:v>23.192054981741769</c:v>
                </c:pt>
                <c:pt idx="5">
                  <c:v>28.990803383756138</c:v>
                </c:pt>
                <c:pt idx="6">
                  <c:v>34.789026839193134</c:v>
                </c:pt>
                <c:pt idx="7">
                  <c:v>40.587012464579892</c:v>
                </c:pt>
                <c:pt idx="8">
                  <c:v>46.388051503559353</c:v>
                </c:pt>
                <c:pt idx="9">
                  <c:v>68.488656081101496</c:v>
                </c:pt>
                <c:pt idx="10">
                  <c:v>90.583425865501965</c:v>
                </c:pt>
                <c:pt idx="11">
                  <c:v>112.68498076578896</c:v>
                </c:pt>
                <c:pt idx="12">
                  <c:v>134.7887707662789</c:v>
                </c:pt>
                <c:pt idx="13">
                  <c:v>156.89438649334465</c:v>
                </c:pt>
                <c:pt idx="14">
                  <c:v>179.0079384473996</c:v>
                </c:pt>
                <c:pt idx="15">
                  <c:v>201.21411104177696</c:v>
                </c:pt>
                <c:pt idx="16">
                  <c:v>223.34794935180972</c:v>
                </c:pt>
                <c:pt idx="17">
                  <c:v>245.44542525729639</c:v>
                </c:pt>
                <c:pt idx="18">
                  <c:v>267.50536323365861</c:v>
                </c:pt>
                <c:pt idx="19">
                  <c:v>289.42319508826671</c:v>
                </c:pt>
                <c:pt idx="20">
                  <c:v>311.34373179356913</c:v>
                </c:pt>
                <c:pt idx="21">
                  <c:v>333.26431953609915</c:v>
                </c:pt>
                <c:pt idx="22">
                  <c:v>355.1824838314451</c:v>
                </c:pt>
                <c:pt idx="23">
                  <c:v>377.10064901173251</c:v>
                </c:pt>
              </c:numCache>
            </c:numRef>
          </c:xVal>
          <c:yVal>
            <c:numRef>
              <c:f>Sheet1!$I$5:$I$28</c:f>
              <c:numCache>
                <c:formatCode>0.00000</c:formatCode>
                <c:ptCount val="24"/>
                <c:pt idx="0">
                  <c:v>1</c:v>
                </c:pt>
                <c:pt idx="1">
                  <c:v>0.99494284861350202</c:v>
                </c:pt>
                <c:pt idx="2">
                  <c:v>0.99514563374536202</c:v>
                </c:pt>
                <c:pt idx="3">
                  <c:v>0.99650782521311199</c:v>
                </c:pt>
                <c:pt idx="4">
                  <c:v>1.00024939673127</c:v>
                </c:pt>
                <c:pt idx="5">
                  <c:v>0.99161477259611996</c:v>
                </c:pt>
                <c:pt idx="6">
                  <c:v>1.0032141248705799</c:v>
                </c:pt>
                <c:pt idx="7">
                  <c:v>0.99767464939585304</c:v>
                </c:pt>
                <c:pt idx="8">
                  <c:v>1.0073141490825901</c:v>
                </c:pt>
                <c:pt idx="9">
                  <c:v>1.0117551767780799</c:v>
                </c:pt>
                <c:pt idx="10">
                  <c:v>1.0104897630888401</c:v>
                </c:pt>
                <c:pt idx="11">
                  <c:v>1.0245287014890401</c:v>
                </c:pt>
                <c:pt idx="12">
                  <c:v>1.0230965182898499</c:v>
                </c:pt>
                <c:pt idx="13">
                  <c:v>1.02677851171237</c:v>
                </c:pt>
                <c:pt idx="14">
                  <c:v>1.0311905159522099</c:v>
                </c:pt>
                <c:pt idx="15">
                  <c:v>1.02354335512775</c:v>
                </c:pt>
                <c:pt idx="16">
                  <c:v>1.0281463265859001</c:v>
                </c:pt>
                <c:pt idx="17">
                  <c:v>1.0425092854292199</c:v>
                </c:pt>
                <c:pt idx="18">
                  <c:v>1.0442732645495401</c:v>
                </c:pt>
                <c:pt idx="19">
                  <c:v>1.04948739036856</c:v>
                </c:pt>
                <c:pt idx="20">
                  <c:v>1.04040321158356</c:v>
                </c:pt>
                <c:pt idx="21">
                  <c:v>1.04089764002561</c:v>
                </c:pt>
                <c:pt idx="22">
                  <c:v>1.0497887304365201</c:v>
                </c:pt>
                <c:pt idx="23">
                  <c:v>1.0567408908298299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2-4D50-8C56-B3035FF366B3}"/>
            </c:ext>
          </c:extLst>
        </c:ser>
        <c:ser>
          <c:idx val="2"/>
          <c:order val="1"/>
          <c:tx>
            <c:strRef>
              <c:f>Sheet1!$J$3</c:f>
              <c:strCache>
                <c:ptCount val="1"/>
                <c:pt idx="0">
                  <c:v>Highway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Sheet1!$K$5:$K$22</c:f>
              <c:numCache>
                <c:formatCode>0</c:formatCode>
                <c:ptCount val="18"/>
                <c:pt idx="0">
                  <c:v>0</c:v>
                </c:pt>
                <c:pt idx="1">
                  <c:v>74.009042972986535</c:v>
                </c:pt>
                <c:pt idx="2">
                  <c:v>147.75507680190321</c:v>
                </c:pt>
                <c:pt idx="3">
                  <c:v>221.67724132401091</c:v>
                </c:pt>
                <c:pt idx="4">
                  <c:v>295.91205656871671</c:v>
                </c:pt>
                <c:pt idx="5">
                  <c:v>370.41754238222376</c:v>
                </c:pt>
                <c:pt idx="6">
                  <c:v>445.01888853606988</c:v>
                </c:pt>
                <c:pt idx="7">
                  <c:v>519.7023034669628</c:v>
                </c:pt>
                <c:pt idx="8">
                  <c:v>594.13735858925247</c:v>
                </c:pt>
                <c:pt idx="9">
                  <c:v>669.31610656728458</c:v>
                </c:pt>
                <c:pt idx="10">
                  <c:v>744.05915687017182</c:v>
                </c:pt>
                <c:pt idx="11">
                  <c:v>818.84374895444421</c:v>
                </c:pt>
                <c:pt idx="12">
                  <c:v>893.84393396944677</c:v>
                </c:pt>
                <c:pt idx="13">
                  <c:v>967.32655110998496</c:v>
                </c:pt>
                <c:pt idx="14">
                  <c:v>1041.83811932346</c:v>
                </c:pt>
                <c:pt idx="15">
                  <c:v>1116.3496875369301</c:v>
                </c:pt>
                <c:pt idx="16">
                  <c:v>1190.86125575041</c:v>
                </c:pt>
                <c:pt idx="17">
                  <c:v>1265.3728239638899</c:v>
                </c:pt>
              </c:numCache>
            </c:numRef>
          </c:xVal>
          <c:yVal>
            <c:numRef>
              <c:f>Sheet1!$M$5:$M$22</c:f>
              <c:numCache>
                <c:formatCode>0.00000</c:formatCode>
                <c:ptCount val="18"/>
                <c:pt idx="0">
                  <c:v>1</c:v>
                </c:pt>
                <c:pt idx="1">
                  <c:v>1.0316837128439</c:v>
                </c:pt>
                <c:pt idx="2">
                  <c:v>1.05492846266997</c:v>
                </c:pt>
                <c:pt idx="3">
                  <c:v>1.06255339940696</c:v>
                </c:pt>
                <c:pt idx="4">
                  <c:v>1.05202029568384</c:v>
                </c:pt>
                <c:pt idx="5">
                  <c:v>1.05345043271372</c:v>
                </c:pt>
                <c:pt idx="6">
                  <c:v>1.05673280198195</c:v>
                </c:pt>
                <c:pt idx="7">
                  <c:v>1.05156793245277</c:v>
                </c:pt>
                <c:pt idx="8">
                  <c:v>1.04545866054722</c:v>
                </c:pt>
                <c:pt idx="9">
                  <c:v>1.06064677048581</c:v>
                </c:pt>
                <c:pt idx="10">
                  <c:v>1.06289666743718</c:v>
                </c:pt>
                <c:pt idx="11">
                  <c:v>1.0689749577233201</c:v>
                </c:pt>
                <c:pt idx="12">
                  <c:v>1.0753322993552601</c:v>
                </c:pt>
                <c:pt idx="13">
                  <c:v>1.0776974540750499</c:v>
                </c:pt>
                <c:pt idx="14">
                  <c:v>1.08747233523529</c:v>
                </c:pt>
                <c:pt idx="15">
                  <c:v>1.0928910927391</c:v>
                </c:pt>
                <c:pt idx="16">
                  <c:v>1.1047489952557299</c:v>
                </c:pt>
                <c:pt idx="17">
                  <c:v>1.1182896988167901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22-4D50-8C56-B3035FF366B3}"/>
            </c:ext>
          </c:extLst>
        </c:ser>
        <c:ser>
          <c:idx val="3"/>
          <c:order val="2"/>
          <c:tx>
            <c:strRef>
              <c:f>Sheet1!$N$3</c:f>
              <c:strCache>
                <c:ptCount val="1"/>
                <c:pt idx="0">
                  <c:v>1C/1C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Sheet1!$O$5:$O$17</c:f>
              <c:numCache>
                <c:formatCode>0</c:formatCode>
                <c:ptCount val="13"/>
                <c:pt idx="0">
                  <c:v>0</c:v>
                </c:pt>
                <c:pt idx="1">
                  <c:v>81.673381646089098</c:v>
                </c:pt>
                <c:pt idx="2">
                  <c:v>160.00379805327242</c:v>
                </c:pt>
                <c:pt idx="3">
                  <c:v>242.55129847744678</c:v>
                </c:pt>
                <c:pt idx="4">
                  <c:v>329.89246187468586</c:v>
                </c:pt>
                <c:pt idx="5">
                  <c:v>416.79340461642238</c:v>
                </c:pt>
                <c:pt idx="6">
                  <c:v>502.28978210502754</c:v>
                </c:pt>
                <c:pt idx="7">
                  <c:v>586.96778667646413</c:v>
                </c:pt>
                <c:pt idx="8">
                  <c:v>671.47030468905768</c:v>
                </c:pt>
                <c:pt idx="9">
                  <c:v>754.84466851706475</c:v>
                </c:pt>
                <c:pt idx="10">
                  <c:v>836.9738330404731</c:v>
                </c:pt>
                <c:pt idx="11">
                  <c:v>917.85858631286021</c:v>
                </c:pt>
                <c:pt idx="12">
                  <c:v>997.64416650411931</c:v>
                </c:pt>
              </c:numCache>
            </c:numRef>
          </c:xVal>
          <c:yVal>
            <c:numRef>
              <c:f>Sheet1!$Q$5:$Q$17</c:f>
              <c:numCache>
                <c:formatCode>0.0000</c:formatCode>
                <c:ptCount val="13"/>
                <c:pt idx="0">
                  <c:v>1</c:v>
                </c:pt>
                <c:pt idx="4">
                  <c:v>1.0433123688818631</c:v>
                </c:pt>
                <c:pt idx="5">
                  <c:v>1.054530851290123</c:v>
                </c:pt>
                <c:pt idx="6">
                  <c:v>1.0655295166012348</c:v>
                </c:pt>
                <c:pt idx="7">
                  <c:v>1.076438044443357</c:v>
                </c:pt>
                <c:pt idx="8">
                  <c:v>1.0875265273066346</c:v>
                </c:pt>
                <c:pt idx="9">
                  <c:v>1.0982479441756536</c:v>
                </c:pt>
                <c:pt idx="10">
                  <c:v>1.1087943166642886</c:v>
                </c:pt>
                <c:pt idx="11">
                  <c:v>1.1192261442231513</c:v>
                </c:pt>
                <c:pt idx="12">
                  <c:v>1.1295100222127201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22-4D50-8C56-B3035FF366B3}"/>
            </c:ext>
          </c:extLst>
        </c:ser>
        <c:ser>
          <c:idx val="4"/>
          <c:order val="3"/>
          <c:tx>
            <c:strRef>
              <c:f>Sheet1!$R$3</c:f>
              <c:strCache>
                <c:ptCount val="1"/>
                <c:pt idx="0">
                  <c:v>Commuter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none"/>
          </c:marker>
          <c:xVal>
            <c:numRef>
              <c:f>Sheet1!$S$5:$S$28</c:f>
              <c:numCache>
                <c:formatCode>0</c:formatCode>
                <c:ptCount val="24"/>
                <c:pt idx="0">
                  <c:v>0</c:v>
                </c:pt>
                <c:pt idx="1">
                  <c:v>5.8005280905482888</c:v>
                </c:pt>
                <c:pt idx="2">
                  <c:v>11.591802335708262</c:v>
                </c:pt>
                <c:pt idx="3">
                  <c:v>17.393044082277044</c:v>
                </c:pt>
                <c:pt idx="4">
                  <c:v>23.192054981741769</c:v>
                </c:pt>
                <c:pt idx="5">
                  <c:v>28.990803383756138</c:v>
                </c:pt>
                <c:pt idx="6">
                  <c:v>34.789026839193134</c:v>
                </c:pt>
                <c:pt idx="7">
                  <c:v>40.587012464579892</c:v>
                </c:pt>
                <c:pt idx="8">
                  <c:v>46.388051503559353</c:v>
                </c:pt>
                <c:pt idx="9">
                  <c:v>68.488656081101496</c:v>
                </c:pt>
                <c:pt idx="10">
                  <c:v>90.583425865501965</c:v>
                </c:pt>
                <c:pt idx="11">
                  <c:v>112.68498076578896</c:v>
                </c:pt>
                <c:pt idx="12">
                  <c:v>134.7887707662789</c:v>
                </c:pt>
                <c:pt idx="13">
                  <c:v>156.89438649334465</c:v>
                </c:pt>
                <c:pt idx="14">
                  <c:v>179.0079384473996</c:v>
                </c:pt>
                <c:pt idx="15">
                  <c:v>201.21411104177696</c:v>
                </c:pt>
                <c:pt idx="16">
                  <c:v>223.34794935180972</c:v>
                </c:pt>
                <c:pt idx="17">
                  <c:v>245.44542525729639</c:v>
                </c:pt>
                <c:pt idx="18">
                  <c:v>267.50536323365861</c:v>
                </c:pt>
                <c:pt idx="19">
                  <c:v>289.42319508826671</c:v>
                </c:pt>
                <c:pt idx="20">
                  <c:v>311.34373179356913</c:v>
                </c:pt>
                <c:pt idx="21">
                  <c:v>333.26431953609915</c:v>
                </c:pt>
                <c:pt idx="22">
                  <c:v>355.1824838314451</c:v>
                </c:pt>
                <c:pt idx="23">
                  <c:v>377.10064901173251</c:v>
                </c:pt>
              </c:numCache>
            </c:numRef>
          </c:xVal>
          <c:yVal>
            <c:numRef>
              <c:f>Sheet1!$U$5:$U$28</c:f>
              <c:numCache>
                <c:formatCode>0.0000</c:formatCode>
                <c:ptCount val="24"/>
                <c:pt idx="0">
                  <c:v>1</c:v>
                </c:pt>
                <c:pt idx="1">
                  <c:v>1.0004562150413177</c:v>
                </c:pt>
                <c:pt idx="2">
                  <c:v>1.0007183425606716</c:v>
                </c:pt>
                <c:pt idx="3">
                  <c:v>1.0009359313936783</c:v>
                </c:pt>
                <c:pt idx="4">
                  <c:v>1.0011424178958377</c:v>
                </c:pt>
                <c:pt idx="5">
                  <c:v>1.0013432619065823</c:v>
                </c:pt>
                <c:pt idx="6">
                  <c:v>1.0015368589761278</c:v>
                </c:pt>
                <c:pt idx="7">
                  <c:v>1.0017348257903373</c:v>
                </c:pt>
                <c:pt idx="8">
                  <c:v>1.0019169380843582</c:v>
                </c:pt>
                <c:pt idx="9">
                  <c:v>1.0024952018848869</c:v>
                </c:pt>
                <c:pt idx="10">
                  <c:v>1.0030866033327934</c:v>
                </c:pt>
                <c:pt idx="11">
                  <c:v>1.0036132819882029</c:v>
                </c:pt>
                <c:pt idx="12">
                  <c:v>1.0041416329387056</c:v>
                </c:pt>
                <c:pt idx="13">
                  <c:v>1.0046703055252206</c:v>
                </c:pt>
                <c:pt idx="14">
                  <c:v>1.005343655677424</c:v>
                </c:pt>
                <c:pt idx="15">
                  <c:v>1.0058652303244846</c:v>
                </c:pt>
                <c:pt idx="16">
                  <c:v>1.0065554974616315</c:v>
                </c:pt>
                <c:pt idx="17">
                  <c:v>1.0070429694471443</c:v>
                </c:pt>
                <c:pt idx="18">
                  <c:v>1.007618883707458</c:v>
                </c:pt>
                <c:pt idx="19">
                  <c:v>1.0081892827617835</c:v>
                </c:pt>
                <c:pt idx="20">
                  <c:v>1.0087583757403249</c:v>
                </c:pt>
                <c:pt idx="21">
                  <c:v>1.0092835652414605</c:v>
                </c:pt>
                <c:pt idx="22">
                  <c:v>1.0097237827470387</c:v>
                </c:pt>
                <c:pt idx="23">
                  <c:v>1.0101879257732309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22-4D50-8C56-B3035FF366B3}"/>
            </c:ext>
          </c:extLst>
        </c:ser>
        <c:ser>
          <c:idx val="5"/>
          <c:order val="4"/>
          <c:tx>
            <c:strRef>
              <c:f>Sheet1!$V$3</c:f>
              <c:strCache>
                <c:ptCount val="1"/>
                <c:pt idx="0">
                  <c:v>Highway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Sheet1!$W$5:$W$22</c:f>
              <c:numCache>
                <c:formatCode>0</c:formatCode>
                <c:ptCount val="18"/>
                <c:pt idx="0">
                  <c:v>0</c:v>
                </c:pt>
                <c:pt idx="1">
                  <c:v>74.009042972986535</c:v>
                </c:pt>
                <c:pt idx="2">
                  <c:v>147.75507680190321</c:v>
                </c:pt>
                <c:pt idx="3">
                  <c:v>221.67724132401091</c:v>
                </c:pt>
                <c:pt idx="4">
                  <c:v>295.91205656871671</c:v>
                </c:pt>
                <c:pt idx="5">
                  <c:v>370.41754238222376</c:v>
                </c:pt>
                <c:pt idx="6">
                  <c:v>445.01888853606988</c:v>
                </c:pt>
                <c:pt idx="7">
                  <c:v>519.7023034669628</c:v>
                </c:pt>
                <c:pt idx="8">
                  <c:v>594.13735858925247</c:v>
                </c:pt>
                <c:pt idx="9">
                  <c:v>669.31610656728458</c:v>
                </c:pt>
                <c:pt idx="10">
                  <c:v>744.05915687017182</c:v>
                </c:pt>
                <c:pt idx="11">
                  <c:v>818.84374895444421</c:v>
                </c:pt>
                <c:pt idx="12">
                  <c:v>893.84393396944677</c:v>
                </c:pt>
                <c:pt idx="13">
                  <c:v>967.32655110998496</c:v>
                </c:pt>
                <c:pt idx="14">
                  <c:v>1041.83811932346</c:v>
                </c:pt>
                <c:pt idx="15">
                  <c:v>1116.3496875369301</c:v>
                </c:pt>
                <c:pt idx="16">
                  <c:v>1190.86125575041</c:v>
                </c:pt>
                <c:pt idx="17">
                  <c:v>1265.3728239638899</c:v>
                </c:pt>
              </c:numCache>
            </c:numRef>
          </c:xVal>
          <c:yVal>
            <c:numRef>
              <c:f>Sheet1!$Y$5:$Y$22</c:f>
              <c:numCache>
                <c:formatCode>0.0000</c:formatCode>
                <c:ptCount val="18"/>
                <c:pt idx="0">
                  <c:v>1</c:v>
                </c:pt>
                <c:pt idx="1">
                  <c:v>1.006981953773783</c:v>
                </c:pt>
                <c:pt idx="2">
                  <c:v>1.0137212254186363</c:v>
                </c:pt>
                <c:pt idx="3">
                  <c:v>1.0204240421151234</c:v>
                </c:pt>
                <c:pt idx="4">
                  <c:v>1.0271266028715571</c:v>
                </c:pt>
                <c:pt idx="5">
                  <c:v>1.0338331903779892</c:v>
                </c:pt>
                <c:pt idx="6">
                  <c:v>1.040550447310457</c:v>
                </c:pt>
                <c:pt idx="7">
                  <c:v>1.0472413605215356</c:v>
                </c:pt>
                <c:pt idx="8">
                  <c:v>1.0540347214212027</c:v>
                </c:pt>
                <c:pt idx="9">
                  <c:v>1.0608465004801584</c:v>
                </c:pt>
                <c:pt idx="10">
                  <c:v>1.06768644719478</c:v>
                </c:pt>
                <c:pt idx="11">
                  <c:v>1.0743501752378481</c:v>
                </c:pt>
                <c:pt idx="12">
                  <c:v>1.0810271912227538</c:v>
                </c:pt>
                <c:pt idx="13">
                  <c:v>1.087585865920476</c:v>
                </c:pt>
                <c:pt idx="14">
                  <c:v>1.0942645381137539</c:v>
                </c:pt>
                <c:pt idx="15">
                  <c:v>1.1008864584683868</c:v>
                </c:pt>
                <c:pt idx="16">
                  <c:v>1.1075222197716585</c:v>
                </c:pt>
                <c:pt idx="17">
                  <c:v>1.1141360164863237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22-4D50-8C56-B3035FF366B3}"/>
            </c:ext>
          </c:extLst>
        </c:ser>
        <c:ser>
          <c:idx val="0"/>
          <c:order val="5"/>
          <c:tx>
            <c:strRef>
              <c:f>Sheet1!$B$3</c:f>
              <c:strCache>
                <c:ptCount val="1"/>
                <c:pt idx="0">
                  <c:v>1C/1C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Sheet1!$C$5:$C$17</c:f>
              <c:numCache>
                <c:formatCode>0</c:formatCode>
                <c:ptCount val="13"/>
                <c:pt idx="0">
                  <c:v>0</c:v>
                </c:pt>
                <c:pt idx="1">
                  <c:v>81.673381646089098</c:v>
                </c:pt>
                <c:pt idx="2">
                  <c:v>160.00379805327242</c:v>
                </c:pt>
                <c:pt idx="3">
                  <c:v>242.55129847744678</c:v>
                </c:pt>
                <c:pt idx="4">
                  <c:v>329.89246187468586</c:v>
                </c:pt>
                <c:pt idx="5">
                  <c:v>416.79340461642238</c:v>
                </c:pt>
                <c:pt idx="6">
                  <c:v>502.28978210502754</c:v>
                </c:pt>
                <c:pt idx="7">
                  <c:v>586.96778667646413</c:v>
                </c:pt>
                <c:pt idx="8">
                  <c:v>671.47030468905768</c:v>
                </c:pt>
                <c:pt idx="9">
                  <c:v>754.84466851706475</c:v>
                </c:pt>
                <c:pt idx="10">
                  <c:v>836.9738330404731</c:v>
                </c:pt>
                <c:pt idx="11">
                  <c:v>917.85858631286021</c:v>
                </c:pt>
                <c:pt idx="12">
                  <c:v>997.64416650411931</c:v>
                </c:pt>
              </c:numCache>
            </c:numRef>
          </c:xVal>
          <c:yVal>
            <c:numRef>
              <c:f>Sheet1!$E$5:$E$17</c:f>
              <c:numCache>
                <c:formatCode>0.00000</c:formatCode>
                <c:ptCount val="13"/>
                <c:pt idx="0">
                  <c:v>1</c:v>
                </c:pt>
                <c:pt idx="4">
                  <c:v>1.4895909105804099</c:v>
                </c:pt>
                <c:pt idx="5">
                  <c:v>1.5987021128368599</c:v>
                </c:pt>
                <c:pt idx="6">
                  <c:v>1.67502753225297</c:v>
                </c:pt>
                <c:pt idx="7">
                  <c:v>1.7513632666260499</c:v>
                </c:pt>
                <c:pt idx="8">
                  <c:v>1.8353025955483599</c:v>
                </c:pt>
                <c:pt idx="9">
                  <c:v>1.92581334017303</c:v>
                </c:pt>
                <c:pt idx="10">
                  <c:v>2.0164257172437101</c:v>
                </c:pt>
                <c:pt idx="11">
                  <c:v>2.1624684002027599</c:v>
                </c:pt>
                <c:pt idx="12">
                  <c:v>2.40013934027751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C6-47DB-BAD9-AC63FF609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200688"/>
        <c:axId val="849203640"/>
      </c:scatterChart>
      <c:valAx>
        <c:axId val="84920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9203640"/>
        <c:crosses val="autoZero"/>
        <c:crossBetween val="midCat"/>
      </c:valAx>
      <c:valAx>
        <c:axId val="84920364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920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571500</xdr:colOff>
      <xdr:row>14</xdr:row>
      <xdr:rowOff>32385</xdr:rowOff>
    </xdr:from>
    <xdr:to>
      <xdr:col>35</xdr:col>
      <xdr:colOff>274319</xdr:colOff>
      <xdr:row>35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7DE9B-4FFA-186D-4864-42753F4E9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40005</xdr:colOff>
      <xdr:row>4</xdr:row>
      <xdr:rowOff>39052</xdr:rowOff>
    </xdr:from>
    <xdr:ext cx="8027670" cy="6221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1CECDF0-1838-DFCF-9CEB-75560E2680CE}"/>
                </a:ext>
              </a:extLst>
            </xdr:cNvPr>
            <xdr:cNvSpPr txBox="1"/>
          </xdr:nvSpPr>
          <xdr:spPr>
            <a:xfrm>
              <a:off x="14282681" y="711405"/>
              <a:ext cx="8027670" cy="6221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91440" tIns="91440" rIns="91440" bIns="9144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=1−</m:t>
                    </m:r>
                    <m:sSub>
                      <m:sSubPr>
                        <m:ctrlP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𝒔𝒄𝒂𝒍𝒆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7.543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−23.75</m:t>
                            </m:r>
                          </m:e>
                        </m:d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6976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7.348∗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−3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∅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𝑉</m:t>
                                    </m:r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−3.667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+7.6∗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−4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+4.081∗</m:t>
                            </m:r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10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−3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𝐷𝑂𝐷</m:t>
                            </m:r>
                          </m:e>
                        </m:d>
                        <m:rad>
                          <m:radPr>
                            <m:deg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𝑡h𝑟𝑜𝑢𝑔h𝑝𝑢𝑡</m:t>
                                </m:r>
                              </m:sub>
                            </m:sSub>
                          </m:e>
                        </m:rad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1CECDF0-1838-DFCF-9CEB-75560E2680CE}"/>
                </a:ext>
              </a:extLst>
            </xdr:cNvPr>
            <xdr:cNvSpPr txBox="1"/>
          </xdr:nvSpPr>
          <xdr:spPr>
            <a:xfrm>
              <a:off x="14282681" y="711405"/>
              <a:ext cx="8027670" cy="6221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lIns="91440" tIns="91440" rIns="91440" bIns="91440" rtlCol="0" anchor="t">
              <a:sp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𝑄=1−</a:t>
              </a:r>
              <a:r>
                <a:rPr lang="en-US" sz="1100" b="1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𝒌_𝒔𝒄𝒂𝒍𝒆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((</a:t>
              </a:r>
              <a:r>
                <a:rPr lang="en-US" sz="1100" b="0" i="0">
                  <a:latin typeface="Cambria Math" panose="02040503050406030204" pitchFamily="18" charset="0"/>
                </a:rPr>
                <a:t>7.543𝑉−23.75) 〖 10〗^6  𝑒^(−6976/𝑇) 𝑡^0.75+(7.348∗10^(−3) 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</a:t>
              </a:r>
              <a:r>
                <a:rPr lang="en-US" sz="1100" b="0" i="0">
                  <a:latin typeface="Cambria Math" panose="02040503050406030204" pitchFamily="18" charset="0"/>
                </a:rPr>
                <a:t>𝑉−3.667)^2+7.6∗10^(−4)+4.081∗10^(−3)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∆𝐷𝑂𝐷) √(𝑄_𝑡ℎ𝑟𝑜𝑢𝑔ℎ𝑝𝑢𝑡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31</xdr:col>
      <xdr:colOff>56926</xdr:colOff>
      <xdr:row>8</xdr:row>
      <xdr:rowOff>87630</xdr:rowOff>
    </xdr:from>
    <xdr:ext cx="7642605" cy="565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692AA5-08F8-375D-DCC8-9122F9A6B97D}"/>
                </a:ext>
              </a:extLst>
            </xdr:cNvPr>
            <xdr:cNvSpPr txBox="1"/>
          </xdr:nvSpPr>
          <xdr:spPr>
            <a:xfrm>
              <a:off x="14299602" y="1521983"/>
              <a:ext cx="7642605" cy="56502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91440" tIns="91440" rIns="91440" bIns="9144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=1+</m:t>
                    </m:r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𝒌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𝒔𝒄𝒂𝒍𝒆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5.270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−16.32</m:t>
                            </m:r>
                          </m:e>
                        </m:d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10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5986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2.153∗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−4</m:t>
                                    </m:r>
                                  </m:sup>
                                </m:sSup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∅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𝑉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−3.725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−1.521∗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−5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+2.798∗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10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−4</m:t>
                                    </m:r>
                                  </m:sup>
                                </m:s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𝐷𝑂𝐷</m:t>
                                </m:r>
                              </m:e>
                            </m:d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</m:d>
                      </m:e>
                    </m:d>
                  </m:oMath>
                </m:oMathPara>
              </a14:m>
              <a:endParaRPr lang="de-DE" sz="1100" baseline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6692AA5-08F8-375D-DCC8-9122F9A6B97D}"/>
                </a:ext>
              </a:extLst>
            </xdr:cNvPr>
            <xdr:cNvSpPr txBox="1"/>
          </xdr:nvSpPr>
          <xdr:spPr>
            <a:xfrm>
              <a:off x="14299602" y="1521983"/>
              <a:ext cx="7642605" cy="56502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lIns="91440" tIns="91440" rIns="91440" bIns="9144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𝑅=1+</a:t>
              </a:r>
              <a:r>
                <a:rPr lang="en-US" sz="1100" b="1" i="0">
                  <a:latin typeface="Cambria Math" panose="02040503050406030204" pitchFamily="18" charset="0"/>
                </a:rPr>
                <a:t>𝒌_𝒔𝒄𝒂𝒍𝒆</a:t>
              </a:r>
              <a:r>
                <a:rPr lang="en-US" sz="1100" b="0" i="0">
                  <a:latin typeface="Cambria Math" panose="02040503050406030204" pitchFamily="18" charset="0"/>
                </a:rPr>
                <a:t> ((5.270𝑉−16.32) 10^5 𝑒^(−5986/𝑇) 𝑡^0.75+((2.153∗10^(−4)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(∅𝑉−3.725)^2−1.521∗10^(−5)+2.798∗10^(−4) ∆𝐷𝑂𝐷)𝑄))</a:t>
              </a:r>
              <a:endParaRPr lang="de-DE" sz="1100" baseline="0"/>
            </a:p>
          </xdr:txBody>
        </xdr:sp>
      </mc:Fallback>
    </mc:AlternateContent>
    <xdr:clientData/>
  </xdr:oneCellAnchor>
  <xdr:twoCellAnchor>
    <xdr:from>
      <xdr:col>35</xdr:col>
      <xdr:colOff>385156</xdr:colOff>
      <xdr:row>14</xdr:row>
      <xdr:rowOff>22411</xdr:rowOff>
    </xdr:from>
    <xdr:to>
      <xdr:col>47</xdr:col>
      <xdr:colOff>496955</xdr:colOff>
      <xdr:row>35</xdr:row>
      <xdr:rowOff>112059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3D9B55-BECC-4097-3E63-BCCBBE94F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C8CA-CD99-4661-A0D8-863A6A1CC0EB}">
  <dimension ref="B1:AI67"/>
  <sheetViews>
    <sheetView tabSelected="1" topLeftCell="O1" zoomScale="115" zoomScaleNormal="115" workbookViewId="0">
      <selection activeCell="AE11" sqref="AE11"/>
    </sheetView>
  </sheetViews>
  <sheetFormatPr defaultRowHeight="15" x14ac:dyDescent="0.25"/>
  <cols>
    <col min="1" max="1" width="2.28515625" customWidth="1"/>
    <col min="2" max="2" width="4.7109375" bestFit="1" customWidth="1"/>
    <col min="3" max="3" width="4" bestFit="1" customWidth="1"/>
    <col min="4" max="5" width="7.7109375" bestFit="1" customWidth="1"/>
    <col min="6" max="6" width="4.7109375" bestFit="1" customWidth="1"/>
    <col min="7" max="7" width="4" bestFit="1" customWidth="1"/>
    <col min="8" max="9" width="7.7109375" bestFit="1" customWidth="1"/>
    <col min="10" max="10" width="4.7109375" bestFit="1" customWidth="1"/>
    <col min="11" max="11" width="5" bestFit="1" customWidth="1"/>
    <col min="12" max="13" width="7.7109375" bestFit="1" customWidth="1"/>
    <col min="14" max="14" width="4.7109375" bestFit="1" customWidth="1"/>
    <col min="15" max="15" width="4" bestFit="1" customWidth="1"/>
    <col min="16" max="16" width="6.7109375" bestFit="1" customWidth="1"/>
    <col min="17" max="17" width="6.5703125" bestFit="1" customWidth="1"/>
    <col min="18" max="18" width="4.7109375" bestFit="1" customWidth="1"/>
    <col min="19" max="19" width="4" bestFit="1" customWidth="1"/>
    <col min="20" max="21" width="6.7109375" bestFit="1" customWidth="1"/>
    <col min="22" max="22" width="4.7109375" bestFit="1" customWidth="1"/>
    <col min="23" max="23" width="5" bestFit="1" customWidth="1"/>
    <col min="24" max="24" width="6.7109375" bestFit="1" customWidth="1"/>
    <col min="25" max="25" width="6.5703125" bestFit="1" customWidth="1"/>
    <col min="26" max="26" width="8.7109375" customWidth="1"/>
    <col min="27" max="27" width="28.7109375" bestFit="1" customWidth="1"/>
    <col min="28" max="28" width="10.28515625" bestFit="1" customWidth="1"/>
    <col min="29" max="29" width="12" bestFit="1" customWidth="1"/>
    <col min="30" max="30" width="12.28515625" bestFit="1" customWidth="1"/>
    <col min="35" max="35" width="12" bestFit="1" customWidth="1"/>
  </cols>
  <sheetData>
    <row r="1" spans="2:35" ht="7.15" customHeight="1" thickBot="1" x14ac:dyDescent="0.3"/>
    <row r="2" spans="2:35" ht="15.75" thickBot="1" x14ac:dyDescent="0.3">
      <c r="B2" s="34" t="s">
        <v>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0" t="s">
        <v>10</v>
      </c>
      <c r="O2" s="31"/>
      <c r="P2" s="31"/>
      <c r="Q2" s="31"/>
      <c r="R2" s="32"/>
      <c r="S2" s="32"/>
      <c r="T2" s="32"/>
      <c r="U2" s="32"/>
      <c r="V2" s="32"/>
      <c r="W2" s="32"/>
      <c r="X2" s="32"/>
      <c r="Y2" s="33"/>
      <c r="Z2" s="8"/>
      <c r="AB2" t="s">
        <v>1</v>
      </c>
      <c r="AC2" t="s">
        <v>9</v>
      </c>
      <c r="AD2" t="s">
        <v>0</v>
      </c>
    </row>
    <row r="3" spans="2:35" x14ac:dyDescent="0.25">
      <c r="B3" s="29" t="s">
        <v>1</v>
      </c>
      <c r="C3" s="27"/>
      <c r="D3" s="27"/>
      <c r="E3" s="27"/>
      <c r="F3" s="29" t="s">
        <v>9</v>
      </c>
      <c r="G3" s="27"/>
      <c r="H3" s="27"/>
      <c r="I3" s="28"/>
      <c r="J3" s="29" t="s">
        <v>0</v>
      </c>
      <c r="K3" s="27"/>
      <c r="L3" s="27"/>
      <c r="M3" s="28"/>
      <c r="N3" s="27" t="s">
        <v>1</v>
      </c>
      <c r="O3" s="27"/>
      <c r="P3" s="27"/>
      <c r="Q3" s="28"/>
      <c r="R3" s="29" t="s">
        <v>9</v>
      </c>
      <c r="S3" s="27"/>
      <c r="T3" s="27"/>
      <c r="U3" s="28"/>
      <c r="V3" s="29" t="s">
        <v>0</v>
      </c>
      <c r="W3" s="27"/>
      <c r="X3" s="27"/>
      <c r="Y3" s="28"/>
      <c r="Z3" s="9"/>
      <c r="AA3" t="s">
        <v>6</v>
      </c>
      <c r="AB3" s="7">
        <v>1</v>
      </c>
      <c r="AC3" s="7">
        <v>0.08</v>
      </c>
      <c r="AD3" s="7">
        <v>0.7</v>
      </c>
    </row>
    <row r="4" spans="2:35" x14ac:dyDescent="0.25">
      <c r="B4" s="2" t="s">
        <v>8</v>
      </c>
      <c r="C4" t="s">
        <v>3</v>
      </c>
      <c r="D4" t="s">
        <v>15</v>
      </c>
      <c r="E4" t="s">
        <v>16</v>
      </c>
      <c r="F4" s="2" t="s">
        <v>8</v>
      </c>
      <c r="G4" t="s">
        <v>3</v>
      </c>
      <c r="H4" s="14" t="s">
        <v>15</v>
      </c>
      <c r="I4" s="13" t="s">
        <v>16</v>
      </c>
      <c r="J4" s="2" t="s">
        <v>8</v>
      </c>
      <c r="K4" t="s">
        <v>3</v>
      </c>
      <c r="L4" t="s">
        <v>15</v>
      </c>
      <c r="M4" s="10" t="s">
        <v>16</v>
      </c>
      <c r="N4" t="s">
        <v>8</v>
      </c>
      <c r="O4" t="s">
        <v>3</v>
      </c>
      <c r="P4" t="s">
        <v>15</v>
      </c>
      <c r="Q4" s="10" t="s">
        <v>16</v>
      </c>
      <c r="R4" s="2" t="s">
        <v>8</v>
      </c>
      <c r="S4" t="s">
        <v>3</v>
      </c>
      <c r="T4" t="s">
        <v>7</v>
      </c>
      <c r="U4" s="10" t="s">
        <v>16</v>
      </c>
      <c r="V4" s="2" t="s">
        <v>8</v>
      </c>
      <c r="W4" t="s">
        <v>3</v>
      </c>
      <c r="X4" t="s">
        <v>15</v>
      </c>
      <c r="Y4" s="10" t="s">
        <v>16</v>
      </c>
      <c r="AA4" t="s">
        <v>4</v>
      </c>
      <c r="AB4">
        <v>29</v>
      </c>
      <c r="AC4" s="6">
        <v>20.531271498245399</v>
      </c>
      <c r="AD4">
        <v>21.364162256160299</v>
      </c>
      <c r="AF4" t="s">
        <v>13</v>
      </c>
    </row>
    <row r="5" spans="2:35" x14ac:dyDescent="0.25">
      <c r="B5" s="3">
        <v>0</v>
      </c>
      <c r="C5" s="1">
        <v>0</v>
      </c>
      <c r="D5" s="22">
        <v>1</v>
      </c>
      <c r="E5" s="22">
        <v>1</v>
      </c>
      <c r="F5" s="3">
        <v>0</v>
      </c>
      <c r="G5" s="1">
        <v>0</v>
      </c>
      <c r="H5" s="22">
        <v>1</v>
      </c>
      <c r="I5" s="23">
        <v>1</v>
      </c>
      <c r="J5" s="3">
        <v>0</v>
      </c>
      <c r="K5" s="1">
        <v>0</v>
      </c>
      <c r="L5" s="22">
        <v>1</v>
      </c>
      <c r="M5" s="23">
        <v>1</v>
      </c>
      <c r="N5" s="1">
        <f t="shared" ref="N5:N17" si="0">B5</f>
        <v>0</v>
      </c>
      <c r="O5" s="1">
        <f t="shared" ref="O5:O16" si="1">C5</f>
        <v>0</v>
      </c>
      <c r="P5" s="18">
        <f>1-$AB$8*((7.543*$AB$6-23.75)*1000000*EXP(-6976/(273.15+$AB$4))*N5^0.75+(0.007348*($AB$6-3.667)^2+0.00076+0.004081*$AB$3)*SQRT(O5*2*2.05))</f>
        <v>1</v>
      </c>
      <c r="Q5" s="19">
        <f>1+$AB$12*((5.27*$AB$6-16.32)*10^5*EXP(-5986/($AB$4+273.15))*N5^0.75+((2.153*10^-4*($AB$6-3.725)^2-1.521*10^-5+2.798*10^-4*$AB$3)*O5*2*2.05))</f>
        <v>1</v>
      </c>
      <c r="R5" s="3">
        <f t="shared" ref="R5:R18" si="2">F5</f>
        <v>0</v>
      </c>
      <c r="S5" s="1">
        <f t="shared" ref="S5:S18" si="3">G5</f>
        <v>0</v>
      </c>
      <c r="T5" s="18">
        <f>1-$AC$8*((7.543*$AC$6-23.75)*1000000*EXP(-6976/(273.15+$AC$4))*R5^0.75+(0.007348*($AC$6-3.667)^2+0.00076+0.004081*$AC$3)*SQRT(S5*2*2.05))</f>
        <v>1</v>
      </c>
      <c r="U5" s="19">
        <f>1+$AC$12*((5.27*$AC$6-16.32)*10^5*EXP(-5986/($AC$4+273.15))*R5^0.75+((2.153*10^-4*($AC$6-3.725)^2-1.521*10^-5+2.798*10^-4*$AC$3)*S5*2*2.05))</f>
        <v>1</v>
      </c>
      <c r="V5" s="3">
        <f>J5</f>
        <v>0</v>
      </c>
      <c r="W5" s="1">
        <f>K5</f>
        <v>0</v>
      </c>
      <c r="X5" s="18">
        <f>1-$AD$8*((7.543*$AD$6-23.75)*1000000*EXP(-6976/(273.15+$AD$4))*V5^0.75+(0.007348*($AD$6-3.667)^2+0.00076+0.004081*$AD$3)*SQRT(W5*2*2.05))</f>
        <v>1</v>
      </c>
      <c r="Y5" s="19">
        <f>1+$AD$12*((5.27*$AD$6-16.32)*10^5*EXP(-5986/($AD$4+273.15))*V5^0.75+((2.153*10^-4*($AD$6-3.725)^2-1.521*10^-5+2.798*10^-4*$AD$3)*W5*2*2.05))</f>
        <v>1</v>
      </c>
      <c r="Z5" s="1"/>
      <c r="AA5" t="s">
        <v>5</v>
      </c>
      <c r="AB5" s="7">
        <v>0.5</v>
      </c>
      <c r="AC5" s="7">
        <v>0.81357807625297895</v>
      </c>
      <c r="AD5" s="7">
        <v>0.60814575921653902</v>
      </c>
    </row>
    <row r="6" spans="2:35" x14ac:dyDescent="0.25">
      <c r="B6" s="3">
        <v>14.059074074073999</v>
      </c>
      <c r="C6" s="1">
        <v>81.673381646089098</v>
      </c>
      <c r="D6" s="22">
        <v>0.95706024527938793</v>
      </c>
      <c r="E6" s="22"/>
      <c r="F6" s="3">
        <v>9.5516782407407401</v>
      </c>
      <c r="G6" s="1">
        <v>5.8005280905482888</v>
      </c>
      <c r="H6" s="22">
        <v>0.99866954540355479</v>
      </c>
      <c r="I6" s="23">
        <v>0.99494284861350202</v>
      </c>
      <c r="J6" s="3">
        <v>21.995011574073999</v>
      </c>
      <c r="K6" s="1">
        <v>74.009042972986535</v>
      </c>
      <c r="L6" s="22">
        <v>0.9750579909118009</v>
      </c>
      <c r="M6" s="23">
        <v>1.0316837128439</v>
      </c>
      <c r="N6" s="1">
        <f t="shared" si="0"/>
        <v>14.059074074073999</v>
      </c>
      <c r="O6" s="1">
        <f t="shared" si="1"/>
        <v>81.673381646089098</v>
      </c>
      <c r="P6" s="18">
        <f t="shared" ref="P6:P17" si="4">1-$AB$8*((7.543*$AB$6-23.75)*1000000*EXP(-6976/(273.15+$AB$4))*N6^0.75+(0.007348*($AB$6-3.667)^2+0.00076+0.004081*$AB$3)*SQRT(O6*2*2.05))</f>
        <v>0.96096581577256102</v>
      </c>
      <c r="Q6" s="19"/>
      <c r="R6" s="3">
        <f t="shared" si="2"/>
        <v>9.5516782407407401</v>
      </c>
      <c r="S6" s="1">
        <f t="shared" si="3"/>
        <v>5.8005280905482888</v>
      </c>
      <c r="T6" s="18">
        <f t="shared" ref="T6:T28" si="5">1-$AC$8*((7.543*$AC$6-23.75)*1000000*EXP(-6976/(273.15+$AC$4))*R6^0.75+(0.007348*($AC$6-3.667)^2+0.00076+0.004081*$AC$3)*SQRT(S6*2*2.05))</f>
        <v>0.99571331480153147</v>
      </c>
      <c r="U6" s="19">
        <f t="shared" ref="U6:U28" si="6">1+$AC$12*((5.27*$AC$6-16.32)*10^5*EXP(-5986/($AC$4+273.15))*R6^0.75+((2.153*10^-4*($AC$6-3.725)^2-1.521*10^-5+2.798*10^-4*$AC$3)*S6*2*2.05))</f>
        <v>1.0004562150413177</v>
      </c>
      <c r="V6" s="3">
        <f t="shared" ref="V6:V17" si="7">J6</f>
        <v>21.995011574073999</v>
      </c>
      <c r="W6" s="1">
        <f t="shared" ref="W6:W17" si="8">K6</f>
        <v>74.009042972986535</v>
      </c>
      <c r="X6" s="18">
        <f t="shared" ref="X6:X22" si="9">1-$AD$8*((7.543*$AD$6-23.75)*1000000*EXP(-6976/(273.15+$AD$4))*V6^0.75+(0.007348*($AD$6-3.667)^2+0.00076+0.004081*$AD$3)*SQRT(W6*2*2.05))</f>
        <v>0.97137594639157809</v>
      </c>
      <c r="Y6" s="19">
        <f t="shared" ref="Y6:Y22" si="10">1+$AD$12*((5.27*$AD$6-16.32)*10^5*EXP(-5986/($AD$4+273.15))*V6^0.75+((2.153*10^-4*($AD$6-3.725)^2-1.521*10^-5+2.798*10^-4*$AD$3)*W6*2*2.05))</f>
        <v>1.006981953773783</v>
      </c>
      <c r="Z6" s="1"/>
      <c r="AA6" t="s">
        <v>11</v>
      </c>
      <c r="AB6" s="6">
        <f>2.3885+2.143/(1+EXP(-7.7487*(AB5+0.1714)))-0.6287/(1+EXP(-0.0974*(AB5-2.6526)))-1.6708/(1+EXP(1.2023*(AB5-1)))+1.6161/(1+EXP(3.9977*(AB5)))+0.7234*AB5</f>
        <v>3.7135924081491081</v>
      </c>
      <c r="AC6" s="6">
        <f t="shared" ref="AC6:AD6" si="11">2.3885+2.143/(1+EXP(-7.7487*(AC5+0.1714)))-0.6287/(1+EXP(-0.0974*(AC5-2.6526)))-1.6708/(1+EXP(1.2023*(AC5-1)))+1.6161/(1+EXP(3.9977*(AC5)))+0.7234*AC5</f>
        <v>3.964283908061061</v>
      </c>
      <c r="AD6" s="6">
        <f t="shared" si="11"/>
        <v>3.7851821206125296</v>
      </c>
    </row>
    <row r="7" spans="2:35" x14ac:dyDescent="0.25">
      <c r="B7" s="3">
        <v>28.192326388888802</v>
      </c>
      <c r="C7" s="1">
        <v>160.00379805327242</v>
      </c>
      <c r="D7" s="22">
        <v>0.93606894611424751</v>
      </c>
      <c r="E7" s="22"/>
      <c r="F7" s="3">
        <v>16.667939814814801</v>
      </c>
      <c r="G7" s="1">
        <v>11.591802335708262</v>
      </c>
      <c r="H7" s="22">
        <v>0.99703601757842708</v>
      </c>
      <c r="I7" s="23">
        <v>0.99514563374536202</v>
      </c>
      <c r="J7" s="3">
        <v>42.960219907407399</v>
      </c>
      <c r="K7" s="1">
        <v>147.75507680190321</v>
      </c>
      <c r="L7" s="22">
        <v>0.9501918795259584</v>
      </c>
      <c r="M7" s="23">
        <v>1.05492846266997</v>
      </c>
      <c r="N7" s="1">
        <f t="shared" si="0"/>
        <v>28.192326388888802</v>
      </c>
      <c r="O7" s="1">
        <f t="shared" si="1"/>
        <v>160.00379805327242</v>
      </c>
      <c r="P7" s="18">
        <f t="shared" si="4"/>
        <v>0.94501209429490773</v>
      </c>
      <c r="Q7" s="19"/>
      <c r="R7" s="3">
        <f t="shared" si="2"/>
        <v>16.667939814814801</v>
      </c>
      <c r="S7" s="1">
        <f t="shared" si="3"/>
        <v>11.591802335708262</v>
      </c>
      <c r="T7" s="18">
        <f t="shared" si="5"/>
        <v>0.9938682902986099</v>
      </c>
      <c r="U7" s="19">
        <f t="shared" si="6"/>
        <v>1.0007183425606716</v>
      </c>
      <c r="V7" s="3">
        <f t="shared" si="7"/>
        <v>42.960219907407399</v>
      </c>
      <c r="W7" s="1">
        <f t="shared" si="8"/>
        <v>147.75507680190321</v>
      </c>
      <c r="X7" s="18">
        <f t="shared" si="9"/>
        <v>0.95929918672871328</v>
      </c>
      <c r="Y7" s="19">
        <f t="shared" si="10"/>
        <v>1.0137212254186363</v>
      </c>
      <c r="Z7" s="1"/>
    </row>
    <row r="8" spans="2:35" x14ac:dyDescent="0.25">
      <c r="B8" s="3">
        <v>48.161111111111097</v>
      </c>
      <c r="C8" s="1">
        <v>242.55129847744678</v>
      </c>
      <c r="D8" s="22">
        <v>0.9312941196961948</v>
      </c>
      <c r="E8" s="22"/>
      <c r="F8" s="3">
        <v>22.884560185185101</v>
      </c>
      <c r="G8" s="1">
        <v>17.393044082277044</v>
      </c>
      <c r="H8" s="22">
        <v>0.99475441489784233</v>
      </c>
      <c r="I8" s="23">
        <v>0.99650782521311199</v>
      </c>
      <c r="J8" s="3">
        <v>63.808344907407403</v>
      </c>
      <c r="K8" s="1">
        <v>221.67724132401091</v>
      </c>
      <c r="L8" s="22">
        <v>0.93317550138444449</v>
      </c>
      <c r="M8" s="23">
        <v>1.06255339940696</v>
      </c>
      <c r="N8" s="1">
        <f t="shared" si="0"/>
        <v>48.161111111111097</v>
      </c>
      <c r="O8" s="1">
        <f t="shared" si="1"/>
        <v>242.55129847744678</v>
      </c>
      <c r="P8" s="18">
        <f t="shared" si="4"/>
        <v>0.931749470474042</v>
      </c>
      <c r="Q8" s="19"/>
      <c r="R8" s="3">
        <f t="shared" si="2"/>
        <v>22.884560185185101</v>
      </c>
      <c r="S8" s="1">
        <f t="shared" si="3"/>
        <v>17.393044082277044</v>
      </c>
      <c r="T8" s="18">
        <f t="shared" si="5"/>
        <v>0.99244378674140821</v>
      </c>
      <c r="U8" s="19">
        <f t="shared" si="6"/>
        <v>1.0009359313936783</v>
      </c>
      <c r="V8" s="3">
        <f t="shared" si="7"/>
        <v>63.808344907407403</v>
      </c>
      <c r="W8" s="1">
        <f t="shared" si="8"/>
        <v>221.67724132401091</v>
      </c>
      <c r="X8" s="18">
        <f t="shared" si="9"/>
        <v>0.94993350062954218</v>
      </c>
      <c r="Y8" s="19">
        <f t="shared" si="10"/>
        <v>1.0204240421151234</v>
      </c>
      <c r="Z8" s="1"/>
      <c r="AA8" t="s">
        <v>17</v>
      </c>
      <c r="AB8" s="26">
        <v>0.42527180483551202</v>
      </c>
      <c r="AC8" s="7">
        <f>AB8</f>
        <v>0.42527180483551202</v>
      </c>
      <c r="AD8" s="7">
        <f>AB8</f>
        <v>0.42527180483551202</v>
      </c>
    </row>
    <row r="9" spans="2:35" ht="14.65" customHeight="1" x14ac:dyDescent="0.25">
      <c r="B9" s="3">
        <v>60.933935185185099</v>
      </c>
      <c r="C9" s="1">
        <v>329.89246187468586</v>
      </c>
      <c r="D9" s="22">
        <v>0.91738276469877478</v>
      </c>
      <c r="E9" s="22">
        <v>1.4895909105804099</v>
      </c>
      <c r="F9" s="3">
        <v>29.094548611111101</v>
      </c>
      <c r="G9" s="1">
        <v>23.192054981741769</v>
      </c>
      <c r="H9" s="22">
        <v>0.99310144310421056</v>
      </c>
      <c r="I9" s="23">
        <v>1.00024939673127</v>
      </c>
      <c r="J9" s="3">
        <v>84.774710648148101</v>
      </c>
      <c r="K9" s="1">
        <v>295.91205656871671</v>
      </c>
      <c r="L9" s="22">
        <v>0.92701820377182453</v>
      </c>
      <c r="M9" s="23">
        <v>1.05202029568384</v>
      </c>
      <c r="N9" s="1">
        <f t="shared" si="0"/>
        <v>60.933935185185099</v>
      </c>
      <c r="O9" s="1">
        <f t="shared" si="1"/>
        <v>329.89246187468586</v>
      </c>
      <c r="P9" s="18">
        <f t="shared" si="4"/>
        <v>0.92032094603478598</v>
      </c>
      <c r="Q9" s="19">
        <f t="shared" ref="Q9:Q17" si="12">1+$AB$12*((5.27*$AB$6-16.32)*10^5*EXP(-5986/($AB$4+273.15))*N9^0.75+((2.153*10^-4*($AB$6-3.725)^2-1.521*10^-5+2.798*10^-4*$AB$3)*O9*2*2.05))</f>
        <v>1.0433123688818631</v>
      </c>
      <c r="R9" s="3">
        <f t="shared" si="2"/>
        <v>29.094548611111101</v>
      </c>
      <c r="S9" s="1">
        <f t="shared" si="3"/>
        <v>23.192054981741769</v>
      </c>
      <c r="T9" s="18">
        <f t="shared" si="5"/>
        <v>0.99121830836078639</v>
      </c>
      <c r="U9" s="19">
        <f t="shared" si="6"/>
        <v>1.0011424178958377</v>
      </c>
      <c r="V9" s="3">
        <f t="shared" si="7"/>
        <v>84.774710648148101</v>
      </c>
      <c r="W9" s="1">
        <f t="shared" si="8"/>
        <v>295.91205656871671</v>
      </c>
      <c r="X9" s="18">
        <f t="shared" si="9"/>
        <v>0.94195915738894898</v>
      </c>
      <c r="Y9" s="19">
        <f t="shared" si="10"/>
        <v>1.0271266028715571</v>
      </c>
      <c r="Z9" s="1"/>
      <c r="AA9" t="s">
        <v>12</v>
      </c>
      <c r="AB9" s="7" cm="1">
        <f t="array" ref="AB9">1-SUM((D5:D17-P5:P17)^2)/SUM((D5:D17-AVERAGE(D5:D17))^2)</f>
        <v>0.99176125999040232</v>
      </c>
      <c r="AC9" s="7" cm="1">
        <f t="array" ref="AC9">1-SUM((H5:H28-T5:T28)^2)/SUM((H5:H28-AVERAGE(H5:H28))^2)</f>
        <v>0.73153505922494</v>
      </c>
      <c r="AD9" s="7" cm="1">
        <f t="array" ref="AD9">1-SUM((L5:L22-X5:X22)^2)/SUM((L5:L22-AVERAGE(L5:L22))^2)</f>
        <v>0.91426183964652552</v>
      </c>
    </row>
    <row r="10" spans="2:35" x14ac:dyDescent="0.25">
      <c r="B10" s="3">
        <v>75.0883796296296</v>
      </c>
      <c r="C10" s="1">
        <v>416.79340461642238</v>
      </c>
      <c r="D10" s="22">
        <v>0.90997520328554504</v>
      </c>
      <c r="E10" s="22">
        <v>1.5987021128368599</v>
      </c>
      <c r="F10" s="3">
        <v>35.4088541666666</v>
      </c>
      <c r="G10" s="1">
        <v>28.990803383756138</v>
      </c>
      <c r="H10" s="22">
        <v>0.99206124142434648</v>
      </c>
      <c r="I10" s="23">
        <v>0.99161477259611996</v>
      </c>
      <c r="J10" s="3">
        <v>105.814236111111</v>
      </c>
      <c r="K10" s="1">
        <v>370.41754238222376</v>
      </c>
      <c r="L10" s="22">
        <v>0.92169897429327008</v>
      </c>
      <c r="M10" s="23">
        <v>1.05345043271372</v>
      </c>
      <c r="N10" s="1">
        <f t="shared" si="0"/>
        <v>75.0883796296296</v>
      </c>
      <c r="O10" s="1">
        <f t="shared" si="1"/>
        <v>416.79340461642238</v>
      </c>
      <c r="P10" s="18">
        <f t="shared" si="4"/>
        <v>0.91026980886970865</v>
      </c>
      <c r="Q10" s="19">
        <f t="shared" si="12"/>
        <v>1.054530851290123</v>
      </c>
      <c r="R10" s="3">
        <f t="shared" si="2"/>
        <v>35.4088541666666</v>
      </c>
      <c r="S10" s="1">
        <f t="shared" si="3"/>
        <v>28.990803383756138</v>
      </c>
      <c r="T10" s="18">
        <f t="shared" si="5"/>
        <v>0.99011727238841607</v>
      </c>
      <c r="U10" s="19">
        <f t="shared" si="6"/>
        <v>1.0013432619065823</v>
      </c>
      <c r="V10" s="3">
        <f t="shared" si="7"/>
        <v>105.814236111111</v>
      </c>
      <c r="W10" s="1">
        <f t="shared" si="8"/>
        <v>370.41754238222376</v>
      </c>
      <c r="X10" s="18">
        <f t="shared" si="9"/>
        <v>0.93487924529800703</v>
      </c>
      <c r="Y10" s="19">
        <f t="shared" si="10"/>
        <v>1.0338331903779892</v>
      </c>
      <c r="Z10" s="1"/>
      <c r="AA10" t="s">
        <v>14</v>
      </c>
      <c r="AB10" s="12" cm="1">
        <f t="array" ref="AB10">AVERAGE(ABS(P5:P17-D5:D17)/D5:D17)</f>
        <v>2.916613761279661E-3</v>
      </c>
      <c r="AC10" s="12" cm="1">
        <f t="array" ref="AC10">AVERAGE(ABS(T5:T28-H5:H28)/(H5:H28))</f>
        <v>4.1220721792124557E-3</v>
      </c>
      <c r="AD10" s="12" cm="1">
        <f t="array" ref="AD10">AVERAGE(ABS(X5:X22-L5:L22)/(L5:L22))</f>
        <v>8.2221177157132969E-3</v>
      </c>
    </row>
    <row r="11" spans="2:35" x14ac:dyDescent="0.25">
      <c r="B11" s="3">
        <v>88.011736111111105</v>
      </c>
      <c r="C11" s="1">
        <v>502.28978210502754</v>
      </c>
      <c r="D11" s="22">
        <v>0.90173777357535834</v>
      </c>
      <c r="E11" s="22">
        <v>1.67502753225297</v>
      </c>
      <c r="F11" s="3">
        <v>41.6875810185185</v>
      </c>
      <c r="G11" s="1">
        <v>34.789026839193134</v>
      </c>
      <c r="H11" s="22">
        <v>0.99064924824229139</v>
      </c>
      <c r="I11" s="23">
        <v>1.0032141248705799</v>
      </c>
      <c r="J11" s="3">
        <v>128.135694444444</v>
      </c>
      <c r="K11" s="1">
        <v>445.01888853606988</v>
      </c>
      <c r="L11" s="22">
        <v>0.919774005386783</v>
      </c>
      <c r="M11" s="23">
        <v>1.05673280198195</v>
      </c>
      <c r="N11" s="1">
        <f t="shared" si="0"/>
        <v>88.011736111111105</v>
      </c>
      <c r="O11" s="1">
        <f t="shared" si="1"/>
        <v>502.28978210502754</v>
      </c>
      <c r="P11" s="18">
        <f t="shared" si="4"/>
        <v>0.90137095250100474</v>
      </c>
      <c r="Q11" s="19">
        <f t="shared" si="12"/>
        <v>1.0655295166012348</v>
      </c>
      <c r="R11" s="3">
        <f t="shared" si="2"/>
        <v>41.6875810185185</v>
      </c>
      <c r="S11" s="1">
        <f t="shared" si="3"/>
        <v>34.789026839193134</v>
      </c>
      <c r="T11" s="18">
        <f t="shared" si="5"/>
        <v>0.98911017816503966</v>
      </c>
      <c r="U11" s="19">
        <f t="shared" si="6"/>
        <v>1.0015368589761278</v>
      </c>
      <c r="V11" s="3">
        <f t="shared" si="7"/>
        <v>128.135694444444</v>
      </c>
      <c r="W11" s="1">
        <f t="shared" si="8"/>
        <v>445.01888853606988</v>
      </c>
      <c r="X11" s="18">
        <f t="shared" si="9"/>
        <v>0.92841942103250075</v>
      </c>
      <c r="Y11" s="19">
        <f t="shared" si="10"/>
        <v>1.040550447310457</v>
      </c>
      <c r="Z11" s="1"/>
    </row>
    <row r="12" spans="2:35" x14ac:dyDescent="0.25">
      <c r="B12" s="3">
        <v>101.985162037037</v>
      </c>
      <c r="C12" s="1">
        <v>586.96778667646413</v>
      </c>
      <c r="D12" s="22">
        <v>0.89439735743136961</v>
      </c>
      <c r="E12" s="22">
        <v>1.7513632666260499</v>
      </c>
      <c r="F12" s="3">
        <v>48.4199768518518</v>
      </c>
      <c r="G12" s="1">
        <v>40.587012464579892</v>
      </c>
      <c r="H12" s="22">
        <v>0.98930049038026591</v>
      </c>
      <c r="I12" s="23">
        <v>0.99767464939585304</v>
      </c>
      <c r="J12" s="3">
        <v>148.97627314814801</v>
      </c>
      <c r="K12" s="1">
        <v>519.7023034669628</v>
      </c>
      <c r="L12" s="22">
        <v>0.91740983354857464</v>
      </c>
      <c r="M12" s="23">
        <v>1.05156793245277</v>
      </c>
      <c r="N12" s="1">
        <f t="shared" si="0"/>
        <v>101.985162037037</v>
      </c>
      <c r="O12" s="1">
        <f t="shared" si="1"/>
        <v>586.96778667646413</v>
      </c>
      <c r="P12" s="18">
        <f t="shared" si="4"/>
        <v>0.89320550333331328</v>
      </c>
      <c r="Q12" s="19">
        <f t="shared" si="12"/>
        <v>1.076438044443357</v>
      </c>
      <c r="R12" s="3">
        <f t="shared" si="2"/>
        <v>48.4199768518518</v>
      </c>
      <c r="S12" s="1">
        <f t="shared" si="3"/>
        <v>40.587012464579892</v>
      </c>
      <c r="T12" s="18">
        <f t="shared" si="5"/>
        <v>0.98815742476694857</v>
      </c>
      <c r="U12" s="19">
        <f t="shared" si="6"/>
        <v>1.0017348257903373</v>
      </c>
      <c r="V12" s="3">
        <f t="shared" si="7"/>
        <v>148.97627314814801</v>
      </c>
      <c r="W12" s="1">
        <f t="shared" si="8"/>
        <v>519.7023034669628</v>
      </c>
      <c r="X12" s="18">
        <f t="shared" si="9"/>
        <v>0.9224892411520883</v>
      </c>
      <c r="Y12" s="19">
        <f t="shared" si="10"/>
        <v>1.0472413605215356</v>
      </c>
      <c r="Z12" s="1"/>
      <c r="AA12" t="s">
        <v>18</v>
      </c>
      <c r="AB12" s="26">
        <v>0.11532813015585519</v>
      </c>
      <c r="AC12">
        <f>AB12</f>
        <v>0.11532813015585519</v>
      </c>
      <c r="AD12">
        <f>AB12</f>
        <v>0.11532813015585519</v>
      </c>
      <c r="AF12" s="6"/>
      <c r="AI12" s="6"/>
    </row>
    <row r="13" spans="2:35" x14ac:dyDescent="0.25">
      <c r="B13" s="3">
        <v>126.02806712962899</v>
      </c>
      <c r="C13" s="1">
        <v>671.47030468905768</v>
      </c>
      <c r="D13" s="22">
        <v>0.88883136114221872</v>
      </c>
      <c r="E13" s="22">
        <v>1.8353025955483599</v>
      </c>
      <c r="F13" s="3">
        <v>54.617314814814797</v>
      </c>
      <c r="G13" s="1">
        <v>46.388051503559353</v>
      </c>
      <c r="H13" s="22">
        <v>0.98782860811979201</v>
      </c>
      <c r="I13" s="23">
        <v>1.0073141490825901</v>
      </c>
      <c r="J13" s="3">
        <v>180.21053240740699</v>
      </c>
      <c r="K13" s="1">
        <v>594.13735858925247</v>
      </c>
      <c r="L13" s="22">
        <v>0.92045321256422175</v>
      </c>
      <c r="M13" s="23">
        <v>1.04545866054722</v>
      </c>
      <c r="N13" s="1">
        <f t="shared" si="0"/>
        <v>126.02806712962899</v>
      </c>
      <c r="O13" s="1">
        <f t="shared" si="1"/>
        <v>671.47030468905768</v>
      </c>
      <c r="P13" s="18">
        <f t="shared" si="4"/>
        <v>0.88521631297167869</v>
      </c>
      <c r="Q13" s="19">
        <f t="shared" si="12"/>
        <v>1.0875265273066346</v>
      </c>
      <c r="R13" s="3">
        <f t="shared" si="2"/>
        <v>54.617314814814797</v>
      </c>
      <c r="S13" s="1">
        <f t="shared" si="3"/>
        <v>46.388051503559353</v>
      </c>
      <c r="T13" s="18">
        <f t="shared" si="5"/>
        <v>0.98728031159037954</v>
      </c>
      <c r="U13" s="19">
        <f t="shared" si="6"/>
        <v>1.0019169380843582</v>
      </c>
      <c r="V13" s="3">
        <f t="shared" si="7"/>
        <v>180.21053240740699</v>
      </c>
      <c r="W13" s="1">
        <f t="shared" si="8"/>
        <v>594.13735858925247</v>
      </c>
      <c r="X13" s="18">
        <f t="shared" si="9"/>
        <v>0.91674529556711992</v>
      </c>
      <c r="Y13" s="19">
        <f t="shared" si="10"/>
        <v>1.0540347214212027</v>
      </c>
      <c r="Z13" s="1"/>
      <c r="AA13" t="s">
        <v>12</v>
      </c>
      <c r="AB13" s="7" cm="1">
        <f t="array" ref="AB13">1-SUM((E5:E17-Q5:Q17)^2)/SUM((E5:E17-AVERAGE(E5:E17))^2)</f>
        <v>0.44162922996604947</v>
      </c>
      <c r="AC13" s="7" cm="1">
        <f t="array" ref="AC13">1-SUM((I5:I28-U5:U28)^2)/SUM((I5:I28-AVERAGE(I5:I28))^2)</f>
        <v>-0.34136633355255652</v>
      </c>
      <c r="AD13" s="17" cm="1">
        <f t="array" ref="AD13">1-SUM((M5:M22-Y5:Y22)^2)/SUM((M5:M22-AVERAGE(M5:M22))^2)</f>
        <v>0.5346697657125018</v>
      </c>
    </row>
    <row r="14" spans="2:35" x14ac:dyDescent="0.25">
      <c r="B14" s="3">
        <v>140.06699074074001</v>
      </c>
      <c r="C14" s="1">
        <v>754.84466851706475</v>
      </c>
      <c r="D14" s="22">
        <v>0.87914148235605516</v>
      </c>
      <c r="E14" s="22">
        <v>1.92581334017303</v>
      </c>
      <c r="F14" s="3">
        <v>73.657951388888804</v>
      </c>
      <c r="G14" s="1">
        <v>68.488656081101496</v>
      </c>
      <c r="H14" s="22">
        <v>0.98579457706458973</v>
      </c>
      <c r="I14" s="23">
        <v>1.0117551767780799</v>
      </c>
      <c r="J14" s="3">
        <v>209.163414351851</v>
      </c>
      <c r="K14" s="1">
        <v>669.31610656728458</v>
      </c>
      <c r="L14" s="22">
        <v>0.92172873037766634</v>
      </c>
      <c r="M14" s="23">
        <v>1.06064677048581</v>
      </c>
      <c r="N14" s="1">
        <f t="shared" si="0"/>
        <v>140.06699074074001</v>
      </c>
      <c r="O14" s="1">
        <f t="shared" si="1"/>
        <v>754.84466851706475</v>
      </c>
      <c r="P14" s="18">
        <f t="shared" si="4"/>
        <v>0.87815658142775121</v>
      </c>
      <c r="Q14" s="19">
        <f t="shared" si="12"/>
        <v>1.0982479441756536</v>
      </c>
      <c r="R14" s="3">
        <f t="shared" si="2"/>
        <v>73.657951388888804</v>
      </c>
      <c r="S14" s="1">
        <f t="shared" si="3"/>
        <v>68.488656081101496</v>
      </c>
      <c r="T14" s="18">
        <f t="shared" si="5"/>
        <v>0.98445215621272342</v>
      </c>
      <c r="U14" s="19">
        <f t="shared" si="6"/>
        <v>1.0024952018848869</v>
      </c>
      <c r="V14" s="3">
        <f t="shared" si="7"/>
        <v>209.163414351851</v>
      </c>
      <c r="W14" s="1">
        <f t="shared" si="8"/>
        <v>669.31610656728458</v>
      </c>
      <c r="X14" s="18">
        <f t="shared" si="9"/>
        <v>0.91133996877581169</v>
      </c>
      <c r="Y14" s="19">
        <f t="shared" si="10"/>
        <v>1.0608465004801584</v>
      </c>
      <c r="Z14" s="1"/>
      <c r="AA14" t="s">
        <v>14</v>
      </c>
    </row>
    <row r="15" spans="2:35" x14ac:dyDescent="0.25">
      <c r="B15" s="3">
        <v>153.49868055555501</v>
      </c>
      <c r="C15" s="1">
        <v>836.9738330404731</v>
      </c>
      <c r="D15" s="22">
        <v>0.86882365116524873</v>
      </c>
      <c r="E15" s="22">
        <v>2.0164257172437101</v>
      </c>
      <c r="F15" s="3">
        <v>94.764953703703696</v>
      </c>
      <c r="G15" s="1">
        <v>90.583425865501965</v>
      </c>
      <c r="H15" s="22">
        <v>0.98394928951271021</v>
      </c>
      <c r="I15" s="23">
        <v>1.0104897630888401</v>
      </c>
      <c r="J15" s="3">
        <v>244.687951388888</v>
      </c>
      <c r="K15" s="1">
        <v>744.05915687017182</v>
      </c>
      <c r="L15" s="22">
        <v>0.92031198662468194</v>
      </c>
      <c r="M15" s="23">
        <v>1.06289666743718</v>
      </c>
      <c r="N15" s="1">
        <f t="shared" si="0"/>
        <v>153.49868055555501</v>
      </c>
      <c r="O15" s="1">
        <f t="shared" si="1"/>
        <v>836.9738330404731</v>
      </c>
      <c r="P15" s="18">
        <f t="shared" si="4"/>
        <v>0.87157375273007232</v>
      </c>
      <c r="Q15" s="19">
        <f t="shared" si="12"/>
        <v>1.1087943166642886</v>
      </c>
      <c r="R15" s="3">
        <f t="shared" si="2"/>
        <v>94.764953703703696</v>
      </c>
      <c r="S15" s="1">
        <f t="shared" si="3"/>
        <v>90.583425865501965</v>
      </c>
      <c r="T15" s="18">
        <f t="shared" si="5"/>
        <v>0.98193509355231834</v>
      </c>
      <c r="U15" s="19">
        <f t="shared" si="6"/>
        <v>1.0030866033327934</v>
      </c>
      <c r="V15" s="3">
        <f t="shared" si="7"/>
        <v>244.687951388888</v>
      </c>
      <c r="W15" s="1">
        <f t="shared" si="8"/>
        <v>744.05915687017182</v>
      </c>
      <c r="X15" s="18">
        <f t="shared" si="9"/>
        <v>0.90611164143842249</v>
      </c>
      <c r="Y15" s="19">
        <f t="shared" si="10"/>
        <v>1.06768644719478</v>
      </c>
      <c r="Z15" s="1"/>
    </row>
    <row r="16" spans="2:35" x14ac:dyDescent="0.25">
      <c r="B16" s="3">
        <v>169.34932870370301</v>
      </c>
      <c r="C16" s="1">
        <v>917.85858631286021</v>
      </c>
      <c r="D16" s="22">
        <v>0.86189073014664097</v>
      </c>
      <c r="E16" s="22">
        <v>2.1624684002027599</v>
      </c>
      <c r="F16" s="3">
        <v>113.306238425925</v>
      </c>
      <c r="G16" s="1">
        <v>112.68498076578896</v>
      </c>
      <c r="H16" s="22">
        <v>0.98219408853795409</v>
      </c>
      <c r="I16" s="23">
        <v>1.0245287014890401</v>
      </c>
      <c r="J16" s="3">
        <v>265.906412037037</v>
      </c>
      <c r="K16" s="1">
        <v>818.84374895444421</v>
      </c>
      <c r="L16" s="22">
        <v>0.91207627788218493</v>
      </c>
      <c r="M16" s="23">
        <v>1.0689749577233201</v>
      </c>
      <c r="N16" s="1">
        <f t="shared" si="0"/>
        <v>169.34932870370301</v>
      </c>
      <c r="O16" s="1">
        <f t="shared" si="1"/>
        <v>917.85858631286021</v>
      </c>
      <c r="P16" s="18">
        <f t="shared" si="4"/>
        <v>0.86529380179428894</v>
      </c>
      <c r="Q16" s="19">
        <f t="shared" si="12"/>
        <v>1.1192261442231513</v>
      </c>
      <c r="R16" s="3">
        <f t="shared" si="2"/>
        <v>113.306238425925</v>
      </c>
      <c r="S16" s="1">
        <f t="shared" si="3"/>
        <v>112.68498076578896</v>
      </c>
      <c r="T16" s="18">
        <f t="shared" si="5"/>
        <v>0.9797436712916</v>
      </c>
      <c r="U16" s="19">
        <f t="shared" si="6"/>
        <v>1.0036132819882029</v>
      </c>
      <c r="V16" s="3">
        <f t="shared" si="7"/>
        <v>265.906412037037</v>
      </c>
      <c r="W16" s="1">
        <f t="shared" si="8"/>
        <v>818.84374895444421</v>
      </c>
      <c r="X16" s="18">
        <f t="shared" si="9"/>
        <v>0.90140640811590089</v>
      </c>
      <c r="Y16" s="19">
        <f t="shared" si="10"/>
        <v>1.0743501752378481</v>
      </c>
      <c r="Z16" s="1"/>
    </row>
    <row r="17" spans="2:26" ht="15.75" thickBot="1" x14ac:dyDescent="0.3">
      <c r="B17" s="4">
        <v>185.03094907407399</v>
      </c>
      <c r="C17" s="5">
        <v>997.64416650411931</v>
      </c>
      <c r="D17" s="24">
        <v>0.85403567626389765</v>
      </c>
      <c r="E17" s="24">
        <v>2.40013934027751</v>
      </c>
      <c r="F17" s="3">
        <v>132.74177083333299</v>
      </c>
      <c r="G17" s="1">
        <v>134.7887707662789</v>
      </c>
      <c r="H17" s="22">
        <v>0.98056688809593762</v>
      </c>
      <c r="I17" s="23">
        <v>1.0230965182898499</v>
      </c>
      <c r="J17" s="3">
        <v>287.09832175925902</v>
      </c>
      <c r="K17" s="1">
        <v>893.84393396944677</v>
      </c>
      <c r="L17" s="22">
        <v>0.91068882792692507</v>
      </c>
      <c r="M17" s="23">
        <v>1.0753322993552601</v>
      </c>
      <c r="N17" s="5">
        <f t="shared" si="0"/>
        <v>185.03094907407399</v>
      </c>
      <c r="O17" s="5">
        <f t="shared" ref="O17" si="13">C17</f>
        <v>997.64416650411931</v>
      </c>
      <c r="P17" s="20">
        <f t="shared" si="4"/>
        <v>0.85935221757008473</v>
      </c>
      <c r="Q17" s="21">
        <f t="shared" si="12"/>
        <v>1.1295100222127201</v>
      </c>
      <c r="R17" s="3">
        <f t="shared" si="2"/>
        <v>132.74177083333299</v>
      </c>
      <c r="S17" s="1">
        <f t="shared" si="3"/>
        <v>134.7887707662789</v>
      </c>
      <c r="T17" s="18">
        <f t="shared" si="5"/>
        <v>0.97770376530336078</v>
      </c>
      <c r="U17" s="19">
        <f t="shared" si="6"/>
        <v>1.0041416329387056</v>
      </c>
      <c r="V17" s="3">
        <f t="shared" si="7"/>
        <v>287.09832175925902</v>
      </c>
      <c r="W17" s="1">
        <f t="shared" si="8"/>
        <v>893.84393396944677</v>
      </c>
      <c r="X17" s="18">
        <f t="shared" si="9"/>
        <v>0.89689005268259792</v>
      </c>
      <c r="Y17" s="19">
        <f t="shared" si="10"/>
        <v>1.0810271912227538</v>
      </c>
      <c r="Z17" s="1"/>
    </row>
    <row r="18" spans="2:26" x14ac:dyDescent="0.25">
      <c r="F18" s="3">
        <v>152.936909722222</v>
      </c>
      <c r="G18" s="1">
        <v>156.89438649334465</v>
      </c>
      <c r="H18" s="22">
        <v>0.97919060323532814</v>
      </c>
      <c r="I18" s="23">
        <v>1.02677851171237</v>
      </c>
      <c r="J18" s="3">
        <v>309.75206018518497</v>
      </c>
      <c r="K18" s="1">
        <v>967.32655110998496</v>
      </c>
      <c r="L18" s="22">
        <v>0.89373524011633809</v>
      </c>
      <c r="M18" s="23">
        <v>1.0776974540750499</v>
      </c>
      <c r="N18" s="1"/>
      <c r="O18" s="1"/>
      <c r="P18" s="1"/>
      <c r="Q18" s="11"/>
      <c r="R18" s="3">
        <f t="shared" si="2"/>
        <v>152.936909722222</v>
      </c>
      <c r="S18" s="1">
        <f t="shared" si="3"/>
        <v>156.89438649334465</v>
      </c>
      <c r="T18" s="18">
        <f t="shared" si="5"/>
        <v>0.97578089848530714</v>
      </c>
      <c r="U18" s="19">
        <f t="shared" si="6"/>
        <v>1.0046703055252206</v>
      </c>
      <c r="V18" s="3">
        <f>J18</f>
        <v>309.75206018518497</v>
      </c>
      <c r="W18" s="1">
        <f>K18</f>
        <v>967.32655110998496</v>
      </c>
      <c r="X18" s="18">
        <f t="shared" si="9"/>
        <v>0.89260065631720631</v>
      </c>
      <c r="Y18" s="19">
        <f>1+$AD$12*((5.27*$AD$6-16.32)*10^5*EXP(-5986/($AD$4+273.15))*V18^0.75+((2.153*10^-4*($AD$6-3.725)^2-1.521*10^-5+2.798*10^-4*$AD$3)*W18*2*2.05))</f>
        <v>1.087585865920476</v>
      </c>
      <c r="Z18" s="1"/>
    </row>
    <row r="19" spans="2:26" x14ac:dyDescent="0.25">
      <c r="F19" s="3">
        <v>183.33134259259199</v>
      </c>
      <c r="G19" s="1">
        <v>179.0079384473996</v>
      </c>
      <c r="H19" s="22">
        <v>0.97711133752155277</v>
      </c>
      <c r="I19" s="23">
        <v>1.0311905159522099</v>
      </c>
      <c r="J19" s="3">
        <v>335.73077546296298</v>
      </c>
      <c r="K19" s="1">
        <v>1041.83811932346</v>
      </c>
      <c r="L19" s="22">
        <v>0.88811955547143795</v>
      </c>
      <c r="M19" s="23">
        <v>1.08747233523529</v>
      </c>
      <c r="N19" s="1"/>
      <c r="O19" s="1"/>
      <c r="P19" s="11"/>
      <c r="Q19" s="1"/>
      <c r="R19" s="3">
        <f t="shared" ref="R19:R28" si="14">F19</f>
        <v>183.33134259259199</v>
      </c>
      <c r="S19" s="1">
        <f t="shared" ref="S19:S28" si="15">G19</f>
        <v>179.0079384473996</v>
      </c>
      <c r="T19" s="18">
        <f t="shared" si="5"/>
        <v>0.97370455642470755</v>
      </c>
      <c r="U19" s="19">
        <f t="shared" si="6"/>
        <v>1.005343655677424</v>
      </c>
      <c r="V19" s="3">
        <f t="shared" ref="V19:V22" si="16">J19</f>
        <v>335.73077546296298</v>
      </c>
      <c r="W19" s="1">
        <f t="shared" ref="W19:W22" si="17">K19</f>
        <v>1041.83811932346</v>
      </c>
      <c r="X19" s="18">
        <f t="shared" si="9"/>
        <v>0.88835045955399172</v>
      </c>
      <c r="Y19" s="19">
        <f t="shared" si="10"/>
        <v>1.0942645381137539</v>
      </c>
      <c r="Z19" s="1"/>
    </row>
    <row r="20" spans="2:26" x14ac:dyDescent="0.25">
      <c r="F20" s="3">
        <v>204.595381944444</v>
      </c>
      <c r="G20" s="1">
        <v>201.21411104177696</v>
      </c>
      <c r="H20" s="22">
        <v>0.97561515892146167</v>
      </c>
      <c r="I20" s="23">
        <v>1.02354335512775</v>
      </c>
      <c r="J20" s="3">
        <v>356.93409722222202</v>
      </c>
      <c r="K20" s="1">
        <v>1116.3496875369301</v>
      </c>
      <c r="L20" s="22">
        <v>0.88250387082653803</v>
      </c>
      <c r="M20" s="23">
        <v>1.0928910927391</v>
      </c>
      <c r="N20" s="1"/>
      <c r="O20" s="1"/>
      <c r="P20" s="1"/>
      <c r="Q20" s="1"/>
      <c r="R20" s="3">
        <f t="shared" si="14"/>
        <v>204.595381944444</v>
      </c>
      <c r="S20" s="1">
        <f t="shared" si="15"/>
        <v>201.21411104177696</v>
      </c>
      <c r="T20" s="18">
        <f t="shared" si="5"/>
        <v>0.97196021808851363</v>
      </c>
      <c r="U20" s="19">
        <f t="shared" si="6"/>
        <v>1.0058652303244846</v>
      </c>
      <c r="V20" s="3">
        <f t="shared" si="16"/>
        <v>356.93409722222202</v>
      </c>
      <c r="W20" s="1">
        <f t="shared" si="17"/>
        <v>1116.3496875369301</v>
      </c>
      <c r="X20" s="18">
        <f t="shared" si="9"/>
        <v>0.88432873565731707</v>
      </c>
      <c r="Y20" s="19">
        <f t="shared" si="10"/>
        <v>1.1008864584683868</v>
      </c>
      <c r="Z20" s="1"/>
    </row>
    <row r="21" spans="2:26" x14ac:dyDescent="0.25">
      <c r="F21" s="3">
        <v>238.321400462962</v>
      </c>
      <c r="G21" s="1">
        <v>223.34794935180972</v>
      </c>
      <c r="H21" s="22">
        <v>0.9742666692610582</v>
      </c>
      <c r="I21" s="23">
        <v>1.0281463265859001</v>
      </c>
      <c r="J21" s="3">
        <v>379.76407407407402</v>
      </c>
      <c r="K21" s="1">
        <v>1190.86125575041</v>
      </c>
      <c r="L21" s="22">
        <v>0.87688818618163689</v>
      </c>
      <c r="M21" s="23">
        <v>1.1047489952557299</v>
      </c>
      <c r="N21" s="1"/>
      <c r="O21" s="1"/>
      <c r="P21" s="1"/>
      <c r="Q21" s="1"/>
      <c r="R21" s="3">
        <f t="shared" si="14"/>
        <v>238.321400462962</v>
      </c>
      <c r="S21" s="1">
        <f t="shared" si="15"/>
        <v>223.34794935180972</v>
      </c>
      <c r="T21" s="18">
        <f t="shared" si="5"/>
        <v>0.9699955664405937</v>
      </c>
      <c r="U21" s="19">
        <f t="shared" si="6"/>
        <v>1.0065554974616315</v>
      </c>
      <c r="V21" s="3">
        <f t="shared" si="16"/>
        <v>379.76407407407402</v>
      </c>
      <c r="W21" s="1">
        <f t="shared" si="17"/>
        <v>1190.86125575041</v>
      </c>
      <c r="X21" s="18">
        <f t="shared" si="9"/>
        <v>0.88040293049468976</v>
      </c>
      <c r="Y21" s="19">
        <f t="shared" si="10"/>
        <v>1.1075222197716585</v>
      </c>
      <c r="Z21" s="1"/>
    </row>
    <row r="22" spans="2:26" ht="15.75" thickBot="1" x14ac:dyDescent="0.3">
      <c r="F22" s="3">
        <v>258.58103009259202</v>
      </c>
      <c r="G22" s="1">
        <v>245.44542525729639</v>
      </c>
      <c r="H22" s="22">
        <v>0.9733911359095524</v>
      </c>
      <c r="I22" s="23">
        <v>1.0425092854292199</v>
      </c>
      <c r="J22" s="4">
        <v>400.83812499999999</v>
      </c>
      <c r="K22" s="5">
        <v>1265.3728239638899</v>
      </c>
      <c r="L22" s="24">
        <v>0.87127250153673697</v>
      </c>
      <c r="M22" s="25">
        <v>1.1182896988167901</v>
      </c>
      <c r="N22" s="1"/>
      <c r="O22" s="1"/>
      <c r="P22" s="1"/>
      <c r="Q22" s="1"/>
      <c r="R22" s="3">
        <f t="shared" si="14"/>
        <v>258.58103009259202</v>
      </c>
      <c r="S22" s="1">
        <f t="shared" si="15"/>
        <v>245.44542525729639</v>
      </c>
      <c r="T22" s="18">
        <f t="shared" si="5"/>
        <v>0.96843283883553866</v>
      </c>
      <c r="U22" s="19">
        <f t="shared" si="6"/>
        <v>1.0070429694471443</v>
      </c>
      <c r="V22" s="4">
        <f t="shared" si="16"/>
        <v>400.83812499999999</v>
      </c>
      <c r="W22" s="5">
        <f t="shared" si="17"/>
        <v>1265.3728239638899</v>
      </c>
      <c r="X22" s="20">
        <f t="shared" si="9"/>
        <v>0.87662261179879752</v>
      </c>
      <c r="Y22" s="21">
        <f t="shared" si="10"/>
        <v>1.1141360164863237</v>
      </c>
      <c r="Z22" s="1"/>
    </row>
    <row r="23" spans="2:26" x14ac:dyDescent="0.25">
      <c r="F23" s="3">
        <v>285.79361111111098</v>
      </c>
      <c r="G23" s="1">
        <v>267.50536323365861</v>
      </c>
      <c r="H23" s="22">
        <v>0.97492716213605657</v>
      </c>
      <c r="I23" s="23">
        <v>1.0442732645495401</v>
      </c>
      <c r="M23" s="1"/>
      <c r="N23" s="1"/>
      <c r="O23" s="1"/>
      <c r="P23" s="1"/>
      <c r="Q23" s="1"/>
      <c r="R23" s="3">
        <f t="shared" si="14"/>
        <v>285.79361111111098</v>
      </c>
      <c r="S23" s="1">
        <f t="shared" si="15"/>
        <v>267.50536323365861</v>
      </c>
      <c r="T23" s="18">
        <f t="shared" si="5"/>
        <v>0.96676802623571889</v>
      </c>
      <c r="U23" s="19">
        <f t="shared" si="6"/>
        <v>1.007618883707458</v>
      </c>
      <c r="V23" s="3"/>
      <c r="W23" s="1"/>
      <c r="X23" s="16"/>
      <c r="Y23" s="6"/>
      <c r="Z23" s="1"/>
    </row>
    <row r="24" spans="2:26" x14ac:dyDescent="0.25">
      <c r="F24" s="3">
        <v>313.35218750000001</v>
      </c>
      <c r="G24" s="1">
        <v>289.42319508826671</v>
      </c>
      <c r="H24" s="22">
        <v>0.97353128613638751</v>
      </c>
      <c r="I24" s="23">
        <v>1.04948739036856</v>
      </c>
      <c r="Q24" s="1"/>
      <c r="R24" s="3">
        <f t="shared" si="14"/>
        <v>313.35218750000001</v>
      </c>
      <c r="S24" s="1">
        <f t="shared" si="15"/>
        <v>289.42319508826671</v>
      </c>
      <c r="T24" s="18">
        <f t="shared" si="5"/>
        <v>0.9651582783262691</v>
      </c>
      <c r="U24" s="19">
        <f t="shared" si="6"/>
        <v>1.0081892827617835</v>
      </c>
    </row>
    <row r="25" spans="2:26" x14ac:dyDescent="0.25">
      <c r="F25" s="3">
        <v>341.42793981481401</v>
      </c>
      <c r="G25" s="1">
        <v>311.34373179356913</v>
      </c>
      <c r="H25" s="22">
        <v>0.97221517860077078</v>
      </c>
      <c r="I25" s="23">
        <v>1.04040321158356</v>
      </c>
      <c r="Q25" s="1"/>
      <c r="R25" s="3">
        <f t="shared" si="14"/>
        <v>341.42793981481401</v>
      </c>
      <c r="S25" s="1">
        <f t="shared" si="15"/>
        <v>311.34373179356913</v>
      </c>
      <c r="T25" s="18">
        <f t="shared" si="5"/>
        <v>0.96358721034525474</v>
      </c>
      <c r="U25" s="19">
        <f t="shared" si="6"/>
        <v>1.0087583757403249</v>
      </c>
    </row>
    <row r="26" spans="2:26" x14ac:dyDescent="0.25">
      <c r="F26" s="3">
        <v>366.63356481481401</v>
      </c>
      <c r="G26" s="1">
        <v>333.26431953609915</v>
      </c>
      <c r="H26" s="22">
        <v>0.9708920215857676</v>
      </c>
      <c r="I26" s="23">
        <v>1.04089764002561</v>
      </c>
      <c r="Q26" s="1"/>
      <c r="R26" s="3">
        <f t="shared" si="14"/>
        <v>366.63356481481401</v>
      </c>
      <c r="S26" s="1">
        <f t="shared" si="15"/>
        <v>333.26431953609915</v>
      </c>
      <c r="T26" s="18">
        <f t="shared" si="5"/>
        <v>0.96212372848375483</v>
      </c>
      <c r="U26" s="19">
        <f t="shared" si="6"/>
        <v>1.0092835652414605</v>
      </c>
    </row>
    <row r="27" spans="2:26" x14ac:dyDescent="0.25">
      <c r="F27" s="3">
        <v>385.49438657407399</v>
      </c>
      <c r="G27" s="1">
        <v>355.1824838314451</v>
      </c>
      <c r="H27" s="22">
        <v>0.97018566260441697</v>
      </c>
      <c r="I27" s="23">
        <v>1.0497887304365201</v>
      </c>
      <c r="Q27" s="1"/>
      <c r="R27" s="3">
        <f t="shared" si="14"/>
        <v>385.49438657407399</v>
      </c>
      <c r="S27" s="1">
        <f t="shared" si="15"/>
        <v>355.1824838314451</v>
      </c>
      <c r="T27" s="18">
        <f t="shared" si="5"/>
        <v>0.96083472759037547</v>
      </c>
      <c r="U27" s="19">
        <f t="shared" si="6"/>
        <v>1.0097237827470387</v>
      </c>
    </row>
    <row r="28" spans="2:26" ht="15.75" thickBot="1" x14ac:dyDescent="0.3">
      <c r="F28" s="4">
        <v>406.52017361111098</v>
      </c>
      <c r="G28" s="5">
        <v>377.10064901173251</v>
      </c>
      <c r="H28" s="24">
        <v>0.96904766877771331</v>
      </c>
      <c r="I28" s="25">
        <v>1.0567408908298299</v>
      </c>
      <c r="Q28" s="1"/>
      <c r="R28" s="4">
        <f t="shared" si="14"/>
        <v>406.52017361111098</v>
      </c>
      <c r="S28" s="5">
        <f t="shared" si="15"/>
        <v>377.10064901173251</v>
      </c>
      <c r="T28" s="20">
        <f t="shared" si="5"/>
        <v>0.9595317875969368</v>
      </c>
      <c r="U28" s="21">
        <f t="shared" si="6"/>
        <v>1.0101879257732309</v>
      </c>
    </row>
    <row r="34" spans="4:13" x14ac:dyDescent="0.25">
      <c r="E34" s="15"/>
    </row>
    <row r="35" spans="4:13" x14ac:dyDescent="0.25">
      <c r="D35" s="15"/>
      <c r="E35" s="15"/>
    </row>
    <row r="36" spans="4:13" x14ac:dyDescent="0.25">
      <c r="D36" s="15"/>
      <c r="E36" s="15"/>
    </row>
    <row r="37" spans="4:13" x14ac:dyDescent="0.25">
      <c r="D37" s="15"/>
      <c r="E37" s="15"/>
    </row>
    <row r="38" spans="4:13" x14ac:dyDescent="0.25">
      <c r="D38" s="15"/>
      <c r="E38" s="15"/>
    </row>
    <row r="39" spans="4:13" x14ac:dyDescent="0.25">
      <c r="D39" s="15"/>
      <c r="E39" s="15"/>
    </row>
    <row r="40" spans="4:13" x14ac:dyDescent="0.25">
      <c r="D40" s="15"/>
      <c r="E40" s="15"/>
    </row>
    <row r="41" spans="4:13" x14ac:dyDescent="0.25">
      <c r="D41" s="15"/>
      <c r="E41" s="15"/>
      <c r="M41" s="15"/>
    </row>
    <row r="42" spans="4:13" x14ac:dyDescent="0.25">
      <c r="D42" s="15"/>
      <c r="E42" s="15"/>
      <c r="M42" s="15"/>
    </row>
    <row r="43" spans="4:13" x14ac:dyDescent="0.25">
      <c r="D43" s="15"/>
      <c r="E43" s="15"/>
      <c r="M43" s="15"/>
    </row>
    <row r="44" spans="4:13" x14ac:dyDescent="0.25">
      <c r="D44" s="15"/>
      <c r="E44" s="15"/>
      <c r="M44" s="15"/>
    </row>
    <row r="45" spans="4:13" x14ac:dyDescent="0.25">
      <c r="D45" s="15"/>
      <c r="E45" s="15"/>
      <c r="M45" s="15"/>
    </row>
    <row r="46" spans="4:13" x14ac:dyDescent="0.25">
      <c r="D46" s="15"/>
      <c r="E46" s="15"/>
      <c r="M46" s="15"/>
    </row>
    <row r="47" spans="4:13" x14ac:dyDescent="0.25">
      <c r="D47" s="15"/>
      <c r="E47" s="15"/>
      <c r="M47" s="15"/>
    </row>
    <row r="48" spans="4:13" x14ac:dyDescent="0.25">
      <c r="D48" s="15"/>
      <c r="E48" s="15"/>
      <c r="M48" s="15"/>
    </row>
    <row r="49" spans="4:13" x14ac:dyDescent="0.25">
      <c r="D49" s="15"/>
      <c r="E49" s="15"/>
      <c r="M49" s="15"/>
    </row>
    <row r="50" spans="4:13" x14ac:dyDescent="0.25">
      <c r="D50" s="15"/>
      <c r="E50" s="15"/>
      <c r="M50" s="15"/>
    </row>
    <row r="51" spans="4:13" x14ac:dyDescent="0.25">
      <c r="D51" s="15"/>
      <c r="E51" s="15"/>
      <c r="M51" s="15"/>
    </row>
    <row r="52" spans="4:13" x14ac:dyDescent="0.25">
      <c r="D52" s="15"/>
      <c r="E52" s="15"/>
      <c r="M52" s="15"/>
    </row>
    <row r="53" spans="4:13" x14ac:dyDescent="0.25">
      <c r="D53" s="15"/>
      <c r="E53" s="15"/>
      <c r="M53" s="15"/>
    </row>
    <row r="54" spans="4:13" x14ac:dyDescent="0.25">
      <c r="D54" s="15"/>
      <c r="E54" s="15"/>
      <c r="M54" s="15"/>
    </row>
    <row r="55" spans="4:13" x14ac:dyDescent="0.25">
      <c r="D55" s="15"/>
      <c r="E55" s="15"/>
      <c r="M55" s="15"/>
    </row>
    <row r="56" spans="4:13" x14ac:dyDescent="0.25">
      <c r="D56" s="15"/>
      <c r="E56" s="15"/>
      <c r="M56" s="15"/>
    </row>
    <row r="57" spans="4:13" x14ac:dyDescent="0.25">
      <c r="D57" s="15"/>
      <c r="E57" s="15"/>
      <c r="M57" s="15"/>
    </row>
    <row r="58" spans="4:13" x14ac:dyDescent="0.25">
      <c r="D58" s="15"/>
      <c r="E58" s="15"/>
      <c r="M58" s="15"/>
    </row>
    <row r="59" spans="4:13" x14ac:dyDescent="0.25">
      <c r="D59" s="15"/>
      <c r="E59" s="15"/>
      <c r="M59" s="15"/>
    </row>
    <row r="60" spans="4:13" x14ac:dyDescent="0.25">
      <c r="D60" s="15"/>
      <c r="E60" s="15"/>
      <c r="M60" s="15"/>
    </row>
    <row r="61" spans="4:13" x14ac:dyDescent="0.25">
      <c r="D61" s="15"/>
      <c r="E61" s="15"/>
      <c r="M61" s="15"/>
    </row>
    <row r="62" spans="4:13" x14ac:dyDescent="0.25">
      <c r="D62" s="15"/>
      <c r="E62" s="15"/>
      <c r="M62" s="15"/>
    </row>
    <row r="63" spans="4:13" x14ac:dyDescent="0.25">
      <c r="D63" s="15"/>
      <c r="E63" s="15"/>
      <c r="M63" s="15"/>
    </row>
    <row r="64" spans="4:13" x14ac:dyDescent="0.25">
      <c r="D64" s="15"/>
      <c r="E64" s="15"/>
      <c r="M64" s="15"/>
    </row>
    <row r="65" spans="4:5" x14ac:dyDescent="0.25">
      <c r="D65" s="15"/>
      <c r="E65" s="15"/>
    </row>
    <row r="66" spans="4:5" x14ac:dyDescent="0.25">
      <c r="D66" s="15"/>
      <c r="E66" s="15"/>
    </row>
    <row r="67" spans="4:5" x14ac:dyDescent="0.25">
      <c r="D67" s="15"/>
      <c r="E67" s="15"/>
    </row>
  </sheetData>
  <mergeCells count="8">
    <mergeCell ref="N3:Q3"/>
    <mergeCell ref="R3:U3"/>
    <mergeCell ref="V3:Y3"/>
    <mergeCell ref="N2:Y2"/>
    <mergeCell ref="B3:E3"/>
    <mergeCell ref="F3:I3"/>
    <mergeCell ref="B2:M2"/>
    <mergeCell ref="J3:M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Teichert</dc:creator>
  <cp:lastModifiedBy>Olaf Teichert</cp:lastModifiedBy>
  <dcterms:created xsi:type="dcterms:W3CDTF">2022-07-21T09:04:45Z</dcterms:created>
  <dcterms:modified xsi:type="dcterms:W3CDTF">2023-03-13T12:15:33Z</dcterms:modified>
</cp:coreProperties>
</file>