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53hon\Desktop\motorcycle_model\Daten\"/>
    </mc:Choice>
  </mc:AlternateContent>
  <bookViews>
    <workbookView xWindow="-24240" yWindow="240" windowWidth="21600" windowHeight="11388" activeTab="3"/>
  </bookViews>
  <sheets>
    <sheet name="Geometry" sheetId="1" r:id="rId1"/>
    <sheet name="Mass-Inertia" sheetId="4" r:id="rId2"/>
    <sheet name="Tire" sheetId="2" r:id="rId3"/>
    <sheet name="Stiffnes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4" l="1"/>
  <c r="J31" i="4"/>
  <c r="I31" i="4"/>
  <c r="F31" i="4"/>
  <c r="K22" i="4"/>
  <c r="J22" i="4"/>
  <c r="I22" i="4"/>
  <c r="F22" i="4"/>
  <c r="J4" i="4" l="1"/>
  <c r="I4" i="4"/>
  <c r="F4" i="4"/>
  <c r="B14" i="3" l="1"/>
  <c r="J6" i="4"/>
  <c r="J8" i="4"/>
  <c r="J10" i="4"/>
  <c r="J12" i="4"/>
  <c r="I10" i="4"/>
  <c r="I12" i="4"/>
  <c r="F6" i="4"/>
  <c r="F8" i="4"/>
  <c r="F10" i="4"/>
  <c r="F12" i="4"/>
  <c r="B41" i="1" l="1"/>
  <c r="B20" i="3" l="1"/>
  <c r="I8" i="4" l="1"/>
  <c r="I6" i="4" l="1"/>
  <c r="B25" i="1" l="1"/>
  <c r="D50" i="1" l="1"/>
  <c r="B50" i="1"/>
  <c r="D49" i="1"/>
  <c r="B49" i="1"/>
  <c r="D48" i="1"/>
  <c r="B48" i="1"/>
  <c r="D10" i="1"/>
  <c r="D18" i="1"/>
  <c r="B18" i="1"/>
  <c r="D46" i="1" l="1"/>
  <c r="B46" i="1"/>
  <c r="D45" i="1"/>
  <c r="B45" i="1"/>
  <c r="D7" i="1"/>
  <c r="B7" i="1"/>
  <c r="D14" i="1"/>
  <c r="B10" i="1"/>
  <c r="B4" i="1" s="1"/>
  <c r="B8" i="1"/>
  <c r="D8" i="1"/>
  <c r="D13" i="1"/>
  <c r="B13" i="1"/>
  <c r="D12" i="1"/>
  <c r="B12" i="1"/>
  <c r="D11" i="1"/>
  <c r="B11" i="1"/>
  <c r="B39" i="1" l="1"/>
  <c r="B56" i="1"/>
  <c r="J16" i="4" l="1"/>
  <c r="I16" i="4"/>
  <c r="F16" i="4"/>
  <c r="B57" i="1"/>
  <c r="B96" i="2" l="1"/>
</calcChain>
</file>

<file path=xl/sharedStrings.xml><?xml version="1.0" encoding="utf-8"?>
<sst xmlns="http://schemas.openxmlformats.org/spreadsheetml/2006/main" count="302" uniqueCount="172">
  <si>
    <t>Group_Frame</t>
  </si>
  <si>
    <t>Frame</t>
  </si>
  <si>
    <t>CG_swingarm</t>
  </si>
  <si>
    <t>steering_head</t>
  </si>
  <si>
    <t>pack_bag_le</t>
  </si>
  <si>
    <t>pack_bag_ri</t>
  </si>
  <si>
    <t>m_Frame</t>
  </si>
  <si>
    <t>T_Frame</t>
  </si>
  <si>
    <t>x_Frame_C</t>
  </si>
  <si>
    <t>void</t>
  </si>
  <si>
    <t>m_lower_body</t>
  </si>
  <si>
    <t>T_lower_body</t>
  </si>
  <si>
    <t>upper_body</t>
  </si>
  <si>
    <t>joint_rider</t>
  </si>
  <si>
    <t>m_upper_body</t>
  </si>
  <si>
    <t>T_upper_body</t>
  </si>
  <si>
    <t>m_swingarm</t>
  </si>
  <si>
    <t>T_swingarm</t>
  </si>
  <si>
    <t>m_pack_bag</t>
  </si>
  <si>
    <t>T_pack_bag</t>
  </si>
  <si>
    <t>x [m]</t>
  </si>
  <si>
    <t>y [m]</t>
  </si>
  <si>
    <t>z [m]</t>
  </si>
  <si>
    <t>m [kg]</t>
  </si>
  <si>
    <t>T_xx [kgm2]</t>
  </si>
  <si>
    <t>T_xy [kgm2]</t>
  </si>
  <si>
    <t>T_xz [kgm2]</t>
  </si>
  <si>
    <t>T_yy [kgm2]</t>
  </si>
  <si>
    <t>T_yz [kgm2]</t>
  </si>
  <si>
    <t>T_zz [kgm2]</t>
  </si>
  <si>
    <t>tors_Frame</t>
  </si>
  <si>
    <t>c [Nm/rad]</t>
  </si>
  <si>
    <t>d [Nms/rad]</t>
  </si>
  <si>
    <t>tors_swingarm</t>
  </si>
  <si>
    <t>Group_Front_fork</t>
  </si>
  <si>
    <t>tors_fork</t>
  </si>
  <si>
    <t>bend_fork</t>
  </si>
  <si>
    <t>CG_upper_fork</t>
  </si>
  <si>
    <t>Steering_axis</t>
  </si>
  <si>
    <t>upper_fork</t>
  </si>
  <si>
    <t>m_upper_fork</t>
  </si>
  <si>
    <t>T_upper_fork</t>
  </si>
  <si>
    <t>lower_fork</t>
  </si>
  <si>
    <t>m_lower_fork</t>
  </si>
  <si>
    <t>T_lower_fork</t>
  </si>
  <si>
    <t>Group_Front_wheel</t>
  </si>
  <si>
    <t>Front_wheel</t>
  </si>
  <si>
    <t>unbalance_FW</t>
  </si>
  <si>
    <t>m_unbalance</t>
  </si>
  <si>
    <t>m_FW</t>
  </si>
  <si>
    <t>T_FW</t>
  </si>
  <si>
    <t>r_FW</t>
  </si>
  <si>
    <t>rc_FW</t>
  </si>
  <si>
    <t>r_rim_FW</t>
  </si>
  <si>
    <t>Fz0_FW</t>
  </si>
  <si>
    <t>[-]</t>
  </si>
  <si>
    <t>c_z_FW</t>
  </si>
  <si>
    <t>d_z_FW</t>
  </si>
  <si>
    <t>[N] Norminal vertical load</t>
  </si>
  <si>
    <t>[N/m] vertical stiffness</t>
  </si>
  <si>
    <t>[Ns/m] vertical damping</t>
  </si>
  <si>
    <t>Group_Rear_wheel</t>
  </si>
  <si>
    <t>Rear_wheel</t>
  </si>
  <si>
    <t>r_RW</t>
  </si>
  <si>
    <t>rc_RW</t>
  </si>
  <si>
    <t>r_rim_RW</t>
  </si>
  <si>
    <t>m_RW</t>
  </si>
  <si>
    <t>T_RW</t>
  </si>
  <si>
    <t>d_kappa</t>
  </si>
  <si>
    <t>[Ns/m] slip damping</t>
  </si>
  <si>
    <t>Fz0_RW</t>
  </si>
  <si>
    <t>Cy</t>
  </si>
  <si>
    <t>pDy1</t>
  </si>
  <si>
    <t>pDy2</t>
  </si>
  <si>
    <t>pDy3</t>
  </si>
  <si>
    <t>pEy1</t>
  </si>
  <si>
    <t>pEy2</t>
  </si>
  <si>
    <t>pEy4</t>
  </si>
  <si>
    <t>pKy1</t>
  </si>
  <si>
    <t>pKy2</t>
  </si>
  <si>
    <t>pKy3</t>
  </si>
  <si>
    <t>pKy4</t>
  </si>
  <si>
    <t>pKy5</t>
  </si>
  <si>
    <t>Cga</t>
  </si>
  <si>
    <t>pKy6</t>
  </si>
  <si>
    <t>pKy7</t>
  </si>
  <si>
    <t>Ega</t>
  </si>
  <si>
    <t>Cx</t>
  </si>
  <si>
    <t>pDx1</t>
  </si>
  <si>
    <t>pDx2</t>
  </si>
  <si>
    <t>pEx1</t>
  </si>
  <si>
    <t>pEx2</t>
  </si>
  <si>
    <t>pEx3</t>
  </si>
  <si>
    <t>pEx4</t>
  </si>
  <si>
    <t>pKx1</t>
  </si>
  <si>
    <t>pKx2</t>
  </si>
  <si>
    <t>pKx3</t>
  </si>
  <si>
    <t>rBx1</t>
  </si>
  <si>
    <t>rBx2</t>
  </si>
  <si>
    <t>Cxal</t>
  </si>
  <si>
    <t>rBy1</t>
  </si>
  <si>
    <t>rBy2</t>
  </si>
  <si>
    <t>rBy3</t>
  </si>
  <si>
    <t>Ct</t>
  </si>
  <si>
    <t>qBz1</t>
  </si>
  <si>
    <t>qBz2</t>
  </si>
  <si>
    <t>qBz5</t>
  </si>
  <si>
    <t>qBz6</t>
  </si>
  <si>
    <t>qBz9</t>
  </si>
  <si>
    <t>qBz10</t>
  </si>
  <si>
    <t>qDz1</t>
  </si>
  <si>
    <t>qDz2</t>
  </si>
  <si>
    <t>qDz3</t>
  </si>
  <si>
    <t>qDz4</t>
  </si>
  <si>
    <t>qDz8</t>
  </si>
  <si>
    <t>qDz9</t>
  </si>
  <si>
    <t>qDz10</t>
  </si>
  <si>
    <t>qDz11</t>
  </si>
  <si>
    <t>qEz1</t>
  </si>
  <si>
    <t>qEz2</t>
  </si>
  <si>
    <t>qEz5</t>
  </si>
  <si>
    <t>qHz3</t>
  </si>
  <si>
    <t>qHz4</t>
  </si>
  <si>
    <t>c_z_RW</t>
  </si>
  <si>
    <t>d_z_RW</t>
  </si>
  <si>
    <t>Cyka</t>
  </si>
  <si>
    <t>axis_swingarm</t>
  </si>
  <si>
    <t>rear_suspension_top</t>
  </si>
  <si>
    <t>wheel_axis_rear</t>
  </si>
  <si>
    <t>L0_spring_f</t>
  </si>
  <si>
    <t>fork_joint</t>
  </si>
  <si>
    <t>joint_fork</t>
  </si>
  <si>
    <t>Wheel_Center</t>
  </si>
  <si>
    <t>z0_I_Road</t>
  </si>
  <si>
    <t>Group_swingarm</t>
  </si>
  <si>
    <t>swingarm</t>
  </si>
  <si>
    <t>frame_axis</t>
  </si>
  <si>
    <t>L0_spring_r</t>
  </si>
  <si>
    <t>c_suspension_f</t>
  </si>
  <si>
    <t>stiffness front spring [N/m]</t>
  </si>
  <si>
    <t>Fd_compression_f</t>
  </si>
  <si>
    <t>compression damping force at 2m/s [N]</t>
  </si>
  <si>
    <t>Fd_rebound_f</t>
  </si>
  <si>
    <t>rebound damping force at 2m/s [N]</t>
  </si>
  <si>
    <t>F0_suspension_f</t>
  </si>
  <si>
    <t>Preload rear spring [N]</t>
  </si>
  <si>
    <t>c_suspension_r</t>
  </si>
  <si>
    <t>stiffness rear spring [N/m]</t>
  </si>
  <si>
    <t>Fd_compression_r</t>
  </si>
  <si>
    <t>Fd_rebound_r</t>
  </si>
  <si>
    <t>F0_suspension_r</t>
  </si>
  <si>
    <t>compression damping force at 1m/s [N]</t>
  </si>
  <si>
    <t>rebound damping force at 1m/s [N]</t>
  </si>
  <si>
    <t>p19</t>
  </si>
  <si>
    <t>p20</t>
  </si>
  <si>
    <t>p21</t>
  </si>
  <si>
    <t>p22</t>
  </si>
  <si>
    <t>rider_lat</t>
  </si>
  <si>
    <t>CG_lower_body</t>
  </si>
  <si>
    <t>Preload front spring [N]</t>
  </si>
  <si>
    <t>CG_trim_mass</t>
  </si>
  <si>
    <t>m_trim_mass</t>
  </si>
  <si>
    <t>T_trim_mass</t>
  </si>
  <si>
    <t>point_for_kin</t>
  </si>
  <si>
    <t>right_shoulder</t>
  </si>
  <si>
    <t>left_shoulder</t>
  </si>
  <si>
    <t>handlebar</t>
  </si>
  <si>
    <t>right_handlebar</t>
  </si>
  <si>
    <t>left_handlebar</t>
  </si>
  <si>
    <t>rider_yaw_arms</t>
  </si>
  <si>
    <t>rider_yaw_upper_body</t>
  </si>
  <si>
    <t>rider_lean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</si>
</sst>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Fill="1"/>
    <xf numFmtId="164" fontId="0" fillId="0" borderId="0" xfId="0" applyNumberForma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G7" sqref="G7:G50"/>
    </sheetView>
  </sheetViews>
  <sheetFormatPr baseColWidth="10" defaultRowHeight="14.4" x14ac:dyDescent="0.3"/>
  <cols>
    <col min="1" max="1" width="22" bestFit="1" customWidth="1"/>
    <col min="2" max="2" width="11.6640625" bestFit="1" customWidth="1"/>
  </cols>
  <sheetData>
    <row r="1" spans="1:4" x14ac:dyDescent="0.3">
      <c r="B1" t="s">
        <v>20</v>
      </c>
      <c r="C1" t="s">
        <v>21</v>
      </c>
      <c r="D1" t="s">
        <v>22</v>
      </c>
    </row>
    <row r="2" spans="1:4" x14ac:dyDescent="0.3">
      <c r="A2" s="1" t="s">
        <v>0</v>
      </c>
    </row>
    <row r="3" spans="1:4" s="2" customFormat="1" x14ac:dyDescent="0.3">
      <c r="A3" s="9" t="s">
        <v>133</v>
      </c>
      <c r="B3" s="2">
        <v>0</v>
      </c>
      <c r="C3" s="2">
        <v>0</v>
      </c>
      <c r="D3" s="9">
        <v>-0.47239999999999999</v>
      </c>
    </row>
    <row r="4" spans="1:4" s="2" customFormat="1" x14ac:dyDescent="0.3">
      <c r="A4" s="2" t="s">
        <v>8</v>
      </c>
      <c r="B4" s="2">
        <f>B10+B25+B27-B29+B30</f>
        <v>0.73208800000000007</v>
      </c>
      <c r="C4" s="2">
        <v>0</v>
      </c>
      <c r="D4" s="2">
        <v>0</v>
      </c>
    </row>
    <row r="5" spans="1:4" x14ac:dyDescent="0.3">
      <c r="A5" s="3" t="s">
        <v>9</v>
      </c>
      <c r="B5" s="1" t="s">
        <v>1</v>
      </c>
    </row>
    <row r="6" spans="1:4" x14ac:dyDescent="0.3">
      <c r="A6" t="s">
        <v>163</v>
      </c>
      <c r="B6" s="8">
        <v>-2.3300000000000001E-2</v>
      </c>
      <c r="C6" s="8">
        <v>0</v>
      </c>
      <c r="D6" s="8">
        <v>2.76E-2</v>
      </c>
    </row>
    <row r="7" spans="1:4" x14ac:dyDescent="0.3">
      <c r="A7" t="s">
        <v>158</v>
      </c>
      <c r="B7" s="8">
        <f>-0.6779+0.364</f>
        <v>-0.31389999999999996</v>
      </c>
      <c r="C7" s="8">
        <v>0</v>
      </c>
      <c r="D7" s="8">
        <f>-0.4724+0.8438</f>
        <v>0.37140000000000001</v>
      </c>
    </row>
    <row r="8" spans="1:4" x14ac:dyDescent="0.3">
      <c r="A8" s="2" t="s">
        <v>2</v>
      </c>
      <c r="B8" s="8">
        <f>-0.6779+0.196</f>
        <v>-0.48189999999999994</v>
      </c>
      <c r="C8" s="8">
        <v>0</v>
      </c>
      <c r="D8" s="8">
        <f>-0.4724+0.3113</f>
        <v>-0.16109999999999997</v>
      </c>
    </row>
    <row r="9" spans="1:4" x14ac:dyDescent="0.3">
      <c r="A9" t="s">
        <v>160</v>
      </c>
      <c r="B9" s="8">
        <v>0.23532</v>
      </c>
      <c r="C9" s="8">
        <v>0</v>
      </c>
      <c r="D9" s="8">
        <v>-0.20362</v>
      </c>
    </row>
    <row r="10" spans="1:4" x14ac:dyDescent="0.3">
      <c r="A10" t="s">
        <v>3</v>
      </c>
      <c r="B10" s="8">
        <f>-0.6779+1.173</f>
        <v>0.4951000000000001</v>
      </c>
      <c r="C10" s="8">
        <v>0</v>
      </c>
      <c r="D10" s="8">
        <f>-0.4724+0.749</f>
        <v>0.27660000000000001</v>
      </c>
    </row>
    <row r="11" spans="1:4" x14ac:dyDescent="0.3">
      <c r="A11" t="s">
        <v>126</v>
      </c>
      <c r="B11" s="8">
        <f>-0.6779+0.549</f>
        <v>-0.1288999999999999</v>
      </c>
      <c r="C11" s="8">
        <v>0</v>
      </c>
      <c r="D11" s="8">
        <f>-0.4724+0.3608</f>
        <v>-0.11159999999999998</v>
      </c>
    </row>
    <row r="12" spans="1:4" x14ac:dyDescent="0.3">
      <c r="A12" t="s">
        <v>127</v>
      </c>
      <c r="B12" s="8">
        <f>-0.6779+0.487</f>
        <v>-0.19089999999999996</v>
      </c>
      <c r="C12" s="8">
        <v>0</v>
      </c>
      <c r="D12" s="8">
        <f>-0.4724+0.4888</f>
        <v>1.6400000000000026E-2</v>
      </c>
    </row>
    <row r="13" spans="1:4" x14ac:dyDescent="0.3">
      <c r="A13" t="s">
        <v>153</v>
      </c>
      <c r="B13" s="8">
        <f>-0.6779+0.539</f>
        <v>-0.13889999999999991</v>
      </c>
      <c r="C13" s="8">
        <v>0</v>
      </c>
      <c r="D13" s="8">
        <f>-0.4724+0.1878</f>
        <v>-0.28459999999999996</v>
      </c>
    </row>
    <row r="14" spans="1:4" x14ac:dyDescent="0.3">
      <c r="A14" t="s">
        <v>128</v>
      </c>
      <c r="B14" s="8">
        <v>-0.67789999999999995</v>
      </c>
      <c r="C14" s="8">
        <v>0</v>
      </c>
      <c r="D14" s="8">
        <f>-0.4724+0.297</f>
        <v>-0.1754</v>
      </c>
    </row>
    <row r="15" spans="1:4" x14ac:dyDescent="0.3">
      <c r="A15" t="s">
        <v>4</v>
      </c>
      <c r="B15" s="8">
        <v>-0.51127</v>
      </c>
      <c r="C15" s="8">
        <v>0.2</v>
      </c>
      <c r="D15" s="8">
        <v>0</v>
      </c>
    </row>
    <row r="16" spans="1:4" x14ac:dyDescent="0.3">
      <c r="A16" t="s">
        <v>5</v>
      </c>
      <c r="B16" s="8">
        <v>-0.51127</v>
      </c>
      <c r="C16" s="8">
        <v>-0.2</v>
      </c>
      <c r="D16" s="8">
        <v>0</v>
      </c>
    </row>
    <row r="17" spans="1:4" x14ac:dyDescent="0.3">
      <c r="A17" s="3" t="s">
        <v>9</v>
      </c>
      <c r="B17" s="12" t="s">
        <v>12</v>
      </c>
      <c r="C17" s="8"/>
      <c r="D17" s="8"/>
    </row>
    <row r="18" spans="1:4" x14ac:dyDescent="0.3">
      <c r="A18" t="s">
        <v>13</v>
      </c>
      <c r="B18" s="8">
        <f>-0.415+0.364</f>
        <v>-5.099999999999999E-2</v>
      </c>
      <c r="C18" s="8">
        <v>0</v>
      </c>
      <c r="D18" s="8">
        <f>-1.14+0.8438</f>
        <v>-0.29619999999999991</v>
      </c>
    </row>
    <row r="19" spans="1:4" s="9" customFormat="1" x14ac:dyDescent="0.3">
      <c r="A19" s="9" t="s">
        <v>164</v>
      </c>
      <c r="B19" s="8">
        <v>0.1883</v>
      </c>
      <c r="C19" s="8">
        <v>-0.22</v>
      </c>
      <c r="D19" s="8">
        <v>-0.05</v>
      </c>
    </row>
    <row r="20" spans="1:4" s="9" customFormat="1" x14ac:dyDescent="0.3">
      <c r="A20" s="9" t="s">
        <v>165</v>
      </c>
      <c r="B20" s="8">
        <v>0.1883</v>
      </c>
      <c r="C20" s="8">
        <v>0.22</v>
      </c>
      <c r="D20" s="8">
        <v>-0.05</v>
      </c>
    </row>
    <row r="21" spans="1:4" x14ac:dyDescent="0.3">
      <c r="B21" s="8"/>
      <c r="C21" s="8"/>
      <c r="D21" s="8"/>
    </row>
    <row r="22" spans="1:4" x14ac:dyDescent="0.3">
      <c r="A22" s="1" t="s">
        <v>34</v>
      </c>
      <c r="B22" s="8"/>
      <c r="C22" s="8"/>
      <c r="D22" s="8"/>
    </row>
    <row r="23" spans="1:4" x14ac:dyDescent="0.3">
      <c r="A23" t="s">
        <v>129</v>
      </c>
      <c r="B23" s="8">
        <v>0.35</v>
      </c>
      <c r="C23" s="8"/>
      <c r="D23" s="8"/>
    </row>
    <row r="24" spans="1:4" x14ac:dyDescent="0.3">
      <c r="A24" s="3" t="s">
        <v>9</v>
      </c>
      <c r="B24" s="12" t="s">
        <v>38</v>
      </c>
      <c r="C24" s="8"/>
      <c r="D24" s="8"/>
    </row>
    <row r="25" spans="1:4" x14ac:dyDescent="0.3">
      <c r="A25" t="s">
        <v>37</v>
      </c>
      <c r="B25" s="8">
        <f>0.007288</f>
        <v>7.2880000000000002E-3</v>
      </c>
      <c r="C25" s="8">
        <v>0</v>
      </c>
      <c r="D25" s="8">
        <v>3.2800999999999997E-2</v>
      </c>
    </row>
    <row r="26" spans="1:4" x14ac:dyDescent="0.3">
      <c r="A26" s="3" t="s">
        <v>9</v>
      </c>
      <c r="B26" s="12" t="s">
        <v>39</v>
      </c>
      <c r="C26" s="8"/>
      <c r="D26" s="8"/>
    </row>
    <row r="27" spans="1:4" x14ac:dyDescent="0.3">
      <c r="A27" t="s">
        <v>130</v>
      </c>
      <c r="B27" s="8">
        <v>0.12333</v>
      </c>
      <c r="C27" s="8">
        <v>0</v>
      </c>
      <c r="D27" s="8">
        <v>-0.26089000000000001</v>
      </c>
    </row>
    <row r="28" spans="1:4" x14ac:dyDescent="0.3">
      <c r="A28" s="3" t="s">
        <v>9</v>
      </c>
      <c r="B28" s="12" t="s">
        <v>42</v>
      </c>
      <c r="C28" s="8"/>
      <c r="D28" s="8"/>
    </row>
    <row r="29" spans="1:4" x14ac:dyDescent="0.3">
      <c r="A29" t="s">
        <v>131</v>
      </c>
      <c r="B29" s="8">
        <v>-8.8999999999999999E-3</v>
      </c>
      <c r="C29" s="8">
        <v>0</v>
      </c>
      <c r="D29" s="8">
        <v>8.5250000000000006E-2</v>
      </c>
    </row>
    <row r="30" spans="1:4" x14ac:dyDescent="0.3">
      <c r="A30" s="6" t="s">
        <v>132</v>
      </c>
      <c r="B30" s="8">
        <v>9.7470000000000001E-2</v>
      </c>
      <c r="C30" s="8">
        <v>0</v>
      </c>
      <c r="D30" s="8">
        <v>-0.15364</v>
      </c>
    </row>
    <row r="31" spans="1:4" s="9" customFormat="1" x14ac:dyDescent="0.3">
      <c r="A31" s="3" t="s">
        <v>9</v>
      </c>
      <c r="B31" s="9" t="s">
        <v>166</v>
      </c>
    </row>
    <row r="32" spans="1:4" s="9" customFormat="1" x14ac:dyDescent="0.3">
      <c r="A32" s="6" t="s">
        <v>167</v>
      </c>
      <c r="B32" s="9">
        <v>2.5000000000000001E-2</v>
      </c>
      <c r="C32" s="9">
        <v>-0.22</v>
      </c>
      <c r="D32" s="9">
        <v>0.17299999999999999</v>
      </c>
    </row>
    <row r="33" spans="1:7" s="9" customFormat="1" x14ac:dyDescent="0.3">
      <c r="A33" s="6" t="s">
        <v>168</v>
      </c>
      <c r="B33" s="9">
        <v>2.5000000000000001E-2</v>
      </c>
      <c r="C33" s="9">
        <v>0.22</v>
      </c>
      <c r="D33" s="9">
        <v>0.17299999999999999</v>
      </c>
    </row>
    <row r="35" spans="1:7" x14ac:dyDescent="0.3">
      <c r="A35" s="1" t="s">
        <v>45</v>
      </c>
    </row>
    <row r="36" spans="1:7" x14ac:dyDescent="0.3">
      <c r="A36" s="3" t="s">
        <v>9</v>
      </c>
      <c r="B36" s="1" t="s">
        <v>46</v>
      </c>
    </row>
    <row r="37" spans="1:7" x14ac:dyDescent="0.3">
      <c r="A37" s="6" t="s">
        <v>51</v>
      </c>
      <c r="B37" s="2">
        <v>0.28199999999999997</v>
      </c>
    </row>
    <row r="38" spans="1:7" x14ac:dyDescent="0.3">
      <c r="A38" s="6" t="s">
        <v>52</v>
      </c>
      <c r="B38" s="2">
        <v>0.06</v>
      </c>
      <c r="G38" s="2"/>
    </row>
    <row r="39" spans="1:7" x14ac:dyDescent="0.3">
      <c r="A39" s="6" t="s">
        <v>53</v>
      </c>
      <c r="B39" s="2">
        <f>B37-B38</f>
        <v>0.22199999999999998</v>
      </c>
    </row>
    <row r="40" spans="1:7" x14ac:dyDescent="0.3">
      <c r="A40" t="s">
        <v>47</v>
      </c>
      <c r="B40">
        <v>0.25</v>
      </c>
      <c r="C40">
        <v>0.03</v>
      </c>
      <c r="D40">
        <v>0</v>
      </c>
    </row>
    <row r="41" spans="1:7" x14ac:dyDescent="0.3">
      <c r="A41" t="s">
        <v>133</v>
      </c>
      <c r="B41">
        <f>D3</f>
        <v>-0.47239999999999999</v>
      </c>
    </row>
    <row r="43" spans="1:7" x14ac:dyDescent="0.3">
      <c r="A43" s="1" t="s">
        <v>134</v>
      </c>
    </row>
    <row r="44" spans="1:7" x14ac:dyDescent="0.3">
      <c r="A44" s="3" t="s">
        <v>9</v>
      </c>
      <c r="B44" s="1" t="s">
        <v>135</v>
      </c>
    </row>
    <row r="45" spans="1:7" x14ac:dyDescent="0.3">
      <c r="A45" t="s">
        <v>136</v>
      </c>
      <c r="B45">
        <f>-0.196+0.549</f>
        <v>0.35300000000000004</v>
      </c>
      <c r="C45">
        <v>0</v>
      </c>
      <c r="D45">
        <f>-0.3113+0.3608</f>
        <v>4.9499999999999988E-2</v>
      </c>
    </row>
    <row r="46" spans="1:7" x14ac:dyDescent="0.3">
      <c r="A46" t="s">
        <v>128</v>
      </c>
      <c r="B46">
        <f>-0.196</f>
        <v>-0.19600000000000001</v>
      </c>
      <c r="C46">
        <v>0</v>
      </c>
      <c r="D46">
        <f>-0.3113+0.297</f>
        <v>-1.4300000000000035E-2</v>
      </c>
    </row>
    <row r="47" spans="1:7" x14ac:dyDescent="0.3">
      <c r="A47" t="s">
        <v>137</v>
      </c>
      <c r="B47">
        <v>0.34350000000000003</v>
      </c>
    </row>
    <row r="48" spans="1:7" x14ac:dyDescent="0.3">
      <c r="A48" t="s">
        <v>154</v>
      </c>
      <c r="B48">
        <f>-0.539+0.4946</f>
        <v>-4.4400000000000051E-2</v>
      </c>
      <c r="C48">
        <v>0</v>
      </c>
      <c r="D48">
        <f>-0.1878+0.1522</f>
        <v>-3.5599999999999993E-2</v>
      </c>
    </row>
    <row r="49" spans="1:4" x14ac:dyDescent="0.3">
      <c r="A49" t="s">
        <v>155</v>
      </c>
      <c r="B49">
        <f>-0.539+0.4443</f>
        <v>-9.4700000000000062E-2</v>
      </c>
      <c r="C49">
        <v>0</v>
      </c>
      <c r="D49">
        <f>-0.1878+0.1782</f>
        <v>-9.5999999999999974E-3</v>
      </c>
    </row>
    <row r="50" spans="1:4" x14ac:dyDescent="0.3">
      <c r="A50" t="s">
        <v>156</v>
      </c>
      <c r="B50">
        <f>-0.549+0.3722</f>
        <v>-0.17680000000000007</v>
      </c>
      <c r="C50">
        <v>0</v>
      </c>
      <c r="D50">
        <f>-0.3608+0.2748</f>
        <v>-8.6000000000000021E-2</v>
      </c>
    </row>
    <row r="52" spans="1:4" x14ac:dyDescent="0.3">
      <c r="A52" s="1" t="s">
        <v>61</v>
      </c>
    </row>
    <row r="53" spans="1:4" x14ac:dyDescent="0.3">
      <c r="A53" s="3" t="s">
        <v>9</v>
      </c>
      <c r="B53" s="1" t="s">
        <v>62</v>
      </c>
    </row>
    <row r="54" spans="1:4" x14ac:dyDescent="0.3">
      <c r="A54" t="s">
        <v>63</v>
      </c>
      <c r="B54">
        <v>0.29699999999999999</v>
      </c>
    </row>
    <row r="55" spans="1:4" x14ac:dyDescent="0.3">
      <c r="A55" t="s">
        <v>64</v>
      </c>
      <c r="B55" s="7">
        <v>9.5000000000000001E-2</v>
      </c>
    </row>
    <row r="56" spans="1:4" x14ac:dyDescent="0.3">
      <c r="A56" t="s">
        <v>65</v>
      </c>
      <c r="B56">
        <f>B54-B55</f>
        <v>0.20199999999999999</v>
      </c>
    </row>
    <row r="57" spans="1:4" x14ac:dyDescent="0.3">
      <c r="A57" t="s">
        <v>133</v>
      </c>
      <c r="B57">
        <f>B41</f>
        <v>-0.47239999999999999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12" sqref="P12"/>
    </sheetView>
  </sheetViews>
  <sheetFormatPr baseColWidth="10" defaultRowHeight="14.4" x14ac:dyDescent="0.3"/>
  <cols>
    <col min="1" max="1" width="17.6640625" bestFit="1" customWidth="1"/>
  </cols>
  <sheetData>
    <row r="1" spans="1:23" x14ac:dyDescent="0.3">
      <c r="B1" t="s">
        <v>23</v>
      </c>
      <c r="C1" t="s">
        <v>24</v>
      </c>
      <c r="D1" t="s">
        <v>25</v>
      </c>
      <c r="E1" t="s">
        <v>26</v>
      </c>
      <c r="G1" t="s">
        <v>27</v>
      </c>
      <c r="H1" t="s">
        <v>28</v>
      </c>
      <c r="K1" t="s">
        <v>29</v>
      </c>
    </row>
    <row r="2" spans="1:23" x14ac:dyDescent="0.3">
      <c r="A2" s="1" t="s">
        <v>0</v>
      </c>
      <c r="B2" s="1"/>
    </row>
    <row r="3" spans="1:23" x14ac:dyDescent="0.3">
      <c r="A3" t="s">
        <v>6</v>
      </c>
      <c r="B3" s="8">
        <v>153.71600000000001</v>
      </c>
      <c r="C3" s="8"/>
      <c r="D3" s="8"/>
      <c r="E3" s="8"/>
      <c r="F3" s="8"/>
      <c r="G3" s="8"/>
      <c r="H3" s="8"/>
      <c r="I3" s="8"/>
      <c r="J3" s="8"/>
      <c r="K3" s="8"/>
    </row>
    <row r="4" spans="1:23" x14ac:dyDescent="0.3">
      <c r="A4" t="s">
        <v>7</v>
      </c>
      <c r="B4" s="8"/>
      <c r="C4" s="8">
        <v>9.2774000000000001</v>
      </c>
      <c r="D4" s="8">
        <v>0</v>
      </c>
      <c r="E4" s="8">
        <v>2.2669999999999999</v>
      </c>
      <c r="F4" s="8">
        <f t="shared" ref="F4" si="0">D4</f>
        <v>0</v>
      </c>
      <c r="G4" s="8">
        <v>19.019300000000001</v>
      </c>
      <c r="H4" s="8">
        <v>0</v>
      </c>
      <c r="I4" s="8">
        <f t="shared" ref="I4" si="1">E4</f>
        <v>2.2669999999999999</v>
      </c>
      <c r="J4" s="8">
        <f t="shared" ref="J4" si="2">H4</f>
        <v>0</v>
      </c>
      <c r="K4" s="8">
        <v>13.670199999999999</v>
      </c>
    </row>
    <row r="5" spans="1:23" x14ac:dyDescent="0.3">
      <c r="A5" t="s">
        <v>10</v>
      </c>
      <c r="B5" s="8">
        <v>11.414</v>
      </c>
      <c r="C5" s="8"/>
      <c r="D5" s="8"/>
      <c r="E5" s="8"/>
      <c r="F5" s="8"/>
      <c r="G5" s="8"/>
      <c r="H5" s="8"/>
      <c r="I5" s="8"/>
      <c r="J5" s="8"/>
      <c r="K5" s="8"/>
    </row>
    <row r="6" spans="1:23" x14ac:dyDescent="0.3">
      <c r="A6" t="s">
        <v>11</v>
      </c>
      <c r="B6" s="8"/>
      <c r="C6" s="8">
        <v>0.1163</v>
      </c>
      <c r="D6" s="8">
        <v>0</v>
      </c>
      <c r="E6" s="8">
        <v>-5.4999999999999997E-3</v>
      </c>
      <c r="F6" s="8">
        <f t="shared" ref="F6:F12" si="3">D6</f>
        <v>0</v>
      </c>
      <c r="G6" s="8">
        <v>9.4200000000000006E-2</v>
      </c>
      <c r="H6" s="8">
        <v>0</v>
      </c>
      <c r="I6" s="8">
        <f t="shared" ref="I6" si="4">E6</f>
        <v>-5.4999999999999997E-3</v>
      </c>
      <c r="J6" s="8">
        <f t="shared" ref="J6:J12" si="5">H6</f>
        <v>0</v>
      </c>
      <c r="K6" s="8">
        <v>0.1036</v>
      </c>
    </row>
    <row r="7" spans="1:23" x14ac:dyDescent="0.3">
      <c r="A7" t="s">
        <v>14</v>
      </c>
      <c r="B7" s="8">
        <v>33.68</v>
      </c>
      <c r="C7" s="8"/>
      <c r="D7" s="8"/>
      <c r="E7" s="8"/>
      <c r="F7" s="8"/>
      <c r="G7" s="8"/>
      <c r="H7" s="8"/>
      <c r="I7" s="8"/>
      <c r="J7" s="8"/>
      <c r="K7" s="8"/>
    </row>
    <row r="8" spans="1:23" x14ac:dyDescent="0.3">
      <c r="A8" t="s">
        <v>15</v>
      </c>
      <c r="B8" s="8"/>
      <c r="C8" s="13">
        <v>1.4279999999999999</v>
      </c>
      <c r="D8" s="8">
        <v>0</v>
      </c>
      <c r="E8" s="8">
        <v>-0.443</v>
      </c>
      <c r="F8" s="8">
        <f t="shared" si="3"/>
        <v>0</v>
      </c>
      <c r="G8" s="8">
        <v>1.347</v>
      </c>
      <c r="H8" s="8">
        <v>0</v>
      </c>
      <c r="I8" s="8">
        <f>E8</f>
        <v>-0.443</v>
      </c>
      <c r="J8" s="8">
        <f t="shared" si="5"/>
        <v>0</v>
      </c>
      <c r="K8" s="8">
        <v>0.91600000000000004</v>
      </c>
    </row>
    <row r="9" spans="1:23" x14ac:dyDescent="0.3">
      <c r="A9" t="s">
        <v>161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3">
      <c r="A10" t="s">
        <v>162</v>
      </c>
      <c r="B10" s="8"/>
      <c r="C10" s="8">
        <v>0</v>
      </c>
      <c r="D10" s="8">
        <v>0</v>
      </c>
      <c r="E10" s="8">
        <v>0</v>
      </c>
      <c r="F10" s="8">
        <f t="shared" si="3"/>
        <v>0</v>
      </c>
      <c r="G10" s="8">
        <v>0</v>
      </c>
      <c r="H10" s="8">
        <v>0</v>
      </c>
      <c r="I10" s="8">
        <f t="shared" ref="I10:I12" si="6">E10</f>
        <v>0</v>
      </c>
      <c r="J10" s="8">
        <f t="shared" si="5"/>
        <v>0</v>
      </c>
      <c r="K10" s="8">
        <v>0</v>
      </c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3">
      <c r="A11" t="s">
        <v>18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3">
      <c r="A12" t="s">
        <v>19</v>
      </c>
      <c r="B12" s="8"/>
      <c r="C12" s="8">
        <v>0</v>
      </c>
      <c r="D12" s="8">
        <v>0</v>
      </c>
      <c r="E12" s="8">
        <v>0</v>
      </c>
      <c r="F12" s="8">
        <f t="shared" si="3"/>
        <v>0</v>
      </c>
      <c r="G12" s="8">
        <v>0</v>
      </c>
      <c r="H12" s="8">
        <v>0</v>
      </c>
      <c r="I12" s="8">
        <f t="shared" si="6"/>
        <v>0</v>
      </c>
      <c r="J12" s="8">
        <f t="shared" si="5"/>
        <v>0</v>
      </c>
      <c r="K12" s="8">
        <v>0</v>
      </c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3">
      <c r="A14" s="1" t="s">
        <v>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3">
      <c r="A15" t="s">
        <v>40</v>
      </c>
      <c r="B15" s="8">
        <v>9.3000000000000007</v>
      </c>
      <c r="C15" s="8"/>
      <c r="D15" s="8"/>
      <c r="E15" s="8"/>
      <c r="F15" s="8"/>
      <c r="G15" s="8"/>
      <c r="H15" s="8"/>
      <c r="I15" s="8"/>
      <c r="J15" s="8"/>
      <c r="K15" s="8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3">
      <c r="A16" t="s">
        <v>41</v>
      </c>
      <c r="B16" s="8"/>
      <c r="C16" s="8">
        <v>0.5</v>
      </c>
      <c r="D16" s="8">
        <v>0</v>
      </c>
      <c r="E16" s="8">
        <v>0</v>
      </c>
      <c r="F16" s="8">
        <f t="shared" ref="F16" si="7">D16</f>
        <v>0</v>
      </c>
      <c r="G16" s="8">
        <v>0.4</v>
      </c>
      <c r="H16" s="8">
        <v>0</v>
      </c>
      <c r="I16" s="8">
        <f t="shared" ref="I16" si="8">E16</f>
        <v>0</v>
      </c>
      <c r="J16" s="8">
        <f t="shared" ref="J16" si="9">H16</f>
        <v>0</v>
      </c>
      <c r="K16" s="8">
        <v>0.13</v>
      </c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t="s">
        <v>43</v>
      </c>
      <c r="B17" s="8">
        <v>6.5</v>
      </c>
      <c r="C17" s="8"/>
      <c r="D17" s="8"/>
      <c r="E17" s="8"/>
      <c r="F17" s="8"/>
      <c r="G17" s="8"/>
      <c r="H17" s="8"/>
      <c r="I17" s="8"/>
      <c r="J17" s="8"/>
      <c r="K17" s="8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t="s">
        <v>44</v>
      </c>
      <c r="B18" s="8"/>
      <c r="C18" s="8">
        <v>0.3</v>
      </c>
      <c r="D18" s="8">
        <v>0</v>
      </c>
      <c r="E18" s="8">
        <v>0</v>
      </c>
      <c r="F18" s="8">
        <v>0</v>
      </c>
      <c r="G18" s="8">
        <v>0.25</v>
      </c>
      <c r="H18" s="8">
        <v>0</v>
      </c>
      <c r="I18" s="8">
        <v>0</v>
      </c>
      <c r="J18" s="8">
        <v>0</v>
      </c>
      <c r="K18" s="8">
        <v>0.09</v>
      </c>
      <c r="O18" s="10"/>
      <c r="P18" s="10"/>
      <c r="Q18" s="10"/>
      <c r="R18" s="10"/>
      <c r="S18" s="10"/>
      <c r="T18" s="10"/>
      <c r="U18" s="10"/>
      <c r="V18" s="10"/>
      <c r="W18" s="10"/>
    </row>
    <row r="20" spans="1:23" x14ac:dyDescent="0.3">
      <c r="A20" s="1" t="s">
        <v>45</v>
      </c>
    </row>
    <row r="21" spans="1:23" x14ac:dyDescent="0.3">
      <c r="A21" t="s">
        <v>49</v>
      </c>
      <c r="B21">
        <v>11.9</v>
      </c>
    </row>
    <row r="22" spans="1:23" x14ac:dyDescent="0.3">
      <c r="A22" t="s">
        <v>50</v>
      </c>
      <c r="C22" s="10">
        <v>0.27</v>
      </c>
      <c r="D22" s="10">
        <v>0</v>
      </c>
      <c r="E22" s="10">
        <v>0</v>
      </c>
      <c r="F22" s="10">
        <f>D22</f>
        <v>0</v>
      </c>
      <c r="G22" s="10">
        <v>0.48399999999999999</v>
      </c>
      <c r="H22" s="10">
        <v>0</v>
      </c>
      <c r="I22" s="10">
        <f>E22</f>
        <v>0</v>
      </c>
      <c r="J22" s="10">
        <f>H22</f>
        <v>0</v>
      </c>
      <c r="K22" s="10">
        <f>C22</f>
        <v>0.27</v>
      </c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t="s">
        <v>48</v>
      </c>
      <c r="B23">
        <v>0</v>
      </c>
      <c r="C23" s="10"/>
      <c r="D23" s="10"/>
      <c r="E23" s="10"/>
      <c r="F23" s="10"/>
      <c r="G23" s="10"/>
      <c r="H23" s="10"/>
      <c r="I23" s="10"/>
      <c r="J23" s="10"/>
      <c r="K23" s="10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C24" s="10"/>
      <c r="D24" s="10"/>
      <c r="E24" s="10"/>
      <c r="F24" s="10"/>
      <c r="G24" s="10"/>
      <c r="H24" s="10"/>
      <c r="I24" s="10"/>
      <c r="J24" s="10"/>
      <c r="K24" s="10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" t="s">
        <v>134</v>
      </c>
      <c r="C25" s="10"/>
      <c r="D25" s="10"/>
      <c r="E25" s="10"/>
      <c r="F25" s="10"/>
      <c r="G25" s="10"/>
      <c r="H25" s="10"/>
      <c r="I25" s="10"/>
      <c r="J25" s="10"/>
      <c r="K25" s="10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t="s">
        <v>16</v>
      </c>
      <c r="B26">
        <v>8</v>
      </c>
      <c r="C26" s="10"/>
      <c r="D26" s="10"/>
      <c r="E26" s="10"/>
      <c r="F26" s="10"/>
      <c r="G26" s="10"/>
      <c r="H26" s="10"/>
      <c r="I26" s="10"/>
      <c r="J26" s="10"/>
      <c r="K26" s="10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t="s">
        <v>17</v>
      </c>
      <c r="C27" s="10">
        <v>0.02</v>
      </c>
      <c r="D27" s="10">
        <v>0</v>
      </c>
      <c r="E27" s="10">
        <v>0</v>
      </c>
      <c r="F27" s="10">
        <v>0</v>
      </c>
      <c r="G27" s="10">
        <v>0.25900000000000001</v>
      </c>
      <c r="H27" s="10">
        <v>0</v>
      </c>
      <c r="I27" s="10">
        <v>0</v>
      </c>
      <c r="J27" s="10">
        <v>0</v>
      </c>
      <c r="K27" s="10">
        <v>0.25900000000000001</v>
      </c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C28" s="10"/>
      <c r="D28" s="10"/>
      <c r="E28" s="10"/>
      <c r="F28" s="10"/>
      <c r="G28" s="10"/>
      <c r="H28" s="10"/>
      <c r="I28" s="10"/>
      <c r="J28" s="10"/>
      <c r="K28" s="10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1" t="s">
        <v>61</v>
      </c>
      <c r="C29" s="10"/>
      <c r="D29" s="10"/>
      <c r="E29" s="10"/>
      <c r="F29" s="10"/>
      <c r="G29" s="10"/>
      <c r="H29" s="10"/>
      <c r="I29" s="10"/>
      <c r="J29" s="10"/>
      <c r="K29" s="10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t="s">
        <v>66</v>
      </c>
      <c r="B30">
        <v>14.7</v>
      </c>
      <c r="C30" s="10"/>
      <c r="D30" s="10"/>
      <c r="E30" s="10"/>
      <c r="F30" s="10"/>
      <c r="G30" s="10"/>
      <c r="H30" s="10"/>
      <c r="I30" s="10"/>
      <c r="J30" s="10"/>
      <c r="K30" s="10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t="s">
        <v>67</v>
      </c>
      <c r="C31" s="10">
        <v>0.38300000000000001</v>
      </c>
      <c r="D31" s="10">
        <v>0</v>
      </c>
      <c r="E31" s="10">
        <v>0</v>
      </c>
      <c r="F31" s="10">
        <f>D31</f>
        <v>0</v>
      </c>
      <c r="G31" s="10">
        <v>0.63800000000000001</v>
      </c>
      <c r="H31" s="10">
        <v>0</v>
      </c>
      <c r="I31" s="10">
        <f>E31</f>
        <v>0</v>
      </c>
      <c r="J31" s="10">
        <f>H31</f>
        <v>0</v>
      </c>
      <c r="K31" s="10">
        <f>C31</f>
        <v>0.38300000000000001</v>
      </c>
      <c r="O31" s="9"/>
      <c r="P31" s="9"/>
      <c r="Q31" s="9"/>
      <c r="R31" s="9"/>
      <c r="S31" s="9"/>
      <c r="T31" s="9"/>
      <c r="U31" s="9"/>
      <c r="V31" s="9"/>
      <c r="W3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88" workbookViewId="0">
      <selection activeCell="C132" sqref="C132"/>
    </sheetView>
  </sheetViews>
  <sheetFormatPr baseColWidth="10" defaultRowHeight="14.4" x14ac:dyDescent="0.3"/>
  <cols>
    <col min="1" max="1" width="17.6640625" bestFit="1" customWidth="1"/>
    <col min="3" max="3" width="29" bestFit="1" customWidth="1"/>
  </cols>
  <sheetData>
    <row r="1" spans="1:3" x14ac:dyDescent="0.3">
      <c r="A1" s="1" t="s">
        <v>45</v>
      </c>
    </row>
    <row r="2" spans="1:3" x14ac:dyDescent="0.3">
      <c r="A2" t="s">
        <v>54</v>
      </c>
      <c r="B2">
        <v>1139.58</v>
      </c>
      <c r="C2" t="s">
        <v>58</v>
      </c>
    </row>
    <row r="3" spans="1:3" x14ac:dyDescent="0.3">
      <c r="A3" t="s">
        <v>97</v>
      </c>
      <c r="B3" s="4">
        <v>13.476000000000001</v>
      </c>
    </row>
    <row r="4" spans="1:3" x14ac:dyDescent="0.3">
      <c r="A4" t="s">
        <v>98</v>
      </c>
      <c r="B4">
        <v>11.353999999999999</v>
      </c>
    </row>
    <row r="5" spans="1:3" x14ac:dyDescent="0.3">
      <c r="A5" t="s">
        <v>99</v>
      </c>
      <c r="B5">
        <v>1.1231</v>
      </c>
    </row>
    <row r="6" spans="1:3" x14ac:dyDescent="0.3">
      <c r="A6" t="s">
        <v>87</v>
      </c>
      <c r="B6">
        <v>1.6064000000000001</v>
      </c>
      <c r="C6" t="s">
        <v>55</v>
      </c>
    </row>
    <row r="7" spans="1:3" x14ac:dyDescent="0.3">
      <c r="A7" t="s">
        <v>88</v>
      </c>
      <c r="B7">
        <v>1.381</v>
      </c>
      <c r="C7" t="s">
        <v>55</v>
      </c>
    </row>
    <row r="8" spans="1:3" x14ac:dyDescent="0.3">
      <c r="A8" t="s">
        <v>89</v>
      </c>
      <c r="B8">
        <v>-4.1430000000000002E-2</v>
      </c>
      <c r="C8" t="s">
        <v>55</v>
      </c>
    </row>
    <row r="9" spans="1:3" x14ac:dyDescent="0.3">
      <c r="A9" t="s">
        <v>90</v>
      </c>
      <c r="B9">
        <v>2.63E-2</v>
      </c>
      <c r="C9" t="s">
        <v>55</v>
      </c>
    </row>
    <row r="10" spans="1:3" x14ac:dyDescent="0.3">
      <c r="A10" t="s">
        <v>91</v>
      </c>
      <c r="B10">
        <v>0.27056000000000002</v>
      </c>
      <c r="C10" t="s">
        <v>55</v>
      </c>
    </row>
    <row r="11" spans="1:3" x14ac:dyDescent="0.3">
      <c r="A11" t="s">
        <v>92</v>
      </c>
      <c r="B11">
        <v>-7.6899999999999996E-2</v>
      </c>
      <c r="C11" t="s">
        <v>55</v>
      </c>
    </row>
    <row r="12" spans="1:3" x14ac:dyDescent="0.3">
      <c r="A12" t="s">
        <v>93</v>
      </c>
      <c r="B12">
        <v>1.1268</v>
      </c>
      <c r="C12" t="s">
        <v>55</v>
      </c>
    </row>
    <row r="13" spans="1:3" x14ac:dyDescent="0.3">
      <c r="A13" t="s">
        <v>94</v>
      </c>
      <c r="B13">
        <v>25.94</v>
      </c>
      <c r="C13" t="s">
        <v>55</v>
      </c>
    </row>
    <row r="14" spans="1:3" x14ac:dyDescent="0.3">
      <c r="A14" t="s">
        <v>95</v>
      </c>
      <c r="B14">
        <v>-4.2329999999999997</v>
      </c>
      <c r="C14" t="s">
        <v>55</v>
      </c>
    </row>
    <row r="15" spans="1:3" x14ac:dyDescent="0.3">
      <c r="A15" t="s">
        <v>96</v>
      </c>
      <c r="B15">
        <v>0.33689999999999998</v>
      </c>
      <c r="C15" t="s">
        <v>55</v>
      </c>
    </row>
    <row r="16" spans="1:3" x14ac:dyDescent="0.3">
      <c r="A16" t="s">
        <v>100</v>
      </c>
      <c r="B16" s="4">
        <v>7.7855999999999996</v>
      </c>
    </row>
    <row r="17" spans="1:3" x14ac:dyDescent="0.3">
      <c r="A17" t="s">
        <v>101</v>
      </c>
      <c r="B17">
        <v>8.1697000000000006</v>
      </c>
    </row>
    <row r="18" spans="1:3" x14ac:dyDescent="0.3">
      <c r="A18" t="s">
        <v>102</v>
      </c>
      <c r="B18">
        <v>-5.9139999999999998E-2</v>
      </c>
    </row>
    <row r="19" spans="1:3" x14ac:dyDescent="0.3">
      <c r="A19" t="s">
        <v>125</v>
      </c>
      <c r="B19">
        <v>1.0532999999999999</v>
      </c>
    </row>
    <row r="20" spans="1:3" x14ac:dyDescent="0.3">
      <c r="A20" t="s">
        <v>71</v>
      </c>
      <c r="B20">
        <v>0.8327</v>
      </c>
      <c r="C20" t="s">
        <v>55</v>
      </c>
    </row>
    <row r="21" spans="1:3" x14ac:dyDescent="0.3">
      <c r="A21" t="s">
        <v>72</v>
      </c>
      <c r="B21">
        <v>1.3</v>
      </c>
      <c r="C21" t="s">
        <v>55</v>
      </c>
    </row>
    <row r="22" spans="1:3" x14ac:dyDescent="0.3">
      <c r="A22" t="s">
        <v>73</v>
      </c>
      <c r="B22">
        <v>0</v>
      </c>
      <c r="C22" t="s">
        <v>55</v>
      </c>
    </row>
    <row r="23" spans="1:3" x14ac:dyDescent="0.3">
      <c r="A23" t="s">
        <v>74</v>
      </c>
      <c r="B23">
        <v>0</v>
      </c>
      <c r="C23" t="s">
        <v>55</v>
      </c>
    </row>
    <row r="24" spans="1:3" x14ac:dyDescent="0.3">
      <c r="A24" t="s">
        <v>75</v>
      </c>
      <c r="B24">
        <v>-1.2556</v>
      </c>
      <c r="C24" t="s">
        <v>55</v>
      </c>
    </row>
    <row r="25" spans="1:3" x14ac:dyDescent="0.3">
      <c r="A25" t="s">
        <v>76</v>
      </c>
      <c r="B25">
        <v>-3.2067999999999999</v>
      </c>
      <c r="C25" t="s">
        <v>55</v>
      </c>
    </row>
    <row r="26" spans="1:3" x14ac:dyDescent="0.3">
      <c r="A26" t="s">
        <v>77</v>
      </c>
      <c r="B26">
        <v>-3.9980000000000002</v>
      </c>
      <c r="C26" t="s">
        <v>55</v>
      </c>
    </row>
    <row r="27" spans="1:3" x14ac:dyDescent="0.3">
      <c r="A27" t="s">
        <v>78</v>
      </c>
      <c r="B27">
        <v>22.841000000000001</v>
      </c>
      <c r="C27" t="s">
        <v>55</v>
      </c>
    </row>
    <row r="28" spans="1:3" x14ac:dyDescent="0.3">
      <c r="A28" t="s">
        <v>79</v>
      </c>
      <c r="B28">
        <v>2.1577999999999999</v>
      </c>
      <c r="C28" t="s">
        <v>55</v>
      </c>
    </row>
    <row r="29" spans="1:3" x14ac:dyDescent="0.3">
      <c r="A29" t="s">
        <v>80</v>
      </c>
      <c r="B29">
        <v>2.5057999999999998</v>
      </c>
      <c r="C29" t="s">
        <v>55</v>
      </c>
    </row>
    <row r="30" spans="1:3" x14ac:dyDescent="0.3">
      <c r="A30" t="s">
        <v>81</v>
      </c>
      <c r="B30">
        <v>-8.0879999999999994E-2</v>
      </c>
      <c r="C30" t="s">
        <v>55</v>
      </c>
    </row>
    <row r="31" spans="1:3" x14ac:dyDescent="0.3">
      <c r="A31" t="s">
        <v>82</v>
      </c>
      <c r="B31">
        <v>-0.22882</v>
      </c>
      <c r="C31" t="s">
        <v>55</v>
      </c>
    </row>
    <row r="32" spans="1:3" x14ac:dyDescent="0.3">
      <c r="A32" t="s">
        <v>83</v>
      </c>
      <c r="B32">
        <v>0.86765000000000003</v>
      </c>
      <c r="C32" t="s">
        <v>55</v>
      </c>
    </row>
    <row r="33" spans="1:3" x14ac:dyDescent="0.3">
      <c r="A33" t="s">
        <v>84</v>
      </c>
      <c r="B33">
        <v>0.69677</v>
      </c>
      <c r="C33" t="s">
        <v>55</v>
      </c>
    </row>
    <row r="34" spans="1:3" x14ac:dyDescent="0.3">
      <c r="A34" t="s">
        <v>85</v>
      </c>
      <c r="B34">
        <v>-3.0769999999999999E-2</v>
      </c>
      <c r="C34" t="s">
        <v>55</v>
      </c>
    </row>
    <row r="35" spans="1:3" x14ac:dyDescent="0.3">
      <c r="A35" t="s">
        <v>86</v>
      </c>
      <c r="B35">
        <v>-15.815</v>
      </c>
      <c r="C35" t="s">
        <v>55</v>
      </c>
    </row>
    <row r="36" spans="1:3" x14ac:dyDescent="0.3">
      <c r="A36" t="s">
        <v>103</v>
      </c>
      <c r="B36">
        <v>1.0916999999999999</v>
      </c>
    </row>
    <row r="37" spans="1:3" x14ac:dyDescent="0.3">
      <c r="A37" t="s">
        <v>104</v>
      </c>
      <c r="B37">
        <v>10.486000000000001</v>
      </c>
    </row>
    <row r="38" spans="1:3" x14ac:dyDescent="0.3">
      <c r="A38" t="s">
        <v>105</v>
      </c>
      <c r="B38">
        <v>-1.1540000000000001E-3</v>
      </c>
    </row>
    <row r="39" spans="1:3" x14ac:dyDescent="0.3">
      <c r="A39" t="s">
        <v>106</v>
      </c>
      <c r="B39">
        <v>-0.68972999999999995</v>
      </c>
    </row>
    <row r="40" spans="1:3" x14ac:dyDescent="0.3">
      <c r="A40" t="s">
        <v>107</v>
      </c>
      <c r="B40">
        <v>1.0410999999999999</v>
      </c>
    </row>
    <row r="41" spans="1:3" x14ac:dyDescent="0.3">
      <c r="A41" t="s">
        <v>108</v>
      </c>
      <c r="B41">
        <v>27.445</v>
      </c>
    </row>
    <row r="42" spans="1:3" x14ac:dyDescent="0.3">
      <c r="A42" t="s">
        <v>109</v>
      </c>
      <c r="B42">
        <v>-1.0791999999999999</v>
      </c>
    </row>
    <row r="43" spans="1:3" x14ac:dyDescent="0.3">
      <c r="A43" t="s">
        <v>110</v>
      </c>
      <c r="B43">
        <v>0.19796</v>
      </c>
    </row>
    <row r="44" spans="1:3" x14ac:dyDescent="0.3">
      <c r="A44" t="s">
        <v>111</v>
      </c>
      <c r="B44">
        <v>6.5629999999999994E-2</v>
      </c>
    </row>
    <row r="45" spans="1:3" x14ac:dyDescent="0.3">
      <c r="A45" t="s">
        <v>112</v>
      </c>
      <c r="B45">
        <v>0.21990000000000001</v>
      </c>
    </row>
    <row r="46" spans="1:3" x14ac:dyDescent="0.3">
      <c r="A46" t="s">
        <v>113</v>
      </c>
      <c r="B46">
        <v>0.21865999999999999</v>
      </c>
    </row>
    <row r="47" spans="1:3" x14ac:dyDescent="0.3">
      <c r="A47" t="s">
        <v>114</v>
      </c>
      <c r="B47">
        <v>0.36820000000000003</v>
      </c>
    </row>
    <row r="48" spans="1:3" x14ac:dyDescent="0.3">
      <c r="A48" t="s">
        <v>115</v>
      </c>
      <c r="B48">
        <v>0.12180000000000001</v>
      </c>
    </row>
    <row r="49" spans="1:3" x14ac:dyDescent="0.3">
      <c r="A49" t="s">
        <v>116</v>
      </c>
      <c r="B49">
        <v>0.25439000000000001</v>
      </c>
    </row>
    <row r="50" spans="1:3" x14ac:dyDescent="0.3">
      <c r="A50" t="s">
        <v>117</v>
      </c>
      <c r="B50">
        <v>-0.17873</v>
      </c>
    </row>
    <row r="51" spans="1:3" x14ac:dyDescent="0.3">
      <c r="A51" t="s">
        <v>118</v>
      </c>
      <c r="B51">
        <v>-0.91586000000000001</v>
      </c>
    </row>
    <row r="52" spans="1:3" x14ac:dyDescent="0.3">
      <c r="A52" t="s">
        <v>119</v>
      </c>
      <c r="B52">
        <v>0.11625000000000001</v>
      </c>
    </row>
    <row r="53" spans="1:3" x14ac:dyDescent="0.3">
      <c r="A53" t="s">
        <v>120</v>
      </c>
      <c r="B53">
        <v>1.4387000000000001</v>
      </c>
    </row>
    <row r="54" spans="1:3" x14ac:dyDescent="0.3">
      <c r="A54" t="s">
        <v>121</v>
      </c>
      <c r="B54">
        <v>-3.7889999999999998E-3</v>
      </c>
    </row>
    <row r="55" spans="1:3" x14ac:dyDescent="0.3">
      <c r="A55" t="s">
        <v>122</v>
      </c>
      <c r="B55">
        <v>-1.5570000000000001E-2</v>
      </c>
    </row>
    <row r="56" spans="1:3" x14ac:dyDescent="0.3">
      <c r="A56" t="s">
        <v>56</v>
      </c>
      <c r="B56">
        <v>130000</v>
      </c>
      <c r="C56" t="s">
        <v>59</v>
      </c>
    </row>
    <row r="57" spans="1:3" x14ac:dyDescent="0.3">
      <c r="A57" t="s">
        <v>57</v>
      </c>
      <c r="B57">
        <v>800</v>
      </c>
      <c r="C57" t="s">
        <v>60</v>
      </c>
    </row>
    <row r="58" spans="1:3" x14ac:dyDescent="0.3">
      <c r="A58" t="s">
        <v>68</v>
      </c>
      <c r="B58">
        <v>2</v>
      </c>
      <c r="C58" t="s">
        <v>69</v>
      </c>
    </row>
    <row r="59" spans="1:3" x14ac:dyDescent="0.3">
      <c r="A59" s="1" t="s">
        <v>61</v>
      </c>
    </row>
    <row r="60" spans="1:3" x14ac:dyDescent="0.3">
      <c r="A60" t="s">
        <v>70</v>
      </c>
      <c r="B60">
        <v>1305.17</v>
      </c>
      <c r="C60" t="s">
        <v>58</v>
      </c>
    </row>
    <row r="61" spans="1:3" x14ac:dyDescent="0.3">
      <c r="A61" t="s">
        <v>97</v>
      </c>
      <c r="B61" s="4">
        <v>13.476000000000001</v>
      </c>
    </row>
    <row r="62" spans="1:3" x14ac:dyDescent="0.3">
      <c r="A62" t="s">
        <v>98</v>
      </c>
      <c r="B62">
        <v>11.353999999999999</v>
      </c>
    </row>
    <row r="63" spans="1:3" x14ac:dyDescent="0.3">
      <c r="A63" t="s">
        <v>99</v>
      </c>
      <c r="B63">
        <v>1.1231</v>
      </c>
      <c r="C63" t="s">
        <v>55</v>
      </c>
    </row>
    <row r="64" spans="1:3" x14ac:dyDescent="0.3">
      <c r="A64" t="s">
        <v>87</v>
      </c>
      <c r="B64">
        <v>1.6064000000000001</v>
      </c>
      <c r="C64" t="s">
        <v>55</v>
      </c>
    </row>
    <row r="65" spans="1:3" x14ac:dyDescent="0.3">
      <c r="A65" t="s">
        <v>88</v>
      </c>
      <c r="B65">
        <v>1.355</v>
      </c>
      <c r="C65" t="s">
        <v>55</v>
      </c>
    </row>
    <row r="66" spans="1:3" x14ac:dyDescent="0.3">
      <c r="A66" t="s">
        <v>89</v>
      </c>
      <c r="B66">
        <v>-6.0299999999999999E-2</v>
      </c>
      <c r="C66" t="s">
        <v>55</v>
      </c>
    </row>
    <row r="67" spans="1:3" x14ac:dyDescent="0.3">
      <c r="A67" t="s">
        <v>90</v>
      </c>
      <c r="B67">
        <v>2.63E-2</v>
      </c>
      <c r="C67" t="s">
        <v>55</v>
      </c>
    </row>
    <row r="68" spans="1:3" x14ac:dyDescent="0.3">
      <c r="A68" t="s">
        <v>91</v>
      </c>
      <c r="B68">
        <v>0.27056000000000002</v>
      </c>
      <c r="C68" t="s">
        <v>55</v>
      </c>
    </row>
    <row r="69" spans="1:3" x14ac:dyDescent="0.3">
      <c r="A69" t="s">
        <v>92</v>
      </c>
      <c r="B69">
        <v>-7.6899999999999996E-2</v>
      </c>
      <c r="C69" t="s">
        <v>55</v>
      </c>
    </row>
    <row r="70" spans="1:3" x14ac:dyDescent="0.3">
      <c r="A70" t="s">
        <v>93</v>
      </c>
      <c r="B70">
        <v>1.1268</v>
      </c>
      <c r="C70" t="s">
        <v>55</v>
      </c>
    </row>
    <row r="71" spans="1:3" x14ac:dyDescent="0.3">
      <c r="A71" t="s">
        <v>94</v>
      </c>
      <c r="B71">
        <v>25.94</v>
      </c>
      <c r="C71" t="s">
        <v>55</v>
      </c>
    </row>
    <row r="72" spans="1:3" x14ac:dyDescent="0.3">
      <c r="A72" t="s">
        <v>95</v>
      </c>
      <c r="B72">
        <v>-4.2329999999999997</v>
      </c>
      <c r="C72" t="s">
        <v>55</v>
      </c>
    </row>
    <row r="73" spans="1:3" x14ac:dyDescent="0.3">
      <c r="A73" t="s">
        <v>96</v>
      </c>
      <c r="B73">
        <v>0.33689999999999998</v>
      </c>
    </row>
    <row r="74" spans="1:3" x14ac:dyDescent="0.3">
      <c r="A74" t="s">
        <v>100</v>
      </c>
      <c r="B74" s="4">
        <v>7.7855999999999996</v>
      </c>
    </row>
    <row r="75" spans="1:3" x14ac:dyDescent="0.3">
      <c r="A75" t="s">
        <v>101</v>
      </c>
      <c r="B75">
        <v>8.1697000000000006</v>
      </c>
    </row>
    <row r="76" spans="1:3" x14ac:dyDescent="0.3">
      <c r="A76" t="s">
        <v>102</v>
      </c>
      <c r="B76">
        <v>-5.9139999999999998E-2</v>
      </c>
    </row>
    <row r="77" spans="1:3" x14ac:dyDescent="0.3">
      <c r="A77" t="s">
        <v>125</v>
      </c>
      <c r="B77">
        <v>1.0532999999999999</v>
      </c>
      <c r="C77" t="s">
        <v>55</v>
      </c>
    </row>
    <row r="78" spans="1:3" x14ac:dyDescent="0.3">
      <c r="A78" t="s">
        <v>71</v>
      </c>
      <c r="B78">
        <v>0.9</v>
      </c>
      <c r="C78" t="s">
        <v>55</v>
      </c>
    </row>
    <row r="79" spans="1:3" x14ac:dyDescent="0.3">
      <c r="A79" t="s">
        <v>72</v>
      </c>
      <c r="B79">
        <v>1.3</v>
      </c>
      <c r="C79" t="s">
        <v>55</v>
      </c>
    </row>
    <row r="80" spans="1:3" x14ac:dyDescent="0.3">
      <c r="A80" t="s">
        <v>73</v>
      </c>
      <c r="B80">
        <v>0</v>
      </c>
      <c r="C80" t="s">
        <v>55</v>
      </c>
    </row>
    <row r="81" spans="1:3" x14ac:dyDescent="0.3">
      <c r="A81" t="s">
        <v>74</v>
      </c>
      <c r="B81">
        <v>0</v>
      </c>
      <c r="C81" t="s">
        <v>55</v>
      </c>
    </row>
    <row r="82" spans="1:3" x14ac:dyDescent="0.3">
      <c r="A82" t="s">
        <v>75</v>
      </c>
      <c r="B82">
        <v>-2.2227000000000001</v>
      </c>
      <c r="C82" t="s">
        <v>55</v>
      </c>
    </row>
    <row r="83" spans="1:3" x14ac:dyDescent="0.3">
      <c r="A83" t="s">
        <v>76</v>
      </c>
      <c r="B83">
        <v>-1.669</v>
      </c>
      <c r="C83" t="s">
        <v>55</v>
      </c>
    </row>
    <row r="84" spans="1:3" x14ac:dyDescent="0.3">
      <c r="A84" t="s">
        <v>77</v>
      </c>
      <c r="B84">
        <v>-4.2880000000000003</v>
      </c>
      <c r="C84" t="s">
        <v>55</v>
      </c>
    </row>
    <row r="85" spans="1:3" x14ac:dyDescent="0.3">
      <c r="A85" t="s">
        <v>78</v>
      </c>
      <c r="B85">
        <v>15.791</v>
      </c>
      <c r="C85" t="s">
        <v>55</v>
      </c>
    </row>
    <row r="86" spans="1:3" x14ac:dyDescent="0.3">
      <c r="A86" t="s">
        <v>79</v>
      </c>
      <c r="B86">
        <v>1.6935</v>
      </c>
      <c r="C86" t="s">
        <v>55</v>
      </c>
    </row>
    <row r="87" spans="1:3" x14ac:dyDescent="0.3">
      <c r="A87" t="s">
        <v>80</v>
      </c>
      <c r="B87">
        <v>1.4603999999999999</v>
      </c>
      <c r="C87" t="s">
        <v>55</v>
      </c>
    </row>
    <row r="88" spans="1:3" x14ac:dyDescent="0.3">
      <c r="A88" t="s">
        <v>81</v>
      </c>
      <c r="B88">
        <v>0.66900000000000004</v>
      </c>
      <c r="C88" t="s">
        <v>55</v>
      </c>
    </row>
    <row r="89" spans="1:3" x14ac:dyDescent="0.3">
      <c r="A89" t="s">
        <v>82</v>
      </c>
      <c r="B89">
        <v>0.18708</v>
      </c>
      <c r="C89" t="s">
        <v>55</v>
      </c>
    </row>
    <row r="90" spans="1:3" x14ac:dyDescent="0.3">
      <c r="A90" t="s">
        <v>83</v>
      </c>
      <c r="B90">
        <v>0.61397000000000002</v>
      </c>
      <c r="C90" t="s">
        <v>55</v>
      </c>
    </row>
    <row r="91" spans="1:3" x14ac:dyDescent="0.3">
      <c r="A91" t="s">
        <v>84</v>
      </c>
      <c r="B91">
        <v>0.45512000000000002</v>
      </c>
      <c r="C91" t="s">
        <v>55</v>
      </c>
    </row>
    <row r="92" spans="1:3" x14ac:dyDescent="0.3">
      <c r="A92" t="s">
        <v>85</v>
      </c>
      <c r="B92">
        <v>1.3292999999999999E-2</v>
      </c>
      <c r="C92" t="s">
        <v>55</v>
      </c>
    </row>
    <row r="93" spans="1:3" x14ac:dyDescent="0.3">
      <c r="A93" t="s">
        <v>86</v>
      </c>
      <c r="B93">
        <v>-19.989999999999998</v>
      </c>
    </row>
    <row r="94" spans="1:3" x14ac:dyDescent="0.3">
      <c r="A94" t="s">
        <v>103</v>
      </c>
      <c r="B94">
        <v>1.3152999999999999</v>
      </c>
    </row>
    <row r="95" spans="1:3" x14ac:dyDescent="0.3">
      <c r="A95" t="s">
        <v>104</v>
      </c>
      <c r="B95">
        <v>10.041</v>
      </c>
    </row>
    <row r="96" spans="1:3" x14ac:dyDescent="0.3">
      <c r="A96" t="s">
        <v>105</v>
      </c>
      <c r="B96">
        <f>-1.61*10^(-8)</f>
        <v>-1.6100000000000002E-8</v>
      </c>
    </row>
    <row r="97" spans="1:2" x14ac:dyDescent="0.3">
      <c r="A97" t="s">
        <v>106</v>
      </c>
      <c r="B97">
        <v>-0.76783999999999997</v>
      </c>
    </row>
    <row r="98" spans="1:2" x14ac:dyDescent="0.3">
      <c r="A98" t="s">
        <v>107</v>
      </c>
      <c r="B98">
        <v>0.73421999999999998</v>
      </c>
    </row>
    <row r="99" spans="1:2" x14ac:dyDescent="0.3">
      <c r="A99" t="s">
        <v>108</v>
      </c>
      <c r="B99">
        <v>16.39</v>
      </c>
    </row>
    <row r="100" spans="1:2" x14ac:dyDescent="0.3">
      <c r="A100" t="s">
        <v>109</v>
      </c>
      <c r="B100">
        <v>-0.35548999999999997</v>
      </c>
    </row>
    <row r="101" spans="1:2" x14ac:dyDescent="0.3">
      <c r="A101" t="s">
        <v>110</v>
      </c>
      <c r="B101">
        <v>0.26330999999999999</v>
      </c>
    </row>
    <row r="102" spans="1:2" x14ac:dyDescent="0.3">
      <c r="A102" t="s">
        <v>111</v>
      </c>
      <c r="B102">
        <v>3.0987000000000001E-2</v>
      </c>
    </row>
    <row r="103" spans="1:2" x14ac:dyDescent="0.3">
      <c r="A103" t="s">
        <v>112</v>
      </c>
      <c r="B103">
        <v>-0.62012999999999996</v>
      </c>
    </row>
    <row r="104" spans="1:2" x14ac:dyDescent="0.3">
      <c r="A104" t="s">
        <v>113</v>
      </c>
      <c r="B104">
        <v>0.98524</v>
      </c>
    </row>
    <row r="105" spans="1:2" x14ac:dyDescent="0.3">
      <c r="A105" t="s">
        <v>114</v>
      </c>
      <c r="B105">
        <v>0.50453000000000003</v>
      </c>
    </row>
    <row r="106" spans="1:2" x14ac:dyDescent="0.3">
      <c r="A106" t="s">
        <v>115</v>
      </c>
      <c r="B106">
        <v>0.36312</v>
      </c>
    </row>
    <row r="107" spans="1:2" x14ac:dyDescent="0.3">
      <c r="A107" t="s">
        <v>116</v>
      </c>
      <c r="B107">
        <v>-0.19167999999999999</v>
      </c>
    </row>
    <row r="108" spans="1:2" x14ac:dyDescent="0.3">
      <c r="A108" t="s">
        <v>117</v>
      </c>
      <c r="B108">
        <v>-0.40709000000000001</v>
      </c>
    </row>
    <row r="109" spans="1:2" x14ac:dyDescent="0.3">
      <c r="A109" t="s">
        <v>118</v>
      </c>
      <c r="B109">
        <v>-0.19924</v>
      </c>
    </row>
    <row r="110" spans="1:2" x14ac:dyDescent="0.3">
      <c r="A110" t="s">
        <v>119</v>
      </c>
      <c r="B110">
        <v>-1.7638000000000001E-2</v>
      </c>
    </row>
    <row r="111" spans="1:2" x14ac:dyDescent="0.3">
      <c r="A111" t="s">
        <v>120</v>
      </c>
      <c r="B111">
        <v>3.6511</v>
      </c>
    </row>
    <row r="112" spans="1:2" x14ac:dyDescent="0.3">
      <c r="A112" t="s">
        <v>121</v>
      </c>
      <c r="B112">
        <v>-2.8448000000000001E-2</v>
      </c>
    </row>
    <row r="113" spans="1:3" x14ac:dyDescent="0.3">
      <c r="A113" t="s">
        <v>122</v>
      </c>
      <c r="B113">
        <v>-9.8619999999999992E-3</v>
      </c>
    </row>
    <row r="114" spans="1:3" x14ac:dyDescent="0.3">
      <c r="A114" t="s">
        <v>123</v>
      </c>
      <c r="B114">
        <v>141000</v>
      </c>
      <c r="C114" t="s">
        <v>59</v>
      </c>
    </row>
    <row r="115" spans="1:3" x14ac:dyDescent="0.3">
      <c r="A115" t="s">
        <v>124</v>
      </c>
      <c r="B115">
        <v>800</v>
      </c>
      <c r="C115" t="s">
        <v>60</v>
      </c>
    </row>
    <row r="116" spans="1:3" x14ac:dyDescent="0.3">
      <c r="A116" t="s">
        <v>68</v>
      </c>
      <c r="B116">
        <v>2</v>
      </c>
      <c r="C116" t="s">
        <v>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5" sqref="A5"/>
    </sheetView>
  </sheetViews>
  <sheetFormatPr baseColWidth="10" defaultRowHeight="14.4" x14ac:dyDescent="0.3"/>
  <cols>
    <col min="1" max="1" width="17.6640625" bestFit="1" customWidth="1"/>
    <col min="4" max="4" width="34.33203125" bestFit="1" customWidth="1"/>
    <col min="5" max="5" width="13.6640625" customWidth="1"/>
    <col min="6" max="6" width="14.6640625" customWidth="1"/>
  </cols>
  <sheetData>
    <row r="1" spans="1:8" x14ac:dyDescent="0.3">
      <c r="B1" t="s">
        <v>31</v>
      </c>
      <c r="C1" t="s">
        <v>32</v>
      </c>
      <c r="F1" s="9"/>
    </row>
    <row r="2" spans="1:8" x14ac:dyDescent="0.3">
      <c r="A2" s="1" t="s">
        <v>0</v>
      </c>
    </row>
    <row r="3" spans="1:8" x14ac:dyDescent="0.3">
      <c r="A3" t="s">
        <v>30</v>
      </c>
      <c r="B3" s="14">
        <v>163000</v>
      </c>
      <c r="C3">
        <v>100</v>
      </c>
    </row>
    <row r="4" spans="1:8" x14ac:dyDescent="0.3">
      <c r="A4" t="s">
        <v>171</v>
      </c>
      <c r="B4">
        <v>380</v>
      </c>
      <c r="C4" s="5">
        <v>34</v>
      </c>
    </row>
    <row r="5" spans="1:8" x14ac:dyDescent="0.3">
      <c r="A5" t="s">
        <v>157</v>
      </c>
      <c r="B5">
        <v>38416</v>
      </c>
      <c r="C5" s="5">
        <v>981</v>
      </c>
      <c r="F5" s="9"/>
    </row>
    <row r="6" spans="1:8" s="9" customFormat="1" x14ac:dyDescent="0.3">
      <c r="A6" s="10" t="s">
        <v>170</v>
      </c>
      <c r="B6" s="10">
        <v>75.8</v>
      </c>
      <c r="C6" s="11">
        <v>4.79</v>
      </c>
      <c r="D6" s="10"/>
      <c r="E6" s="10"/>
      <c r="F6" s="10"/>
      <c r="G6" s="10"/>
      <c r="H6" s="10"/>
    </row>
    <row r="7" spans="1:8" s="9" customFormat="1" x14ac:dyDescent="0.3">
      <c r="A7" s="10" t="s">
        <v>169</v>
      </c>
      <c r="B7" s="10">
        <v>1053.4000000000001</v>
      </c>
      <c r="C7" s="10">
        <v>19.28</v>
      </c>
      <c r="D7" s="10"/>
      <c r="E7" s="10"/>
      <c r="F7" s="10"/>
      <c r="G7" s="10"/>
      <c r="H7" s="10"/>
    </row>
    <row r="8" spans="1:8" x14ac:dyDescent="0.3">
      <c r="A8" s="1" t="s">
        <v>34</v>
      </c>
    </row>
    <row r="9" spans="1:8" x14ac:dyDescent="0.3">
      <c r="A9" t="s">
        <v>35</v>
      </c>
      <c r="B9">
        <v>16000</v>
      </c>
      <c r="C9">
        <v>20</v>
      </c>
    </row>
    <row r="10" spans="1:8" x14ac:dyDescent="0.3">
      <c r="A10" t="s">
        <v>36</v>
      </c>
      <c r="B10">
        <v>55300</v>
      </c>
      <c r="C10">
        <v>20</v>
      </c>
    </row>
    <row r="11" spans="1:8" x14ac:dyDescent="0.3">
      <c r="A11" t="s">
        <v>138</v>
      </c>
      <c r="B11">
        <v>17000</v>
      </c>
      <c r="D11" t="s">
        <v>139</v>
      </c>
    </row>
    <row r="12" spans="1:8" x14ac:dyDescent="0.3">
      <c r="A12" t="s">
        <v>140</v>
      </c>
      <c r="B12">
        <v>203</v>
      </c>
      <c r="D12" t="s">
        <v>141</v>
      </c>
    </row>
    <row r="13" spans="1:8" x14ac:dyDescent="0.3">
      <c r="A13" t="s">
        <v>142</v>
      </c>
      <c r="B13">
        <v>865.8</v>
      </c>
      <c r="D13" t="s">
        <v>143</v>
      </c>
    </row>
    <row r="14" spans="1:8" x14ac:dyDescent="0.3">
      <c r="A14" t="s">
        <v>144</v>
      </c>
      <c r="B14">
        <f>918-43.435+1.666</f>
        <v>876.23100000000011</v>
      </c>
      <c r="D14" t="s">
        <v>159</v>
      </c>
    </row>
    <row r="15" spans="1:8" x14ac:dyDescent="0.3">
      <c r="A15" s="1" t="s">
        <v>134</v>
      </c>
    </row>
    <row r="16" spans="1:8" x14ac:dyDescent="0.3">
      <c r="A16" t="s">
        <v>33</v>
      </c>
      <c r="B16">
        <v>63700</v>
      </c>
      <c r="C16">
        <v>20</v>
      </c>
    </row>
    <row r="17" spans="1:4" x14ac:dyDescent="0.3">
      <c r="A17" t="s">
        <v>146</v>
      </c>
      <c r="B17">
        <v>58570</v>
      </c>
      <c r="D17" t="s">
        <v>147</v>
      </c>
    </row>
    <row r="18" spans="1:4" x14ac:dyDescent="0.3">
      <c r="A18" t="s">
        <v>148</v>
      </c>
      <c r="B18">
        <v>9600</v>
      </c>
      <c r="D18" t="s">
        <v>151</v>
      </c>
    </row>
    <row r="19" spans="1:4" x14ac:dyDescent="0.3">
      <c r="A19" t="s">
        <v>149</v>
      </c>
      <c r="B19">
        <v>13700</v>
      </c>
      <c r="D19" t="s">
        <v>152</v>
      </c>
    </row>
    <row r="20" spans="1:4" x14ac:dyDescent="0.3">
      <c r="A20" t="s">
        <v>150</v>
      </c>
      <c r="B20">
        <f>233.88+14.99</f>
        <v>248.87</v>
      </c>
      <c r="D20" t="s">
        <v>145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Geometry</vt:lpstr>
      <vt:lpstr>Mass-Inertia</vt:lpstr>
      <vt:lpstr>Tire</vt:lpstr>
      <vt:lpstr>Stiffness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Passigato, Francesco</dc:creator>
  <cp:lastModifiedBy>Passigato, Francesco</cp:lastModifiedBy>
  <dcterms:created xsi:type="dcterms:W3CDTF">2020-04-12T07:55:23Z</dcterms:created>
  <dcterms:modified xsi:type="dcterms:W3CDTF">2020-07-10T14:07:53Z</dcterms:modified>
</cp:coreProperties>
</file>