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vo88\Documents\TVo_Thesis\Data\201804014_OMC_BeamProfile\"/>
    </mc:Choice>
  </mc:AlternateContent>
  <xr:revisionPtr revIDLastSave="0" documentId="13_ncr:1_{6B8EDB89-E9B1-47D1-BBC7-6F066798A131}" xr6:coauthVersionLast="31" xr6:coauthVersionMax="31" xr10:uidLastSave="{00000000-0000-0000-0000-000000000000}"/>
  <bookViews>
    <workbookView xWindow="0" yWindow="0" windowWidth="20520" windowHeight="10988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H42" i="1" l="1"/>
  <c r="J41" i="1"/>
  <c r="J38" i="1"/>
  <c r="H11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7" i="1"/>
  <c r="K8" i="1"/>
  <c r="A21" i="1"/>
  <c r="I2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8" i="1"/>
  <c r="K39" i="1"/>
  <c r="K40" i="1"/>
  <c r="K41" i="1"/>
  <c r="K50" i="1"/>
  <c r="K51" i="1"/>
  <c r="K52" i="1"/>
  <c r="K53" i="1"/>
  <c r="K7" i="1"/>
  <c r="I31" i="1"/>
  <c r="H49" i="1" l="1"/>
  <c r="K49" i="1" s="1"/>
  <c r="H45" i="1"/>
  <c r="K45" i="1" s="1"/>
  <c r="H43" i="1"/>
  <c r="K43" i="1" s="1"/>
  <c r="H46" i="1"/>
  <c r="K46" i="1" s="1"/>
  <c r="H48" i="1"/>
  <c r="K48" i="1" s="1"/>
  <c r="H44" i="1"/>
  <c r="K44" i="1" s="1"/>
  <c r="H47" i="1"/>
  <c r="K47" i="1" s="1"/>
  <c r="K42" i="1"/>
  <c r="A53" i="1"/>
  <c r="H52" i="1" l="1"/>
  <c r="A42" i="1"/>
  <c r="A43" i="1"/>
  <c r="A44" i="1"/>
  <c r="A45" i="1"/>
  <c r="A46" i="1"/>
  <c r="A47" i="1"/>
  <c r="I20" i="1"/>
  <c r="I10" i="1"/>
  <c r="H15" i="1" s="1"/>
  <c r="A27" i="1"/>
  <c r="A25" i="1"/>
  <c r="A24" i="1"/>
  <c r="A22" i="1"/>
  <c r="H22" i="1" s="1"/>
  <c r="H21" i="1"/>
  <c r="K21" i="1" s="1"/>
  <c r="H53" i="1"/>
  <c r="H24" i="1" l="1"/>
  <c r="H25" i="1"/>
  <c r="H26" i="1"/>
  <c r="H35" i="1"/>
  <c r="K35" i="1" s="1"/>
  <c r="H33" i="1"/>
  <c r="K33" i="1" s="1"/>
  <c r="H16" i="1"/>
  <c r="H23" i="1"/>
  <c r="H27" i="1"/>
  <c r="A37" i="1" l="1"/>
  <c r="H37" i="1" s="1"/>
  <c r="K37" i="1" s="1"/>
  <c r="A36" i="1"/>
  <c r="H36" i="1" s="1"/>
  <c r="K36" i="1" s="1"/>
  <c r="A34" i="1"/>
  <c r="H34" i="1" s="1"/>
  <c r="K34" i="1" s="1"/>
  <c r="A32" i="1"/>
  <c r="H32" i="1" s="1"/>
  <c r="K32" i="1" s="1"/>
  <c r="A18" i="1"/>
  <c r="H18" i="1" s="1"/>
  <c r="A17" i="1"/>
  <c r="H17" i="1" s="1"/>
  <c r="A14" i="1"/>
  <c r="H14" i="1" s="1"/>
  <c r="A13" i="1"/>
  <c r="H13" i="1" s="1"/>
  <c r="A12" i="1"/>
  <c r="H12" i="1" s="1"/>
</calcChain>
</file>

<file path=xl/sharedStrings.xml><?xml version="1.0" encoding="utf-8"?>
<sst xmlns="http://schemas.openxmlformats.org/spreadsheetml/2006/main" count="21" uniqueCount="20">
  <si>
    <t>X (um)</t>
  </si>
  <si>
    <t>Y (um)</t>
  </si>
  <si>
    <t xml:space="preserve">from BS to edge of table </t>
  </si>
  <si>
    <t xml:space="preserve">OM1 </t>
  </si>
  <si>
    <t>Pickoff mirror location #1 (before fast shutter)</t>
  </si>
  <si>
    <t xml:space="preserve"> </t>
  </si>
  <si>
    <t>OM2</t>
  </si>
  <si>
    <t>OM3</t>
  </si>
  <si>
    <t>???</t>
  </si>
  <si>
    <t>Pickoff mirror location #3 (In between OM2 and OM3)</t>
  </si>
  <si>
    <t xml:space="preserve">OMCREFL  </t>
  </si>
  <si>
    <t>*Positions are measured relative to the edge of the ISI in HAM 6 along the beam path entering HAM 6 from HAM5 and through the OMC</t>
  </si>
  <si>
    <t>Position of beam profiler from optic mentioned in column C  (inches)</t>
  </si>
  <si>
    <t xml:space="preserve">Profile measurment position* (inches </t>
  </si>
  <si>
    <t>Position of mirror* (inches)</t>
  </si>
  <si>
    <t>Beam scan between SRM and OMC</t>
  </si>
  <si>
    <t>Position of mirror* (m)</t>
  </si>
  <si>
    <t>Profile measurment  position* (m)</t>
  </si>
  <si>
    <t>Pickoff mirror location #2**  (in between fast shutter and OM2)</t>
  </si>
  <si>
    <t>Estimates from edge of table (in) (used DCC document D1000342-v21)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</si>
</sst>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ont="1"/>
    <xf numFmtId="0" fontId="2" fillId="0" borderId="0" xfId="1" applyFont="1"/>
    <xf numFmtId="1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3" borderId="0" xfId="0" applyFont="1" applyFill="1"/>
    <xf numFmtId="0" fontId="3" fillId="2" borderId="0" xfId="0" applyFont="1" applyFill="1"/>
    <xf numFmtId="0" fontId="3" fillId="4" borderId="0" xfId="0" applyFont="1" applyFill="1"/>
    <xf numFmtId="0" fontId="3" fillId="0" borderId="0" xfId="0" applyFont="1"/>
    <xf numFmtId="0" fontId="3" fillId="5" borderId="0" xfId="0" applyFont="1" applyFill="1"/>
    <xf numFmtId="0" fontId="3" fillId="6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selection activeCell="C51" sqref="C51"/>
    </sheetView>
  </sheetViews>
  <sheetFormatPr defaultColWidth="8.796875" defaultRowHeight="14.25" x14ac:dyDescent="0.45"/>
  <cols>
    <col min="1" max="1" width="25.796875" customWidth="1"/>
    <col min="2" max="2" width="10.6640625" customWidth="1"/>
    <col min="3" max="3" width="36.1328125" bestFit="1" customWidth="1"/>
    <col min="8" max="8" width="30" bestFit="1" customWidth="1"/>
    <col min="9" max="9" width="22" bestFit="1" customWidth="1"/>
    <col min="10" max="10" width="36.46484375" bestFit="1" customWidth="1"/>
    <col min="11" max="11" width="27.1328125" bestFit="1" customWidth="1"/>
    <col min="12" max="12" width="17.6640625" bestFit="1" customWidth="1"/>
  </cols>
  <sheetData>
    <row r="1" spans="1:13" x14ac:dyDescent="0.45">
      <c r="A1" s="13" t="s">
        <v>15</v>
      </c>
    </row>
    <row r="2" spans="1:13" ht="15.75" x14ac:dyDescent="0.5">
      <c r="A2" t="s">
        <v>12</v>
      </c>
      <c r="B2" s="2"/>
      <c r="C2" s="2"/>
      <c r="E2" t="s">
        <v>0</v>
      </c>
      <c r="F2" t="s">
        <v>1</v>
      </c>
      <c r="H2" t="s">
        <v>13</v>
      </c>
      <c r="I2" t="s">
        <v>14</v>
      </c>
      <c r="J2" t="s">
        <v>19</v>
      </c>
      <c r="K2" t="s">
        <v>17</v>
      </c>
      <c r="L2" t="s">
        <v>16</v>
      </c>
    </row>
    <row r="3" spans="1:13" x14ac:dyDescent="0.45">
      <c r="M3" t="s">
        <v>11</v>
      </c>
    </row>
    <row r="7" spans="1:13" x14ac:dyDescent="0.45">
      <c r="C7" s="1" t="s">
        <v>3</v>
      </c>
      <c r="I7">
        <v>62.125</v>
      </c>
      <c r="K7">
        <f xml:space="preserve"> H7*(2.54/100)</f>
        <v>0</v>
      </c>
      <c r="L7">
        <f>I7*(2.54/100)</f>
        <v>1.5779749999999999</v>
      </c>
    </row>
    <row r="8" spans="1:13" x14ac:dyDescent="0.45">
      <c r="K8">
        <f xml:space="preserve"> H8*(2.54/100)</f>
        <v>0</v>
      </c>
      <c r="L8">
        <f t="shared" ref="L8:L53" si="0">I8*(2.54/100)</f>
        <v>0</v>
      </c>
    </row>
    <row r="9" spans="1:13" x14ac:dyDescent="0.45">
      <c r="K9">
        <f t="shared" ref="K9:K53" si="1" xml:space="preserve"> H9*(2.54/100)</f>
        <v>0</v>
      </c>
      <c r="L9">
        <f t="shared" si="0"/>
        <v>0</v>
      </c>
    </row>
    <row r="10" spans="1:13" x14ac:dyDescent="0.45">
      <c r="A10" s="3"/>
      <c r="B10" s="4"/>
      <c r="C10" s="11" t="s">
        <v>4</v>
      </c>
      <c r="D10" s="4"/>
      <c r="E10" s="4"/>
      <c r="F10" s="4"/>
      <c r="I10">
        <f xml:space="preserve"> I7+ 17.5</f>
        <v>79.625</v>
      </c>
      <c r="K10">
        <f t="shared" si="1"/>
        <v>0</v>
      </c>
      <c r="L10">
        <f t="shared" si="0"/>
        <v>2.022475</v>
      </c>
    </row>
    <row r="11" spans="1:13" x14ac:dyDescent="0.45">
      <c r="A11" s="4">
        <v>8.5</v>
      </c>
      <c r="B11" s="4"/>
      <c r="C11" s="4"/>
      <c r="D11" s="4"/>
      <c r="E11" s="4">
        <v>1045.31</v>
      </c>
      <c r="F11" s="4">
        <v>1099.3399999999999</v>
      </c>
      <c r="H11">
        <f>I10 + A11</f>
        <v>88.125</v>
      </c>
      <c r="K11">
        <f t="shared" si="1"/>
        <v>2.238375</v>
      </c>
      <c r="L11">
        <f t="shared" si="0"/>
        <v>0</v>
      </c>
    </row>
    <row r="12" spans="1:13" x14ac:dyDescent="0.45">
      <c r="A12" s="4">
        <f xml:space="preserve"> 7 + 3/8</f>
        <v>7.375</v>
      </c>
      <c r="B12" s="4"/>
      <c r="C12" s="4"/>
      <c r="D12" s="4"/>
      <c r="E12" s="4">
        <v>1061.07</v>
      </c>
      <c r="F12" s="4">
        <v>1086.6400000000001</v>
      </c>
      <c r="H12">
        <f xml:space="preserve"> I10 + A12</f>
        <v>87</v>
      </c>
      <c r="K12">
        <f t="shared" si="1"/>
        <v>2.2098</v>
      </c>
      <c r="L12">
        <f t="shared" si="0"/>
        <v>0</v>
      </c>
    </row>
    <row r="13" spans="1:13" x14ac:dyDescent="0.45">
      <c r="A13" s="4">
        <f>6 + 3/16</f>
        <v>6.1875</v>
      </c>
      <c r="B13" s="4"/>
      <c r="C13" s="4"/>
      <c r="D13" s="4"/>
      <c r="E13" s="4">
        <v>1124.53</v>
      </c>
      <c r="F13" s="4">
        <v>1102.31</v>
      </c>
      <c r="H13">
        <f>I10 + A13</f>
        <v>85.8125</v>
      </c>
      <c r="K13">
        <f t="shared" si="1"/>
        <v>2.1796375000000001</v>
      </c>
      <c r="L13">
        <f t="shared" si="0"/>
        <v>0</v>
      </c>
    </row>
    <row r="14" spans="1:13" x14ac:dyDescent="0.45">
      <c r="A14" s="4">
        <f>5 + 1/8</f>
        <v>5.125</v>
      </c>
      <c r="B14" s="4"/>
      <c r="C14" s="4"/>
      <c r="D14" s="4"/>
      <c r="E14" s="4">
        <v>1097.05</v>
      </c>
      <c r="F14" s="4">
        <v>1085.24</v>
      </c>
      <c r="H14">
        <f xml:space="preserve"> I10 + A14</f>
        <v>84.75</v>
      </c>
      <c r="K14">
        <f t="shared" si="1"/>
        <v>2.15265</v>
      </c>
      <c r="L14">
        <f t="shared" si="0"/>
        <v>0</v>
      </c>
    </row>
    <row r="15" spans="1:13" x14ac:dyDescent="0.45">
      <c r="A15" s="4">
        <v>4</v>
      </c>
      <c r="B15" s="4"/>
      <c r="C15" s="4"/>
      <c r="D15" s="4"/>
      <c r="E15" s="4">
        <v>1118.8699999999999</v>
      </c>
      <c r="F15" s="4">
        <v>1096.32</v>
      </c>
      <c r="H15">
        <f>I10+ A15</f>
        <v>83.625</v>
      </c>
      <c r="K15">
        <f t="shared" si="1"/>
        <v>2.1240749999999999</v>
      </c>
      <c r="L15">
        <f t="shared" si="0"/>
        <v>0</v>
      </c>
    </row>
    <row r="16" spans="1:13" x14ac:dyDescent="0.45">
      <c r="A16" s="4">
        <v>3</v>
      </c>
      <c r="B16" s="4"/>
      <c r="C16" s="4"/>
      <c r="D16" s="4"/>
      <c r="E16" s="4">
        <v>1138.3399999999999</v>
      </c>
      <c r="F16" s="4">
        <v>1094.6600000000001</v>
      </c>
      <c r="H16">
        <f xml:space="preserve"> I10 + A16</f>
        <v>82.625</v>
      </c>
      <c r="K16">
        <f t="shared" si="1"/>
        <v>2.0986750000000001</v>
      </c>
      <c r="L16">
        <f t="shared" si="0"/>
        <v>0</v>
      </c>
    </row>
    <row r="17" spans="1:12" x14ac:dyDescent="0.45">
      <c r="A17" s="4">
        <f>1+7/8</f>
        <v>1.875</v>
      </c>
      <c r="B17" s="4"/>
      <c r="C17" s="4"/>
      <c r="D17" s="4"/>
      <c r="E17" s="4">
        <v>1156.72</v>
      </c>
      <c r="F17" s="4">
        <v>1109.6400000000001</v>
      </c>
      <c r="H17">
        <f>I10 + A17</f>
        <v>81.5</v>
      </c>
      <c r="K17">
        <f t="shared" si="1"/>
        <v>2.0701000000000001</v>
      </c>
      <c r="L17">
        <f t="shared" si="0"/>
        <v>0</v>
      </c>
    </row>
    <row r="18" spans="1:12" x14ac:dyDescent="0.45">
      <c r="A18" s="4">
        <f>1+ 1/4</f>
        <v>1.25</v>
      </c>
      <c r="B18" s="4"/>
      <c r="C18" s="4"/>
      <c r="D18" s="4"/>
      <c r="E18" s="4">
        <v>1112.01</v>
      </c>
      <c r="F18" s="4">
        <v>1130</v>
      </c>
      <c r="H18">
        <f xml:space="preserve"> I10 + A18</f>
        <v>80.875</v>
      </c>
      <c r="K18">
        <f t="shared" si="1"/>
        <v>2.0542249999999997</v>
      </c>
      <c r="L18">
        <f t="shared" si="0"/>
        <v>0</v>
      </c>
    </row>
    <row r="19" spans="1:12" x14ac:dyDescent="0.45">
      <c r="C19" t="s">
        <v>5</v>
      </c>
      <c r="K19">
        <f t="shared" si="1"/>
        <v>0</v>
      </c>
      <c r="L19">
        <f t="shared" si="0"/>
        <v>0</v>
      </c>
    </row>
    <row r="20" spans="1:12" x14ac:dyDescent="0.45">
      <c r="A20" s="5"/>
      <c r="B20" s="5"/>
      <c r="C20" s="10" t="s">
        <v>18</v>
      </c>
      <c r="D20" s="5"/>
      <c r="E20" s="5"/>
      <c r="F20" s="5"/>
      <c r="I20">
        <f xml:space="preserve"> I7 + 50</f>
        <v>112.125</v>
      </c>
      <c r="K20">
        <f t="shared" si="1"/>
        <v>0</v>
      </c>
      <c r="L20">
        <f t="shared" si="0"/>
        <v>2.8479749999999999</v>
      </c>
    </row>
    <row r="21" spans="1:12" x14ac:dyDescent="0.45">
      <c r="A21" s="5">
        <f>15 + 7/8</f>
        <v>15.875</v>
      </c>
      <c r="B21" s="5"/>
      <c r="C21" s="5"/>
      <c r="D21" s="5"/>
      <c r="E21" s="5">
        <v>1684.63</v>
      </c>
      <c r="F21" s="5">
        <v>1881.45</v>
      </c>
      <c r="H21">
        <f>I20 + A21</f>
        <v>128</v>
      </c>
      <c r="K21">
        <f t="shared" si="1"/>
        <v>3.2511999999999999</v>
      </c>
      <c r="L21">
        <f t="shared" si="0"/>
        <v>0</v>
      </c>
    </row>
    <row r="22" spans="1:12" x14ac:dyDescent="0.45">
      <c r="A22" s="5">
        <f xml:space="preserve"> 17 + 3/8</f>
        <v>17.375</v>
      </c>
      <c r="B22" s="5"/>
      <c r="C22" s="5"/>
      <c r="D22" s="5"/>
      <c r="E22" s="5">
        <v>1552.74</v>
      </c>
      <c r="F22" s="5">
        <v>1818.94</v>
      </c>
      <c r="H22">
        <f xml:space="preserve"> I20+ A22</f>
        <v>129.5</v>
      </c>
      <c r="K22">
        <f t="shared" si="1"/>
        <v>3.2892999999999999</v>
      </c>
      <c r="L22">
        <f t="shared" si="0"/>
        <v>0</v>
      </c>
    </row>
    <row r="23" spans="1:12" x14ac:dyDescent="0.45">
      <c r="A23" s="5">
        <v>18.5</v>
      </c>
      <c r="B23" s="5"/>
      <c r="C23" s="5"/>
      <c r="D23" s="5"/>
      <c r="E23" s="5">
        <v>1555.82</v>
      </c>
      <c r="F23" s="5">
        <v>1837.38</v>
      </c>
      <c r="H23">
        <f xml:space="preserve"> I20 + A23</f>
        <v>130.625</v>
      </c>
      <c r="K23">
        <f t="shared" si="1"/>
        <v>3.3178749999999999</v>
      </c>
      <c r="L23">
        <f t="shared" si="0"/>
        <v>0</v>
      </c>
    </row>
    <row r="24" spans="1:12" x14ac:dyDescent="0.45">
      <c r="A24" s="5">
        <f>19 + 7/8</f>
        <v>19.875</v>
      </c>
      <c r="B24" s="5"/>
      <c r="C24" s="5"/>
      <c r="D24" s="5"/>
      <c r="E24" s="5">
        <v>1622.82</v>
      </c>
      <c r="F24" s="5">
        <v>1871.5</v>
      </c>
      <c r="H24">
        <f>I20 + A24</f>
        <v>132</v>
      </c>
      <c r="K24">
        <f t="shared" si="1"/>
        <v>3.3527999999999998</v>
      </c>
      <c r="L24">
        <f t="shared" si="0"/>
        <v>0</v>
      </c>
    </row>
    <row r="25" spans="1:12" x14ac:dyDescent="0.45">
      <c r="A25" s="5">
        <f>20 + 3/4</f>
        <v>20.75</v>
      </c>
      <c r="B25" s="5"/>
      <c r="C25" s="5"/>
      <c r="D25" s="5"/>
      <c r="E25" s="5">
        <v>1650.47</v>
      </c>
      <c r="F25" s="5">
        <v>1917.67</v>
      </c>
      <c r="H25">
        <f xml:space="preserve"> I20 + A25</f>
        <v>132.875</v>
      </c>
      <c r="K25">
        <f t="shared" si="1"/>
        <v>3.3750249999999999</v>
      </c>
      <c r="L25">
        <f t="shared" si="0"/>
        <v>0</v>
      </c>
    </row>
    <row r="26" spans="1:12" x14ac:dyDescent="0.45">
      <c r="A26" s="5">
        <v>22</v>
      </c>
      <c r="B26" s="5"/>
      <c r="C26" s="5"/>
      <c r="D26" s="5"/>
      <c r="E26" s="5">
        <v>1687.87</v>
      </c>
      <c r="F26" s="5">
        <v>1939.74</v>
      </c>
      <c r="H26">
        <f xml:space="preserve"> I20 + A26</f>
        <v>134.125</v>
      </c>
      <c r="K26">
        <f t="shared" si="1"/>
        <v>3.4067749999999997</v>
      </c>
      <c r="L26">
        <f t="shared" si="0"/>
        <v>0</v>
      </c>
    </row>
    <row r="27" spans="1:12" x14ac:dyDescent="0.45">
      <c r="A27" s="5">
        <f>23 + 3/8</f>
        <v>23.375</v>
      </c>
      <c r="B27" s="5"/>
      <c r="C27" s="5"/>
      <c r="D27" s="5"/>
      <c r="E27" s="5">
        <v>1723.01</v>
      </c>
      <c r="F27" s="5">
        <v>1985.68</v>
      </c>
      <c r="G27" s="9"/>
      <c r="H27" s="9">
        <f xml:space="preserve"> I20 + A27</f>
        <v>135.5</v>
      </c>
      <c r="I27" s="9"/>
      <c r="J27" s="9"/>
      <c r="K27" s="9">
        <f t="shared" si="1"/>
        <v>3.4417</v>
      </c>
      <c r="L27">
        <f t="shared" si="0"/>
        <v>0</v>
      </c>
    </row>
    <row r="28" spans="1:12" x14ac:dyDescent="0.45">
      <c r="A28" s="9"/>
      <c r="B28" s="9"/>
      <c r="C28" t="s">
        <v>6</v>
      </c>
      <c r="D28" s="9"/>
      <c r="E28" s="9"/>
      <c r="F28" s="9"/>
      <c r="I28">
        <f xml:space="preserve"> I7 + 53.75</f>
        <v>115.875</v>
      </c>
      <c r="K28">
        <f t="shared" si="1"/>
        <v>0</v>
      </c>
      <c r="L28">
        <f t="shared" si="0"/>
        <v>2.943225</v>
      </c>
    </row>
    <row r="29" spans="1:12" x14ac:dyDescent="0.45">
      <c r="K29">
        <f t="shared" si="1"/>
        <v>0</v>
      </c>
      <c r="L29">
        <f t="shared" si="0"/>
        <v>0</v>
      </c>
    </row>
    <row r="30" spans="1:12" x14ac:dyDescent="0.45">
      <c r="K30">
        <f t="shared" si="1"/>
        <v>0</v>
      </c>
      <c r="L30">
        <f t="shared" si="0"/>
        <v>0</v>
      </c>
    </row>
    <row r="31" spans="1:12" x14ac:dyDescent="0.45">
      <c r="A31" s="6"/>
      <c r="B31" s="6"/>
      <c r="C31" s="12" t="s">
        <v>9</v>
      </c>
      <c r="D31" s="6"/>
      <c r="E31" s="6"/>
      <c r="F31" s="6"/>
      <c r="I31">
        <f xml:space="preserve"> 19.25 + I28</f>
        <v>135.125</v>
      </c>
      <c r="K31">
        <f t="shared" si="1"/>
        <v>0</v>
      </c>
      <c r="L31">
        <f t="shared" si="0"/>
        <v>3.432175</v>
      </c>
    </row>
    <row r="32" spans="1:12" x14ac:dyDescent="0.45">
      <c r="A32" s="6">
        <f>13+ 3/8</f>
        <v>13.375</v>
      </c>
      <c r="B32" s="6"/>
      <c r="C32" s="6"/>
      <c r="D32" s="6"/>
      <c r="E32" s="6">
        <v>1272.1099999999999</v>
      </c>
      <c r="F32" s="6">
        <v>1175.81</v>
      </c>
      <c r="H32">
        <f xml:space="preserve"> I31 + A32</f>
        <v>148.5</v>
      </c>
      <c r="K32">
        <f t="shared" si="1"/>
        <v>3.7719</v>
      </c>
      <c r="L32">
        <f t="shared" si="0"/>
        <v>0</v>
      </c>
    </row>
    <row r="33" spans="1:12" x14ac:dyDescent="0.45">
      <c r="A33" s="6">
        <v>15</v>
      </c>
      <c r="B33" s="6"/>
      <c r="C33" s="6"/>
      <c r="D33" s="6"/>
      <c r="E33" s="6">
        <v>1250.18</v>
      </c>
      <c r="F33" s="6">
        <v>1164.03</v>
      </c>
      <c r="H33">
        <f xml:space="preserve"> I31 + A33</f>
        <v>150.125</v>
      </c>
      <c r="K33">
        <f t="shared" si="1"/>
        <v>3.8131749999999998</v>
      </c>
      <c r="L33">
        <f t="shared" si="0"/>
        <v>0</v>
      </c>
    </row>
    <row r="34" spans="1:12" x14ac:dyDescent="0.45">
      <c r="A34" s="6">
        <f>16+1/4</f>
        <v>16.25</v>
      </c>
      <c r="B34" s="6"/>
      <c r="C34" s="6"/>
      <c r="D34" s="6"/>
      <c r="E34" s="6">
        <v>1297.03</v>
      </c>
      <c r="F34" s="6">
        <v>1177.3699999999999</v>
      </c>
      <c r="H34">
        <f>I31 + A34</f>
        <v>151.375</v>
      </c>
      <c r="K34">
        <f t="shared" si="1"/>
        <v>3.8449249999999999</v>
      </c>
      <c r="L34">
        <f t="shared" si="0"/>
        <v>0</v>
      </c>
    </row>
    <row r="35" spans="1:12" x14ac:dyDescent="0.45">
      <c r="A35" s="6">
        <v>17.5</v>
      </c>
      <c r="B35" s="6"/>
      <c r="C35" s="6"/>
      <c r="D35" s="6"/>
      <c r="E35" s="6">
        <v>1341.32</v>
      </c>
      <c r="F35" s="6">
        <v>1183.4100000000001</v>
      </c>
      <c r="H35">
        <f xml:space="preserve"> I31 + A35</f>
        <v>152.625</v>
      </c>
      <c r="K35">
        <f t="shared" si="1"/>
        <v>3.8766749999999996</v>
      </c>
      <c r="L35">
        <f t="shared" si="0"/>
        <v>0</v>
      </c>
    </row>
    <row r="36" spans="1:12" x14ac:dyDescent="0.45">
      <c r="A36" s="6">
        <f>18+5/8</f>
        <v>18.625</v>
      </c>
      <c r="B36" s="6"/>
      <c r="C36" s="6"/>
      <c r="D36" s="6"/>
      <c r="E36" s="6">
        <v>1361.92</v>
      </c>
      <c r="F36" s="6">
        <v>1194.04</v>
      </c>
      <c r="H36">
        <f xml:space="preserve"> I31 + A36</f>
        <v>153.75</v>
      </c>
      <c r="K36">
        <f t="shared" si="1"/>
        <v>3.9052499999999997</v>
      </c>
      <c r="L36">
        <f t="shared" si="0"/>
        <v>0</v>
      </c>
    </row>
    <row r="37" spans="1:12" x14ac:dyDescent="0.45">
      <c r="A37" s="6">
        <f>19 + 3/8</f>
        <v>19.375</v>
      </c>
      <c r="B37" s="6"/>
      <c r="C37" s="6"/>
      <c r="D37" s="6"/>
      <c r="E37" s="6">
        <v>1390.59</v>
      </c>
      <c r="F37" s="6">
        <v>1210.05</v>
      </c>
      <c r="H37">
        <f xml:space="preserve"> I31 + A37</f>
        <v>154.5</v>
      </c>
      <c r="K37">
        <f t="shared" si="1"/>
        <v>3.9242999999999997</v>
      </c>
      <c r="L37">
        <f t="shared" si="0"/>
        <v>0</v>
      </c>
    </row>
    <row r="38" spans="1:12" x14ac:dyDescent="0.45">
      <c r="A38" s="9"/>
      <c r="B38" s="9"/>
      <c r="C38" s="9" t="s">
        <v>7</v>
      </c>
      <c r="D38" s="9"/>
      <c r="E38" s="9"/>
      <c r="F38" s="9"/>
      <c r="I38" t="s">
        <v>8</v>
      </c>
      <c r="J38">
        <f xml:space="preserve"> I28 +26</f>
        <v>141.875</v>
      </c>
      <c r="K38">
        <f t="shared" si="1"/>
        <v>0</v>
      </c>
      <c r="L38" t="e">
        <f t="shared" si="0"/>
        <v>#VALUE!</v>
      </c>
    </row>
    <row r="39" spans="1:12" x14ac:dyDescent="0.45">
      <c r="A39" s="9"/>
      <c r="B39" s="9"/>
      <c r="C39" s="9"/>
      <c r="D39" s="9"/>
      <c r="E39" s="9"/>
      <c r="F39" s="9"/>
      <c r="K39">
        <f t="shared" si="1"/>
        <v>0</v>
      </c>
      <c r="L39">
        <f t="shared" si="0"/>
        <v>0</v>
      </c>
    </row>
    <row r="40" spans="1:12" x14ac:dyDescent="0.45">
      <c r="A40" s="9"/>
      <c r="B40" s="9"/>
      <c r="C40" s="9"/>
      <c r="D40" s="9"/>
      <c r="E40" s="9"/>
      <c r="F40" s="9"/>
      <c r="K40">
        <f t="shared" si="1"/>
        <v>0</v>
      </c>
      <c r="L40">
        <f t="shared" si="0"/>
        <v>0</v>
      </c>
    </row>
    <row r="41" spans="1:12" x14ac:dyDescent="0.45">
      <c r="A41" s="7"/>
      <c r="B41" s="7"/>
      <c r="C41" s="14" t="s">
        <v>10</v>
      </c>
      <c r="D41" s="7"/>
      <c r="E41" s="7"/>
      <c r="F41" s="7"/>
      <c r="I41" t="s">
        <v>8</v>
      </c>
      <c r="J41">
        <f>J38+10.817 + 22.2</f>
        <v>174.892</v>
      </c>
      <c r="K41">
        <f t="shared" si="1"/>
        <v>0</v>
      </c>
      <c r="L41" t="e">
        <f t="shared" si="0"/>
        <v>#VALUE!</v>
      </c>
    </row>
    <row r="42" spans="1:12" x14ac:dyDescent="0.45">
      <c r="A42" s="7">
        <f>23 + 1/4</f>
        <v>23.25</v>
      </c>
      <c r="B42" s="7"/>
      <c r="C42" s="7"/>
      <c r="D42" s="7"/>
      <c r="E42" s="7">
        <v>2710.2</v>
      </c>
      <c r="F42" s="7">
        <v>2246.11</v>
      </c>
      <c r="H42">
        <f xml:space="preserve"> J41 + A42</f>
        <v>198.142</v>
      </c>
      <c r="K42">
        <f t="shared" si="1"/>
        <v>5.0328067999999995</v>
      </c>
      <c r="L42">
        <f t="shared" si="0"/>
        <v>0</v>
      </c>
    </row>
    <row r="43" spans="1:12" x14ac:dyDescent="0.45">
      <c r="A43" s="7">
        <f>24 + 3/8</f>
        <v>24.375</v>
      </c>
      <c r="B43" s="7"/>
      <c r="C43" s="7"/>
      <c r="D43" s="7"/>
      <c r="E43" s="7">
        <v>2757.12</v>
      </c>
      <c r="F43" s="7">
        <v>2267.2399999999998</v>
      </c>
      <c r="H43">
        <f xml:space="preserve"> J41 + A43</f>
        <v>199.267</v>
      </c>
      <c r="K43">
        <f t="shared" si="1"/>
        <v>5.0613817999999995</v>
      </c>
      <c r="L43">
        <f t="shared" si="0"/>
        <v>0</v>
      </c>
    </row>
    <row r="44" spans="1:12" x14ac:dyDescent="0.45">
      <c r="A44" s="7">
        <f>25+3/8</f>
        <v>25.375</v>
      </c>
      <c r="B44" s="7"/>
      <c r="C44" s="7"/>
      <c r="D44" s="7"/>
      <c r="E44" s="7">
        <v>2813.74</v>
      </c>
      <c r="F44" s="7">
        <v>2306.42</v>
      </c>
      <c r="H44">
        <f xml:space="preserve"> J41 + A44</f>
        <v>200.267</v>
      </c>
      <c r="K44">
        <f t="shared" si="1"/>
        <v>5.0867817999999998</v>
      </c>
      <c r="L44">
        <f t="shared" si="0"/>
        <v>0</v>
      </c>
    </row>
    <row r="45" spans="1:12" x14ac:dyDescent="0.45">
      <c r="A45" s="7">
        <f>26 + 3/8</f>
        <v>26.375</v>
      </c>
      <c r="B45" s="7"/>
      <c r="C45" s="7"/>
      <c r="D45" s="7"/>
      <c r="E45" s="7">
        <v>2866.35</v>
      </c>
      <c r="F45" s="7">
        <v>2330.37</v>
      </c>
      <c r="H45">
        <f xml:space="preserve"> J41 + A45</f>
        <v>201.267</v>
      </c>
      <c r="K45">
        <f t="shared" si="1"/>
        <v>5.1121818000000001</v>
      </c>
      <c r="L45">
        <f t="shared" si="0"/>
        <v>0</v>
      </c>
    </row>
    <row r="46" spans="1:12" x14ac:dyDescent="0.45">
      <c r="A46" s="7">
        <f>27 + 3/8</f>
        <v>27.375</v>
      </c>
      <c r="B46" s="7"/>
      <c r="C46" s="7"/>
      <c r="D46" s="7"/>
      <c r="E46" s="7">
        <v>2929.56</v>
      </c>
      <c r="F46" s="7">
        <v>2356.73</v>
      </c>
      <c r="H46">
        <f xml:space="preserve"> J41+ A46</f>
        <v>202.267</v>
      </c>
      <c r="K46">
        <f t="shared" si="1"/>
        <v>5.1375817999999995</v>
      </c>
      <c r="L46">
        <f t="shared" si="0"/>
        <v>0</v>
      </c>
    </row>
    <row r="47" spans="1:12" x14ac:dyDescent="0.45">
      <c r="A47" s="7">
        <f>28 + 1/8</f>
        <v>28.125</v>
      </c>
      <c r="B47" s="7"/>
      <c r="C47" s="7"/>
      <c r="D47" s="7"/>
      <c r="E47" s="7">
        <v>2836.75</v>
      </c>
      <c r="F47" s="7">
        <v>2370.9499999999998</v>
      </c>
      <c r="H47">
        <f xml:space="preserve"> J41 + A47</f>
        <v>203.017</v>
      </c>
      <c r="K47">
        <f t="shared" si="1"/>
        <v>5.1566317999999995</v>
      </c>
      <c r="L47">
        <f t="shared" si="0"/>
        <v>0</v>
      </c>
    </row>
    <row r="48" spans="1:12" x14ac:dyDescent="0.45">
      <c r="A48" s="7">
        <v>29</v>
      </c>
      <c r="B48" s="7"/>
      <c r="C48" s="7"/>
      <c r="D48" s="7"/>
      <c r="E48" s="7">
        <v>2892.64</v>
      </c>
      <c r="F48" s="7">
        <v>2387.7199999999998</v>
      </c>
      <c r="H48">
        <f xml:space="preserve"> J41 + A47</f>
        <v>203.017</v>
      </c>
      <c r="K48">
        <f t="shared" si="1"/>
        <v>5.1566317999999995</v>
      </c>
      <c r="L48">
        <f t="shared" si="0"/>
        <v>0</v>
      </c>
    </row>
    <row r="49" spans="1:12" x14ac:dyDescent="0.45">
      <c r="A49" s="7">
        <v>32</v>
      </c>
      <c r="B49" s="7"/>
      <c r="C49" s="7"/>
      <c r="D49" s="7"/>
      <c r="E49" s="7">
        <v>2972.45</v>
      </c>
      <c r="F49" s="7">
        <v>2495.21</v>
      </c>
      <c r="H49">
        <f xml:space="preserve"> J41  + A49</f>
        <v>206.892</v>
      </c>
      <c r="K49">
        <f xml:space="preserve"> H49*(2.54/100)</f>
        <v>5.2550567999999993</v>
      </c>
      <c r="L49">
        <f t="shared" si="0"/>
        <v>0</v>
      </c>
    </row>
    <row r="50" spans="1:12" x14ac:dyDescent="0.45">
      <c r="K50">
        <f t="shared" si="1"/>
        <v>0</v>
      </c>
      <c r="L50">
        <f t="shared" si="0"/>
        <v>0</v>
      </c>
    </row>
    <row r="51" spans="1:12" x14ac:dyDescent="0.45">
      <c r="A51" s="8"/>
      <c r="B51" s="8"/>
      <c r="C51" s="15" t="s">
        <v>2</v>
      </c>
      <c r="D51" s="8"/>
      <c r="E51" s="8"/>
      <c r="F51" s="8"/>
      <c r="K51">
        <f t="shared" si="1"/>
        <v>0</v>
      </c>
      <c r="L51">
        <f t="shared" si="0"/>
        <v>0</v>
      </c>
    </row>
    <row r="52" spans="1:12" x14ac:dyDescent="0.45">
      <c r="A52" s="8">
        <v>0</v>
      </c>
      <c r="B52" s="8"/>
      <c r="C52" s="8"/>
      <c r="D52" s="8"/>
      <c r="E52" s="8">
        <v>2859.86</v>
      </c>
      <c r="F52" s="8">
        <v>2378.52</v>
      </c>
      <c r="H52">
        <f>A52</f>
        <v>0</v>
      </c>
      <c r="K52">
        <f t="shared" si="1"/>
        <v>0</v>
      </c>
      <c r="L52">
        <f t="shared" si="0"/>
        <v>0</v>
      </c>
    </row>
    <row r="53" spans="1:12" x14ac:dyDescent="0.45">
      <c r="A53" s="8">
        <f>-3/4</f>
        <v>-0.75</v>
      </c>
      <c r="B53" s="8"/>
      <c r="C53" s="8"/>
      <c r="D53" s="8"/>
      <c r="E53" s="8">
        <v>2879.07</v>
      </c>
      <c r="F53" s="8">
        <v>2414.86</v>
      </c>
      <c r="H53">
        <f>A53</f>
        <v>-0.75</v>
      </c>
      <c r="K53">
        <f t="shared" si="1"/>
        <v>-1.9049999999999997E-2</v>
      </c>
      <c r="L5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ligo</dc:creator>
  <cp:lastModifiedBy>Thomas Vo</cp:lastModifiedBy>
  <dcterms:created xsi:type="dcterms:W3CDTF">2018-04-11T21:43:18Z</dcterms:created>
  <dcterms:modified xsi:type="dcterms:W3CDTF">2018-04-16T17:17:20Z</dcterms:modified>
</cp:coreProperties>
</file>